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56" windowWidth="14835" windowHeight="9930" tabRatio="996" activeTab="1"/>
  </bookViews>
  <sheets>
    <sheet name="5 Year Old Data" sheetId="1" r:id="rId1"/>
    <sheet name="Year 8 Data" sheetId="2" r:id="rId2"/>
    <sheet name="5 Yr Old Stats" sheetId="3" r:id="rId3"/>
    <sheet name="Yr 8 Stats" sheetId="4" r:id="rId4"/>
    <sheet name="5 Yr Old &amp; Yr 8 Stats" sheetId="5" r:id="rId5"/>
    <sheet name="5 Yr Old Chart 1" sheetId="6" r:id="rId6"/>
    <sheet name="Yr 8 Chart 1" sheetId="7" r:id="rId7"/>
    <sheet name="5 Yr Old Chart 2" sheetId="8" r:id="rId8"/>
    <sheet name="Yr 8 Chart 2" sheetId="9" r:id="rId9"/>
    <sheet name="5 Yr Old Chart 3" sheetId="10" r:id="rId10"/>
    <sheet name="Yr 8 Chart 3" sheetId="11" r:id="rId11"/>
    <sheet name="5 Yr Old Chart 4" sheetId="12" r:id="rId12"/>
    <sheet name="Yr 8 Chart 4" sheetId="13" r:id="rId13"/>
    <sheet name="5 Yr Old &amp; Yr 8 Chart 5" sheetId="14" r:id="rId14"/>
  </sheets>
  <definedNames>
    <definedName name="_xlnm.Print_Area" localSheetId="4">'5 Yr Old &amp; Yr 8 Stats'!$A$1:$E$13</definedName>
  </definedNames>
  <calcPr fullCalcOnLoad="1"/>
</workbook>
</file>

<file path=xl/sharedStrings.xml><?xml version="1.0" encoding="utf-8"?>
<sst xmlns="http://schemas.openxmlformats.org/spreadsheetml/2006/main" count="442" uniqueCount="90">
  <si>
    <t>DHB Region</t>
  </si>
  <si>
    <t>Total</t>
  </si>
  <si>
    <t>Fluoridated</t>
  </si>
  <si>
    <t>Non-fluoridated</t>
  </si>
  <si>
    <t>Number</t>
  </si>
  <si>
    <t>Percentage Caries free</t>
  </si>
  <si>
    <t>mean dmft</t>
  </si>
  <si>
    <t>Mean dmft</t>
  </si>
  <si>
    <t xml:space="preserve">Mean dmft </t>
  </si>
  <si>
    <t xml:space="preserve">Northland </t>
  </si>
  <si>
    <t xml:space="preserve">Waitemata </t>
  </si>
  <si>
    <t>Auckland</t>
  </si>
  <si>
    <t>Counties Manukau</t>
  </si>
  <si>
    <t>Northern region providers</t>
  </si>
  <si>
    <t xml:space="preserve">Waikato </t>
  </si>
  <si>
    <t>Lakes</t>
  </si>
  <si>
    <t>Bay of Plenty</t>
  </si>
  <si>
    <t xml:space="preserve">Tairawhiti </t>
  </si>
  <si>
    <t xml:space="preserve">Taranaki </t>
  </si>
  <si>
    <t>Midland region providers</t>
  </si>
  <si>
    <t xml:space="preserve">Hawkes Bay </t>
  </si>
  <si>
    <t xml:space="preserve">Midcentral </t>
  </si>
  <si>
    <t>Whanganui</t>
  </si>
  <si>
    <t xml:space="preserve">Hutt Valley </t>
  </si>
  <si>
    <t>Capital &amp; Coast</t>
  </si>
  <si>
    <t>Wairarapa</t>
  </si>
  <si>
    <t xml:space="preserve">Nelson-Marlborough </t>
  </si>
  <si>
    <t>Central region providers</t>
  </si>
  <si>
    <t>West Coast</t>
  </si>
  <si>
    <t xml:space="preserve">Canterbury </t>
  </si>
  <si>
    <t>South Canterbury</t>
  </si>
  <si>
    <t xml:space="preserve">Otago </t>
  </si>
  <si>
    <t xml:space="preserve">Southland </t>
  </si>
  <si>
    <t>Southern region providers</t>
  </si>
  <si>
    <t>New Zealand</t>
  </si>
  <si>
    <t>Ethnicity</t>
  </si>
  <si>
    <t>Maori - Fluoridated</t>
  </si>
  <si>
    <t>Maori Non-Fluoridated</t>
  </si>
  <si>
    <t>Pacific Island - Fluoridated</t>
  </si>
  <si>
    <t>Pacific Island Non-fluoridated</t>
  </si>
  <si>
    <t>Other Fluoridated</t>
  </si>
  <si>
    <t>Other Non-Fluoridated</t>
  </si>
  <si>
    <t>Maori</t>
  </si>
  <si>
    <t>Pacific Island</t>
  </si>
  <si>
    <t>Other</t>
  </si>
  <si>
    <t>Fluoride</t>
  </si>
  <si>
    <t>Non-fluoride</t>
  </si>
  <si>
    <t>Number Caries free</t>
  </si>
  <si>
    <t>Number of Teeth Decayed,Missing &amp; Filled</t>
  </si>
  <si>
    <t>Number Caries Free</t>
  </si>
  <si>
    <t>nf</t>
  </si>
  <si>
    <t>All Children Year 8</t>
  </si>
  <si>
    <t>mean DMFT</t>
  </si>
  <si>
    <t>Mean DMFT</t>
  </si>
  <si>
    <t xml:space="preserve">Mean DMFT </t>
  </si>
  <si>
    <t>Nelson-Marlborough DHB collect ethnicity for Maori and Other only</t>
  </si>
  <si>
    <t>Table 1: Dental health status of five year old children 2004</t>
  </si>
  <si>
    <t>Table 2: Dental Health Status of Year 8 children 2004</t>
  </si>
  <si>
    <t>Number of Teeth Decayed, Missing &amp; Filled</t>
  </si>
  <si>
    <t>Number Teeth Decayed,Missing &amp; Filled</t>
  </si>
  <si>
    <t>Number Teeth Decayed, Missing &amp; Filled</t>
  </si>
  <si>
    <t>Totals</t>
  </si>
  <si>
    <t>Non-Fluoridated</t>
  </si>
  <si>
    <t>Nelson-Marlborough DHB collect ethnicity for Maori and Other only - Non-fluoridated areas</t>
  </si>
  <si>
    <t>Non-Fluoride</t>
  </si>
  <si>
    <t>All Children 5 Yrs</t>
  </si>
  <si>
    <t>(Chart 1)</t>
  </si>
  <si>
    <t>(Chart 2)</t>
  </si>
  <si>
    <t>(Chart 3)</t>
  </si>
  <si>
    <t>Fluoridation</t>
  </si>
  <si>
    <t>(Chart 4)</t>
  </si>
  <si>
    <t>8 Year % Caries Free by Ethnicity</t>
  </si>
  <si>
    <t>Year 8 dmft by Ethnicity</t>
  </si>
  <si>
    <t>Severity of Dental Caries (dmft/DMFT) by Fluoridation for 5 Year Olds and Year 8 Children.  SDS Data 2004</t>
  </si>
  <si>
    <t>Chart 5</t>
  </si>
  <si>
    <t>5 Year Olds</t>
  </si>
  <si>
    <t>Year 8</t>
  </si>
  <si>
    <t>Maori 5 Year Olds</t>
  </si>
  <si>
    <t>Other 5 year Olds</t>
  </si>
  <si>
    <t>Maori Year 8</t>
  </si>
  <si>
    <t>Pacific Island Year 8</t>
  </si>
  <si>
    <t>Other Year 8</t>
  </si>
  <si>
    <t>Non-Fluoridation</t>
  </si>
  <si>
    <t>Pacific Island 5 Year Olds</t>
  </si>
  <si>
    <t xml:space="preserve">Year 8 % Caries Free by Fluoridation </t>
  </si>
  <si>
    <t>Year 8 dmft by Fluoridation</t>
  </si>
  <si>
    <t>5 Year Old % Caries Free by Fluoridation</t>
  </si>
  <si>
    <t xml:space="preserve">5 Year Old % Caries Free by Ethnicity </t>
  </si>
  <si>
    <t xml:space="preserve">5 Year Old dmft by Ethnicity </t>
  </si>
  <si>
    <t xml:space="preserve">5 Year Old dmft by Fluoridation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</si>
</sst>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#,##0.0;[Red]\-#,##0.0"/>
    <numFmt numFmtId="168" formatCode="_-* #,##0.0_-;\-* #,##0.0_-;_-* &quot;-&quot;?_-;_-@_-"/>
    <numFmt numFmtId="169" formatCode="#,##0.0"/>
  </numFmts>
  <fonts count="11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10"/>
      <color indexed="12"/>
      <name val="Arial"/>
      <family val="2"/>
    </font>
    <font>
      <sz val="10"/>
      <color indexed="5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22" applyFont="1" applyBorder="1" applyAlignment="1">
      <alignment horizontal="left"/>
      <protection/>
    </xf>
    <xf numFmtId="40" fontId="0" fillId="0" borderId="0" xfId="17" applyFont="1" applyAlignment="1">
      <alignment/>
    </xf>
    <xf numFmtId="38" fontId="0" fillId="0" borderId="0" xfId="17" applyNumberFormat="1" applyFont="1" applyAlignment="1">
      <alignment/>
    </xf>
    <xf numFmtId="0" fontId="0" fillId="0" borderId="0" xfId="0" applyFont="1" applyAlignment="1">
      <alignment/>
    </xf>
    <xf numFmtId="0" fontId="3" fillId="0" borderId="0" xfId="22" applyFont="1" applyBorder="1" applyAlignment="1">
      <alignment horizontal="left"/>
      <protection/>
    </xf>
    <xf numFmtId="1" fontId="3" fillId="0" borderId="0" xfId="22" applyNumberFormat="1" applyFont="1" applyBorder="1">
      <alignment/>
      <protection/>
    </xf>
    <xf numFmtId="1" fontId="3" fillId="0" borderId="1" xfId="22" applyNumberFormat="1" applyFont="1" applyFill="1" applyBorder="1">
      <alignment/>
      <protection/>
    </xf>
    <xf numFmtId="38" fontId="0" fillId="0" borderId="2" xfId="17" applyNumberFormat="1" applyFont="1" applyFill="1" applyBorder="1" applyAlignment="1">
      <alignment horizontal="right"/>
    </xf>
    <xf numFmtId="38" fontId="0" fillId="0" borderId="2" xfId="17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 horizontal="right"/>
    </xf>
    <xf numFmtId="1" fontId="3" fillId="0" borderId="4" xfId="22" applyNumberFormat="1" applyFont="1" applyBorder="1">
      <alignment/>
      <protection/>
    </xf>
    <xf numFmtId="38" fontId="0" fillId="0" borderId="0" xfId="17" applyNumberFormat="1" applyFont="1" applyBorder="1" applyAlignment="1">
      <alignment/>
    </xf>
    <xf numFmtId="38" fontId="0" fillId="0" borderId="5" xfId="17" applyNumberFormat="1" applyFont="1" applyBorder="1" applyAlignment="1">
      <alignment/>
    </xf>
    <xf numFmtId="0" fontId="0" fillId="0" borderId="0" xfId="17" applyNumberFormat="1" applyFont="1" applyBorder="1" applyAlignment="1">
      <alignment/>
    </xf>
    <xf numFmtId="38" fontId="0" fillId="0" borderId="6" xfId="17" applyNumberFormat="1" applyFont="1" applyBorder="1" applyAlignment="1">
      <alignment/>
    </xf>
    <xf numFmtId="0" fontId="3" fillId="2" borderId="7" xfId="22" applyFont="1" applyFill="1" applyBorder="1">
      <alignment/>
      <protection/>
    </xf>
    <xf numFmtId="38" fontId="3" fillId="2" borderId="8" xfId="17" applyNumberFormat="1" applyFont="1" applyFill="1" applyBorder="1" applyAlignment="1">
      <alignment/>
    </xf>
    <xf numFmtId="0" fontId="3" fillId="0" borderId="0" xfId="22" applyFont="1">
      <alignment/>
      <protection/>
    </xf>
    <xf numFmtId="38" fontId="0" fillId="0" borderId="0" xfId="17" applyNumberFormat="1" applyFont="1" applyAlignment="1">
      <alignment horizontal="right"/>
    </xf>
    <xf numFmtId="40" fontId="0" fillId="0" borderId="0" xfId="17" applyNumberFormat="1" applyFont="1" applyAlignment="1">
      <alignment/>
    </xf>
    <xf numFmtId="1" fontId="3" fillId="0" borderId="3" xfId="22" applyNumberFormat="1" applyFont="1" applyFill="1" applyBorder="1">
      <alignment/>
      <protection/>
    </xf>
    <xf numFmtId="164" fontId="0" fillId="0" borderId="2" xfId="15" applyNumberFormat="1" applyFont="1" applyFill="1" applyBorder="1" applyAlignment="1">
      <alignment/>
    </xf>
    <xf numFmtId="1" fontId="3" fillId="0" borderId="5" xfId="22" applyNumberFormat="1" applyFont="1" applyFill="1" applyBorder="1">
      <alignment/>
      <protection/>
    </xf>
    <xf numFmtId="164" fontId="0" fillId="0" borderId="5" xfId="15" applyNumberFormat="1" applyFont="1" applyFill="1" applyBorder="1" applyAlignment="1">
      <alignment horizontal="right"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 horizontal="right"/>
    </xf>
    <xf numFmtId="0" fontId="3" fillId="2" borderId="9" xfId="22" applyFont="1" applyFill="1" applyBorder="1">
      <alignment/>
      <protection/>
    </xf>
    <xf numFmtId="40" fontId="0" fillId="0" borderId="0" xfId="17" applyFont="1" applyFill="1" applyBorder="1" applyAlignment="1">
      <alignment horizontal="right"/>
    </xf>
    <xf numFmtId="0" fontId="0" fillId="0" borderId="0" xfId="17" applyNumberFormat="1" applyFont="1" applyFill="1" applyBorder="1" applyAlignment="1">
      <alignment horizontal="right"/>
    </xf>
    <xf numFmtId="164" fontId="0" fillId="0" borderId="0" xfId="15" applyNumberFormat="1" applyFont="1" applyAlignment="1">
      <alignment/>
    </xf>
    <xf numFmtId="0" fontId="3" fillId="2" borderId="10" xfId="22" applyFont="1" applyFill="1" applyBorder="1">
      <alignment/>
      <protection/>
    </xf>
    <xf numFmtId="164" fontId="3" fillId="2" borderId="11" xfId="15" applyNumberFormat="1" applyFont="1" applyFill="1" applyBorder="1" applyAlignment="1" quotePrefix="1">
      <alignment horizontal="center"/>
    </xf>
    <xf numFmtId="1" fontId="0" fillId="0" borderId="0" xfId="17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2" borderId="11" xfId="17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40" fontId="0" fillId="0" borderId="6" xfId="17" applyFont="1" applyBorder="1" applyAlignment="1">
      <alignment horizontal="right"/>
    </xf>
    <xf numFmtId="0" fontId="0" fillId="0" borderId="0" xfId="17" applyNumberFormat="1" applyFont="1" applyBorder="1" applyAlignment="1">
      <alignment horizontal="right"/>
    </xf>
    <xf numFmtId="3" fontId="3" fillId="0" borderId="0" xfId="17" applyNumberFormat="1" applyFont="1" applyBorder="1" applyAlignment="1">
      <alignment horizontal="right"/>
    </xf>
    <xf numFmtId="3" fontId="0" fillId="0" borderId="0" xfId="17" applyNumberFormat="1" applyFont="1" applyBorder="1" applyAlignment="1">
      <alignment horizontal="right"/>
    </xf>
    <xf numFmtId="3" fontId="0" fillId="0" borderId="2" xfId="17" applyNumberFormat="1" applyFont="1" applyFill="1" applyBorder="1" applyAlignment="1">
      <alignment horizontal="right"/>
    </xf>
    <xf numFmtId="3" fontId="0" fillId="0" borderId="0" xfId="17" applyNumberFormat="1" applyFont="1" applyAlignment="1">
      <alignment horizontal="right"/>
    </xf>
    <xf numFmtId="3" fontId="0" fillId="0" borderId="3" xfId="15" applyNumberFormat="1" applyFont="1" applyFill="1" applyBorder="1" applyAlignment="1">
      <alignment horizontal="right"/>
    </xf>
    <xf numFmtId="3" fontId="0" fillId="0" borderId="5" xfId="15" applyNumberFormat="1" applyFont="1" applyFill="1" applyBorder="1" applyAlignment="1">
      <alignment horizontal="right"/>
    </xf>
    <xf numFmtId="3" fontId="0" fillId="0" borderId="0" xfId="15" applyNumberFormat="1" applyFont="1" applyFill="1" applyBorder="1" applyAlignment="1">
      <alignment horizontal="right"/>
    </xf>
    <xf numFmtId="3" fontId="0" fillId="0" borderId="0" xfId="15" applyNumberFormat="1" applyFont="1" applyAlignment="1">
      <alignment horizontal="right"/>
    </xf>
    <xf numFmtId="3" fontId="3" fillId="2" borderId="12" xfId="15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2" xfId="15" applyNumberFormat="1" applyFont="1" applyFill="1" applyBorder="1" applyAlignment="1">
      <alignment horizontal="right"/>
    </xf>
    <xf numFmtId="3" fontId="0" fillId="0" borderId="5" xfId="17" applyNumberFormat="1" applyFont="1" applyBorder="1" applyAlignment="1">
      <alignment horizontal="right"/>
    </xf>
    <xf numFmtId="3" fontId="0" fillId="0" borderId="13" xfId="15" applyNumberFormat="1" applyFont="1" applyFill="1" applyBorder="1" applyAlignment="1">
      <alignment horizontal="right"/>
    </xf>
    <xf numFmtId="3" fontId="0" fillId="0" borderId="6" xfId="17" applyNumberFormat="1" applyFont="1" applyBorder="1" applyAlignment="1">
      <alignment horizontal="right"/>
    </xf>
    <xf numFmtId="3" fontId="0" fillId="0" borderId="6" xfId="15" applyNumberFormat="1" applyFont="1" applyFill="1" applyBorder="1" applyAlignment="1">
      <alignment horizontal="right"/>
    </xf>
    <xf numFmtId="3" fontId="3" fillId="0" borderId="14" xfId="17" applyNumberFormat="1" applyFont="1" applyBorder="1" applyAlignment="1">
      <alignment horizontal="right" vertical="center" wrapText="1"/>
    </xf>
    <xf numFmtId="40" fontId="3" fillId="0" borderId="14" xfId="17" applyFont="1" applyBorder="1" applyAlignment="1">
      <alignment horizontal="center" vertical="center" wrapText="1"/>
    </xf>
    <xf numFmtId="38" fontId="3" fillId="0" borderId="14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center" vertical="center" wrapText="1"/>
    </xf>
    <xf numFmtId="0" fontId="0" fillId="0" borderId="2" xfId="17" applyNumberFormat="1" applyFont="1" applyFill="1" applyBorder="1" applyAlignment="1">
      <alignment/>
    </xf>
    <xf numFmtId="38" fontId="0" fillId="0" borderId="15" xfId="17" applyNumberFormat="1" applyFont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0" fillId="0" borderId="0" xfId="17" applyNumberFormat="1" applyFont="1" applyAlignment="1">
      <alignment/>
    </xf>
    <xf numFmtId="0" fontId="3" fillId="2" borderId="11" xfId="17" applyNumberFormat="1" applyFont="1" applyFill="1" applyBorder="1" applyAlignment="1">
      <alignment/>
    </xf>
    <xf numFmtId="38" fontId="0" fillId="0" borderId="16" xfId="17" applyNumberFormat="1" applyFont="1" applyBorder="1" applyAlignment="1">
      <alignment/>
    </xf>
    <xf numFmtId="3" fontId="0" fillId="0" borderId="3" xfId="17" applyNumberFormat="1" applyFont="1" applyFill="1" applyBorder="1" applyAlignment="1">
      <alignment horizontal="right"/>
    </xf>
    <xf numFmtId="3" fontId="3" fillId="2" borderId="12" xfId="17" applyNumberFormat="1" applyFont="1" applyFill="1" applyBorder="1" applyAlignment="1">
      <alignment horizontal="right"/>
    </xf>
    <xf numFmtId="38" fontId="0" fillId="0" borderId="3" xfId="17" applyNumberFormat="1" applyFont="1" applyFill="1" applyBorder="1" applyAlignment="1">
      <alignment horizontal="right"/>
    </xf>
    <xf numFmtId="38" fontId="3" fillId="2" borderId="12" xfId="17" applyNumberFormat="1" applyFont="1" applyFill="1" applyBorder="1" applyAlignment="1">
      <alignment/>
    </xf>
    <xf numFmtId="38" fontId="0" fillId="0" borderId="3" xfId="17" applyNumberFormat="1" applyFont="1" applyFill="1" applyBorder="1" applyAlignment="1">
      <alignment/>
    </xf>
    <xf numFmtId="38" fontId="0" fillId="0" borderId="5" xfId="17" applyNumberFormat="1" applyFont="1" applyBorder="1" applyAlignment="1">
      <alignment horizontal="right"/>
    </xf>
    <xf numFmtId="38" fontId="3" fillId="2" borderId="16" xfId="17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0" fillId="0" borderId="5" xfId="15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0" borderId="6" xfId="17" applyNumberFormat="1" applyFont="1" applyFill="1" applyBorder="1" applyAlignment="1">
      <alignment/>
    </xf>
    <xf numFmtId="38" fontId="0" fillId="0" borderId="0" xfId="17" applyNumberFormat="1" applyFont="1" applyFill="1" applyBorder="1" applyAlignment="1">
      <alignment horizontal="right"/>
    </xf>
    <xf numFmtId="38" fontId="0" fillId="0" borderId="0" xfId="17" applyNumberFormat="1" applyFont="1" applyFill="1" applyBorder="1" applyAlignment="1">
      <alignment/>
    </xf>
    <xf numFmtId="38" fontId="0" fillId="0" borderId="5" xfId="17" applyNumberFormat="1" applyFont="1" applyFill="1" applyBorder="1" applyAlignment="1">
      <alignment horizontal="right"/>
    </xf>
    <xf numFmtId="38" fontId="3" fillId="2" borderId="11" xfId="17" applyNumberFormat="1" applyFont="1" applyFill="1" applyBorder="1" applyAlignment="1">
      <alignment/>
    </xf>
    <xf numFmtId="3" fontId="0" fillId="0" borderId="5" xfId="17" applyNumberFormat="1" applyFont="1" applyFill="1" applyBorder="1" applyAlignment="1">
      <alignment horizontal="right"/>
    </xf>
    <xf numFmtId="38" fontId="3" fillId="2" borderId="15" xfId="17" applyNumberFormat="1" applyFont="1" applyFill="1" applyBorder="1" applyAlignment="1">
      <alignment/>
    </xf>
    <xf numFmtId="38" fontId="0" fillId="0" borderId="5" xfId="17" applyNumberFormat="1" applyFont="1" applyFill="1" applyBorder="1" applyAlignment="1">
      <alignment/>
    </xf>
    <xf numFmtId="164" fontId="3" fillId="2" borderId="12" xfId="15" applyNumberFormat="1" applyFont="1" applyFill="1" applyBorder="1" applyAlignment="1">
      <alignment/>
    </xf>
    <xf numFmtId="1" fontId="0" fillId="0" borderId="0" xfId="17" applyNumberFormat="1" applyFont="1" applyFill="1" applyBorder="1" applyAlignment="1">
      <alignment horizontal="right"/>
    </xf>
    <xf numFmtId="3" fontId="0" fillId="0" borderId="6" xfId="17" applyNumberFormat="1" applyFont="1" applyFill="1" applyBorder="1" applyAlignment="1">
      <alignment horizontal="right" wrapText="1"/>
    </xf>
    <xf numFmtId="38" fontId="0" fillId="0" borderId="15" xfId="17" applyNumberFormat="1" applyFont="1" applyFill="1" applyBorder="1" applyAlignment="1">
      <alignment horizontal="right"/>
    </xf>
    <xf numFmtId="38" fontId="0" fillId="0" borderId="16" xfId="17" applyNumberFormat="1" applyFont="1" applyFill="1" applyBorder="1" applyAlignment="1">
      <alignment horizontal="right"/>
    </xf>
    <xf numFmtId="0" fontId="0" fillId="0" borderId="6" xfId="17" applyNumberFormat="1" applyFont="1" applyFill="1" applyBorder="1" applyAlignment="1">
      <alignment wrapText="1"/>
    </xf>
    <xf numFmtId="0" fontId="3" fillId="0" borderId="3" xfId="22" applyFont="1" applyBorder="1">
      <alignment/>
      <protection/>
    </xf>
    <xf numFmtId="38" fontId="0" fillId="0" borderId="2" xfId="17" applyNumberFormat="1" applyFont="1" applyBorder="1" applyAlignment="1">
      <alignment/>
    </xf>
    <xf numFmtId="1" fontId="3" fillId="0" borderId="5" xfId="22" applyNumberFormat="1" applyFont="1" applyBorder="1">
      <alignment/>
      <protection/>
    </xf>
    <xf numFmtId="3" fontId="0" fillId="0" borderId="3" xfId="17" applyNumberFormat="1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0" fontId="0" fillId="0" borderId="5" xfId="17" applyNumberFormat="1" applyFont="1" applyFill="1" applyBorder="1" applyAlignment="1">
      <alignment horizontal="right"/>
    </xf>
    <xf numFmtId="164" fontId="3" fillId="2" borderId="11" xfId="15" applyNumberFormat="1" applyFont="1" applyFill="1" applyBorder="1" applyAlignment="1">
      <alignment/>
    </xf>
    <xf numFmtId="164" fontId="3" fillId="2" borderId="12" xfId="15" applyNumberFormat="1" applyFont="1" applyFill="1" applyBorder="1" applyAlignment="1" quotePrefix="1">
      <alignment horizontal="center"/>
    </xf>
    <xf numFmtId="1" fontId="0" fillId="0" borderId="0" xfId="17" applyNumberFormat="1" applyFont="1" applyFill="1" applyBorder="1" applyAlignment="1">
      <alignment/>
    </xf>
    <xf numFmtId="38" fontId="0" fillId="0" borderId="6" xfId="17" applyNumberFormat="1" applyFont="1" applyFill="1" applyBorder="1" applyAlignment="1">
      <alignment wrapText="1"/>
    </xf>
    <xf numFmtId="1" fontId="0" fillId="0" borderId="6" xfId="17" applyNumberFormat="1" applyFont="1" applyFill="1" applyBorder="1" applyAlignment="1">
      <alignment/>
    </xf>
    <xf numFmtId="38" fontId="0" fillId="0" borderId="3" xfId="17" applyNumberFormat="1" applyFont="1" applyBorder="1" applyAlignment="1">
      <alignment/>
    </xf>
    <xf numFmtId="0" fontId="0" fillId="0" borderId="13" xfId="17" applyNumberFormat="1" applyFont="1" applyBorder="1" applyAlignment="1">
      <alignment/>
    </xf>
    <xf numFmtId="0" fontId="0" fillId="0" borderId="5" xfId="17" applyNumberFormat="1" applyFont="1" applyFill="1" applyBorder="1" applyAlignment="1">
      <alignment/>
    </xf>
    <xf numFmtId="0" fontId="3" fillId="3" borderId="0" xfId="22" applyFont="1" applyFill="1" applyBorder="1">
      <alignment/>
      <protection/>
    </xf>
    <xf numFmtId="3" fontId="3" fillId="3" borderId="0" xfId="15" applyNumberFormat="1" applyFont="1" applyFill="1" applyBorder="1" applyAlignment="1">
      <alignment horizontal="right"/>
    </xf>
    <xf numFmtId="164" fontId="3" fillId="3" borderId="0" xfId="15" applyNumberFormat="1" applyFont="1" applyFill="1" applyBorder="1" applyAlignment="1">
      <alignment/>
    </xf>
    <xf numFmtId="0" fontId="3" fillId="3" borderId="0" xfId="17" applyNumberFormat="1" applyFont="1" applyFill="1" applyBorder="1" applyAlignment="1">
      <alignment/>
    </xf>
    <xf numFmtId="3" fontId="7" fillId="0" borderId="5" xfId="15" applyNumberFormat="1" applyFont="1" applyBorder="1" applyAlignment="1">
      <alignment horizontal="right"/>
    </xf>
    <xf numFmtId="164" fontId="7" fillId="0" borderId="5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6" fontId="0" fillId="0" borderId="0" xfId="23" applyNumberFormat="1" applyFont="1" applyBorder="1" applyAlignment="1">
      <alignment/>
    </xf>
    <xf numFmtId="166" fontId="0" fillId="0" borderId="0" xfId="17" applyNumberFormat="1" applyFont="1" applyFill="1" applyBorder="1" applyAlignment="1">
      <alignment/>
    </xf>
    <xf numFmtId="166" fontId="0" fillId="0" borderId="0" xfId="17" applyNumberFormat="1" applyFont="1" applyFill="1" applyBorder="1" applyAlignment="1">
      <alignment horizontal="right"/>
    </xf>
    <xf numFmtId="38" fontId="3" fillId="0" borderId="17" xfId="17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3" fontId="0" fillId="0" borderId="16" xfId="17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4" fontId="0" fillId="0" borderId="15" xfId="15" applyNumberFormat="1" applyFont="1" applyBorder="1" applyAlignment="1">
      <alignment/>
    </xf>
    <xf numFmtId="166" fontId="0" fillId="0" borderId="0" xfId="17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" fontId="0" fillId="0" borderId="6" xfId="17" applyNumberFormat="1" applyFont="1" applyFill="1" applyBorder="1" applyAlignment="1">
      <alignment horizontal="right"/>
    </xf>
    <xf numFmtId="3" fontId="3" fillId="2" borderId="16" xfId="17" applyNumberFormat="1" applyFont="1" applyFill="1" applyBorder="1" applyAlignment="1">
      <alignment horizontal="right"/>
    </xf>
    <xf numFmtId="3" fontId="0" fillId="0" borderId="15" xfId="17" applyNumberFormat="1" applyFont="1" applyBorder="1" applyAlignment="1">
      <alignment horizontal="right"/>
    </xf>
    <xf numFmtId="38" fontId="3" fillId="2" borderId="18" xfId="17" applyNumberFormat="1" applyFont="1" applyFill="1" applyBorder="1" applyAlignment="1">
      <alignment/>
    </xf>
    <xf numFmtId="1" fontId="0" fillId="0" borderId="0" xfId="17" applyNumberFormat="1" applyFont="1" applyBorder="1" applyAlignment="1">
      <alignment/>
    </xf>
    <xf numFmtId="1" fontId="0" fillId="0" borderId="6" xfId="17" applyNumberFormat="1" applyFont="1" applyBorder="1" applyAlignment="1">
      <alignment/>
    </xf>
    <xf numFmtId="3" fontId="3" fillId="2" borderId="18" xfId="17" applyNumberFormat="1" applyFont="1" applyFill="1" applyBorder="1" applyAlignment="1">
      <alignment/>
    </xf>
    <xf numFmtId="3" fontId="3" fillId="2" borderId="11" xfId="17" applyNumberFormat="1" applyFont="1" applyFill="1" applyBorder="1" applyAlignment="1">
      <alignment/>
    </xf>
    <xf numFmtId="3" fontId="0" fillId="0" borderId="6" xfId="17" applyNumberFormat="1" applyFont="1" applyFill="1" applyBorder="1" applyAlignment="1">
      <alignment horizontal="right"/>
    </xf>
    <xf numFmtId="40" fontId="0" fillId="0" borderId="0" xfId="17" applyFont="1" applyBorder="1" applyAlignment="1">
      <alignment horizontal="right"/>
    </xf>
    <xf numFmtId="167" fontId="0" fillId="0" borderId="0" xfId="17" applyNumberFormat="1" applyFont="1" applyBorder="1" applyAlignment="1">
      <alignment horizontal="right"/>
    </xf>
    <xf numFmtId="167" fontId="0" fillId="0" borderId="0" xfId="17" applyNumberFormat="1" applyFont="1" applyBorder="1" applyAlignment="1">
      <alignment horizontal="right" wrapText="1"/>
    </xf>
    <xf numFmtId="3" fontId="3" fillId="2" borderId="16" xfId="15" applyNumberFormat="1" applyFont="1" applyFill="1" applyBorder="1" applyAlignment="1">
      <alignment horizontal="right"/>
    </xf>
    <xf numFmtId="0" fontId="0" fillId="0" borderId="0" xfId="17" applyNumberFormat="1" applyFont="1" applyBorder="1" applyAlignment="1">
      <alignment horizontal="right" wrapText="1"/>
    </xf>
    <xf numFmtId="3" fontId="0" fillId="0" borderId="15" xfId="15" applyNumberFormat="1" applyFont="1" applyFill="1" applyBorder="1" applyAlignment="1">
      <alignment horizontal="right"/>
    </xf>
    <xf numFmtId="3" fontId="4" fillId="0" borderId="10" xfId="17" applyNumberFormat="1" applyFont="1" applyBorder="1" applyAlignment="1">
      <alignment horizontal="right" vertical="center"/>
    </xf>
    <xf numFmtId="3" fontId="3" fillId="2" borderId="11" xfId="17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0" fillId="0" borderId="13" xfId="17" applyNumberFormat="1" applyFont="1" applyFill="1" applyBorder="1" applyAlignment="1">
      <alignment horizontal="right"/>
    </xf>
    <xf numFmtId="1" fontId="0" fillId="0" borderId="6" xfId="17" applyNumberFormat="1" applyFont="1" applyBorder="1" applyAlignment="1">
      <alignment horizontal="right" wrapText="1"/>
    </xf>
    <xf numFmtId="1" fontId="0" fillId="0" borderId="19" xfId="17" applyNumberFormat="1" applyFont="1" applyBorder="1" applyAlignment="1">
      <alignment horizontal="right" wrapText="1"/>
    </xf>
    <xf numFmtId="3" fontId="0" fillId="0" borderId="15" xfId="0" applyNumberFormat="1" applyFont="1" applyBorder="1" applyAlignment="1">
      <alignment horizontal="right"/>
    </xf>
    <xf numFmtId="1" fontId="0" fillId="0" borderId="6" xfId="15" applyNumberFormat="1" applyFont="1" applyFill="1" applyBorder="1" applyAlignment="1">
      <alignment horizontal="right"/>
    </xf>
    <xf numFmtId="2" fontId="0" fillId="0" borderId="6" xfId="17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3" fontId="3" fillId="2" borderId="11" xfId="15" applyNumberFormat="1" applyFont="1" applyFill="1" applyBorder="1" applyAlignment="1">
      <alignment horizontal="right"/>
    </xf>
    <xf numFmtId="3" fontId="3" fillId="2" borderId="18" xfId="15" applyNumberFormat="1" applyFont="1" applyFill="1" applyBorder="1" applyAlignment="1">
      <alignment horizontal="right"/>
    </xf>
    <xf numFmtId="166" fontId="0" fillId="0" borderId="0" xfId="17" applyNumberFormat="1" applyFont="1" applyBorder="1" applyAlignment="1">
      <alignment horizontal="right"/>
    </xf>
    <xf numFmtId="3" fontId="0" fillId="0" borderId="5" xfId="17" applyNumberFormat="1" applyFont="1" applyBorder="1" applyAlignment="1">
      <alignment horizontal="right" wrapText="1"/>
    </xf>
    <xf numFmtId="3" fontId="0" fillId="0" borderId="6" xfId="15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166" fontId="0" fillId="0" borderId="0" xfId="23" applyNumberFormat="1" applyFont="1" applyBorder="1" applyAlignment="1">
      <alignment horizontal="right"/>
    </xf>
    <xf numFmtId="3" fontId="5" fillId="0" borderId="10" xfId="22" applyNumberFormat="1" applyFont="1" applyBorder="1" applyAlignment="1">
      <alignment horizontal="center" vertical="center" wrapText="1"/>
      <protection/>
    </xf>
    <xf numFmtId="3" fontId="4" fillId="0" borderId="10" xfId="17" applyNumberFormat="1" applyFont="1" applyBorder="1" applyAlignment="1">
      <alignment horizontal="center" vertical="center"/>
    </xf>
    <xf numFmtId="1" fontId="4" fillId="0" borderId="10" xfId="17" applyNumberFormat="1" applyFont="1" applyBorder="1" applyAlignment="1">
      <alignment horizontal="center" vertical="center" wrapText="1"/>
    </xf>
    <xf numFmtId="3" fontId="4" fillId="0" borderId="10" xfId="17" applyNumberFormat="1" applyFont="1" applyBorder="1" applyAlignment="1">
      <alignment horizontal="center" vertical="center" wrapText="1"/>
    </xf>
    <xf numFmtId="3" fontId="3" fillId="2" borderId="3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3" fillId="2" borderId="15" xfId="17" applyNumberFormat="1" applyFont="1" applyFill="1" applyBorder="1" applyAlignment="1">
      <alignment horizontal="right"/>
    </xf>
    <xf numFmtId="1" fontId="0" fillId="0" borderId="16" xfId="17" applyNumberFormat="1" applyFont="1" applyFill="1" applyBorder="1" applyAlignment="1">
      <alignment horizontal="right"/>
    </xf>
    <xf numFmtId="3" fontId="3" fillId="2" borderId="2" xfId="15" applyNumberFormat="1" applyFont="1" applyFill="1" applyBorder="1" applyAlignment="1">
      <alignment horizontal="right"/>
    </xf>
    <xf numFmtId="3" fontId="3" fillId="2" borderId="18" xfId="17" applyNumberFormat="1" applyFont="1" applyFill="1" applyBorder="1" applyAlignment="1">
      <alignment horizontal="right"/>
    </xf>
    <xf numFmtId="1" fontId="0" fillId="0" borderId="6" xfId="17" applyNumberFormat="1" applyFont="1" applyBorder="1" applyAlignment="1">
      <alignment horizontal="right"/>
    </xf>
    <xf numFmtId="3" fontId="0" fillId="0" borderId="15" xfId="17" applyNumberFormat="1" applyFont="1" applyFill="1" applyBorder="1" applyAlignment="1">
      <alignment wrapText="1"/>
    </xf>
    <xf numFmtId="3" fontId="0" fillId="0" borderId="19" xfId="17" applyNumberFormat="1" applyFont="1" applyFill="1" applyBorder="1" applyAlignment="1">
      <alignment/>
    </xf>
    <xf numFmtId="3" fontId="0" fillId="0" borderId="5" xfId="17" applyNumberFormat="1" applyFont="1" applyFill="1" applyBorder="1" applyAlignment="1">
      <alignment horizontal="right" wrapText="1"/>
    </xf>
    <xf numFmtId="166" fontId="0" fillId="0" borderId="0" xfId="0" applyNumberFormat="1" applyFont="1" applyBorder="1" applyAlignment="1">
      <alignment horizontal="right"/>
    </xf>
    <xf numFmtId="164" fontId="0" fillId="0" borderId="0" xfId="15" applyNumberFormat="1" applyFont="1" applyBorder="1" applyAlignment="1">
      <alignment/>
    </xf>
    <xf numFmtId="164" fontId="3" fillId="2" borderId="15" xfId="15" applyNumberFormat="1" applyFont="1" applyFill="1" applyBorder="1" applyAlignment="1">
      <alignment/>
    </xf>
    <xf numFmtId="1" fontId="0" fillId="0" borderId="0" xfId="17" applyNumberFormat="1" applyFont="1" applyBorder="1" applyAlignment="1">
      <alignment horizontal="right" wrapText="1"/>
    </xf>
    <xf numFmtId="1" fontId="0" fillId="0" borderId="0" xfId="22" applyNumberFormat="1" applyFont="1" applyFill="1" applyBorder="1">
      <alignment/>
      <protection/>
    </xf>
    <xf numFmtId="1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0" applyBorder="1" applyAlignment="1">
      <alignment/>
    </xf>
    <xf numFmtId="1" fontId="0" fillId="0" borderId="21" xfId="22" applyNumberFormat="1" applyFont="1" applyFill="1" applyBorder="1">
      <alignment/>
      <protection/>
    </xf>
    <xf numFmtId="1" fontId="0" fillId="0" borderId="21" xfId="22" applyNumberFormat="1" applyFont="1" applyBorder="1">
      <alignment/>
      <protection/>
    </xf>
    <xf numFmtId="0" fontId="0" fillId="0" borderId="21" xfId="22" applyFont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3" fontId="3" fillId="0" borderId="17" xfId="22" applyNumberFormat="1" applyFont="1" applyBorder="1" applyAlignment="1">
      <alignment horizontal="center" vertical="center" wrapText="1"/>
      <protection/>
    </xf>
    <xf numFmtId="3" fontId="0" fillId="0" borderId="0" xfId="15" applyNumberFormat="1" applyFont="1" applyAlignment="1">
      <alignment/>
    </xf>
    <xf numFmtId="3" fontId="0" fillId="0" borderId="3" xfId="15" applyNumberFormat="1" applyFont="1" applyFill="1" applyBorder="1" applyAlignment="1">
      <alignment/>
    </xf>
    <xf numFmtId="3" fontId="0" fillId="0" borderId="5" xfId="15" applyNumberFormat="1" applyFont="1" applyBorder="1" applyAlignment="1">
      <alignment/>
    </xf>
    <xf numFmtId="3" fontId="0" fillId="0" borderId="15" xfId="15" applyNumberFormat="1" applyFont="1" applyBorder="1" applyAlignment="1">
      <alignment/>
    </xf>
    <xf numFmtId="3" fontId="3" fillId="2" borderId="9" xfId="15" applyNumberFormat="1" applyFont="1" applyFill="1" applyBorder="1" applyAlignment="1">
      <alignment/>
    </xf>
    <xf numFmtId="3" fontId="0" fillId="0" borderId="5" xfId="15" applyNumberFormat="1" applyFont="1" applyFill="1" applyBorder="1" applyAlignment="1">
      <alignment/>
    </xf>
    <xf numFmtId="3" fontId="0" fillId="0" borderId="5" xfId="17" applyNumberFormat="1" applyFont="1" applyFill="1" applyBorder="1" applyAlignment="1">
      <alignment wrapText="1"/>
    </xf>
    <xf numFmtId="3" fontId="3" fillId="2" borderId="15" xfId="15" applyNumberFormat="1" applyFont="1" applyFill="1" applyBorder="1" applyAlignment="1">
      <alignment/>
    </xf>
    <xf numFmtId="3" fontId="3" fillId="2" borderId="12" xfId="15" applyNumberFormat="1" applyFont="1" applyFill="1" applyBorder="1" applyAlignment="1">
      <alignment/>
    </xf>
    <xf numFmtId="3" fontId="3" fillId="3" borderId="0" xfId="15" applyNumberFormat="1" applyFont="1" applyFill="1" applyBorder="1" applyAlignment="1">
      <alignment/>
    </xf>
    <xf numFmtId="3" fontId="0" fillId="0" borderId="3" xfId="15" applyNumberFormat="1" applyFont="1" applyBorder="1" applyAlignment="1">
      <alignment horizontal="right"/>
    </xf>
    <xf numFmtId="3" fontId="0" fillId="0" borderId="5" xfId="15" applyNumberFormat="1" applyFont="1" applyBorder="1" applyAlignment="1">
      <alignment horizontal="right"/>
    </xf>
    <xf numFmtId="3" fontId="3" fillId="0" borderId="22" xfId="22" applyNumberFormat="1" applyFont="1" applyBorder="1" applyAlignment="1">
      <alignment horizontal="center" vertical="center" wrapText="1"/>
      <protection/>
    </xf>
    <xf numFmtId="3" fontId="3" fillId="0" borderId="14" xfId="22" applyNumberFormat="1" applyFont="1" applyBorder="1" applyAlignment="1">
      <alignment horizontal="center" vertical="center" wrapText="1"/>
      <protection/>
    </xf>
    <xf numFmtId="3" fontId="3" fillId="0" borderId="19" xfId="22" applyNumberFormat="1" applyFont="1" applyBorder="1" applyAlignment="1">
      <alignment horizontal="center" vertical="center" wrapText="1"/>
      <protection/>
    </xf>
    <xf numFmtId="3" fontId="0" fillId="0" borderId="2" xfId="15" applyNumberFormat="1" applyFont="1" applyFill="1" applyBorder="1" applyAlignment="1">
      <alignment/>
    </xf>
    <xf numFmtId="3" fontId="0" fillId="0" borderId="13" xfId="15" applyNumberFormat="1" applyFont="1" applyFill="1" applyBorder="1" applyAlignment="1">
      <alignment/>
    </xf>
    <xf numFmtId="3" fontId="0" fillId="0" borderId="0" xfId="15" applyNumberFormat="1" applyFont="1" applyBorder="1" applyAlignment="1">
      <alignment/>
    </xf>
    <xf numFmtId="3" fontId="0" fillId="0" borderId="6" xfId="15" applyNumberFormat="1" applyFont="1" applyBorder="1" applyAlignment="1">
      <alignment/>
    </xf>
    <xf numFmtId="3" fontId="0" fillId="0" borderId="16" xfId="15" applyNumberFormat="1" applyFont="1" applyBorder="1" applyAlignment="1">
      <alignment/>
    </xf>
    <xf numFmtId="3" fontId="0" fillId="0" borderId="19" xfId="15" applyNumberFormat="1" applyFont="1" applyBorder="1" applyAlignment="1">
      <alignment/>
    </xf>
    <xf numFmtId="3" fontId="3" fillId="2" borderId="8" xfId="15" applyNumberFormat="1" applyFont="1" applyFill="1" applyBorder="1" applyAlignment="1">
      <alignment/>
    </xf>
    <xf numFmtId="3" fontId="3" fillId="2" borderId="23" xfId="15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3" fontId="0" fillId="0" borderId="6" xfId="15" applyNumberFormat="1" applyFont="1" applyFill="1" applyBorder="1" applyAlignment="1">
      <alignment/>
    </xf>
    <xf numFmtId="3" fontId="0" fillId="0" borderId="5" xfId="17" applyNumberFormat="1" applyFont="1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3" fontId="0" fillId="0" borderId="6" xfId="17" applyNumberFormat="1" applyFont="1" applyFill="1" applyBorder="1" applyAlignment="1">
      <alignment/>
    </xf>
    <xf numFmtId="3" fontId="0" fillId="0" borderId="15" xfId="17" applyNumberFormat="1" applyFont="1" applyFill="1" applyBorder="1" applyAlignment="1">
      <alignment/>
    </xf>
    <xf numFmtId="3" fontId="3" fillId="2" borderId="19" xfId="15" applyNumberFormat="1" applyFont="1" applyFill="1" applyBorder="1" applyAlignment="1">
      <alignment/>
    </xf>
    <xf numFmtId="3" fontId="3" fillId="2" borderId="16" xfId="15" applyNumberFormat="1" applyFont="1" applyFill="1" applyBorder="1" applyAlignment="1">
      <alignment/>
    </xf>
    <xf numFmtId="3" fontId="3" fillId="2" borderId="11" xfId="15" applyNumberFormat="1" applyFont="1" applyFill="1" applyBorder="1" applyAlignment="1">
      <alignment/>
    </xf>
    <xf numFmtId="3" fontId="3" fillId="2" borderId="18" xfId="15" applyNumberFormat="1" applyFont="1" applyFill="1" applyBorder="1" applyAlignment="1">
      <alignment/>
    </xf>
    <xf numFmtId="3" fontId="0" fillId="0" borderId="13" xfId="15" applyNumberFormat="1" applyFont="1" applyBorder="1" applyAlignment="1">
      <alignment horizontal="right"/>
    </xf>
    <xf numFmtId="3" fontId="0" fillId="0" borderId="15" xfId="15" applyNumberFormat="1" applyFont="1" applyBorder="1" applyAlignment="1">
      <alignment horizontal="right"/>
    </xf>
    <xf numFmtId="3" fontId="0" fillId="0" borderId="19" xfId="15" applyNumberFormat="1" applyFont="1" applyBorder="1" applyAlignment="1">
      <alignment horizontal="right"/>
    </xf>
    <xf numFmtId="3" fontId="0" fillId="0" borderId="0" xfId="17" applyNumberFormat="1" applyFont="1" applyFill="1" applyBorder="1" applyAlignment="1">
      <alignment horizontal="right"/>
    </xf>
    <xf numFmtId="3" fontId="0" fillId="0" borderId="16" xfId="17" applyNumberFormat="1" applyFont="1" applyBorder="1" applyAlignment="1">
      <alignment horizontal="right"/>
    </xf>
    <xf numFmtId="3" fontId="0" fillId="0" borderId="16" xfId="17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17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8" fontId="3" fillId="0" borderId="14" xfId="17" applyNumberFormat="1" applyFont="1" applyBorder="1" applyAlignment="1">
      <alignment horizontal="right" vertical="center"/>
    </xf>
    <xf numFmtId="38" fontId="3" fillId="2" borderId="12" xfId="17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38" fontId="3" fillId="2" borderId="16" xfId="17" applyNumberFormat="1" applyFont="1" applyFill="1" applyBorder="1" applyAlignment="1">
      <alignment horizontal="right"/>
    </xf>
    <xf numFmtId="164" fontId="0" fillId="0" borderId="2" xfId="15" applyNumberFormat="1" applyFont="1" applyFill="1" applyBorder="1" applyAlignment="1">
      <alignment horizontal="right"/>
    </xf>
    <xf numFmtId="164" fontId="3" fillId="2" borderId="11" xfId="15" applyNumberFormat="1" applyFont="1" applyFill="1" applyBorder="1" applyAlignment="1">
      <alignment horizontal="right"/>
    </xf>
    <xf numFmtId="164" fontId="3" fillId="3" borderId="0" xfId="15" applyNumberFormat="1" applyFont="1" applyFill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164" fontId="0" fillId="0" borderId="15" xfId="15" applyNumberFormat="1" applyFont="1" applyBorder="1" applyAlignment="1">
      <alignment horizontal="right"/>
    </xf>
    <xf numFmtId="164" fontId="0" fillId="0" borderId="0" xfId="15" applyNumberFormat="1" applyFont="1" applyAlignment="1">
      <alignment horizontal="right"/>
    </xf>
    <xf numFmtId="164" fontId="3" fillId="2" borderId="11" xfId="15" applyNumberFormat="1" applyFont="1" applyFill="1" applyBorder="1" applyAlignment="1" quotePrefix="1">
      <alignment horizontal="right"/>
    </xf>
    <xf numFmtId="2" fontId="0" fillId="0" borderId="0" xfId="0" applyNumberFormat="1" applyFont="1" applyAlignment="1">
      <alignment horizontal="right"/>
    </xf>
    <xf numFmtId="2" fontId="4" fillId="0" borderId="10" xfId="17" applyNumberFormat="1" applyFont="1" applyBorder="1" applyAlignment="1">
      <alignment horizontal="center" vertical="center" wrapText="1"/>
    </xf>
    <xf numFmtId="2" fontId="0" fillId="0" borderId="0" xfId="17" applyNumberFormat="1" applyFont="1" applyAlignment="1">
      <alignment horizontal="right"/>
    </xf>
    <xf numFmtId="2" fontId="0" fillId="0" borderId="13" xfId="17" applyNumberFormat="1" applyFont="1" applyFill="1" applyBorder="1" applyAlignment="1">
      <alignment horizontal="right"/>
    </xf>
    <xf numFmtId="2" fontId="0" fillId="0" borderId="6" xfId="17" applyNumberFormat="1" applyFont="1" applyBorder="1" applyAlignment="1">
      <alignment horizontal="right"/>
    </xf>
    <xf numFmtId="2" fontId="3" fillId="2" borderId="18" xfId="17" applyNumberFormat="1" applyFont="1" applyFill="1" applyBorder="1" applyAlignment="1">
      <alignment horizontal="right"/>
    </xf>
    <xf numFmtId="2" fontId="3" fillId="2" borderId="18" xfId="17" applyNumberFormat="1" applyFont="1" applyFill="1" applyBorder="1" applyAlignment="1">
      <alignment/>
    </xf>
    <xf numFmtId="0" fontId="0" fillId="0" borderId="0" xfId="0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2" fontId="3" fillId="0" borderId="0" xfId="0" applyNumberFormat="1" applyFont="1" applyBorder="1" applyAlignment="1">
      <alignment horizontal="left"/>
    </xf>
    <xf numFmtId="2" fontId="0" fillId="0" borderId="0" xfId="23" applyNumberFormat="1" applyFont="1" applyBorder="1" applyAlignment="1">
      <alignment/>
    </xf>
    <xf numFmtId="2" fontId="0" fillId="0" borderId="0" xfId="17" applyNumberFormat="1" applyFont="1" applyFill="1" applyBorder="1" applyAlignment="1">
      <alignment/>
    </xf>
    <xf numFmtId="2" fontId="0" fillId="0" borderId="0" xfId="17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21" xfId="0" applyFill="1" applyBorder="1" applyAlignment="1">
      <alignment/>
    </xf>
    <xf numFmtId="2" fontId="0" fillId="0" borderId="21" xfId="17" applyNumberFormat="1" applyFont="1" applyFill="1" applyBorder="1" applyAlignment="1">
      <alignment horizontal="right"/>
    </xf>
    <xf numFmtId="2" fontId="0" fillId="0" borderId="21" xfId="23" applyNumberFormat="1" applyFont="1" applyBorder="1" applyAlignment="1">
      <alignment/>
    </xf>
    <xf numFmtId="2" fontId="0" fillId="0" borderId="21" xfId="17" applyNumberFormat="1" applyFont="1" applyFill="1" applyBorder="1" applyAlignment="1">
      <alignment/>
    </xf>
    <xf numFmtId="2" fontId="0" fillId="0" borderId="21" xfId="17" applyNumberFormat="1" applyFont="1" applyBorder="1" applyAlignment="1">
      <alignment horizontal="right"/>
    </xf>
    <xf numFmtId="2" fontId="7" fillId="0" borderId="21" xfId="17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21" xfId="17" applyNumberFormat="1" applyFont="1" applyFill="1" applyBorder="1" applyAlignment="1">
      <alignment/>
    </xf>
    <xf numFmtId="2" fontId="0" fillId="0" borderId="21" xfId="17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 horizontal="right"/>
    </xf>
    <xf numFmtId="2" fontId="0" fillId="0" borderId="21" xfId="23" applyNumberFormat="1" applyFont="1" applyBorder="1" applyAlignment="1">
      <alignment horizontal="right"/>
    </xf>
    <xf numFmtId="2" fontId="0" fillId="0" borderId="0" xfId="17" applyNumberFormat="1" applyFont="1" applyBorder="1" applyAlignment="1">
      <alignment horizontal="right"/>
    </xf>
    <xf numFmtId="2" fontId="0" fillId="0" borderId="0" xfId="23" applyNumberFormat="1" applyFont="1" applyBorder="1" applyAlignment="1">
      <alignment horizontal="right"/>
    </xf>
    <xf numFmtId="2" fontId="4" fillId="0" borderId="10" xfId="17" applyNumberFormat="1" applyFont="1" applyBorder="1" applyAlignment="1">
      <alignment horizontal="right" vertical="center" wrapText="1"/>
    </xf>
    <xf numFmtId="2" fontId="0" fillId="0" borderId="2" xfId="17" applyNumberFormat="1" applyFont="1" applyFill="1" applyBorder="1" applyAlignment="1">
      <alignment horizontal="right"/>
    </xf>
    <xf numFmtId="2" fontId="0" fillId="0" borderId="16" xfId="23" applyNumberFormat="1" applyFont="1" applyBorder="1" applyAlignment="1">
      <alignment horizontal="right"/>
    </xf>
    <xf numFmtId="2" fontId="3" fillId="2" borderId="16" xfId="17" applyNumberFormat="1" applyFont="1" applyFill="1" applyBorder="1" applyAlignment="1">
      <alignment horizontal="right"/>
    </xf>
    <xf numFmtId="2" fontId="3" fillId="2" borderId="11" xfId="17" applyNumberFormat="1" applyFont="1" applyFill="1" applyBorder="1" applyAlignment="1">
      <alignment horizontal="right"/>
    </xf>
    <xf numFmtId="2" fontId="3" fillId="2" borderId="2" xfId="17" applyNumberFormat="1" applyFont="1" applyFill="1" applyBorder="1" applyAlignment="1">
      <alignment horizontal="right"/>
    </xf>
    <xf numFmtId="2" fontId="0" fillId="0" borderId="16" xfId="17" applyNumberFormat="1" applyFont="1" applyFill="1" applyBorder="1" applyAlignment="1">
      <alignment horizontal="right"/>
    </xf>
    <xf numFmtId="2" fontId="0" fillId="0" borderId="16" xfId="17" applyNumberFormat="1" applyFont="1" applyBorder="1" applyAlignment="1">
      <alignment horizontal="right"/>
    </xf>
    <xf numFmtId="2" fontId="0" fillId="0" borderId="2" xfId="17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0" xfId="17" applyNumberFormat="1" applyFont="1" applyAlignment="1">
      <alignment/>
    </xf>
    <xf numFmtId="2" fontId="3" fillId="0" borderId="14" xfId="17" applyNumberFormat="1" applyFont="1" applyBorder="1" applyAlignment="1">
      <alignment horizontal="center" vertical="center" wrapText="1"/>
    </xf>
    <xf numFmtId="2" fontId="0" fillId="0" borderId="2" xfId="17" applyNumberFormat="1" applyFont="1" applyFill="1" applyBorder="1" applyAlignment="1">
      <alignment/>
    </xf>
    <xf numFmtId="2" fontId="3" fillId="3" borderId="0" xfId="17" applyNumberFormat="1" applyFont="1" applyFill="1" applyBorder="1" applyAlignment="1">
      <alignment/>
    </xf>
    <xf numFmtId="2" fontId="0" fillId="0" borderId="2" xfId="17" applyNumberFormat="1" applyFont="1" applyBorder="1" applyAlignment="1">
      <alignment/>
    </xf>
    <xf numFmtId="2" fontId="7" fillId="0" borderId="0" xfId="17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6" xfId="23" applyNumberFormat="1" applyFont="1" applyBorder="1" applyAlignment="1">
      <alignment/>
    </xf>
    <xf numFmtId="2" fontId="0" fillId="0" borderId="0" xfId="17" applyNumberFormat="1" applyFont="1" applyFill="1" applyBorder="1" applyAlignment="1">
      <alignment/>
    </xf>
    <xf numFmtId="2" fontId="3" fillId="2" borderId="8" xfId="17" applyNumberFormat="1" applyFont="1" applyFill="1" applyBorder="1" applyAlignment="1">
      <alignment/>
    </xf>
    <xf numFmtId="2" fontId="3" fillId="2" borderId="16" xfId="17" applyNumberFormat="1" applyFont="1" applyFill="1" applyBorder="1" applyAlignment="1">
      <alignment/>
    </xf>
    <xf numFmtId="2" fontId="0" fillId="0" borderId="16" xfId="17" applyNumberFormat="1" applyFont="1" applyBorder="1" applyAlignment="1">
      <alignment/>
    </xf>
    <xf numFmtId="2" fontId="0" fillId="0" borderId="0" xfId="17" applyNumberFormat="1" applyFont="1" applyAlignment="1">
      <alignment horizontal="right" wrapText="1"/>
    </xf>
    <xf numFmtId="2" fontId="0" fillId="0" borderId="2" xfId="17" applyNumberFormat="1" applyFont="1" applyFill="1" applyBorder="1" applyAlignment="1">
      <alignment horizontal="right" wrapText="1"/>
    </xf>
    <xf numFmtId="2" fontId="0" fillId="0" borderId="0" xfId="17" applyNumberFormat="1" applyFont="1" applyBorder="1" applyAlignment="1">
      <alignment horizontal="right" wrapText="1"/>
    </xf>
    <xf numFmtId="2" fontId="0" fillId="0" borderId="16" xfId="17" applyNumberFormat="1" applyFont="1" applyBorder="1" applyAlignment="1">
      <alignment horizontal="right" wrapText="1"/>
    </xf>
    <xf numFmtId="2" fontId="3" fillId="2" borderId="16" xfId="17" applyNumberFormat="1" applyFont="1" applyFill="1" applyBorder="1" applyAlignment="1">
      <alignment horizontal="right" wrapText="1"/>
    </xf>
    <xf numFmtId="2" fontId="0" fillId="0" borderId="0" xfId="17" applyNumberFormat="1" applyFont="1" applyFill="1" applyBorder="1" applyAlignment="1">
      <alignment horizontal="right" wrapText="1"/>
    </xf>
    <xf numFmtId="2" fontId="3" fillId="2" borderId="11" xfId="17" applyNumberFormat="1" applyFont="1" applyFill="1" applyBorder="1" applyAlignment="1">
      <alignment horizontal="right" wrapText="1"/>
    </xf>
    <xf numFmtId="2" fontId="0" fillId="0" borderId="16" xfId="17" applyNumberFormat="1" applyFont="1" applyFill="1" applyBorder="1" applyAlignment="1">
      <alignment horizontal="right" wrapText="1"/>
    </xf>
    <xf numFmtId="2" fontId="3" fillId="2" borderId="24" xfId="17" applyNumberFormat="1" applyFont="1" applyFill="1" applyBorder="1" applyAlignment="1">
      <alignment horizontal="right" wrapText="1"/>
    </xf>
    <xf numFmtId="2" fontId="3" fillId="2" borderId="24" xfId="17" applyNumberFormat="1" applyFont="1" applyFill="1" applyBorder="1" applyAlignment="1">
      <alignment horizontal="right"/>
    </xf>
    <xf numFmtId="2" fontId="0" fillId="0" borderId="19" xfId="17" applyNumberFormat="1" applyFont="1" applyBorder="1" applyAlignment="1">
      <alignment horizontal="right"/>
    </xf>
    <xf numFmtId="2" fontId="3" fillId="2" borderId="19" xfId="17" applyNumberFormat="1" applyFont="1" applyFill="1" applyBorder="1" applyAlignment="1">
      <alignment horizontal="right"/>
    </xf>
    <xf numFmtId="2" fontId="0" fillId="0" borderId="6" xfId="17" applyNumberFormat="1" applyFont="1" applyFill="1" applyBorder="1" applyAlignment="1">
      <alignment horizontal="right" wrapText="1"/>
    </xf>
    <xf numFmtId="2" fontId="0" fillId="0" borderId="19" xfId="17" applyNumberFormat="1" applyFont="1" applyFill="1" applyBorder="1" applyAlignment="1">
      <alignment horizontal="right"/>
    </xf>
    <xf numFmtId="2" fontId="3" fillId="2" borderId="13" xfId="17" applyNumberFormat="1" applyFont="1" applyFill="1" applyBorder="1" applyAlignment="1">
      <alignment horizontal="right"/>
    </xf>
    <xf numFmtId="2" fontId="0" fillId="0" borderId="13" xfId="17" applyNumberFormat="1" applyFont="1" applyBorder="1" applyAlignment="1">
      <alignment horizontal="right"/>
    </xf>
    <xf numFmtId="2" fontId="0" fillId="0" borderId="25" xfId="17" applyNumberFormat="1" applyFont="1" applyFill="1" applyBorder="1" applyAlignment="1">
      <alignment horizontal="right"/>
    </xf>
    <xf numFmtId="2" fontId="0" fillId="0" borderId="6" xfId="17" applyNumberFormat="1" applyFont="1" applyBorder="1" applyAlignment="1">
      <alignment horizontal="right" wrapText="1"/>
    </xf>
    <xf numFmtId="2" fontId="0" fillId="0" borderId="6" xfId="0" applyNumberFormat="1" applyFont="1" applyBorder="1" applyAlignment="1">
      <alignment horizontal="right"/>
    </xf>
    <xf numFmtId="2" fontId="0" fillId="0" borderId="0" xfId="17" applyNumberFormat="1" applyFont="1" applyAlignment="1">
      <alignment wrapText="1"/>
    </xf>
    <xf numFmtId="2" fontId="0" fillId="0" borderId="13" xfId="17" applyNumberFormat="1" applyFont="1" applyFill="1" applyBorder="1" applyAlignment="1">
      <alignment wrapText="1"/>
    </xf>
    <xf numFmtId="2" fontId="0" fillId="0" borderId="6" xfId="17" applyNumberFormat="1" applyFont="1" applyBorder="1" applyAlignment="1">
      <alignment wrapText="1"/>
    </xf>
    <xf numFmtId="2" fontId="3" fillId="2" borderId="18" xfId="17" applyNumberFormat="1" applyFont="1" applyFill="1" applyBorder="1" applyAlignment="1">
      <alignment wrapText="1"/>
    </xf>
    <xf numFmtId="2" fontId="0" fillId="0" borderId="2" xfId="17" applyNumberFormat="1" applyFont="1" applyFill="1" applyBorder="1" applyAlignment="1">
      <alignment wrapText="1"/>
    </xf>
    <xf numFmtId="2" fontId="0" fillId="0" borderId="0" xfId="17" applyNumberFormat="1" applyFont="1" applyFill="1" applyBorder="1" applyAlignment="1">
      <alignment wrapText="1"/>
    </xf>
    <xf numFmtId="2" fontId="3" fillId="2" borderId="11" xfId="17" applyNumberFormat="1" applyFont="1" applyFill="1" applyBorder="1" applyAlignment="1">
      <alignment wrapText="1"/>
    </xf>
    <xf numFmtId="2" fontId="0" fillId="0" borderId="6" xfId="17" applyNumberFormat="1" applyFont="1" applyFill="1" applyBorder="1" applyAlignment="1">
      <alignment wrapText="1"/>
    </xf>
    <xf numFmtId="2" fontId="3" fillId="3" borderId="0" xfId="17" applyNumberFormat="1" applyFont="1" applyFill="1" applyBorder="1" applyAlignment="1">
      <alignment wrapText="1"/>
    </xf>
    <xf numFmtId="2" fontId="0" fillId="0" borderId="13" xfId="17" applyNumberFormat="1" applyFont="1" applyBorder="1" applyAlignment="1">
      <alignment wrapText="1"/>
    </xf>
    <xf numFmtId="2" fontId="7" fillId="0" borderId="6" xfId="17" applyNumberFormat="1" applyFont="1" applyBorder="1" applyAlignment="1">
      <alignment wrapText="1"/>
    </xf>
    <xf numFmtId="2" fontId="0" fillId="0" borderId="6" xfId="17" applyNumberFormat="1" applyFont="1" applyBorder="1" applyAlignment="1">
      <alignment/>
    </xf>
    <xf numFmtId="2" fontId="0" fillId="0" borderId="19" xfId="17" applyNumberFormat="1" applyFont="1" applyBorder="1" applyAlignment="1">
      <alignment/>
    </xf>
    <xf numFmtId="2" fontId="0" fillId="0" borderId="13" xfId="17" applyNumberFormat="1" applyFont="1" applyFill="1" applyBorder="1" applyAlignment="1">
      <alignment/>
    </xf>
    <xf numFmtId="2" fontId="0" fillId="0" borderId="6" xfId="17" applyNumberFormat="1" applyFont="1" applyFill="1" applyBorder="1" applyAlignment="1">
      <alignment/>
    </xf>
    <xf numFmtId="2" fontId="7" fillId="0" borderId="6" xfId="17" applyNumberFormat="1" applyFont="1" applyBorder="1" applyAlignment="1">
      <alignment/>
    </xf>
    <xf numFmtId="2" fontId="3" fillId="0" borderId="23" xfId="17" applyNumberFormat="1" applyFont="1" applyBorder="1" applyAlignment="1">
      <alignment horizontal="center" vertical="center" wrapText="1"/>
    </xf>
    <xf numFmtId="2" fontId="0" fillId="0" borderId="13" xfId="17" applyNumberFormat="1" applyFont="1" applyBorder="1" applyAlignment="1">
      <alignment/>
    </xf>
    <xf numFmtId="2" fontId="0" fillId="0" borderId="19" xfId="17" applyNumberFormat="1" applyFont="1" applyFill="1" applyBorder="1" applyAlignment="1">
      <alignment horizontal="right" wrapText="1"/>
    </xf>
    <xf numFmtId="2" fontId="0" fillId="0" borderId="6" xfId="0" applyNumberFormat="1" applyFont="1" applyBorder="1" applyAlignment="1">
      <alignment/>
    </xf>
    <xf numFmtId="2" fontId="0" fillId="0" borderId="1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2" fontId="0" fillId="0" borderId="21" xfId="0" applyNumberFormat="1" applyFill="1" applyBorder="1" applyAlignment="1">
      <alignment/>
    </xf>
    <xf numFmtId="1" fontId="0" fillId="0" borderId="2" xfId="17" applyNumberFormat="1" applyFont="1" applyBorder="1" applyAlignment="1">
      <alignment/>
    </xf>
    <xf numFmtId="1" fontId="3" fillId="2" borderId="11" xfId="17" applyNumberFormat="1" applyFont="1" applyFill="1" applyBorder="1" applyAlignment="1">
      <alignment/>
    </xf>
    <xf numFmtId="0" fontId="3" fillId="0" borderId="0" xfId="22" applyFont="1" applyFill="1" applyBorder="1">
      <alignment/>
      <protection/>
    </xf>
    <xf numFmtId="3" fontId="3" fillId="0" borderId="0" xfId="15" applyNumberFormat="1" applyFont="1" applyFill="1" applyBorder="1" applyAlignment="1">
      <alignment horizontal="right"/>
    </xf>
    <xf numFmtId="2" fontId="3" fillId="0" borderId="0" xfId="17" applyNumberFormat="1" applyFont="1" applyFill="1" applyBorder="1" applyAlignment="1">
      <alignment horizontal="right"/>
    </xf>
    <xf numFmtId="2" fontId="3" fillId="0" borderId="0" xfId="17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3" fontId="3" fillId="0" borderId="3" xfId="15" applyNumberFormat="1" applyFont="1" applyFill="1" applyBorder="1" applyAlignment="1">
      <alignment horizontal="right"/>
    </xf>
    <xf numFmtId="2" fontId="3" fillId="0" borderId="2" xfId="17" applyNumberFormat="1" applyFont="1" applyFill="1" applyBorder="1" applyAlignment="1">
      <alignment horizontal="right"/>
    </xf>
    <xf numFmtId="2" fontId="3" fillId="0" borderId="13" xfId="17" applyNumberFormat="1" applyFont="1" applyFill="1" applyBorder="1" applyAlignment="1">
      <alignment horizontal="right"/>
    </xf>
    <xf numFmtId="3" fontId="3" fillId="0" borderId="2" xfId="15" applyNumberFormat="1" applyFont="1" applyFill="1" applyBorder="1" applyAlignment="1">
      <alignment horizontal="right"/>
    </xf>
    <xf numFmtId="164" fontId="3" fillId="0" borderId="0" xfId="15" applyNumberFormat="1" applyFont="1" applyFill="1" applyBorder="1" applyAlignment="1">
      <alignment/>
    </xf>
    <xf numFmtId="2" fontId="3" fillId="0" borderId="0" xfId="17" applyNumberFormat="1" applyFont="1" applyFill="1" applyBorder="1" applyAlignment="1">
      <alignment/>
    </xf>
    <xf numFmtId="3" fontId="0" fillId="0" borderId="2" xfId="17" applyNumberFormat="1" applyFont="1" applyBorder="1" applyAlignment="1">
      <alignment horizontal="right"/>
    </xf>
    <xf numFmtId="1" fontId="0" fillId="0" borderId="2" xfId="17" applyNumberFormat="1" applyFont="1" applyBorder="1" applyAlignment="1">
      <alignment horizontal="right"/>
    </xf>
    <xf numFmtId="3" fontId="0" fillId="0" borderId="2" xfId="15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2" fontId="0" fillId="0" borderId="13" xfId="17" applyNumberFormat="1" applyFont="1" applyBorder="1" applyAlignment="1">
      <alignment horizontal="right" wrapText="1"/>
    </xf>
    <xf numFmtId="0" fontId="3" fillId="0" borderId="13" xfId="22" applyFont="1" applyBorder="1">
      <alignment/>
      <protection/>
    </xf>
    <xf numFmtId="2" fontId="3" fillId="2" borderId="18" xfId="17" applyNumberFormat="1" applyFont="1" applyFill="1" applyBorder="1" applyAlignment="1">
      <alignment horizontal="right" wrapText="1"/>
    </xf>
    <xf numFmtId="3" fontId="3" fillId="0" borderId="20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3" fillId="0" borderId="27" xfId="22" applyNumberFormat="1" applyFont="1" applyBorder="1" applyAlignment="1">
      <alignment horizontal="center" vertical="center" wrapText="1"/>
      <protection/>
    </xf>
    <xf numFmtId="3" fontId="3" fillId="0" borderId="28" xfId="22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3" fillId="0" borderId="30" xfId="17" applyNumberFormat="1" applyFont="1" applyBorder="1" applyAlignment="1">
      <alignment horizontal="center" vertical="center"/>
    </xf>
    <xf numFmtId="38" fontId="3" fillId="0" borderId="2" xfId="17" applyNumberFormat="1" applyFont="1" applyBorder="1" applyAlignment="1">
      <alignment horizontal="center" vertical="center"/>
    </xf>
    <xf numFmtId="38" fontId="3" fillId="0" borderId="25" xfId="17" applyNumberFormat="1" applyFont="1" applyBorder="1" applyAlignment="1">
      <alignment horizontal="center" vertical="center"/>
    </xf>
    <xf numFmtId="38" fontId="3" fillId="0" borderId="31" xfId="17" applyNumberFormat="1" applyFont="1" applyBorder="1" applyAlignment="1">
      <alignment horizontal="center" vertical="center"/>
    </xf>
    <xf numFmtId="38" fontId="3" fillId="0" borderId="32" xfId="17" applyNumberFormat="1" applyFont="1" applyBorder="1" applyAlignment="1">
      <alignment horizontal="center" vertical="center"/>
    </xf>
    <xf numFmtId="38" fontId="3" fillId="0" borderId="33" xfId="17" applyNumberFormat="1" applyFont="1" applyBorder="1" applyAlignment="1">
      <alignment horizontal="center" vertical="center"/>
    </xf>
    <xf numFmtId="38" fontId="3" fillId="0" borderId="13" xfId="17" applyNumberFormat="1" applyFont="1" applyBorder="1" applyAlignment="1">
      <alignment horizontal="center" vertical="center"/>
    </xf>
    <xf numFmtId="38" fontId="3" fillId="0" borderId="34" xfId="17" applyNumberFormat="1" applyFont="1" applyBorder="1" applyAlignment="1">
      <alignment horizontal="center" vertical="center"/>
    </xf>
    <xf numFmtId="3" fontId="3" fillId="0" borderId="35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3" fillId="0" borderId="36" xfId="22" applyFont="1" applyBorder="1" applyAlignment="1">
      <alignment horizontal="center" vertical="center"/>
      <protection/>
    </xf>
    <xf numFmtId="38" fontId="3" fillId="0" borderId="3" xfId="17" applyNumberFormat="1" applyFont="1" applyBorder="1" applyAlignment="1">
      <alignment horizontal="center" vertical="center"/>
    </xf>
    <xf numFmtId="38" fontId="3" fillId="0" borderId="37" xfId="17" applyNumberFormat="1" applyFont="1" applyBorder="1" applyAlignment="1">
      <alignment horizontal="center" vertical="center"/>
    </xf>
    <xf numFmtId="38" fontId="3" fillId="0" borderId="30" xfId="17" applyNumberFormat="1" applyFont="1" applyBorder="1" applyAlignment="1">
      <alignment horizontal="right" vertical="center"/>
    </xf>
    <xf numFmtId="38" fontId="3" fillId="0" borderId="2" xfId="17" applyNumberFormat="1" applyFont="1" applyBorder="1" applyAlignment="1">
      <alignment horizontal="right" vertical="center"/>
    </xf>
    <xf numFmtId="38" fontId="3" fillId="0" borderId="13" xfId="17" applyNumberFormat="1" applyFont="1" applyBorder="1" applyAlignment="1">
      <alignment horizontal="right" vertical="center"/>
    </xf>
    <xf numFmtId="38" fontId="3" fillId="0" borderId="38" xfId="17" applyNumberFormat="1" applyFont="1" applyBorder="1" applyAlignment="1">
      <alignment horizontal="right" vertical="center"/>
    </xf>
    <xf numFmtId="38" fontId="3" fillId="0" borderId="0" xfId="17" applyNumberFormat="1" applyFont="1" applyBorder="1" applyAlignment="1">
      <alignment horizontal="right" vertical="center"/>
    </xf>
    <xf numFmtId="38" fontId="3" fillId="0" borderId="6" xfId="17" applyNumberFormat="1" applyFont="1" applyBorder="1" applyAlignment="1">
      <alignment horizontal="right" vertical="center"/>
    </xf>
    <xf numFmtId="3" fontId="3" fillId="0" borderId="12" xfId="22" applyNumberFormat="1" applyFont="1" applyBorder="1" applyAlignment="1">
      <alignment horizontal="center" vertical="center" wrapText="1"/>
      <protection/>
    </xf>
    <xf numFmtId="3" fontId="3" fillId="0" borderId="24" xfId="22" applyNumberFormat="1" applyFont="1" applyBorder="1" applyAlignment="1">
      <alignment horizontal="center" vertical="center" wrapText="1"/>
      <protection/>
    </xf>
    <xf numFmtId="3" fontId="3" fillId="0" borderId="39" xfId="22" applyNumberFormat="1" applyFont="1" applyBorder="1" applyAlignment="1">
      <alignment horizontal="left" vertical="center"/>
      <protection/>
    </xf>
    <xf numFmtId="0" fontId="0" fillId="0" borderId="24" xfId="0" applyBorder="1" applyAlignment="1">
      <alignment horizontal="left" vertical="center"/>
    </xf>
    <xf numFmtId="3" fontId="3" fillId="0" borderId="40" xfId="22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3" fontId="3" fillId="0" borderId="3" xfId="22" applyNumberFormat="1" applyFont="1" applyBorder="1" applyAlignment="1">
      <alignment horizontal="center" vertical="center" wrapText="1"/>
      <protection/>
    </xf>
    <xf numFmtId="3" fontId="3" fillId="0" borderId="2" xfId="22" applyNumberFormat="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3" fillId="0" borderId="25" xfId="17" applyNumberFormat="1" applyFont="1" applyBorder="1" applyAlignment="1">
      <alignment horizontal="right" vertical="center"/>
    </xf>
    <xf numFmtId="38" fontId="3" fillId="0" borderId="41" xfId="17" applyNumberFormat="1" applyFont="1" applyBorder="1" applyAlignment="1">
      <alignment horizontal="right" vertical="center"/>
    </xf>
    <xf numFmtId="38" fontId="3" fillId="0" borderId="42" xfId="17" applyNumberFormat="1" applyFont="1" applyBorder="1" applyAlignment="1">
      <alignment horizontal="center" vertical="center"/>
    </xf>
    <xf numFmtId="38" fontId="3" fillId="0" borderId="16" xfId="17" applyNumberFormat="1" applyFont="1" applyBorder="1" applyAlignment="1">
      <alignment horizontal="center" vertical="center"/>
    </xf>
    <xf numFmtId="38" fontId="3" fillId="0" borderId="19" xfId="17" applyNumberFormat="1" applyFont="1" applyBorder="1" applyAlignment="1">
      <alignment horizontal="center" vertical="center"/>
    </xf>
    <xf numFmtId="38" fontId="3" fillId="0" borderId="15" xfId="17" applyNumberFormat="1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3" fillId="0" borderId="0" xfId="17" applyNumberFormat="1" applyFont="1" applyBorder="1" applyAlignment="1">
      <alignment horizontal="center" vertical="center"/>
    </xf>
    <xf numFmtId="38" fontId="3" fillId="0" borderId="41" xfId="17" applyNumberFormat="1" applyFont="1" applyBorder="1" applyAlignment="1">
      <alignment horizontal="center" vertical="center"/>
    </xf>
    <xf numFmtId="38" fontId="3" fillId="0" borderId="6" xfId="17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</cellXfs>
  <cellStyles count="10">
    <cellStyle name="Normal" xfId="0"/>
    <cellStyle name="Comma" xfId="15"/>
    <cellStyle name="Comma [0]" xfId="16"/>
    <cellStyle name="Comma_~7202659" xfId="17"/>
    <cellStyle name="Currency" xfId="18"/>
    <cellStyle name="Currency [0]" xfId="19"/>
    <cellStyle name="Followed Hyperlink" xfId="20"/>
    <cellStyle name="Hyperlink" xfId="21"/>
    <cellStyle name="Normal_~720265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Year Old % Caries Free by Ethnicity.  SDS Data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 Stats'!$B$3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Stats'!$A$4:$A$7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'5 Yr Old Stats'!$B$4:$B$7</c:f>
              <c:numCache>
                <c:ptCount val="4"/>
                <c:pt idx="0">
                  <c:v>58.91485275288092</c:v>
                </c:pt>
                <c:pt idx="1">
                  <c:v>38.07626957637997</c:v>
                </c:pt>
                <c:pt idx="2">
                  <c:v>42.70651552795031</c:v>
                </c:pt>
                <c:pt idx="3">
                  <c:v>67.02834126444596</c:v>
                </c:pt>
              </c:numCache>
            </c:numRef>
          </c:val>
        </c:ser>
        <c:ser>
          <c:idx val="1"/>
          <c:order val="1"/>
          <c:tx>
            <c:strRef>
              <c:f>'5 Yr Old Stats'!$C$3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Stats'!$A$4:$A$7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'5 Yr Old Stats'!$C$4:$C$7</c:f>
              <c:numCache>
                <c:ptCount val="4"/>
                <c:pt idx="0">
                  <c:v>45.35682449792879</c:v>
                </c:pt>
                <c:pt idx="1">
                  <c:v>24.241645681466757</c:v>
                </c:pt>
                <c:pt idx="2">
                  <c:v>32.518533007334966</c:v>
                </c:pt>
                <c:pt idx="3">
                  <c:v>52.65223912274496</c:v>
                </c:pt>
              </c:numCache>
            </c:numRef>
          </c:val>
        </c:ser>
        <c:axId val="49746532"/>
        <c:axId val="45065605"/>
      </c:barChart>
      <c:catAx>
        <c:axId val="49746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65605"/>
        <c:crosses val="autoZero"/>
        <c:auto val="1"/>
        <c:lblOffset val="100"/>
        <c:noMultiLvlLbl val="0"/>
      </c:catAx>
      <c:valAx>
        <c:axId val="4506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Caries 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46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8 % Caries Free by Ethnicity.  SDS Data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'Yr 8 Stats'!$B$3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'Yr 8 Stats'!$A$4:$A$7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'Yr 8 Stats'!$B$4:$B$7</c:f>
              <c:numCache>
                <c:ptCount val="4"/>
                <c:pt idx="0">
                  <c:v>50.68020465632809</c:v>
                </c:pt>
                <c:pt idx="1">
                  <c:v>37.78483863140015</c:v>
                </c:pt>
                <c:pt idx="2">
                  <c:v>47.63649815498155</c:v>
                </c:pt>
                <c:pt idx="3">
                  <c:v>54.048840070298766</c:v>
                </c:pt>
              </c:numCache>
            </c:numRef>
          </c:val>
        </c:ser>
        <c:ser>
          <c:idx val="1"/>
          <c:order val="1"/>
          <c:tx>
            <c:strRef>
              <c:f>'Yr 8 Stats'!$C$3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'Yr 8 Stats'!$A$4:$A$7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'Yr 8 Stats'!$C$4:$C$7</c:f>
              <c:numCache>
                <c:ptCount val="4"/>
                <c:pt idx="0">
                  <c:v>40.4034154188838</c:v>
                </c:pt>
                <c:pt idx="1">
                  <c:v>29.10974373259053</c:v>
                </c:pt>
                <c:pt idx="2">
                  <c:v>35.13409586056645</c:v>
                </c:pt>
                <c:pt idx="3">
                  <c:v>43.862190879939135</c:v>
                </c:pt>
              </c:numCache>
            </c:numRef>
          </c:val>
        </c:ser>
        <c:axId val="2937262"/>
        <c:axId val="26435359"/>
      </c:barChart>
      <c:catAx>
        <c:axId val="293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5359"/>
        <c:crosses val="autoZero"/>
        <c:auto val="1"/>
        <c:lblOffset val="100"/>
        <c:noMultiLvlLbl val="0"/>
      </c:catAx>
      <c:valAx>
        <c:axId val="26435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Caries 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Year Old dmft by Ethnicity.  SDS Data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 Stats'!$F$3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Stats'!$E$4:$E$7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'5 Yr Old Stats'!$F$4:$F$7</c:f>
              <c:numCache>
                <c:ptCount val="4"/>
                <c:pt idx="0">
                  <c:v>1.659078104993598</c:v>
                </c:pt>
                <c:pt idx="1">
                  <c:v>2.9353273427471116</c:v>
                </c:pt>
                <c:pt idx="2">
                  <c:v>2.759192546583851</c:v>
                </c:pt>
                <c:pt idx="3">
                  <c:v>1.1566968804290354</c:v>
                </c:pt>
              </c:numCache>
            </c:numRef>
          </c:val>
        </c:ser>
        <c:ser>
          <c:idx val="1"/>
          <c:order val="1"/>
          <c:tx>
            <c:strRef>
              <c:f>'5 Yr Old Stats'!$G$3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Stats'!$E$4:$E$7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'5 Yr Old Stats'!$G$4:$G$7</c:f>
              <c:numCache>
                <c:ptCount val="4"/>
                <c:pt idx="0">
                  <c:v>2.559768234492161</c:v>
                </c:pt>
                <c:pt idx="1">
                  <c:v>4.385303733156616</c:v>
                </c:pt>
                <c:pt idx="2">
                  <c:v>3.9691442542787287</c:v>
                </c:pt>
                <c:pt idx="3">
                  <c:v>1.9723035019455255</c:v>
                </c:pt>
              </c:numCache>
            </c:numRef>
          </c:val>
        </c:ser>
        <c:axId val="36591640"/>
        <c:axId val="60889305"/>
      </c:barChart>
      <c:catAx>
        <c:axId val="3659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89305"/>
        <c:crosses val="autoZero"/>
        <c:auto val="1"/>
        <c:lblOffset val="100"/>
        <c:noMultiLvlLbl val="0"/>
      </c:catAx>
      <c:valAx>
        <c:axId val="6088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91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8 dmft by Ethnicity.  SDS Data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'Yr 8 Stats'!$F$3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Stats'!$E$4:$E$7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'Yr 8 Stats'!$F$4:$F$7</c:f>
              <c:numCache>
                <c:ptCount val="4"/>
                <c:pt idx="0">
                  <c:v>1.3175346051640027</c:v>
                </c:pt>
                <c:pt idx="1">
                  <c:v>1.9015821402572186</c:v>
                </c:pt>
                <c:pt idx="2">
                  <c:v>1.5155313653136533</c:v>
                </c:pt>
                <c:pt idx="3">
                  <c:v>1.1378302943760983</c:v>
                </c:pt>
              </c:numCache>
            </c:numRef>
          </c:val>
        </c:ser>
        <c:ser>
          <c:idx val="1"/>
          <c:order val="1"/>
          <c:tx>
            <c:strRef>
              <c:f>'Yr 8 Stats'!$G$3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Stats'!$E$4:$E$7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'Yr 8 Stats'!$G$4:$G$7</c:f>
              <c:numCache>
                <c:ptCount val="4"/>
                <c:pt idx="0">
                  <c:v>1.8244854184713113</c:v>
                </c:pt>
                <c:pt idx="1">
                  <c:v>2.7096248839368617</c:v>
                </c:pt>
                <c:pt idx="2">
                  <c:v>2.2373638344226574</c:v>
                </c:pt>
                <c:pt idx="3">
                  <c:v>1.5508380890265774</c:v>
                </c:pt>
              </c:numCache>
            </c:numRef>
          </c:val>
        </c:ser>
        <c:axId val="11132834"/>
        <c:axId val="33086643"/>
      </c:barChart>
      <c:catAx>
        <c:axId val="1113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86643"/>
        <c:crosses val="autoZero"/>
        <c:auto val="1"/>
        <c:lblOffset val="100"/>
        <c:noMultiLvlLbl val="0"/>
      </c:catAx>
      <c:valAx>
        <c:axId val="3308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32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Year Old % Caries Free by Fluoridation.  SDS Data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 Stats'!$B$13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Stats'!$A$14:$A$34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'5 Yr Old Stats'!$B$14:$B$34</c:f>
              <c:numCache>
                <c:ptCount val="21"/>
                <c:pt idx="0">
                  <c:v>0</c:v>
                </c:pt>
                <c:pt idx="1">
                  <c:v>75.5</c:v>
                </c:pt>
                <c:pt idx="2">
                  <c:v>71.1</c:v>
                </c:pt>
                <c:pt idx="3">
                  <c:v>62.9</c:v>
                </c:pt>
                <c:pt idx="4">
                  <c:v>34.1</c:v>
                </c:pt>
                <c:pt idx="5">
                  <c:v>48</c:v>
                </c:pt>
                <c:pt idx="6">
                  <c:v>38.29</c:v>
                </c:pt>
                <c:pt idx="7">
                  <c:v>43.5</c:v>
                </c:pt>
                <c:pt idx="8">
                  <c:v>49.84</c:v>
                </c:pt>
                <c:pt idx="9">
                  <c:v>48.29</c:v>
                </c:pt>
                <c:pt idx="10">
                  <c:v>60.7</c:v>
                </c:pt>
                <c:pt idx="11">
                  <c:v>0</c:v>
                </c:pt>
                <c:pt idx="12">
                  <c:v>55.4</c:v>
                </c:pt>
                <c:pt idx="13">
                  <c:v>60.6</c:v>
                </c:pt>
                <c:pt idx="14">
                  <c:v>43.5</c:v>
                </c:pt>
                <c:pt idx="15">
                  <c:v>0</c:v>
                </c:pt>
                <c:pt idx="16">
                  <c:v>0</c:v>
                </c:pt>
                <c:pt idx="17">
                  <c:v>42.1</c:v>
                </c:pt>
                <c:pt idx="18">
                  <c:v>0</c:v>
                </c:pt>
                <c:pt idx="19">
                  <c:v>65.46</c:v>
                </c:pt>
                <c:pt idx="20">
                  <c:v>55.44</c:v>
                </c:pt>
              </c:numCache>
            </c:numRef>
          </c:val>
        </c:ser>
        <c:ser>
          <c:idx val="1"/>
          <c:order val="1"/>
          <c:tx>
            <c:strRef>
              <c:f>'5 Yr Old Stats'!$C$13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Stats'!$A$14:$A$34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'5 Yr Old Stats'!$C$14:$C$34</c:f>
              <c:numCache>
                <c:ptCount val="21"/>
                <c:pt idx="0">
                  <c:v>33.36</c:v>
                </c:pt>
                <c:pt idx="1">
                  <c:v>72</c:v>
                </c:pt>
                <c:pt idx="2">
                  <c:v>64.8</c:v>
                </c:pt>
                <c:pt idx="3">
                  <c:v>62.5</c:v>
                </c:pt>
                <c:pt idx="4">
                  <c:v>34.7</c:v>
                </c:pt>
                <c:pt idx="5">
                  <c:v>41.6</c:v>
                </c:pt>
                <c:pt idx="6">
                  <c:v>39.85</c:v>
                </c:pt>
                <c:pt idx="7">
                  <c:v>33.82</c:v>
                </c:pt>
                <c:pt idx="8">
                  <c:v>40.29</c:v>
                </c:pt>
                <c:pt idx="9">
                  <c:v>41.07</c:v>
                </c:pt>
                <c:pt idx="10">
                  <c:v>47.09</c:v>
                </c:pt>
                <c:pt idx="11">
                  <c:v>39.47</c:v>
                </c:pt>
                <c:pt idx="12">
                  <c:v>51.9</c:v>
                </c:pt>
                <c:pt idx="13">
                  <c:v>44.4</c:v>
                </c:pt>
                <c:pt idx="14">
                  <c:v>39.27</c:v>
                </c:pt>
                <c:pt idx="15">
                  <c:v>56.41</c:v>
                </c:pt>
                <c:pt idx="16">
                  <c:v>42.2</c:v>
                </c:pt>
                <c:pt idx="17">
                  <c:v>49.9</c:v>
                </c:pt>
                <c:pt idx="18">
                  <c:v>54.24</c:v>
                </c:pt>
                <c:pt idx="19">
                  <c:v>54.96</c:v>
                </c:pt>
                <c:pt idx="20">
                  <c:v>48.14</c:v>
                </c:pt>
              </c:numCache>
            </c:numRef>
          </c:val>
        </c:ser>
        <c:axId val="29344332"/>
        <c:axId val="62772397"/>
      </c:barChart>
      <c:catAx>
        <c:axId val="2934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DHB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72397"/>
        <c:crosses val="autoZero"/>
        <c:auto val="1"/>
        <c:lblOffset val="100"/>
        <c:noMultiLvlLbl val="0"/>
      </c:catAx>
      <c:valAx>
        <c:axId val="6277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Caries 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4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8 % Caries Free by Fluoridation.  SDS Data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'Yr 8 Stats'!$B$13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Stats'!$A$14:$A$34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'Yr 8 Stats'!$B$14:$B$34</c:f>
              <c:numCache>
                <c:ptCount val="21"/>
                <c:pt idx="0">
                  <c:v>0</c:v>
                </c:pt>
                <c:pt idx="1">
                  <c:v>59.1</c:v>
                </c:pt>
                <c:pt idx="2">
                  <c:v>57.5</c:v>
                </c:pt>
                <c:pt idx="3">
                  <c:v>49.6</c:v>
                </c:pt>
                <c:pt idx="4">
                  <c:v>32.4</c:v>
                </c:pt>
                <c:pt idx="5">
                  <c:v>45.63</c:v>
                </c:pt>
                <c:pt idx="6">
                  <c:v>34.43</c:v>
                </c:pt>
                <c:pt idx="7">
                  <c:v>44.31</c:v>
                </c:pt>
                <c:pt idx="8">
                  <c:v>36.82</c:v>
                </c:pt>
                <c:pt idx="9">
                  <c:v>39.98</c:v>
                </c:pt>
                <c:pt idx="10">
                  <c:v>45.9</c:v>
                </c:pt>
                <c:pt idx="11">
                  <c:v>0</c:v>
                </c:pt>
                <c:pt idx="12">
                  <c:v>62.1</c:v>
                </c:pt>
                <c:pt idx="13">
                  <c:v>61.8</c:v>
                </c:pt>
                <c:pt idx="14">
                  <c:v>47.22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  <c:pt idx="18">
                  <c:v>0</c:v>
                </c:pt>
                <c:pt idx="19">
                  <c:v>41.79</c:v>
                </c:pt>
                <c:pt idx="2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'Yr 8 Stats'!$C$13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Stats'!$A$14:$A$34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'Yr 8 Stats'!$C$14:$C$34</c:f>
              <c:numCache>
                <c:ptCount val="21"/>
                <c:pt idx="0">
                  <c:v>38.2</c:v>
                </c:pt>
                <c:pt idx="1">
                  <c:v>61.69</c:v>
                </c:pt>
                <c:pt idx="2">
                  <c:v>54.06</c:v>
                </c:pt>
                <c:pt idx="3">
                  <c:v>49.93</c:v>
                </c:pt>
                <c:pt idx="4">
                  <c:v>31.9</c:v>
                </c:pt>
                <c:pt idx="5">
                  <c:v>36.85</c:v>
                </c:pt>
                <c:pt idx="6">
                  <c:v>32.92</c:v>
                </c:pt>
                <c:pt idx="7">
                  <c:v>38.29</c:v>
                </c:pt>
                <c:pt idx="8">
                  <c:v>34.13</c:v>
                </c:pt>
                <c:pt idx="9">
                  <c:v>42.27</c:v>
                </c:pt>
                <c:pt idx="10">
                  <c:v>43.52</c:v>
                </c:pt>
                <c:pt idx="11">
                  <c:v>38.21</c:v>
                </c:pt>
                <c:pt idx="12">
                  <c:v>30.4</c:v>
                </c:pt>
                <c:pt idx="13">
                  <c:v>25</c:v>
                </c:pt>
                <c:pt idx="14">
                  <c:v>48.5</c:v>
                </c:pt>
                <c:pt idx="15">
                  <c:v>49.25</c:v>
                </c:pt>
                <c:pt idx="16">
                  <c:v>34.74</c:v>
                </c:pt>
                <c:pt idx="17">
                  <c:v>44.3</c:v>
                </c:pt>
                <c:pt idx="18">
                  <c:v>41.98</c:v>
                </c:pt>
                <c:pt idx="19">
                  <c:v>38.56</c:v>
                </c:pt>
                <c:pt idx="20">
                  <c:v>28.6</c:v>
                </c:pt>
              </c:numCache>
            </c:numRef>
          </c:val>
        </c:ser>
        <c:axId val="28080662"/>
        <c:axId val="51399367"/>
      </c:barChart>
      <c:catAx>
        <c:axId val="28080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DHB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9367"/>
        <c:crosses val="autoZero"/>
        <c:auto val="1"/>
        <c:lblOffset val="100"/>
        <c:noMultiLvlLbl val="0"/>
      </c:catAx>
      <c:valAx>
        <c:axId val="5139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Caries 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80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Year Old dmft by Fluoridation.  SDS Data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 Stats'!$F$13</c:f>
              <c:strCache>
                <c:ptCount val="1"/>
                <c:pt idx="0">
                  <c:v>Fluoridation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Stats'!$E$14:$E$34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'5 Yr Old Stats'!$F$14:$F$34</c:f>
              <c:numCache>
                <c:ptCount val="21"/>
                <c:pt idx="0">
                  <c:v>0</c:v>
                </c:pt>
                <c:pt idx="1">
                  <c:v>0.8827433628318584</c:v>
                </c:pt>
                <c:pt idx="2">
                  <c:v>1.0756198347107437</c:v>
                </c:pt>
                <c:pt idx="3">
                  <c:v>1.580141129032258</c:v>
                </c:pt>
                <c:pt idx="4">
                  <c:v>2.37</c:v>
                </c:pt>
                <c:pt idx="5">
                  <c:v>2.5</c:v>
                </c:pt>
                <c:pt idx="6">
                  <c:v>3.11</c:v>
                </c:pt>
                <c:pt idx="7">
                  <c:v>2.87</c:v>
                </c:pt>
                <c:pt idx="8">
                  <c:v>2.137</c:v>
                </c:pt>
                <c:pt idx="9">
                  <c:v>2.45</c:v>
                </c:pt>
                <c:pt idx="10">
                  <c:v>1.5</c:v>
                </c:pt>
                <c:pt idx="11">
                  <c:v>0</c:v>
                </c:pt>
                <c:pt idx="12">
                  <c:v>1.8445772843723314</c:v>
                </c:pt>
                <c:pt idx="13">
                  <c:v>1.714</c:v>
                </c:pt>
                <c:pt idx="14">
                  <c:v>2.327</c:v>
                </c:pt>
                <c:pt idx="15">
                  <c:v>0</c:v>
                </c:pt>
                <c:pt idx="16">
                  <c:v>0</c:v>
                </c:pt>
                <c:pt idx="17">
                  <c:v>3.26</c:v>
                </c:pt>
                <c:pt idx="18">
                  <c:v>0</c:v>
                </c:pt>
                <c:pt idx="19">
                  <c:v>1.32</c:v>
                </c:pt>
                <c:pt idx="20">
                  <c:v>1.77</c:v>
                </c:pt>
              </c:numCache>
            </c:numRef>
          </c:val>
        </c:ser>
        <c:ser>
          <c:idx val="1"/>
          <c:order val="1"/>
          <c:tx>
            <c:strRef>
              <c:f>'5 Yr Old Stats'!$G$13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Stats'!$E$14:$E$34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'5 Yr Old Stats'!$G$14:$G$34</c:f>
              <c:numCache>
                <c:ptCount val="21"/>
                <c:pt idx="0">
                  <c:v>4.11</c:v>
                </c:pt>
                <c:pt idx="1">
                  <c:v>1.200657894736842</c:v>
                </c:pt>
                <c:pt idx="2">
                  <c:v>1.6728395061728396</c:v>
                </c:pt>
                <c:pt idx="3">
                  <c:v>1.518910741301059</c:v>
                </c:pt>
                <c:pt idx="4">
                  <c:v>2.59</c:v>
                </c:pt>
                <c:pt idx="5">
                  <c:v>2.92</c:v>
                </c:pt>
                <c:pt idx="6">
                  <c:v>3.08</c:v>
                </c:pt>
                <c:pt idx="7">
                  <c:v>3.55</c:v>
                </c:pt>
                <c:pt idx="8">
                  <c:v>2.79</c:v>
                </c:pt>
                <c:pt idx="9">
                  <c:v>3.03</c:v>
                </c:pt>
                <c:pt idx="10">
                  <c:v>2.5</c:v>
                </c:pt>
                <c:pt idx="11">
                  <c:v>3.26</c:v>
                </c:pt>
                <c:pt idx="12">
                  <c:v>2.7222222222222223</c:v>
                </c:pt>
                <c:pt idx="13">
                  <c:v>2.4444444444444446</c:v>
                </c:pt>
                <c:pt idx="14">
                  <c:v>2.85</c:v>
                </c:pt>
                <c:pt idx="15">
                  <c:v>1.83</c:v>
                </c:pt>
                <c:pt idx="16">
                  <c:v>2.93</c:v>
                </c:pt>
                <c:pt idx="17">
                  <c:v>2.21</c:v>
                </c:pt>
                <c:pt idx="18">
                  <c:v>1.82</c:v>
                </c:pt>
                <c:pt idx="19">
                  <c:v>1.88</c:v>
                </c:pt>
                <c:pt idx="20">
                  <c:v>2.39</c:v>
                </c:pt>
              </c:numCache>
            </c:numRef>
          </c:val>
        </c:ser>
        <c:axId val="59941120"/>
        <c:axId val="2599169"/>
      </c:barChart>
      <c:catAx>
        <c:axId val="5994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DHB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9169"/>
        <c:crosses val="autoZero"/>
        <c:auto val="1"/>
        <c:lblOffset val="100"/>
        <c:noMultiLvlLbl val="0"/>
      </c:catAx>
      <c:valAx>
        <c:axId val="259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8 dmft by Fluoridation.  SDS Data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'Yr 8 Stats'!$F$13</c:f>
              <c:strCache>
                <c:ptCount val="1"/>
                <c:pt idx="0">
                  <c:v>Fluoridation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Stats'!$E$14:$E$34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'Yr 8 Stats'!$F$14:$F$34</c:f>
              <c:numCache>
                <c:ptCount val="21"/>
                <c:pt idx="0">
                  <c:v>0</c:v>
                </c:pt>
                <c:pt idx="1">
                  <c:v>1.0374418133980976</c:v>
                </c:pt>
                <c:pt idx="2">
                  <c:v>1.0344178542618983</c:v>
                </c:pt>
                <c:pt idx="3">
                  <c:v>1.4426151276544978</c:v>
                </c:pt>
                <c:pt idx="4">
                  <c:v>1.94</c:v>
                </c:pt>
                <c:pt idx="5">
                  <c:v>1.38</c:v>
                </c:pt>
                <c:pt idx="6">
                  <c:v>2.23</c:v>
                </c:pt>
                <c:pt idx="7">
                  <c:v>1.53</c:v>
                </c:pt>
                <c:pt idx="8">
                  <c:v>1.637</c:v>
                </c:pt>
                <c:pt idx="9">
                  <c:v>1.8</c:v>
                </c:pt>
                <c:pt idx="10">
                  <c:v>1.5</c:v>
                </c:pt>
                <c:pt idx="11">
                  <c:v>0</c:v>
                </c:pt>
                <c:pt idx="12">
                  <c:v>0.85</c:v>
                </c:pt>
                <c:pt idx="13">
                  <c:v>0.85</c:v>
                </c:pt>
                <c:pt idx="14">
                  <c:v>1.29</c:v>
                </c:pt>
                <c:pt idx="15">
                  <c:v>0</c:v>
                </c:pt>
                <c:pt idx="16">
                  <c:v>0</c:v>
                </c:pt>
                <c:pt idx="17">
                  <c:v>2.45</c:v>
                </c:pt>
                <c:pt idx="18">
                  <c:v>0</c:v>
                </c:pt>
                <c:pt idx="19">
                  <c:v>1.65</c:v>
                </c:pt>
                <c:pt idx="20">
                  <c:v>2.03</c:v>
                </c:pt>
              </c:numCache>
            </c:numRef>
          </c:val>
        </c:ser>
        <c:ser>
          <c:idx val="1"/>
          <c:order val="1"/>
          <c:tx>
            <c:strRef>
              <c:f>'Yr 8 Stats'!$G$13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8 Stats'!$E$14:$E$34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'Yr 8 Stats'!$G$14:$G$34</c:f>
              <c:numCache>
                <c:ptCount val="21"/>
                <c:pt idx="0">
                  <c:v>2.19</c:v>
                </c:pt>
                <c:pt idx="1">
                  <c:v>1.1492537313432836</c:v>
                </c:pt>
                <c:pt idx="2">
                  <c:v>1.3832020997375327</c:v>
                </c:pt>
                <c:pt idx="3">
                  <c:v>1.321664464993395</c:v>
                </c:pt>
                <c:pt idx="4">
                  <c:v>2.04</c:v>
                </c:pt>
                <c:pt idx="5">
                  <c:v>2.08</c:v>
                </c:pt>
                <c:pt idx="6">
                  <c:v>2.54</c:v>
                </c:pt>
                <c:pt idx="7">
                  <c:v>1.85</c:v>
                </c:pt>
                <c:pt idx="8">
                  <c:v>1.897</c:v>
                </c:pt>
                <c:pt idx="9">
                  <c:v>1.82</c:v>
                </c:pt>
                <c:pt idx="10">
                  <c:v>1.7</c:v>
                </c:pt>
                <c:pt idx="11">
                  <c:v>1.86</c:v>
                </c:pt>
                <c:pt idx="12">
                  <c:v>1.69</c:v>
                </c:pt>
                <c:pt idx="13">
                  <c:v>2.5</c:v>
                </c:pt>
                <c:pt idx="14">
                  <c:v>1.15</c:v>
                </c:pt>
                <c:pt idx="15">
                  <c:v>1.25</c:v>
                </c:pt>
                <c:pt idx="16">
                  <c:v>1.98</c:v>
                </c:pt>
                <c:pt idx="17">
                  <c:v>1.58</c:v>
                </c:pt>
                <c:pt idx="18">
                  <c:v>1.63</c:v>
                </c:pt>
                <c:pt idx="19">
                  <c:v>1.94</c:v>
                </c:pt>
                <c:pt idx="20">
                  <c:v>2.11</c:v>
                </c:pt>
              </c:numCache>
            </c:numRef>
          </c:val>
        </c:ser>
        <c:axId val="23392522"/>
        <c:axId val="9206107"/>
      </c:barChart>
      <c:catAx>
        <c:axId val="2339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DHB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06107"/>
        <c:crosses val="autoZero"/>
        <c:auto val="1"/>
        <c:lblOffset val="100"/>
        <c:noMultiLvlLbl val="0"/>
      </c:catAx>
      <c:valAx>
        <c:axId val="9206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92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Severity of Dental Caries (dmft/DMFT) by Fluoridation for 5 Year Olds and Year 8 Children.
SDS Data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 &amp; Yr 8 Stats'!$B$4</c:f>
              <c:strCache>
                <c:ptCount val="1"/>
                <c:pt idx="0">
                  <c:v>Fluoridation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&amp; Yr 8 Stats'!$A$5:$A$12</c:f>
              <c:strCache>
                <c:ptCount val="8"/>
                <c:pt idx="0">
                  <c:v>5 Year Olds</c:v>
                </c:pt>
                <c:pt idx="1">
                  <c:v>Year 8</c:v>
                </c:pt>
                <c:pt idx="2">
                  <c:v>Maori 5 Year Olds</c:v>
                </c:pt>
                <c:pt idx="3">
                  <c:v>Pacific Island 5 Year Olds</c:v>
                </c:pt>
                <c:pt idx="4">
                  <c:v>Other 5 year Olds</c:v>
                </c:pt>
                <c:pt idx="5">
                  <c:v>Maori Year 8</c:v>
                </c:pt>
                <c:pt idx="6">
                  <c:v>Pacific Island Year 8</c:v>
                </c:pt>
                <c:pt idx="7">
                  <c:v>Other Year 8</c:v>
                </c:pt>
              </c:strCache>
            </c:strRef>
          </c:cat>
          <c:val>
            <c:numRef>
              <c:f>'5 Yr Old &amp; Yr 8 Stats'!$B$5:$B$12</c:f>
              <c:numCache>
                <c:ptCount val="8"/>
                <c:pt idx="0">
                  <c:v>1.659078104993598</c:v>
                </c:pt>
                <c:pt idx="1">
                  <c:v>1.3175346051640027</c:v>
                </c:pt>
                <c:pt idx="2">
                  <c:v>2.9353273427471116</c:v>
                </c:pt>
                <c:pt idx="3">
                  <c:v>2.759192546583851</c:v>
                </c:pt>
                <c:pt idx="4">
                  <c:v>1.1566968804290354</c:v>
                </c:pt>
                <c:pt idx="5">
                  <c:v>1.9015821402572186</c:v>
                </c:pt>
                <c:pt idx="6">
                  <c:v>1.5155313653136533</c:v>
                </c:pt>
                <c:pt idx="7">
                  <c:v>1.1378302943760983</c:v>
                </c:pt>
              </c:numCache>
            </c:numRef>
          </c:val>
        </c:ser>
        <c:ser>
          <c:idx val="1"/>
          <c:order val="1"/>
          <c:tx>
            <c:strRef>
              <c:f>'5 Yr Old &amp; Yr 8 Stats'!$C$4</c:f>
              <c:strCache>
                <c:ptCount val="1"/>
                <c:pt idx="0">
                  <c:v>Non-Fluoridation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 Yr Old &amp; Yr 8 Stats'!$A$5:$A$12</c:f>
              <c:strCache>
                <c:ptCount val="8"/>
                <c:pt idx="0">
                  <c:v>5 Year Olds</c:v>
                </c:pt>
                <c:pt idx="1">
                  <c:v>Year 8</c:v>
                </c:pt>
                <c:pt idx="2">
                  <c:v>Maori 5 Year Olds</c:v>
                </c:pt>
                <c:pt idx="3">
                  <c:v>Pacific Island 5 Year Olds</c:v>
                </c:pt>
                <c:pt idx="4">
                  <c:v>Other 5 year Olds</c:v>
                </c:pt>
                <c:pt idx="5">
                  <c:v>Maori Year 8</c:v>
                </c:pt>
                <c:pt idx="6">
                  <c:v>Pacific Island Year 8</c:v>
                </c:pt>
                <c:pt idx="7">
                  <c:v>Other Year 8</c:v>
                </c:pt>
              </c:strCache>
            </c:strRef>
          </c:cat>
          <c:val>
            <c:numRef>
              <c:f>'5 Yr Old &amp; Yr 8 Stats'!$C$5:$C$12</c:f>
              <c:numCache>
                <c:ptCount val="8"/>
                <c:pt idx="0">
                  <c:v>2.559768234492161</c:v>
                </c:pt>
                <c:pt idx="1">
                  <c:v>1.8244854184713113</c:v>
                </c:pt>
                <c:pt idx="2">
                  <c:v>4.385303733156616</c:v>
                </c:pt>
                <c:pt idx="3">
                  <c:v>3.9691442542787287</c:v>
                </c:pt>
                <c:pt idx="4">
                  <c:v>1.9723035019455255</c:v>
                </c:pt>
                <c:pt idx="5">
                  <c:v>2.7096248839368617</c:v>
                </c:pt>
                <c:pt idx="6">
                  <c:v>2.2373638344226574</c:v>
                </c:pt>
                <c:pt idx="7">
                  <c:v>1.5508380890265774</c:v>
                </c:pt>
              </c:numCache>
            </c:numRef>
          </c:val>
        </c:ser>
        <c:axId val="15746100"/>
        <c:axId val="7497173"/>
      </c:barChart>
      <c:catAx>
        <c:axId val="1574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97173"/>
        <c:crosses val="autoZero"/>
        <c:auto val="1"/>
        <c:lblOffset val="100"/>
        <c:noMultiLvlLbl val="0"/>
      </c:catAx>
      <c:valAx>
        <c:axId val="7497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dmft/DMFT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42"/>
  <sheetViews>
    <sheetView zoomScale="85" zoomScaleNormal="85" workbookViewId="0" topLeftCell="A1">
      <pane ySplit="8" topLeftCell="BM12" activePane="bottomLeft" state="frozen"/>
      <selection pane="topLeft" activeCell="A1" sqref="A1"/>
      <selection pane="bottomLeft" activeCell="M37" sqref="M37"/>
    </sheetView>
  </sheetViews>
  <sheetFormatPr defaultColWidth="9.140625" defaultRowHeight="12.75"/>
  <cols>
    <col min="1" max="1" width="22.140625" style="4" customWidth="1"/>
    <col min="2" max="2" width="9.140625" style="48" customWidth="1"/>
    <col min="3" max="3" width="11.57421875" style="283" customWidth="1"/>
    <col min="4" max="4" width="9.140625" style="283" customWidth="1"/>
    <col min="5" max="5" width="9.140625" style="4" customWidth="1"/>
    <col min="6" max="6" width="12.7109375" style="283" customWidth="1"/>
    <col min="7" max="7" width="9.140625" style="283" customWidth="1"/>
    <col min="8" max="8" width="9.140625" style="4" customWidth="1"/>
    <col min="9" max="9" width="12.28125" style="283" customWidth="1"/>
    <col min="10" max="10" width="9.140625" style="283" customWidth="1"/>
    <col min="11" max="11" width="0.9921875" style="4" customWidth="1"/>
    <col min="12" max="15" width="9.140625" style="4" customWidth="1"/>
    <col min="16" max="16" width="11.140625" style="283" customWidth="1"/>
    <col min="17" max="17" width="9.140625" style="283" customWidth="1"/>
    <col min="18" max="18" width="9.140625" style="4" customWidth="1"/>
    <col min="19" max="19" width="11.140625" style="283" customWidth="1"/>
    <col min="20" max="20" width="9.140625" style="283" customWidth="1"/>
    <col min="21" max="21" width="9.140625" style="4" customWidth="1"/>
    <col min="22" max="22" width="11.140625" style="283" customWidth="1"/>
    <col min="23" max="23" width="9.140625" style="283" customWidth="1"/>
    <col min="24" max="24" width="9.140625" style="4" customWidth="1"/>
    <col min="25" max="25" width="11.421875" style="283" customWidth="1"/>
    <col min="26" max="26" width="9.140625" style="283" customWidth="1"/>
    <col min="27" max="27" width="9.140625" style="4" customWidth="1"/>
    <col min="28" max="28" width="11.57421875" style="283" customWidth="1"/>
    <col min="29" max="29" width="9.140625" style="283" customWidth="1"/>
    <col min="30" max="30" width="9.140625" style="36" customWidth="1"/>
    <col min="31" max="31" width="11.140625" style="283" customWidth="1"/>
    <col min="32" max="32" width="9.140625" style="283" customWidth="1"/>
    <col min="33" max="33" width="1.1484375" style="4" customWidth="1"/>
    <col min="34" max="39" width="9.140625" style="180" customWidth="1"/>
    <col min="40" max="16384" width="9.140625" style="4" customWidth="1"/>
  </cols>
  <sheetData>
    <row r="4" spans="1:10" ht="12.75">
      <c r="A4" s="5" t="s">
        <v>56</v>
      </c>
      <c r="B4" s="39"/>
      <c r="C4" s="277"/>
      <c r="D4" s="308"/>
      <c r="E4" s="3"/>
      <c r="F4" s="277"/>
      <c r="G4" s="277"/>
      <c r="H4" s="3"/>
      <c r="I4" s="277"/>
      <c r="J4" s="277"/>
    </row>
    <row r="5" spans="1:10" ht="13.5" thickBot="1">
      <c r="A5" s="5"/>
      <c r="B5" s="39"/>
      <c r="C5" s="277"/>
      <c r="D5" s="308"/>
      <c r="E5" s="3"/>
      <c r="F5" s="277"/>
      <c r="G5" s="277"/>
      <c r="H5" s="3"/>
      <c r="I5" s="277"/>
      <c r="J5" s="277"/>
    </row>
    <row r="6" spans="1:39" ht="12.75">
      <c r="A6" s="370" t="s">
        <v>0</v>
      </c>
      <c r="B6" s="373" t="s">
        <v>1</v>
      </c>
      <c r="C6" s="362"/>
      <c r="D6" s="363"/>
      <c r="E6" s="361" t="s">
        <v>2</v>
      </c>
      <c r="F6" s="362"/>
      <c r="G6" s="363"/>
      <c r="H6" s="361" t="s">
        <v>3</v>
      </c>
      <c r="I6" s="362"/>
      <c r="J6" s="367"/>
      <c r="L6" s="361" t="s">
        <v>35</v>
      </c>
      <c r="M6" s="362"/>
      <c r="N6" s="363"/>
      <c r="O6" s="361" t="s">
        <v>36</v>
      </c>
      <c r="P6" s="362"/>
      <c r="Q6" s="367"/>
      <c r="R6" s="361" t="s">
        <v>37</v>
      </c>
      <c r="S6" s="362"/>
      <c r="T6" s="363"/>
      <c r="U6" s="361" t="s">
        <v>38</v>
      </c>
      <c r="V6" s="362"/>
      <c r="W6" s="367"/>
      <c r="X6" s="361" t="s">
        <v>39</v>
      </c>
      <c r="Y6" s="362"/>
      <c r="Z6" s="363"/>
      <c r="AA6" s="361" t="s">
        <v>40</v>
      </c>
      <c r="AB6" s="362"/>
      <c r="AC6" s="367"/>
      <c r="AD6" s="361" t="s">
        <v>41</v>
      </c>
      <c r="AE6" s="362"/>
      <c r="AF6" s="367"/>
      <c r="AH6" s="357" t="s">
        <v>65</v>
      </c>
      <c r="AI6" s="358"/>
      <c r="AJ6" s="359"/>
      <c r="AK6" s="359"/>
      <c r="AL6" s="359"/>
      <c r="AM6" s="360"/>
    </row>
    <row r="7" spans="1:39" ht="12.75">
      <c r="A7" s="371"/>
      <c r="B7" s="374"/>
      <c r="C7" s="365"/>
      <c r="D7" s="366"/>
      <c r="E7" s="364"/>
      <c r="F7" s="365"/>
      <c r="G7" s="366"/>
      <c r="H7" s="364"/>
      <c r="I7" s="365"/>
      <c r="J7" s="368"/>
      <c r="L7" s="364"/>
      <c r="M7" s="365"/>
      <c r="N7" s="366"/>
      <c r="O7" s="364"/>
      <c r="P7" s="365"/>
      <c r="Q7" s="368"/>
      <c r="R7" s="364"/>
      <c r="S7" s="365"/>
      <c r="T7" s="366"/>
      <c r="U7" s="364"/>
      <c r="V7" s="365"/>
      <c r="W7" s="368"/>
      <c r="X7" s="364"/>
      <c r="Y7" s="365"/>
      <c r="Z7" s="366"/>
      <c r="AA7" s="364"/>
      <c r="AB7" s="365"/>
      <c r="AC7" s="368"/>
      <c r="AD7" s="364"/>
      <c r="AE7" s="365"/>
      <c r="AF7" s="368"/>
      <c r="AH7" s="369" t="s">
        <v>1</v>
      </c>
      <c r="AI7" s="355"/>
      <c r="AJ7" s="354" t="s">
        <v>45</v>
      </c>
      <c r="AK7" s="355"/>
      <c r="AL7" s="354" t="s">
        <v>64</v>
      </c>
      <c r="AM7" s="356"/>
    </row>
    <row r="8" spans="1:39" ht="64.5" thickBot="1">
      <c r="A8" s="372"/>
      <c r="B8" s="54" t="s">
        <v>4</v>
      </c>
      <c r="C8" s="278" t="s">
        <v>5</v>
      </c>
      <c r="D8" s="278" t="s">
        <v>6</v>
      </c>
      <c r="E8" s="56" t="s">
        <v>4</v>
      </c>
      <c r="F8" s="278" t="s">
        <v>5</v>
      </c>
      <c r="G8" s="278" t="s">
        <v>7</v>
      </c>
      <c r="H8" s="56" t="s">
        <v>4</v>
      </c>
      <c r="I8" s="278" t="s">
        <v>5</v>
      </c>
      <c r="J8" s="324" t="s">
        <v>8</v>
      </c>
      <c r="L8" s="113" t="s">
        <v>42</v>
      </c>
      <c r="M8" s="57" t="s">
        <v>43</v>
      </c>
      <c r="N8" s="55" t="s">
        <v>44</v>
      </c>
      <c r="O8" s="56" t="s">
        <v>4</v>
      </c>
      <c r="P8" s="278" t="s">
        <v>5</v>
      </c>
      <c r="Q8" s="324" t="s">
        <v>7</v>
      </c>
      <c r="R8" s="56" t="s">
        <v>4</v>
      </c>
      <c r="S8" s="278" t="s">
        <v>5</v>
      </c>
      <c r="T8" s="278" t="s">
        <v>7</v>
      </c>
      <c r="U8" s="56" t="s">
        <v>4</v>
      </c>
      <c r="V8" s="278" t="s">
        <v>5</v>
      </c>
      <c r="W8" s="324" t="s">
        <v>7</v>
      </c>
      <c r="X8" s="56" t="s">
        <v>4</v>
      </c>
      <c r="Y8" s="278" t="s">
        <v>5</v>
      </c>
      <c r="Z8" s="278" t="s">
        <v>7</v>
      </c>
      <c r="AA8" s="56" t="s">
        <v>4</v>
      </c>
      <c r="AB8" s="278" t="s">
        <v>5</v>
      </c>
      <c r="AC8" s="324" t="s">
        <v>6</v>
      </c>
      <c r="AD8" s="226" t="s">
        <v>4</v>
      </c>
      <c r="AE8" s="278" t="s">
        <v>5</v>
      </c>
      <c r="AF8" s="324" t="s">
        <v>7</v>
      </c>
      <c r="AH8" s="194" t="s">
        <v>47</v>
      </c>
      <c r="AI8" s="195" t="s">
        <v>48</v>
      </c>
      <c r="AJ8" s="181" t="s">
        <v>49</v>
      </c>
      <c r="AK8" s="195" t="s">
        <v>59</v>
      </c>
      <c r="AL8" s="181" t="s">
        <v>49</v>
      </c>
      <c r="AM8" s="196" t="s">
        <v>48</v>
      </c>
    </row>
    <row r="9" spans="1:39" ht="13.5" thickBot="1">
      <c r="A9" s="6"/>
      <c r="B9" s="40"/>
      <c r="C9" s="277"/>
      <c r="D9" s="308"/>
      <c r="E9" s="3"/>
      <c r="F9" s="277"/>
      <c r="G9" s="277"/>
      <c r="H9" s="3"/>
      <c r="I9" s="277"/>
      <c r="J9" s="277"/>
      <c r="L9" s="3"/>
      <c r="M9" s="3"/>
      <c r="N9" s="2"/>
      <c r="O9" s="3"/>
      <c r="P9" s="277"/>
      <c r="Q9" s="277"/>
      <c r="R9" s="3"/>
      <c r="S9" s="277"/>
      <c r="T9" s="277"/>
      <c r="U9" s="3"/>
      <c r="V9" s="277"/>
      <c r="W9" s="277"/>
      <c r="X9" s="3"/>
      <c r="Y9" s="277"/>
      <c r="Z9" s="277"/>
      <c r="AA9" s="3"/>
      <c r="AB9" s="277"/>
      <c r="AC9" s="277"/>
      <c r="AD9" s="19"/>
      <c r="AE9" s="277"/>
      <c r="AF9" s="277"/>
      <c r="AH9" s="182"/>
      <c r="AI9" s="182"/>
      <c r="AJ9" s="182"/>
      <c r="AK9" s="182"/>
      <c r="AL9" s="182"/>
      <c r="AM9" s="182"/>
    </row>
    <row r="10" spans="1:39" ht="12.75">
      <c r="A10" s="7" t="s">
        <v>9</v>
      </c>
      <c r="B10" s="64">
        <v>1187</v>
      </c>
      <c r="C10" s="279">
        <v>33.36</v>
      </c>
      <c r="D10" s="309">
        <v>4.11</v>
      </c>
      <c r="E10" s="66" t="s">
        <v>50</v>
      </c>
      <c r="F10" s="268" t="s">
        <v>50</v>
      </c>
      <c r="G10" s="240" t="s">
        <v>50</v>
      </c>
      <c r="H10" s="68">
        <v>1187</v>
      </c>
      <c r="I10" s="279">
        <v>33.36</v>
      </c>
      <c r="J10" s="321">
        <v>4.11</v>
      </c>
      <c r="L10" s="68">
        <v>562</v>
      </c>
      <c r="M10" s="58">
        <v>9</v>
      </c>
      <c r="N10" s="73">
        <v>616</v>
      </c>
      <c r="O10" s="8" t="s">
        <v>50</v>
      </c>
      <c r="P10" s="268" t="s">
        <v>50</v>
      </c>
      <c r="Q10" s="240" t="s">
        <v>50</v>
      </c>
      <c r="R10" s="9">
        <v>562</v>
      </c>
      <c r="S10" s="279">
        <v>18.7</v>
      </c>
      <c r="T10" s="279">
        <v>5.7</v>
      </c>
      <c r="U10" s="66" t="s">
        <v>50</v>
      </c>
      <c r="V10" s="268" t="s">
        <v>50</v>
      </c>
      <c r="W10" s="240" t="s">
        <v>50</v>
      </c>
      <c r="X10" s="68">
        <v>9</v>
      </c>
      <c r="Y10" s="279">
        <v>33</v>
      </c>
      <c r="Z10" s="321">
        <v>2.8</v>
      </c>
      <c r="AA10" s="8" t="s">
        <v>50</v>
      </c>
      <c r="AB10" s="268" t="s">
        <v>50</v>
      </c>
      <c r="AC10" s="240" t="s">
        <v>50</v>
      </c>
      <c r="AD10" s="8">
        <v>616</v>
      </c>
      <c r="AE10" s="279">
        <v>46.8</v>
      </c>
      <c r="AF10" s="321">
        <v>2.6</v>
      </c>
      <c r="AH10" s="183">
        <v>396</v>
      </c>
      <c r="AI10" s="197">
        <v>4884</v>
      </c>
      <c r="AJ10" s="43" t="s">
        <v>50</v>
      </c>
      <c r="AK10" s="51" t="s">
        <v>50</v>
      </c>
      <c r="AL10" s="197">
        <v>396</v>
      </c>
      <c r="AM10" s="198">
        <v>4884</v>
      </c>
    </row>
    <row r="11" spans="1:39" ht="12.75">
      <c r="A11" s="11" t="s">
        <v>10</v>
      </c>
      <c r="B11" s="50">
        <v>3468</v>
      </c>
      <c r="C11" s="248">
        <v>75.2</v>
      </c>
      <c r="D11" s="310">
        <v>0.9106113033448674</v>
      </c>
      <c r="E11" s="13">
        <v>3164</v>
      </c>
      <c r="F11" s="248">
        <v>75.5</v>
      </c>
      <c r="G11" s="319">
        <v>0.8827433628318584</v>
      </c>
      <c r="H11" s="13">
        <v>304</v>
      </c>
      <c r="I11" s="248">
        <v>72</v>
      </c>
      <c r="J11" s="319">
        <v>1.200657894736842</v>
      </c>
      <c r="L11" s="13">
        <v>368</v>
      </c>
      <c r="M11" s="14">
        <v>277</v>
      </c>
      <c r="N11" s="15">
        <v>2823</v>
      </c>
      <c r="O11" s="12">
        <v>330</v>
      </c>
      <c r="P11" s="248">
        <v>65.2</v>
      </c>
      <c r="Q11" s="319">
        <v>1.3363636363636364</v>
      </c>
      <c r="R11" s="12">
        <v>38</v>
      </c>
      <c r="S11" s="250">
        <v>53</v>
      </c>
      <c r="T11" s="250">
        <v>1.894736842105263</v>
      </c>
      <c r="U11" s="13">
        <v>271</v>
      </c>
      <c r="V11" s="248">
        <v>52</v>
      </c>
      <c r="W11" s="319">
        <v>1.9409594095940959</v>
      </c>
      <c r="X11" s="13">
        <v>6</v>
      </c>
      <c r="Y11" s="248">
        <v>50</v>
      </c>
      <c r="Z11" s="319">
        <v>2.1666666666666665</v>
      </c>
      <c r="AA11" s="12">
        <v>2563</v>
      </c>
      <c r="AB11" s="248">
        <v>79</v>
      </c>
      <c r="AC11" s="319">
        <v>0.7124463519313304</v>
      </c>
      <c r="AD11" s="69">
        <v>260</v>
      </c>
      <c r="AE11" s="248">
        <v>75</v>
      </c>
      <c r="AF11" s="319">
        <v>1.0769230769230769</v>
      </c>
      <c r="AH11" s="184">
        <v>2609</v>
      </c>
      <c r="AI11" s="199">
        <v>3158</v>
      </c>
      <c r="AJ11" s="184">
        <v>2390</v>
      </c>
      <c r="AK11" s="200">
        <v>2793</v>
      </c>
      <c r="AL11" s="199">
        <v>219</v>
      </c>
      <c r="AM11" s="200">
        <v>365</v>
      </c>
    </row>
    <row r="12" spans="1:39" ht="12.75">
      <c r="A12" s="11" t="s">
        <v>11</v>
      </c>
      <c r="B12" s="50">
        <v>2582</v>
      </c>
      <c r="C12" s="248">
        <v>70.7</v>
      </c>
      <c r="D12" s="310">
        <v>1.1130906274206043</v>
      </c>
      <c r="E12" s="13">
        <v>2420</v>
      </c>
      <c r="F12" s="248">
        <v>71.1</v>
      </c>
      <c r="G12" s="319">
        <v>1.0756198347107437</v>
      </c>
      <c r="H12" s="69">
        <v>162</v>
      </c>
      <c r="I12" s="248">
        <v>64.8</v>
      </c>
      <c r="J12" s="319">
        <v>1.6728395061728396</v>
      </c>
      <c r="L12" s="13">
        <v>268</v>
      </c>
      <c r="M12" s="14">
        <v>432</v>
      </c>
      <c r="N12" s="15">
        <v>1882</v>
      </c>
      <c r="O12" s="12">
        <v>244</v>
      </c>
      <c r="P12" s="248">
        <v>58.2</v>
      </c>
      <c r="Q12" s="319">
        <v>1.401639344262295</v>
      </c>
      <c r="R12" s="12">
        <v>24</v>
      </c>
      <c r="S12" s="250">
        <v>54</v>
      </c>
      <c r="T12" s="250">
        <v>1.375</v>
      </c>
      <c r="U12" s="13">
        <v>385</v>
      </c>
      <c r="V12" s="248">
        <v>47</v>
      </c>
      <c r="W12" s="319">
        <v>2.322077922077922</v>
      </c>
      <c r="X12" s="13">
        <v>47</v>
      </c>
      <c r="Y12" s="248">
        <v>49</v>
      </c>
      <c r="Z12" s="319">
        <v>2.404255319148936</v>
      </c>
      <c r="AA12" s="12">
        <v>1791</v>
      </c>
      <c r="AB12" s="248">
        <v>78</v>
      </c>
      <c r="AC12" s="319">
        <v>0.7632607481853713</v>
      </c>
      <c r="AD12" s="69">
        <v>91</v>
      </c>
      <c r="AE12" s="248">
        <v>76</v>
      </c>
      <c r="AF12" s="319">
        <v>1.3736263736263736</v>
      </c>
      <c r="AH12" s="184">
        <v>1825</v>
      </c>
      <c r="AI12" s="199">
        <v>2874</v>
      </c>
      <c r="AJ12" s="184">
        <v>1720</v>
      </c>
      <c r="AK12" s="200">
        <v>2603</v>
      </c>
      <c r="AL12" s="199">
        <v>105</v>
      </c>
      <c r="AM12" s="200">
        <v>271</v>
      </c>
    </row>
    <row r="13" spans="1:39" ht="13.5" thickBot="1">
      <c r="A13" s="11" t="s">
        <v>12</v>
      </c>
      <c r="B13" s="50">
        <v>2645</v>
      </c>
      <c r="C13" s="248">
        <v>62.8</v>
      </c>
      <c r="D13" s="310">
        <v>1.5648393194706995</v>
      </c>
      <c r="E13" s="59">
        <v>1984</v>
      </c>
      <c r="F13" s="284">
        <v>62.9</v>
      </c>
      <c r="G13" s="320">
        <v>1.580141129032258</v>
      </c>
      <c r="H13" s="13">
        <v>661</v>
      </c>
      <c r="I13" s="248">
        <v>62.5</v>
      </c>
      <c r="J13" s="319">
        <v>1.518910741301059</v>
      </c>
      <c r="L13" s="13">
        <v>566</v>
      </c>
      <c r="M13" s="14">
        <v>514</v>
      </c>
      <c r="N13" s="15">
        <v>1565</v>
      </c>
      <c r="O13" s="12">
        <v>397</v>
      </c>
      <c r="P13" s="248">
        <v>47.6</v>
      </c>
      <c r="Q13" s="319">
        <v>2.282115869017632</v>
      </c>
      <c r="R13" s="12">
        <v>169</v>
      </c>
      <c r="S13" s="250">
        <v>50</v>
      </c>
      <c r="T13" s="250">
        <v>2.408284023668639</v>
      </c>
      <c r="U13" s="59">
        <v>414</v>
      </c>
      <c r="V13" s="284">
        <v>48</v>
      </c>
      <c r="W13" s="320">
        <v>2.369565217391304</v>
      </c>
      <c r="X13" s="59">
        <v>100</v>
      </c>
      <c r="Y13" s="284">
        <v>54</v>
      </c>
      <c r="Z13" s="320">
        <v>1.98</v>
      </c>
      <c r="AA13" s="63">
        <v>1173</v>
      </c>
      <c r="AB13" s="284">
        <v>73</v>
      </c>
      <c r="AC13" s="320">
        <v>1.0639386189258313</v>
      </c>
      <c r="AD13" s="69">
        <v>392</v>
      </c>
      <c r="AE13" s="248">
        <v>70</v>
      </c>
      <c r="AF13" s="319">
        <v>1.0178571428571428</v>
      </c>
      <c r="AH13" s="185">
        <v>1661</v>
      </c>
      <c r="AI13" s="201">
        <v>4139</v>
      </c>
      <c r="AJ13" s="185">
        <v>1248</v>
      </c>
      <c r="AK13" s="202">
        <v>3135</v>
      </c>
      <c r="AL13" s="201">
        <v>413</v>
      </c>
      <c r="AM13" s="202">
        <v>1004</v>
      </c>
    </row>
    <row r="14" spans="1:39" ht="13.5" thickBot="1">
      <c r="A14" s="16" t="s">
        <v>13</v>
      </c>
      <c r="B14" s="65">
        <f>SUM(B10:B13)</f>
        <v>9882</v>
      </c>
      <c r="C14" s="35">
        <f>AH14/B14*100</f>
        <v>65.68508399109491</v>
      </c>
      <c r="D14" s="311">
        <f>AI14/B14</f>
        <v>1.5234770289415098</v>
      </c>
      <c r="E14" s="67">
        <f>SUM(E11:E13)</f>
        <v>7568</v>
      </c>
      <c r="F14" s="35">
        <f>AJ14/E14*100</f>
        <v>70.79809725158562</v>
      </c>
      <c r="G14" s="243">
        <f>AK14/E14</f>
        <v>1.1272463002114166</v>
      </c>
      <c r="H14" s="67">
        <f>SUM(H10:H13)</f>
        <v>2314</v>
      </c>
      <c r="I14" s="35">
        <f>AL14/H14*100</f>
        <v>48.962834917891094</v>
      </c>
      <c r="J14" s="243">
        <f>AM14/H14</f>
        <v>2.8193604148660327</v>
      </c>
      <c r="L14" s="67">
        <f>SUM(L10:L13)</f>
        <v>1764</v>
      </c>
      <c r="M14" s="127">
        <f>SUM(M10:M13)</f>
        <v>1232</v>
      </c>
      <c r="N14" s="126">
        <f>SUM(N10:N13)</f>
        <v>6886</v>
      </c>
      <c r="O14" s="78">
        <f>SUM(O11:O13)</f>
        <v>971</v>
      </c>
      <c r="P14" s="35">
        <f>SUM(O11*P11/100+O12*P12/100+O13*P13/100)/O14*100</f>
        <v>56.245108135942324</v>
      </c>
      <c r="Q14" s="243">
        <f>SUM(O11*Q11+O12*Q12+O13*Q13)/O14</f>
        <v>1.7394438722966015</v>
      </c>
      <c r="R14" s="78">
        <f>SUM(R10:R13)</f>
        <v>793</v>
      </c>
      <c r="S14" s="35">
        <f>SUM(R10*S10/100+R11*S11/100+R12*S12/100+R13*S13/100)/R14*100</f>
        <v>28.08247162673392</v>
      </c>
      <c r="T14" s="243">
        <f>SUM(R10*T10+R11*T11+R12*T12+R13*T13)/R14</f>
        <v>4.685245901639345</v>
      </c>
      <c r="U14" s="17">
        <f>SUM(U11:U13)</f>
        <v>1070</v>
      </c>
      <c r="V14" s="286">
        <f>SUM(U11*V11/100+U12*V12/100+U13*V13/100)/U14*100</f>
        <v>48.65327102803739</v>
      </c>
      <c r="W14" s="243">
        <f>SUM(U11*W11+U12*W12+U13*W13)/U14</f>
        <v>2.24392523364486</v>
      </c>
      <c r="X14" s="67">
        <f>SUM(X10:X13)</f>
        <v>162</v>
      </c>
      <c r="Y14" s="35">
        <f>SUM(X10*Y10/100+X11*Y11/100+X12*Y12/100+X13*Y13/100)/X14*100</f>
        <v>51.23456790123457</v>
      </c>
      <c r="Z14" s="243">
        <f>SUM(X10*Z10+X11*Z11+X12*Z12+X13*Z13)/X14</f>
        <v>2.1555555555555554</v>
      </c>
      <c r="AA14" s="17">
        <f>SUM(AA11:AA13)</f>
        <v>5527</v>
      </c>
      <c r="AB14" s="286">
        <f>SUM(AA11*AB11/100+AA12*AB12/100+AA13*AB13/100)/AA14*100</f>
        <v>77.40256920571738</v>
      </c>
      <c r="AC14" s="243">
        <f>SUM(AA11*AC11+AA12*AC12+AA13*AC13)/AA14</f>
        <v>0.8035100416138954</v>
      </c>
      <c r="AD14" s="227">
        <f>SUM(AD10:AD13)</f>
        <v>1359</v>
      </c>
      <c r="AE14" s="35">
        <f>SUM(AD10*AE10/100+AD11*AE11/100+AD12*AE12/100+AD13*AE13/100)/AD14*100</f>
        <v>60.84238410596026</v>
      </c>
      <c r="AF14" s="243">
        <f>SUM(AD10*AF10+AD11*AF11+AD12*AF12+AD13*AF13)/AD14</f>
        <v>1.770125091979397</v>
      </c>
      <c r="AH14" s="186">
        <f aca="true" t="shared" si="0" ref="AH14:AM14">SUM(AH10:AH13)</f>
        <v>6491</v>
      </c>
      <c r="AI14" s="203">
        <f t="shared" si="0"/>
        <v>15055</v>
      </c>
      <c r="AJ14" s="186">
        <f t="shared" si="0"/>
        <v>5358</v>
      </c>
      <c r="AK14" s="204">
        <f t="shared" si="0"/>
        <v>8531</v>
      </c>
      <c r="AL14" s="203">
        <f t="shared" si="0"/>
        <v>1133</v>
      </c>
      <c r="AM14" s="204">
        <f t="shared" si="0"/>
        <v>6524</v>
      </c>
    </row>
    <row r="15" spans="1:39" ht="13.5" thickBot="1">
      <c r="A15" s="18"/>
      <c r="B15" s="42"/>
      <c r="C15" s="277"/>
      <c r="D15" s="308"/>
      <c r="E15" s="3"/>
      <c r="F15" s="277"/>
      <c r="G15" s="277"/>
      <c r="H15" s="3"/>
      <c r="I15" s="277"/>
      <c r="J15" s="277"/>
      <c r="L15" s="3"/>
      <c r="M15" s="20"/>
      <c r="N15" s="2"/>
      <c r="O15" s="3"/>
      <c r="P15" s="277"/>
      <c r="Q15" s="277"/>
      <c r="R15" s="3"/>
      <c r="S15" s="277"/>
      <c r="T15" s="277"/>
      <c r="U15" s="3"/>
      <c r="V15" s="277"/>
      <c r="W15" s="277"/>
      <c r="X15" s="3"/>
      <c r="Y15" s="277"/>
      <c r="Z15" s="277"/>
      <c r="AA15" s="3"/>
      <c r="AB15" s="277"/>
      <c r="AC15" s="277"/>
      <c r="AD15" s="19"/>
      <c r="AE15" s="277"/>
      <c r="AF15" s="277"/>
      <c r="AH15" s="182"/>
      <c r="AI15" s="182"/>
      <c r="AJ15" s="182"/>
      <c r="AK15" s="182"/>
      <c r="AL15" s="182"/>
      <c r="AM15" s="182"/>
    </row>
    <row r="16" spans="1:39" ht="12.75">
      <c r="A16" s="21" t="s">
        <v>14</v>
      </c>
      <c r="B16" s="43">
        <v>5033</v>
      </c>
      <c r="C16" s="279">
        <v>34.4</v>
      </c>
      <c r="D16" s="312">
        <v>2.48</v>
      </c>
      <c r="E16" s="71">
        <v>2389</v>
      </c>
      <c r="F16" s="279">
        <v>34.1</v>
      </c>
      <c r="G16" s="279">
        <v>2.37</v>
      </c>
      <c r="H16" s="71">
        <v>2644</v>
      </c>
      <c r="I16" s="279">
        <v>34.7</v>
      </c>
      <c r="J16" s="321">
        <v>2.59</v>
      </c>
      <c r="L16" s="71">
        <v>1549</v>
      </c>
      <c r="M16" s="58">
        <v>24</v>
      </c>
      <c r="N16" s="73">
        <v>3460</v>
      </c>
      <c r="O16" s="71">
        <v>828</v>
      </c>
      <c r="P16" s="279">
        <v>21.25</v>
      </c>
      <c r="Q16" s="321">
        <v>3.64</v>
      </c>
      <c r="R16" s="71">
        <v>721</v>
      </c>
      <c r="S16" s="279">
        <v>22.3</v>
      </c>
      <c r="T16" s="279">
        <v>4.15</v>
      </c>
      <c r="U16" s="71">
        <v>18</v>
      </c>
      <c r="V16" s="279">
        <v>22.2</v>
      </c>
      <c r="W16" s="321">
        <v>3.94</v>
      </c>
      <c r="X16" s="22">
        <v>6</v>
      </c>
      <c r="Y16" s="279">
        <v>16.7</v>
      </c>
      <c r="Z16" s="279">
        <v>3.33</v>
      </c>
      <c r="AA16" s="71">
        <v>1543</v>
      </c>
      <c r="AB16" s="279">
        <v>41.15</v>
      </c>
      <c r="AC16" s="279">
        <v>1.67</v>
      </c>
      <c r="AD16" s="10">
        <v>1917</v>
      </c>
      <c r="AE16" s="279">
        <v>39.4</v>
      </c>
      <c r="AF16" s="321">
        <v>2</v>
      </c>
      <c r="AH16" s="183">
        <v>1732</v>
      </c>
      <c r="AI16" s="197">
        <v>12500</v>
      </c>
      <c r="AJ16" s="183">
        <v>815</v>
      </c>
      <c r="AK16" s="197">
        <v>5665</v>
      </c>
      <c r="AL16" s="183">
        <v>917</v>
      </c>
      <c r="AM16" s="198">
        <v>6835</v>
      </c>
    </row>
    <row r="17" spans="1:39" ht="12.75">
      <c r="A17" s="23" t="s">
        <v>15</v>
      </c>
      <c r="B17" s="44">
        <v>1033</v>
      </c>
      <c r="C17" s="249">
        <v>43.66</v>
      </c>
      <c r="D17" s="313">
        <v>2.79</v>
      </c>
      <c r="E17" s="72">
        <v>325</v>
      </c>
      <c r="F17" s="249">
        <v>48</v>
      </c>
      <c r="G17" s="249">
        <v>2.5</v>
      </c>
      <c r="H17" s="72">
        <v>708</v>
      </c>
      <c r="I17" s="249">
        <v>41.6</v>
      </c>
      <c r="J17" s="322">
        <v>2.92</v>
      </c>
      <c r="L17" s="72">
        <v>388</v>
      </c>
      <c r="M17" s="60">
        <v>14</v>
      </c>
      <c r="N17" s="74">
        <v>631</v>
      </c>
      <c r="O17" s="72">
        <v>104</v>
      </c>
      <c r="P17" s="249">
        <v>26.92</v>
      </c>
      <c r="Q17" s="322">
        <v>4.16</v>
      </c>
      <c r="R17" s="72">
        <v>284</v>
      </c>
      <c r="S17" s="249">
        <v>23.24</v>
      </c>
      <c r="T17" s="249">
        <v>4.33</v>
      </c>
      <c r="U17" s="72">
        <v>5</v>
      </c>
      <c r="V17" s="249">
        <v>0</v>
      </c>
      <c r="W17" s="322">
        <v>5.8</v>
      </c>
      <c r="X17" s="25">
        <v>9</v>
      </c>
      <c r="Y17" s="249">
        <v>11.11</v>
      </c>
      <c r="Z17" s="249">
        <v>5.66</v>
      </c>
      <c r="AA17" s="72">
        <v>216</v>
      </c>
      <c r="AB17" s="249">
        <v>60.19</v>
      </c>
      <c r="AC17" s="249">
        <v>1.63</v>
      </c>
      <c r="AD17" s="24">
        <v>415</v>
      </c>
      <c r="AE17" s="249">
        <v>54.94</v>
      </c>
      <c r="AF17" s="322">
        <v>3.36</v>
      </c>
      <c r="AH17" s="187">
        <v>451</v>
      </c>
      <c r="AI17" s="205">
        <v>2887</v>
      </c>
      <c r="AJ17" s="187">
        <v>156</v>
      </c>
      <c r="AK17" s="205">
        <v>815</v>
      </c>
      <c r="AL17" s="187">
        <v>295</v>
      </c>
      <c r="AM17" s="206">
        <v>2072</v>
      </c>
    </row>
    <row r="18" spans="1:39" ht="12.75">
      <c r="A18" s="23" t="s">
        <v>16</v>
      </c>
      <c r="B18" s="44">
        <v>2151</v>
      </c>
      <c r="C18" s="249">
        <v>40.58</v>
      </c>
      <c r="D18" s="313">
        <v>3.09</v>
      </c>
      <c r="E18" s="24">
        <v>269</v>
      </c>
      <c r="F18" s="249">
        <v>38.29</v>
      </c>
      <c r="G18" s="249">
        <v>3.11</v>
      </c>
      <c r="H18" s="24">
        <v>1882</v>
      </c>
      <c r="I18" s="249">
        <v>39.85</v>
      </c>
      <c r="J18" s="322">
        <v>3.08</v>
      </c>
      <c r="L18" s="24">
        <v>810</v>
      </c>
      <c r="M18" s="60">
        <v>16</v>
      </c>
      <c r="N18" s="74">
        <v>1325</v>
      </c>
      <c r="O18" s="24">
        <v>131</v>
      </c>
      <c r="P18" s="249">
        <v>23.66</v>
      </c>
      <c r="Q18" s="322">
        <v>4.54</v>
      </c>
      <c r="R18" s="24">
        <v>679</v>
      </c>
      <c r="S18" s="249">
        <v>18.11</v>
      </c>
      <c r="T18" s="249">
        <v>4.84</v>
      </c>
      <c r="U18" s="24">
        <v>0</v>
      </c>
      <c r="V18" s="224">
        <v>0</v>
      </c>
      <c r="W18" s="143">
        <v>0</v>
      </c>
      <c r="X18" s="26">
        <v>16</v>
      </c>
      <c r="Y18" s="249">
        <v>18.75</v>
      </c>
      <c r="Z18" s="249">
        <v>6.12</v>
      </c>
      <c r="AA18" s="24">
        <v>138</v>
      </c>
      <c r="AB18" s="249">
        <v>52.17</v>
      </c>
      <c r="AC18" s="249">
        <v>1.74</v>
      </c>
      <c r="AD18" s="24">
        <v>1187</v>
      </c>
      <c r="AE18" s="249">
        <v>52.56</v>
      </c>
      <c r="AF18" s="322">
        <v>2.02</v>
      </c>
      <c r="AH18" s="187">
        <v>853</v>
      </c>
      <c r="AI18" s="205">
        <v>6647</v>
      </c>
      <c r="AJ18" s="187">
        <v>103</v>
      </c>
      <c r="AK18" s="205">
        <v>836</v>
      </c>
      <c r="AL18" s="187">
        <v>750</v>
      </c>
      <c r="AM18" s="206">
        <v>5811</v>
      </c>
    </row>
    <row r="19" spans="1:39" ht="12.75">
      <c r="A19" s="23" t="s">
        <v>17</v>
      </c>
      <c r="B19" s="79">
        <v>729</v>
      </c>
      <c r="C19" s="249">
        <v>39.91</v>
      </c>
      <c r="D19" s="313">
        <v>3.12</v>
      </c>
      <c r="E19" s="77">
        <v>457</v>
      </c>
      <c r="F19" s="224">
        <v>43.5</v>
      </c>
      <c r="G19" s="224">
        <v>2.87</v>
      </c>
      <c r="H19" s="81">
        <v>272</v>
      </c>
      <c r="I19" s="249">
        <v>33.82</v>
      </c>
      <c r="J19" s="322">
        <v>3.55</v>
      </c>
      <c r="L19" s="77">
        <v>446</v>
      </c>
      <c r="M19" s="60">
        <v>9</v>
      </c>
      <c r="N19" s="87">
        <v>274</v>
      </c>
      <c r="O19" s="77">
        <v>275</v>
      </c>
      <c r="P19" s="224">
        <v>33.45</v>
      </c>
      <c r="Q19" s="143">
        <v>3.57</v>
      </c>
      <c r="R19" s="81">
        <v>171</v>
      </c>
      <c r="S19" s="249">
        <v>17.54</v>
      </c>
      <c r="T19" s="249">
        <v>4.85</v>
      </c>
      <c r="U19" s="77">
        <v>9</v>
      </c>
      <c r="V19" s="249">
        <v>11.11</v>
      </c>
      <c r="W19" s="315">
        <v>5.77</v>
      </c>
      <c r="X19" s="75">
        <v>0</v>
      </c>
      <c r="Y19" s="224">
        <v>0</v>
      </c>
      <c r="Z19" s="224">
        <v>0</v>
      </c>
      <c r="AA19" s="81">
        <v>173</v>
      </c>
      <c r="AB19" s="249">
        <v>61.27</v>
      </c>
      <c r="AC19" s="249">
        <v>1.59</v>
      </c>
      <c r="AD19" s="228">
        <v>101</v>
      </c>
      <c r="AE19" s="223">
        <v>61.38</v>
      </c>
      <c r="AF19" s="327">
        <v>1.35</v>
      </c>
      <c r="AH19" s="207">
        <v>291</v>
      </c>
      <c r="AI19" s="208">
        <v>2280</v>
      </c>
      <c r="AJ19" s="188">
        <v>199</v>
      </c>
      <c r="AK19" s="208">
        <v>1312</v>
      </c>
      <c r="AL19" s="207">
        <v>92</v>
      </c>
      <c r="AM19" s="209">
        <v>968</v>
      </c>
    </row>
    <row r="20" spans="1:39" ht="13.5" thickBot="1">
      <c r="A20" s="23" t="s">
        <v>18</v>
      </c>
      <c r="B20" s="79">
        <v>1536</v>
      </c>
      <c r="C20" s="224">
        <v>46.41</v>
      </c>
      <c r="D20" s="294">
        <v>2.37</v>
      </c>
      <c r="E20" s="77">
        <v>985</v>
      </c>
      <c r="F20" s="224">
        <v>49.84</v>
      </c>
      <c r="G20" s="224">
        <v>2.137</v>
      </c>
      <c r="H20" s="77">
        <v>551</v>
      </c>
      <c r="I20" s="285">
        <v>40.29</v>
      </c>
      <c r="J20" s="143">
        <v>2.79</v>
      </c>
      <c r="L20" s="77">
        <v>369</v>
      </c>
      <c r="M20" s="83">
        <v>9</v>
      </c>
      <c r="N20" s="84">
        <v>1158</v>
      </c>
      <c r="O20" s="77">
        <v>268</v>
      </c>
      <c r="P20" s="224">
        <v>33.58</v>
      </c>
      <c r="Q20" s="143">
        <v>3.36</v>
      </c>
      <c r="R20" s="77">
        <v>101</v>
      </c>
      <c r="S20" s="224">
        <v>32.67</v>
      </c>
      <c r="T20" s="224">
        <v>3.93</v>
      </c>
      <c r="U20" s="85">
        <v>7</v>
      </c>
      <c r="V20" s="273">
        <v>42.85</v>
      </c>
      <c r="W20" s="326">
        <v>3.28</v>
      </c>
      <c r="X20" s="86">
        <v>2</v>
      </c>
      <c r="Y20" s="273">
        <v>0</v>
      </c>
      <c r="Z20" s="273">
        <v>3.5</v>
      </c>
      <c r="AA20" s="85">
        <v>710</v>
      </c>
      <c r="AB20" s="273">
        <v>56.05</v>
      </c>
      <c r="AC20" s="273">
        <v>1.66</v>
      </c>
      <c r="AD20" s="114">
        <v>448</v>
      </c>
      <c r="AE20" s="276">
        <v>42.18</v>
      </c>
      <c r="AF20" s="328">
        <v>2.53</v>
      </c>
      <c r="AG20" s="36"/>
      <c r="AH20" s="210">
        <v>713</v>
      </c>
      <c r="AI20" s="115">
        <v>3645</v>
      </c>
      <c r="AJ20" s="164">
        <v>491</v>
      </c>
      <c r="AK20" s="115">
        <v>2105</v>
      </c>
      <c r="AL20" s="210">
        <v>222</v>
      </c>
      <c r="AM20" s="165">
        <v>1540</v>
      </c>
    </row>
    <row r="21" spans="1:39" ht="13.5" thickBot="1">
      <c r="A21" s="27" t="s">
        <v>19</v>
      </c>
      <c r="B21" s="65">
        <f>SUM(B16:B20)</f>
        <v>10482</v>
      </c>
      <c r="C21" s="35">
        <f>AH21/B21*100</f>
        <v>38.54226292692234</v>
      </c>
      <c r="D21" s="314">
        <f>AI21/B21</f>
        <v>2.667334478153024</v>
      </c>
      <c r="E21" s="67">
        <f>SUM(E16:E20)</f>
        <v>4425</v>
      </c>
      <c r="F21" s="35">
        <f>AJ21/E21*100</f>
        <v>39.86440677966102</v>
      </c>
      <c r="G21" s="35">
        <f>AK21/E21</f>
        <v>2.425536723163842</v>
      </c>
      <c r="H21" s="67">
        <f>SUM(H16:H20)</f>
        <v>6057</v>
      </c>
      <c r="I21" s="35">
        <f>AL21/H21*100</f>
        <v>37.57635793297012</v>
      </c>
      <c r="J21" s="243">
        <f>AM21/H21</f>
        <v>2.8439821693907876</v>
      </c>
      <c r="L21" s="67">
        <f>SUM(L16:L20)</f>
        <v>3562</v>
      </c>
      <c r="M21" s="62">
        <f>SUM(M16:M20)</f>
        <v>72</v>
      </c>
      <c r="N21" s="126">
        <f>SUM(N16:N20)</f>
        <v>6848</v>
      </c>
      <c r="O21" s="67">
        <f>SUM(O16:O20)</f>
        <v>1606</v>
      </c>
      <c r="P21" s="35">
        <f>SUM(O16*P16/100+O17*P17/100+O18*P19/100+O19*P19/100+O20*P20/100)/O21*100</f>
        <v>26.75891656288917</v>
      </c>
      <c r="Q21" s="243">
        <f>SUM(O16*Q16+O17*Q17+O18*Q18+O19*Q19+O20*Q20)/O21</f>
        <v>3.6883748443337487</v>
      </c>
      <c r="R21" s="67">
        <f>SUM(R16:R20)</f>
        <v>1956</v>
      </c>
      <c r="S21" s="35">
        <f>SUM(R16*S16/100+R17*S17/100+R18*S18/100+R19*S19/100+R20*S20/100)/R21*100</f>
        <v>21.101308793456035</v>
      </c>
      <c r="T21" s="243">
        <f>SUM(R16*T16+R17*T17+R18*T18+R19*T19+R20*T20)/R21</f>
        <v>4.46549591002045</v>
      </c>
      <c r="U21" s="70">
        <f>SUM(U16:U20)</f>
        <v>39</v>
      </c>
      <c r="V21" s="287">
        <f>SUM(U16*V16/100+U17*V17/100+U19*V19/100+U20*V20/100)/U21*100</f>
        <v>20.50102564102564</v>
      </c>
      <c r="W21" s="243">
        <f>SUM(U16*W16+U17*W17+U18*W18+U19*W19+U20*W20)/U21</f>
        <v>4.4823076923076925</v>
      </c>
      <c r="X21" s="80">
        <f>SUM(X16:X20)</f>
        <v>33</v>
      </c>
      <c r="Y21" s="287">
        <f>SUM(X16*Y16/100+X17*Y17/100+X18*Y18/100)/X21*100</f>
        <v>15.157272727272725</v>
      </c>
      <c r="Z21" s="243">
        <f>SUM(X16*Z16+X17*Z17+X18*Z18+X20*Z20)/X21</f>
        <v>5.328484848484848</v>
      </c>
      <c r="AA21" s="70">
        <f>SUM(AA16:AA20)</f>
        <v>2780</v>
      </c>
      <c r="AB21" s="287">
        <f>SUM(AA16*AB16/100+AA17*AB17/100+AA18*AB18/100+AA19*AB19/100+AA20*AB20/100)/AA21*100</f>
        <v>48.23387050359712</v>
      </c>
      <c r="AC21" s="243">
        <f>SUM(AA16*AC16+AA17*AC17+AA18*AC18+AA19*AC19+AA20*AC20)/AA21</f>
        <v>1.6628345323741007</v>
      </c>
      <c r="AD21" s="229">
        <f>SUM(AD16:AD20)</f>
        <v>4068</v>
      </c>
      <c r="AE21" s="287">
        <f>SUM(AD16*AE16/100+AD17*AE17/100+AD18*AE18/100+AD19*AE19/100+AD20*AE20/100)/AD21*100</f>
        <v>45.67714847590954</v>
      </c>
      <c r="AF21" s="243">
        <f>SUM(AD16*AF16+AD17*AF17+AD18*AF18+AD19*AF19+AD20*AF20)/AD21</f>
        <v>2.186806784660767</v>
      </c>
      <c r="AH21" s="189">
        <f aca="true" t="shared" si="1" ref="AH21:AM21">SUM(AH16:AH20)</f>
        <v>4040</v>
      </c>
      <c r="AI21" s="211">
        <f t="shared" si="1"/>
        <v>27959</v>
      </c>
      <c r="AJ21" s="189">
        <f t="shared" si="1"/>
        <v>1764</v>
      </c>
      <c r="AK21" s="211">
        <f t="shared" si="1"/>
        <v>10733</v>
      </c>
      <c r="AL21" s="212">
        <f t="shared" si="1"/>
        <v>2276</v>
      </c>
      <c r="AM21" s="211">
        <f t="shared" si="1"/>
        <v>17226</v>
      </c>
    </row>
    <row r="22" spans="1:39" ht="13.5" thickBot="1">
      <c r="A22" s="18"/>
      <c r="B22" s="42"/>
      <c r="C22" s="277"/>
      <c r="D22" s="308"/>
      <c r="E22" s="3"/>
      <c r="F22" s="277"/>
      <c r="G22" s="277"/>
      <c r="H22" s="3"/>
      <c r="I22" s="277"/>
      <c r="J22" s="277"/>
      <c r="L22" s="3"/>
      <c r="M22" s="20"/>
      <c r="N22" s="61"/>
      <c r="O22" s="3"/>
      <c r="P22" s="277"/>
      <c r="Q22" s="277"/>
      <c r="R22" s="3"/>
      <c r="S22" s="277"/>
      <c r="T22" s="277"/>
      <c r="U22" s="3"/>
      <c r="V22" s="277"/>
      <c r="W22" s="277"/>
      <c r="X22" s="12"/>
      <c r="Y22" s="250"/>
      <c r="Z22" s="250"/>
      <c r="AA22" s="3"/>
      <c r="AB22" s="277"/>
      <c r="AC22" s="277"/>
      <c r="AD22" s="19"/>
      <c r="AE22" s="277"/>
      <c r="AF22" s="277"/>
      <c r="AH22" s="182"/>
      <c r="AI22" s="182"/>
      <c r="AJ22" s="182"/>
      <c r="AK22" s="182"/>
      <c r="AL22" s="182"/>
      <c r="AM22" s="182"/>
    </row>
    <row r="23" spans="1:39" ht="12.75">
      <c r="A23" s="21" t="s">
        <v>20</v>
      </c>
      <c r="B23" s="43">
        <v>1909</v>
      </c>
      <c r="C23" s="279">
        <v>43.8</v>
      </c>
      <c r="D23" s="309">
        <v>2.81</v>
      </c>
      <c r="E23" s="10">
        <v>733</v>
      </c>
      <c r="F23" s="279">
        <v>48.29</v>
      </c>
      <c r="G23" s="321">
        <v>2.45</v>
      </c>
      <c r="H23" s="71">
        <v>1176</v>
      </c>
      <c r="I23" s="279">
        <v>41.07</v>
      </c>
      <c r="J23" s="321">
        <v>3.03</v>
      </c>
      <c r="L23" s="71">
        <v>736</v>
      </c>
      <c r="M23" s="58">
        <v>83</v>
      </c>
      <c r="N23" s="73">
        <v>1090</v>
      </c>
      <c r="O23" s="71">
        <v>305</v>
      </c>
      <c r="P23" s="279">
        <v>33.77</v>
      </c>
      <c r="Q23" s="321">
        <v>3.53</v>
      </c>
      <c r="R23" s="71">
        <v>431</v>
      </c>
      <c r="S23" s="279">
        <v>18.79</v>
      </c>
      <c r="T23" s="279">
        <v>4.93</v>
      </c>
      <c r="U23" s="71">
        <v>51</v>
      </c>
      <c r="V23" s="279">
        <v>17.65</v>
      </c>
      <c r="W23" s="321">
        <v>4.76</v>
      </c>
      <c r="X23" s="71">
        <v>32</v>
      </c>
      <c r="Y23" s="279">
        <v>9.38</v>
      </c>
      <c r="Z23" s="321">
        <v>6.28</v>
      </c>
      <c r="AA23" s="71">
        <v>377</v>
      </c>
      <c r="AB23" s="279">
        <v>64.19</v>
      </c>
      <c r="AC23" s="321">
        <v>1.26</v>
      </c>
      <c r="AD23" s="230">
        <v>713</v>
      </c>
      <c r="AE23" s="279">
        <v>55.96</v>
      </c>
      <c r="AF23" s="321">
        <v>1.73</v>
      </c>
      <c r="AH23" s="183">
        <v>837</v>
      </c>
      <c r="AI23" s="197">
        <v>5359</v>
      </c>
      <c r="AJ23" s="183">
        <v>354</v>
      </c>
      <c r="AK23" s="197">
        <v>1795</v>
      </c>
      <c r="AL23" s="183">
        <v>483</v>
      </c>
      <c r="AM23" s="198">
        <v>3564</v>
      </c>
    </row>
    <row r="24" spans="1:39" ht="12.75">
      <c r="A24" s="23" t="s">
        <v>21</v>
      </c>
      <c r="B24" s="79">
        <v>1716</v>
      </c>
      <c r="C24" s="249">
        <v>54.78</v>
      </c>
      <c r="D24" s="315">
        <v>2</v>
      </c>
      <c r="E24" s="77">
        <v>975</v>
      </c>
      <c r="F24" s="224">
        <v>60.7</v>
      </c>
      <c r="G24" s="143">
        <v>1.5</v>
      </c>
      <c r="H24" s="81">
        <v>741</v>
      </c>
      <c r="I24" s="249">
        <v>47.09</v>
      </c>
      <c r="J24" s="322">
        <v>2.5</v>
      </c>
      <c r="L24" s="77">
        <v>487</v>
      </c>
      <c r="M24" s="76">
        <v>72</v>
      </c>
      <c r="N24" s="97">
        <v>1157</v>
      </c>
      <c r="O24" s="77">
        <v>243</v>
      </c>
      <c r="P24" s="224">
        <v>46.1</v>
      </c>
      <c r="Q24" s="143">
        <v>2.1</v>
      </c>
      <c r="R24" s="81">
        <v>244</v>
      </c>
      <c r="S24" s="249">
        <v>31.6</v>
      </c>
      <c r="T24" s="249">
        <v>3.4</v>
      </c>
      <c r="U24" s="77">
        <v>34</v>
      </c>
      <c r="V24" s="249">
        <v>50</v>
      </c>
      <c r="W24" s="315">
        <v>3.4</v>
      </c>
      <c r="X24" s="77">
        <v>38</v>
      </c>
      <c r="Y24" s="224">
        <v>23.7</v>
      </c>
      <c r="Z24" s="143">
        <v>6.7</v>
      </c>
      <c r="AA24" s="81">
        <v>698</v>
      </c>
      <c r="AB24" s="249">
        <v>66.3</v>
      </c>
      <c r="AC24" s="322">
        <v>1.2</v>
      </c>
      <c r="AD24" s="225">
        <v>459</v>
      </c>
      <c r="AE24" s="223">
        <v>57.5</v>
      </c>
      <c r="AF24" s="327">
        <v>1.8</v>
      </c>
      <c r="AH24" s="207">
        <v>940</v>
      </c>
      <c r="AI24" s="208">
        <v>3350</v>
      </c>
      <c r="AJ24" s="188">
        <v>591</v>
      </c>
      <c r="AK24" s="208">
        <v>1463</v>
      </c>
      <c r="AL24" s="207">
        <v>349</v>
      </c>
      <c r="AM24" s="209">
        <v>1887</v>
      </c>
    </row>
    <row r="25" spans="1:39" ht="12.75">
      <c r="A25" s="23" t="s">
        <v>22</v>
      </c>
      <c r="B25" s="44">
        <v>689</v>
      </c>
      <c r="C25" s="249">
        <v>39.47</v>
      </c>
      <c r="D25" s="315">
        <v>3.26</v>
      </c>
      <c r="E25" s="24" t="s">
        <v>50</v>
      </c>
      <c r="F25" s="224" t="s">
        <v>50</v>
      </c>
      <c r="G25" s="143" t="s">
        <v>50</v>
      </c>
      <c r="H25" s="24">
        <v>689</v>
      </c>
      <c r="I25" s="249">
        <v>39.47</v>
      </c>
      <c r="J25" s="315">
        <v>3.26</v>
      </c>
      <c r="L25" s="72">
        <v>267</v>
      </c>
      <c r="M25" s="60">
        <v>7</v>
      </c>
      <c r="N25" s="74">
        <v>415</v>
      </c>
      <c r="O25" s="24" t="s">
        <v>50</v>
      </c>
      <c r="P25" s="224" t="s">
        <v>50</v>
      </c>
      <c r="Q25" s="143" t="s">
        <v>50</v>
      </c>
      <c r="R25" s="72">
        <v>267</v>
      </c>
      <c r="S25" s="249">
        <v>20.59</v>
      </c>
      <c r="T25" s="249">
        <v>4.85</v>
      </c>
      <c r="U25" s="24" t="s">
        <v>50</v>
      </c>
      <c r="V25" s="224" t="s">
        <v>50</v>
      </c>
      <c r="W25" s="143" t="s">
        <v>50</v>
      </c>
      <c r="X25" s="72">
        <v>7</v>
      </c>
      <c r="Y25" s="249">
        <v>28.57</v>
      </c>
      <c r="Z25" s="322">
        <v>3.71</v>
      </c>
      <c r="AA25" s="24" t="s">
        <v>50</v>
      </c>
      <c r="AB25" s="224" t="s">
        <v>50</v>
      </c>
      <c r="AC25" s="143" t="s">
        <v>50</v>
      </c>
      <c r="AD25" s="26">
        <v>415</v>
      </c>
      <c r="AE25" s="249">
        <v>51.8</v>
      </c>
      <c r="AF25" s="322">
        <v>2.23</v>
      </c>
      <c r="AH25" s="187">
        <v>272</v>
      </c>
      <c r="AI25" s="205">
        <v>2250</v>
      </c>
      <c r="AJ25" s="44" t="s">
        <v>50</v>
      </c>
      <c r="AK25" s="45" t="s">
        <v>50</v>
      </c>
      <c r="AL25" s="187">
        <v>272</v>
      </c>
      <c r="AM25" s="206">
        <v>2250</v>
      </c>
    </row>
    <row r="26" spans="1:39" ht="12.75">
      <c r="A26" s="23" t="s">
        <v>23</v>
      </c>
      <c r="B26" s="44">
        <v>1225</v>
      </c>
      <c r="C26" s="224">
        <v>55.3</v>
      </c>
      <c r="D26" s="301">
        <v>1.883265306122449</v>
      </c>
      <c r="E26" s="24">
        <v>1171</v>
      </c>
      <c r="F26" s="224">
        <v>55.4</v>
      </c>
      <c r="G26" s="322">
        <v>1.8445772843723314</v>
      </c>
      <c r="H26" s="72">
        <v>54</v>
      </c>
      <c r="I26" s="249">
        <v>51.9</v>
      </c>
      <c r="J26" s="322">
        <v>2.7222222222222223</v>
      </c>
      <c r="L26" s="72">
        <v>247</v>
      </c>
      <c r="M26" s="96">
        <v>120</v>
      </c>
      <c r="N26" s="98">
        <v>858</v>
      </c>
      <c r="O26" s="72">
        <v>234</v>
      </c>
      <c r="P26" s="249">
        <v>37.2</v>
      </c>
      <c r="Q26" s="322">
        <v>2.952991452991453</v>
      </c>
      <c r="R26" s="72">
        <v>13</v>
      </c>
      <c r="S26" s="249">
        <v>23.1</v>
      </c>
      <c r="T26" s="249">
        <v>5.538461538461538</v>
      </c>
      <c r="U26" s="72">
        <v>106</v>
      </c>
      <c r="V26" s="249">
        <v>30.2</v>
      </c>
      <c r="W26" s="322">
        <v>4.037735849056604</v>
      </c>
      <c r="X26" s="72">
        <v>14</v>
      </c>
      <c r="Y26" s="249">
        <v>21.4</v>
      </c>
      <c r="Z26" s="322">
        <v>3.9285714285714284</v>
      </c>
      <c r="AA26" s="72">
        <v>831</v>
      </c>
      <c r="AB26" s="249">
        <v>63.8</v>
      </c>
      <c r="AC26" s="322">
        <v>1.2527075812274369</v>
      </c>
      <c r="AD26" s="26">
        <v>27</v>
      </c>
      <c r="AE26" s="249">
        <v>81.5</v>
      </c>
      <c r="AF26" s="322">
        <v>0.7407407407407407</v>
      </c>
      <c r="AH26" s="187">
        <v>677</v>
      </c>
      <c r="AI26" s="205">
        <v>2302</v>
      </c>
      <c r="AJ26" s="187">
        <v>649</v>
      </c>
      <c r="AK26" s="205">
        <v>2155</v>
      </c>
      <c r="AL26" s="187">
        <v>28</v>
      </c>
      <c r="AM26" s="206">
        <v>147</v>
      </c>
    </row>
    <row r="27" spans="1:39" ht="12.75">
      <c r="A27" s="23" t="s">
        <v>24</v>
      </c>
      <c r="B27" s="44">
        <v>2009</v>
      </c>
      <c r="C27" s="224">
        <v>60.5</v>
      </c>
      <c r="D27" s="301">
        <v>1.717272274763564</v>
      </c>
      <c r="E27" s="72">
        <v>2000</v>
      </c>
      <c r="F27" s="249">
        <v>60.6</v>
      </c>
      <c r="G27" s="322">
        <v>1.714</v>
      </c>
      <c r="H27" s="72">
        <v>9</v>
      </c>
      <c r="I27" s="249">
        <v>44.4</v>
      </c>
      <c r="J27" s="322">
        <v>2.4444444444444446</v>
      </c>
      <c r="L27" s="72">
        <v>288</v>
      </c>
      <c r="M27" s="96">
        <v>260</v>
      </c>
      <c r="N27" s="98">
        <v>1461</v>
      </c>
      <c r="O27" s="72">
        <v>287</v>
      </c>
      <c r="P27" s="249">
        <v>40.1</v>
      </c>
      <c r="Q27" s="322">
        <v>2.9581881533101044</v>
      </c>
      <c r="R27" s="72">
        <v>1</v>
      </c>
      <c r="S27" s="249">
        <v>0</v>
      </c>
      <c r="T27" s="249">
        <v>8</v>
      </c>
      <c r="U27" s="72">
        <v>260</v>
      </c>
      <c r="V27" s="249">
        <v>34.6</v>
      </c>
      <c r="W27" s="322">
        <v>3.5615384615384613</v>
      </c>
      <c r="X27" s="72">
        <v>0</v>
      </c>
      <c r="Y27" s="249">
        <v>0</v>
      </c>
      <c r="Z27" s="322">
        <v>0</v>
      </c>
      <c r="AA27" s="72">
        <v>1453</v>
      </c>
      <c r="AB27" s="249">
        <v>69.3</v>
      </c>
      <c r="AC27" s="322">
        <v>1.137646249139711</v>
      </c>
      <c r="AD27" s="26">
        <v>8</v>
      </c>
      <c r="AE27" s="249">
        <v>50</v>
      </c>
      <c r="AF27" s="322">
        <v>1.75</v>
      </c>
      <c r="AH27" s="187">
        <v>1216</v>
      </c>
      <c r="AI27" s="205">
        <v>3455</v>
      </c>
      <c r="AJ27" s="187">
        <v>1212</v>
      </c>
      <c r="AK27" s="205">
        <v>3433</v>
      </c>
      <c r="AL27" s="187">
        <v>4</v>
      </c>
      <c r="AM27" s="206">
        <v>22</v>
      </c>
    </row>
    <row r="28" spans="1:39" ht="12.75">
      <c r="A28" s="23" t="s">
        <v>25</v>
      </c>
      <c r="B28" s="44">
        <v>405</v>
      </c>
      <c r="C28" s="249">
        <v>41.48</v>
      </c>
      <c r="D28" s="315">
        <v>2.57</v>
      </c>
      <c r="E28" s="72">
        <v>214</v>
      </c>
      <c r="F28" s="249">
        <v>43.5</v>
      </c>
      <c r="G28" s="322">
        <v>2.327</v>
      </c>
      <c r="H28" s="72">
        <v>191</v>
      </c>
      <c r="I28" s="249">
        <v>39.27</v>
      </c>
      <c r="J28" s="322">
        <v>2.85</v>
      </c>
      <c r="L28" s="72">
        <v>115</v>
      </c>
      <c r="M28" s="60">
        <v>10</v>
      </c>
      <c r="N28" s="74">
        <v>280</v>
      </c>
      <c r="O28" s="72">
        <v>77</v>
      </c>
      <c r="P28" s="249">
        <v>28.6</v>
      </c>
      <c r="Q28" s="322">
        <v>3.45</v>
      </c>
      <c r="R28" s="72">
        <v>38</v>
      </c>
      <c r="S28" s="249">
        <v>26.3</v>
      </c>
      <c r="T28" s="249">
        <v>5.31</v>
      </c>
      <c r="U28" s="72">
        <v>8</v>
      </c>
      <c r="V28" s="249">
        <v>25</v>
      </c>
      <c r="W28" s="322">
        <v>1.5</v>
      </c>
      <c r="X28" s="72">
        <v>2</v>
      </c>
      <c r="Y28" s="249">
        <v>100</v>
      </c>
      <c r="Z28" s="322">
        <v>0</v>
      </c>
      <c r="AA28" s="72">
        <v>129</v>
      </c>
      <c r="AB28" s="249">
        <v>53.4</v>
      </c>
      <c r="AC28" s="322">
        <v>1.7</v>
      </c>
      <c r="AD28" s="26">
        <v>151</v>
      </c>
      <c r="AE28" s="249">
        <v>42</v>
      </c>
      <c r="AF28" s="322">
        <v>2.26</v>
      </c>
      <c r="AH28" s="187">
        <v>168</v>
      </c>
      <c r="AI28" s="205">
        <v>1042</v>
      </c>
      <c r="AJ28" s="187">
        <v>93</v>
      </c>
      <c r="AK28" s="205">
        <v>498</v>
      </c>
      <c r="AL28" s="187">
        <v>75</v>
      </c>
      <c r="AM28" s="206">
        <v>544</v>
      </c>
    </row>
    <row r="29" spans="1:39" ht="13.5" thickBot="1">
      <c r="A29" s="23" t="s">
        <v>26</v>
      </c>
      <c r="B29" s="44">
        <v>1365</v>
      </c>
      <c r="C29" s="249">
        <v>56.41</v>
      </c>
      <c r="D29" s="315">
        <v>1.83</v>
      </c>
      <c r="E29" s="24" t="s">
        <v>50</v>
      </c>
      <c r="F29" s="224" t="s">
        <v>50</v>
      </c>
      <c r="G29" s="143" t="s">
        <v>50</v>
      </c>
      <c r="H29" s="72">
        <v>1365</v>
      </c>
      <c r="I29" s="249">
        <v>56.41</v>
      </c>
      <c r="J29" s="322">
        <v>1.83</v>
      </c>
      <c r="L29" s="72">
        <v>154</v>
      </c>
      <c r="M29" s="29">
        <v>0</v>
      </c>
      <c r="N29" s="74">
        <v>1211</v>
      </c>
      <c r="O29" s="24" t="s">
        <v>50</v>
      </c>
      <c r="P29" s="224" t="s">
        <v>50</v>
      </c>
      <c r="Q29" s="143" t="s">
        <v>50</v>
      </c>
      <c r="R29" s="72">
        <v>154</v>
      </c>
      <c r="S29" s="249">
        <v>35</v>
      </c>
      <c r="T29" s="249">
        <v>3.09</v>
      </c>
      <c r="U29" s="24" t="s">
        <v>50</v>
      </c>
      <c r="V29" s="224" t="s">
        <v>50</v>
      </c>
      <c r="W29" s="143" t="s">
        <v>50</v>
      </c>
      <c r="X29" s="24">
        <v>0</v>
      </c>
      <c r="Y29" s="224">
        <v>0</v>
      </c>
      <c r="Z29" s="143">
        <v>0</v>
      </c>
      <c r="AA29" s="24" t="s">
        <v>50</v>
      </c>
      <c r="AB29" s="224" t="s">
        <v>50</v>
      </c>
      <c r="AC29" s="143" t="s">
        <v>50</v>
      </c>
      <c r="AD29" s="26">
        <v>1211</v>
      </c>
      <c r="AE29" s="249">
        <v>59</v>
      </c>
      <c r="AF29" s="322">
        <v>1.67</v>
      </c>
      <c r="AH29" s="187">
        <v>770</v>
      </c>
      <c r="AI29" s="205">
        <v>2504</v>
      </c>
      <c r="AJ29" s="44" t="s">
        <v>50</v>
      </c>
      <c r="AK29" s="45" t="s">
        <v>50</v>
      </c>
      <c r="AL29" s="187">
        <v>770</v>
      </c>
      <c r="AM29" s="206">
        <v>2504</v>
      </c>
    </row>
    <row r="30" spans="1:39" ht="13.5" thickBot="1">
      <c r="A30" s="27" t="s">
        <v>27</v>
      </c>
      <c r="B30" s="47">
        <f>SUM(B23:B29)</f>
        <v>9318</v>
      </c>
      <c r="C30" s="35">
        <f>AH30/B30*100</f>
        <v>52.371753595192104</v>
      </c>
      <c r="D30" s="311">
        <f>AI30/B30</f>
        <v>2.1745009658725047</v>
      </c>
      <c r="E30" s="82">
        <f>SUM(E23:E29)</f>
        <v>5093</v>
      </c>
      <c r="F30" s="35">
        <f>AJ30/E30*100</f>
        <v>56.92126448065973</v>
      </c>
      <c r="G30" s="243">
        <f>AK30/E30</f>
        <v>1.834675044178284</v>
      </c>
      <c r="H30" s="82">
        <f>SUM(H23:H29)</f>
        <v>4225</v>
      </c>
      <c r="I30" s="35">
        <f>AL30/H30*100</f>
        <v>46.887573964497044</v>
      </c>
      <c r="J30" s="243">
        <f>AM30/H30</f>
        <v>2.5841420118343197</v>
      </c>
      <c r="L30" s="82">
        <f>SUM(L23:L29)</f>
        <v>2294</v>
      </c>
      <c r="M30" s="78">
        <f>SUM(M23:M29)</f>
        <v>552</v>
      </c>
      <c r="N30" s="123">
        <f>SUM(N23:N29)</f>
        <v>6472</v>
      </c>
      <c r="O30" s="82">
        <f>SUM(O23:O29)</f>
        <v>1146</v>
      </c>
      <c r="P30" s="35">
        <f>SUM(O23*P23/100+O24*P24/100+O26*P26/100+O27*P27/100+O28*P28/100)/O30*100</f>
        <v>38.3227312390925</v>
      </c>
      <c r="Q30" s="243">
        <f>SUM(O23*Q23+O24*Q24+O26*Q26+O27*Q27+O28*Q28)/O30</f>
        <v>2.9603839441535778</v>
      </c>
      <c r="R30" s="82">
        <f>SUM(R23:R29)</f>
        <v>1148</v>
      </c>
      <c r="S30" s="35">
        <f>SUM(R23*S23/100+R24*S24/100+R25*S25/100+R26*S26/100+R27*S27/100+R28*S28/100+R29*S29/100)/R30*100</f>
        <v>24.38686411149826</v>
      </c>
      <c r="T30" s="243">
        <f>SUM(R23*T23+R24*T24+R25*T25+R26*T26+R27*T27+R28*T28+R29*T29)/R30</f>
        <v>4.361515679442507</v>
      </c>
      <c r="U30" s="82">
        <f>SUM(U23:U29)</f>
        <v>459</v>
      </c>
      <c r="V30" s="35">
        <f>SUM(U23*V23/100+U24*V24/100+U26*V26/100+U27*V27/100+U28*V28/100)/U30*100</f>
        <v>32.6739651416122</v>
      </c>
      <c r="W30" s="243">
        <f>SUM(U23*W23+U24*W24+U26*W26+U27*W27+U28*W28)/U30</f>
        <v>3.7567755991285408</v>
      </c>
      <c r="X30" s="82">
        <f>SUM(X23:X29)</f>
        <v>93</v>
      </c>
      <c r="Y30" s="35">
        <f>SUM(X23*Y23/100+X24*Y24/100+X25*Y25/100+X26*Y26/100+X28*Y28/100)/X30*100</f>
        <v>20.433870967741935</v>
      </c>
      <c r="Z30" s="243">
        <f>SUM(X23*Z23+X24*Z24+X25*Z25+X26*Z26+X28*Z28)/X30</f>
        <v>5.769139784946236</v>
      </c>
      <c r="AA30" s="82">
        <f>SUM(AA23:AA29)</f>
        <v>3488</v>
      </c>
      <c r="AB30" s="35">
        <f>SUM(AA23*AB23/100+AA24*AB24/100+AA26*AB26/100+AA27*AB27/100+AA28*AB28/100)/AA30*100</f>
        <v>66.24894782110093</v>
      </c>
      <c r="AC30" s="243">
        <f>SUM(AA23*AC23+AA24*AC24+AA26*AC26+AA27*AC27+AA28*AC28)/AA30</f>
        <v>1.211559633027523</v>
      </c>
      <c r="AD30" s="231">
        <f>SUM(AD23:AD29)</f>
        <v>2984</v>
      </c>
      <c r="AE30" s="35">
        <f>SUM(AD23*AE23/100+AD24*AE24/100+AD24*AE25/100+AD26*AE26/100+AD27*AE27/100+AD28*AE28/100+AD29*AE29/100)/AD30*100</f>
        <v>57.12455764075067</v>
      </c>
      <c r="AF30" s="243">
        <f>SUM(AD23*AF23+AD24*AF24+AD25*AF25+AD26*AF26+AD27*AF27+AD28*AF28+AD29*AF29)/AD30</f>
        <v>1.803877345844504</v>
      </c>
      <c r="AH30" s="190">
        <f aca="true" t="shared" si="2" ref="AH30:AM30">SUM(AH23:AH29)</f>
        <v>4880</v>
      </c>
      <c r="AI30" s="213">
        <f t="shared" si="2"/>
        <v>20262</v>
      </c>
      <c r="AJ30" s="190">
        <f t="shared" si="2"/>
        <v>2899</v>
      </c>
      <c r="AK30" s="213">
        <f t="shared" si="2"/>
        <v>9344</v>
      </c>
      <c r="AL30" s="190">
        <f t="shared" si="2"/>
        <v>1981</v>
      </c>
      <c r="AM30" s="214">
        <f t="shared" si="2"/>
        <v>10918</v>
      </c>
    </row>
    <row r="31" spans="1:39" ht="13.5" thickBot="1">
      <c r="A31" s="102"/>
      <c r="B31" s="103"/>
      <c r="C31" s="280"/>
      <c r="D31" s="316"/>
      <c r="E31" s="104"/>
      <c r="F31" s="280"/>
      <c r="G31" s="280"/>
      <c r="H31" s="104"/>
      <c r="I31" s="280"/>
      <c r="J31" s="280"/>
      <c r="L31" s="104"/>
      <c r="M31" s="105"/>
      <c r="N31" s="105"/>
      <c r="O31" s="104"/>
      <c r="P31" s="280"/>
      <c r="Q31" s="280"/>
      <c r="R31" s="104"/>
      <c r="S31" s="280"/>
      <c r="T31" s="280"/>
      <c r="U31" s="104"/>
      <c r="V31" s="280"/>
      <c r="W31" s="280"/>
      <c r="X31" s="104"/>
      <c r="Y31" s="280"/>
      <c r="Z31" s="280"/>
      <c r="AA31" s="104"/>
      <c r="AB31" s="280"/>
      <c r="AC31" s="280"/>
      <c r="AD31" s="232"/>
      <c r="AE31" s="280"/>
      <c r="AF31" s="280"/>
      <c r="AH31" s="191"/>
      <c r="AI31" s="191"/>
      <c r="AJ31" s="191"/>
      <c r="AK31" s="191"/>
      <c r="AL31" s="191"/>
      <c r="AM31" s="191"/>
    </row>
    <row r="32" spans="1:39" ht="12.75">
      <c r="A32" s="88" t="s">
        <v>28</v>
      </c>
      <c r="B32" s="91">
        <v>374</v>
      </c>
      <c r="C32" s="281">
        <v>42.2</v>
      </c>
      <c r="D32" s="317">
        <v>2.93</v>
      </c>
      <c r="E32" s="92" t="s">
        <v>50</v>
      </c>
      <c r="F32" s="275" t="s">
        <v>50</v>
      </c>
      <c r="G32" s="304" t="s">
        <v>50</v>
      </c>
      <c r="H32" s="89">
        <v>374</v>
      </c>
      <c r="I32" s="281">
        <v>42.2</v>
      </c>
      <c r="J32" s="325">
        <v>2.93</v>
      </c>
      <c r="L32" s="99">
        <v>55</v>
      </c>
      <c r="M32" s="334">
        <v>3</v>
      </c>
      <c r="N32" s="100">
        <v>316</v>
      </c>
      <c r="O32" s="92" t="s">
        <v>50</v>
      </c>
      <c r="P32" s="275" t="s">
        <v>50</v>
      </c>
      <c r="Q32" s="304" t="s">
        <v>50</v>
      </c>
      <c r="R32" s="99">
        <v>55</v>
      </c>
      <c r="S32" s="281">
        <v>34.55</v>
      </c>
      <c r="T32" s="325">
        <v>3.58</v>
      </c>
      <c r="U32" s="92" t="s">
        <v>50</v>
      </c>
      <c r="V32" s="275" t="s">
        <v>50</v>
      </c>
      <c r="W32" s="275" t="s">
        <v>50</v>
      </c>
      <c r="X32" s="99">
        <v>3</v>
      </c>
      <c r="Y32" s="281">
        <v>33.33</v>
      </c>
      <c r="Z32" s="325">
        <v>2.67</v>
      </c>
      <c r="AA32" s="92" t="s">
        <v>50</v>
      </c>
      <c r="AB32" s="275" t="s">
        <v>50</v>
      </c>
      <c r="AC32" s="304" t="s">
        <v>50</v>
      </c>
      <c r="AD32" s="92">
        <v>316</v>
      </c>
      <c r="AE32" s="281">
        <v>43.67</v>
      </c>
      <c r="AF32" s="325">
        <v>2.82</v>
      </c>
      <c r="AH32" s="192">
        <v>158</v>
      </c>
      <c r="AI32" s="215">
        <v>1097</v>
      </c>
      <c r="AJ32" s="192" t="s">
        <v>50</v>
      </c>
      <c r="AK32" s="215" t="s">
        <v>50</v>
      </c>
      <c r="AL32" s="192">
        <v>158</v>
      </c>
      <c r="AM32" s="215">
        <v>1097</v>
      </c>
    </row>
    <row r="33" spans="1:39" ht="12.75">
      <c r="A33" s="23" t="s">
        <v>29</v>
      </c>
      <c r="B33" s="44">
        <v>3715</v>
      </c>
      <c r="C33" s="249">
        <v>49.9</v>
      </c>
      <c r="D33" s="143">
        <v>2.21</v>
      </c>
      <c r="E33" s="72">
        <v>19</v>
      </c>
      <c r="F33" s="249">
        <v>42.1</v>
      </c>
      <c r="G33" s="143">
        <v>3.26</v>
      </c>
      <c r="H33" s="25">
        <v>3696</v>
      </c>
      <c r="I33" s="249">
        <v>49.9</v>
      </c>
      <c r="J33" s="143">
        <v>2.21</v>
      </c>
      <c r="L33" s="72">
        <v>336</v>
      </c>
      <c r="M33" s="60">
        <v>104</v>
      </c>
      <c r="N33" s="74">
        <v>3275</v>
      </c>
      <c r="O33" s="72">
        <v>0</v>
      </c>
      <c r="P33" s="249">
        <v>0</v>
      </c>
      <c r="Q33" s="143">
        <v>0</v>
      </c>
      <c r="R33" s="72">
        <v>336</v>
      </c>
      <c r="S33" s="249">
        <v>26.2</v>
      </c>
      <c r="T33" s="143">
        <v>3.89</v>
      </c>
      <c r="U33" s="72">
        <v>1</v>
      </c>
      <c r="V33" s="249">
        <v>1</v>
      </c>
      <c r="W33" s="224">
        <v>0</v>
      </c>
      <c r="X33" s="72">
        <v>103</v>
      </c>
      <c r="Y33" s="249">
        <v>16.5</v>
      </c>
      <c r="Z33" s="143">
        <v>4.95</v>
      </c>
      <c r="AA33" s="25">
        <v>18</v>
      </c>
      <c r="AB33" s="249">
        <v>38.9</v>
      </c>
      <c r="AC33" s="143">
        <v>3.44</v>
      </c>
      <c r="AD33" s="24">
        <v>3257</v>
      </c>
      <c r="AE33" s="249">
        <v>53.4</v>
      </c>
      <c r="AF33" s="143">
        <v>1.95</v>
      </c>
      <c r="AH33" s="44">
        <v>1852</v>
      </c>
      <c r="AI33" s="53">
        <v>8220</v>
      </c>
      <c r="AJ33" s="44">
        <v>8</v>
      </c>
      <c r="AK33" s="53">
        <v>62</v>
      </c>
      <c r="AL33" s="44">
        <v>1844</v>
      </c>
      <c r="AM33" s="53">
        <v>8158</v>
      </c>
    </row>
    <row r="34" spans="1:39" ht="12.75">
      <c r="A34" s="23" t="s">
        <v>30</v>
      </c>
      <c r="B34" s="44">
        <v>671</v>
      </c>
      <c r="C34" s="249">
        <v>54.3</v>
      </c>
      <c r="D34" s="301">
        <v>1.82</v>
      </c>
      <c r="E34" s="24" t="s">
        <v>50</v>
      </c>
      <c r="F34" s="224" t="s">
        <v>50</v>
      </c>
      <c r="G34" s="143" t="s">
        <v>50</v>
      </c>
      <c r="H34" s="26">
        <v>671</v>
      </c>
      <c r="I34" s="249">
        <v>54.24</v>
      </c>
      <c r="J34" s="301">
        <v>1.82</v>
      </c>
      <c r="L34" s="72">
        <v>64</v>
      </c>
      <c r="M34" s="60">
        <v>4</v>
      </c>
      <c r="N34" s="74">
        <v>603</v>
      </c>
      <c r="O34" s="24" t="s">
        <v>50</v>
      </c>
      <c r="P34" s="224" t="s">
        <v>50</v>
      </c>
      <c r="Q34" s="143" t="s">
        <v>50</v>
      </c>
      <c r="R34" s="72">
        <v>64</v>
      </c>
      <c r="S34" s="249">
        <v>32.8</v>
      </c>
      <c r="T34" s="143">
        <v>3.7</v>
      </c>
      <c r="U34" s="24" t="s">
        <v>50</v>
      </c>
      <c r="V34" s="224" t="s">
        <v>50</v>
      </c>
      <c r="W34" s="224" t="s">
        <v>50</v>
      </c>
      <c r="X34" s="72">
        <v>4</v>
      </c>
      <c r="Y34" s="249">
        <v>50</v>
      </c>
      <c r="Z34" s="143">
        <v>1.5</v>
      </c>
      <c r="AA34" s="26" t="s">
        <v>50</v>
      </c>
      <c r="AB34" s="224" t="s">
        <v>50</v>
      </c>
      <c r="AC34" s="143" t="s">
        <v>50</v>
      </c>
      <c r="AD34" s="24">
        <v>603</v>
      </c>
      <c r="AE34" s="249">
        <v>56.6</v>
      </c>
      <c r="AF34" s="143">
        <v>1.62</v>
      </c>
      <c r="AH34" s="44">
        <v>364</v>
      </c>
      <c r="AI34" s="53">
        <v>1223</v>
      </c>
      <c r="AJ34" s="44" t="s">
        <v>50</v>
      </c>
      <c r="AK34" s="53" t="s">
        <v>50</v>
      </c>
      <c r="AL34" s="44">
        <v>364</v>
      </c>
      <c r="AM34" s="53">
        <v>1223</v>
      </c>
    </row>
    <row r="35" spans="1:39" ht="12.75">
      <c r="A35" s="23" t="s">
        <v>31</v>
      </c>
      <c r="B35" s="79">
        <v>1979</v>
      </c>
      <c r="C35" s="249">
        <v>60.54</v>
      </c>
      <c r="D35" s="315">
        <v>1.58</v>
      </c>
      <c r="E35" s="93">
        <v>1051</v>
      </c>
      <c r="F35" s="224">
        <v>65.46</v>
      </c>
      <c r="G35" s="143">
        <v>1.32</v>
      </c>
      <c r="H35" s="60">
        <v>928</v>
      </c>
      <c r="I35" s="249">
        <v>54.96</v>
      </c>
      <c r="J35" s="322">
        <v>1.88</v>
      </c>
      <c r="L35" s="93">
        <v>174</v>
      </c>
      <c r="M35" s="60">
        <v>34</v>
      </c>
      <c r="N35" s="87">
        <v>1771</v>
      </c>
      <c r="O35" s="93">
        <v>89</v>
      </c>
      <c r="P35" s="224">
        <v>46.1</v>
      </c>
      <c r="Q35" s="143">
        <v>2.3</v>
      </c>
      <c r="R35" s="101">
        <v>85</v>
      </c>
      <c r="S35" s="249">
        <v>31.76</v>
      </c>
      <c r="T35" s="322">
        <v>2.82</v>
      </c>
      <c r="U35" s="93">
        <v>23</v>
      </c>
      <c r="V35" s="249">
        <v>17.4</v>
      </c>
      <c r="W35" s="313">
        <v>4.09</v>
      </c>
      <c r="X35" s="93">
        <v>11</v>
      </c>
      <c r="Y35" s="224">
        <v>54.55</v>
      </c>
      <c r="Z35" s="143">
        <v>3.45</v>
      </c>
      <c r="AA35" s="60">
        <v>939</v>
      </c>
      <c r="AB35" s="249">
        <v>68.48</v>
      </c>
      <c r="AC35" s="322">
        <v>1.27</v>
      </c>
      <c r="AD35" s="233">
        <v>832</v>
      </c>
      <c r="AE35" s="223">
        <v>57.33</v>
      </c>
      <c r="AF35" s="327">
        <v>1.76</v>
      </c>
      <c r="AH35" s="79">
        <v>1198</v>
      </c>
      <c r="AI35" s="128">
        <v>3132</v>
      </c>
      <c r="AJ35" s="166">
        <v>688</v>
      </c>
      <c r="AK35" s="128">
        <v>1387</v>
      </c>
      <c r="AL35" s="79">
        <v>510</v>
      </c>
      <c r="AM35" s="128">
        <v>1745</v>
      </c>
    </row>
    <row r="36" spans="1:39" ht="13.5" thickBot="1">
      <c r="A36" s="90" t="s">
        <v>32</v>
      </c>
      <c r="B36" s="106">
        <v>1394</v>
      </c>
      <c r="C36" s="282">
        <v>50.93</v>
      </c>
      <c r="D36" s="318">
        <v>2.13</v>
      </c>
      <c r="E36" s="107">
        <v>588</v>
      </c>
      <c r="F36" s="282">
        <v>55.44</v>
      </c>
      <c r="G36" s="323">
        <v>1.77</v>
      </c>
      <c r="H36" s="108">
        <v>806</v>
      </c>
      <c r="I36" s="282">
        <v>48.14</v>
      </c>
      <c r="J36" s="323">
        <v>2.39</v>
      </c>
      <c r="L36" s="109">
        <v>173</v>
      </c>
      <c r="M36" s="124">
        <v>18</v>
      </c>
      <c r="N36" s="125">
        <v>1203</v>
      </c>
      <c r="O36" s="109">
        <v>83</v>
      </c>
      <c r="P36" s="250">
        <v>32.5</v>
      </c>
      <c r="Q36" s="319">
        <v>2.69</v>
      </c>
      <c r="R36" s="109">
        <v>90</v>
      </c>
      <c r="S36" s="250">
        <v>30</v>
      </c>
      <c r="T36" s="319">
        <v>4.61</v>
      </c>
      <c r="U36" s="109">
        <v>18</v>
      </c>
      <c r="V36" s="250">
        <v>27.8</v>
      </c>
      <c r="W36" s="250">
        <v>2.67</v>
      </c>
      <c r="X36" s="117">
        <v>0</v>
      </c>
      <c r="Y36" s="273">
        <v>0</v>
      </c>
      <c r="Z36" s="302">
        <v>0</v>
      </c>
      <c r="AA36" s="168">
        <v>487</v>
      </c>
      <c r="AB36" s="250">
        <v>60.4</v>
      </c>
      <c r="AC36" s="319">
        <v>1.58</v>
      </c>
      <c r="AD36" s="234">
        <v>716</v>
      </c>
      <c r="AE36" s="288">
        <v>49.9</v>
      </c>
      <c r="AF36" s="320">
        <v>2.11</v>
      </c>
      <c r="AG36" s="116"/>
      <c r="AH36" s="216">
        <v>710</v>
      </c>
      <c r="AI36" s="217">
        <v>2968</v>
      </c>
      <c r="AJ36" s="193">
        <v>326</v>
      </c>
      <c r="AK36" s="149">
        <f>E36*G36</f>
        <v>1040.76</v>
      </c>
      <c r="AL36" s="193">
        <v>384</v>
      </c>
      <c r="AM36" s="149">
        <f>H36*J36</f>
        <v>1926.3400000000001</v>
      </c>
    </row>
    <row r="37" spans="1:39" ht="13.5" thickBot="1">
      <c r="A37" s="27" t="s">
        <v>33</v>
      </c>
      <c r="B37" s="47">
        <f>SUM(B32:B36)</f>
        <v>8133</v>
      </c>
      <c r="C37" s="35">
        <f>AH37/B37*100</f>
        <v>52.649698758145824</v>
      </c>
      <c r="D37" s="311">
        <f>AI37/B37</f>
        <v>2.045985491208656</v>
      </c>
      <c r="E37" s="82">
        <f>SUM(E32:E36)</f>
        <v>1658</v>
      </c>
      <c r="F37" s="35">
        <f>AJ37/E37*100</f>
        <v>61.64053075995175</v>
      </c>
      <c r="G37" s="243">
        <f>AK37/E37</f>
        <v>1.5016646562123042</v>
      </c>
      <c r="H37" s="94">
        <f>SUM(H32:H36)</f>
        <v>6475</v>
      </c>
      <c r="I37" s="35">
        <f>AL37/H37*100</f>
        <v>50.34749034749034</v>
      </c>
      <c r="J37" s="243">
        <f>AM37/H37</f>
        <v>2.185226254826255</v>
      </c>
      <c r="L37" s="82">
        <f>SUM(L32:L36)</f>
        <v>802</v>
      </c>
      <c r="M37" s="335">
        <f>SUM(M32:M36)</f>
        <v>163</v>
      </c>
      <c r="N37" s="126">
        <f>SUM(N32:N36)</f>
        <v>7168</v>
      </c>
      <c r="O37" s="82">
        <f>SUM(O32:O36)</f>
        <v>172</v>
      </c>
      <c r="P37" s="35">
        <f>SUM(O35*P35/100+O36*P36/100)/O37*100</f>
        <v>39.53720930232558</v>
      </c>
      <c r="Q37" s="243">
        <f>SUM(O35*Q35+O36*Q36)/O37</f>
        <v>2.4881976744186045</v>
      </c>
      <c r="R37" s="82">
        <f>SUM(R32:R36)</f>
        <v>630</v>
      </c>
      <c r="S37" s="35">
        <f>SUM(R32*S32/100+R33*S33/100+R34*S34/100+R35*S35/100+R36*S36/100)/R37*100</f>
        <v>28.892460317460316</v>
      </c>
      <c r="T37" s="243">
        <f>SUM(R32*T32+R33*T33+R34*T34+R35*T35+R36*T36)/R37</f>
        <v>3.8021269841269842</v>
      </c>
      <c r="U37" s="82">
        <f>SUM(U32:U36)</f>
        <v>42</v>
      </c>
      <c r="V37" s="35">
        <f>SUM(U33*V33/100+U35*V35/100+U36*V36/100)/U37*100</f>
        <v>21.46666666666667</v>
      </c>
      <c r="W37" s="243">
        <f>SUM(U33*W33+U35*W35+U36*W36)/U37</f>
        <v>3.3840476190476187</v>
      </c>
      <c r="X37" s="169">
        <f>SUM(X32:X36)</f>
        <v>121</v>
      </c>
      <c r="Y37" s="287">
        <f>SUM(X32*Y32/100+X33*Y33/100+X34*Y34/100+X35*Y35/100)/X37*100</f>
        <v>21.483801652892563</v>
      </c>
      <c r="Z37" s="243">
        <f>SUM(X32*Z32+X33*Z33+X34*Z34+X35*Z35+X36*Z36)/X37</f>
        <v>4.64305785123967</v>
      </c>
      <c r="AA37" s="82">
        <f>SUM(AA32:AA36)</f>
        <v>1444</v>
      </c>
      <c r="AB37" s="35">
        <f>SUM(AA33*AB33/100+AA35*AB35/100+AA36*AB36/100)/AA37*100</f>
        <v>65.38623268698059</v>
      </c>
      <c r="AC37" s="243">
        <f>SUM(AA33*AC33+AA35*AC35+AA36*AC36)/AA37</f>
        <v>1.40159972299169</v>
      </c>
      <c r="AD37" s="231">
        <f>SUM(AD32:AD36)</f>
        <v>5724</v>
      </c>
      <c r="AE37" s="35">
        <f>SUM(AD32*AE32/100+AD33*AE33/100+AD34*AE34/100+AD35*AE35/100+AD36*AE36/100)/AD37*100</f>
        <v>53.3333822501747</v>
      </c>
      <c r="AF37" s="243">
        <f>SUM(AD32*AF32+AD33*AF33+AD34*AF34+AD35*AF35+AD36*AF36)/AD37</f>
        <v>1.9556621243885393</v>
      </c>
      <c r="AH37" s="47">
        <f aca="true" t="shared" si="3" ref="AH37:AM37">SUM(AH32:AH36)</f>
        <v>4282</v>
      </c>
      <c r="AI37" s="146">
        <f t="shared" si="3"/>
        <v>16640</v>
      </c>
      <c r="AJ37" s="47">
        <f t="shared" si="3"/>
        <v>1022</v>
      </c>
      <c r="AK37" s="146">
        <f t="shared" si="3"/>
        <v>2489.76</v>
      </c>
      <c r="AL37" s="47">
        <f t="shared" si="3"/>
        <v>3260</v>
      </c>
      <c r="AM37" s="146">
        <f t="shared" si="3"/>
        <v>14149.34</v>
      </c>
    </row>
    <row r="38" spans="1:39" ht="13.5" thickBot="1">
      <c r="A38" s="18"/>
      <c r="B38" s="46"/>
      <c r="C38" s="277"/>
      <c r="D38" s="308"/>
      <c r="E38" s="30"/>
      <c r="F38" s="277"/>
      <c r="G38" s="277"/>
      <c r="H38" s="30"/>
      <c r="I38" s="277"/>
      <c r="J38" s="277"/>
      <c r="L38" s="30"/>
      <c r="M38" s="61"/>
      <c r="N38" s="61"/>
      <c r="O38" s="30"/>
      <c r="P38" s="277"/>
      <c r="Q38" s="277"/>
      <c r="R38" s="30"/>
      <c r="S38" s="277"/>
      <c r="T38" s="277"/>
      <c r="U38" s="30"/>
      <c r="V38" s="277"/>
      <c r="W38" s="277"/>
      <c r="X38" s="30"/>
      <c r="Y38" s="277"/>
      <c r="Z38" s="277"/>
      <c r="AA38" s="30"/>
      <c r="AB38" s="277"/>
      <c r="AC38" s="277"/>
      <c r="AD38" s="235"/>
      <c r="AE38" s="277"/>
      <c r="AF38" s="277"/>
      <c r="AH38" s="182"/>
      <c r="AI38" s="182"/>
      <c r="AJ38" s="182"/>
      <c r="AK38" s="182"/>
      <c r="AL38" s="182"/>
      <c r="AM38" s="182"/>
    </row>
    <row r="39" spans="1:39" ht="13.5" thickBot="1">
      <c r="A39" s="31" t="s">
        <v>34</v>
      </c>
      <c r="B39" s="47">
        <f>SUM(B14+B21+B30+B37)</f>
        <v>37815</v>
      </c>
      <c r="C39" s="35">
        <f>AH39/B39*100</f>
        <v>52.07721803517123</v>
      </c>
      <c r="D39" s="311">
        <f>AI39/B39</f>
        <v>2.1133412666931113</v>
      </c>
      <c r="E39" s="95">
        <f>SUM(E14+E21+E30+E37)</f>
        <v>18744</v>
      </c>
      <c r="F39" s="35">
        <f>AJ39/E39*100</f>
        <v>58.91485275288092</v>
      </c>
      <c r="G39" s="243">
        <f>AK39/E39</f>
        <v>1.659078104993598</v>
      </c>
      <c r="H39" s="95">
        <f>SUM(H14+H21+H30+H37)</f>
        <v>19071</v>
      </c>
      <c r="I39" s="35">
        <f>AL39/H39*100</f>
        <v>45.35682449792879</v>
      </c>
      <c r="J39" s="243">
        <f>AM39/H39</f>
        <v>2.559768234492161</v>
      </c>
      <c r="L39" s="95">
        <f>SUM(L14+L21+L30+L37)</f>
        <v>8422</v>
      </c>
      <c r="M39" s="127">
        <f>SUM(M14+M21+M30+M37)</f>
        <v>2019</v>
      </c>
      <c r="N39" s="126">
        <f>SUM(N14+N21+N30+N37)</f>
        <v>27374</v>
      </c>
      <c r="O39" s="32">
        <f>SUM(O14+O21+O30+O37)</f>
        <v>3895</v>
      </c>
      <c r="P39" s="35">
        <f>SUM(O14*P14/100+O21*P21/100+O30*P30/100+O37*P37/100)/SUM(O39)*100</f>
        <v>38.07626957637997</v>
      </c>
      <c r="Q39" s="243">
        <f>SUM(O14*Q14+O21*Q21+O30*Q30+O37*Q37)/SUM(O39)</f>
        <v>2.9353273427471116</v>
      </c>
      <c r="R39" s="95">
        <f>SUM(R14+R21+R30+R37)</f>
        <v>4527</v>
      </c>
      <c r="S39" s="35">
        <f>SUM(R14*S14/100+R21*S21/100+R30*S30/100+R37*S37/100)/SUM(R39)*100</f>
        <v>24.241645681466757</v>
      </c>
      <c r="T39" s="243">
        <f>SUM(R14*T14+R21*T21+R30*T30+R37*T37)/SUM(R39)</f>
        <v>4.385303733156616</v>
      </c>
      <c r="U39" s="32">
        <f>SUM(U14+U21+U30+U37)</f>
        <v>1610</v>
      </c>
      <c r="V39" s="35">
        <f>SUM(U14*V14/100+U21*V21/100+U30*V30/100+U37*V37/100)/SUM(U39)*100</f>
        <v>42.70651552795031</v>
      </c>
      <c r="W39" s="243">
        <f>SUM(U14*W14+U21*W21+U30*W30+U37*W37)/SUM(U39)</f>
        <v>2.759192546583851</v>
      </c>
      <c r="X39" s="32">
        <f>SUM(X14+X21+X30+X37)</f>
        <v>409</v>
      </c>
      <c r="Y39" s="35">
        <f>SUM(X14*Y14/100+X21*Y21/100+X30*Y30/100+X37*Y37/100)/SUM(X39)*100</f>
        <v>32.518533007334966</v>
      </c>
      <c r="Z39" s="243">
        <f>SUM(X14*Z14+X21*Z21+X30*Z30+X37*Z37)/SUM(X39)</f>
        <v>3.9691442542787287</v>
      </c>
      <c r="AA39" s="32">
        <f>SUM(AA14+AA21+AA30+AA37)</f>
        <v>13239</v>
      </c>
      <c r="AB39" s="35">
        <f>SUM(AA14*AB14/100+AA21*AB21/100+AA30*AB30/100+AA37*AB37/100)/SUM(AA39)*100</f>
        <v>67.02834126444596</v>
      </c>
      <c r="AC39" s="243">
        <f>SUM(AA14*AC14+AA21*AC21+AA30*AC30+AA37*AC37)/SUM(AA39)</f>
        <v>1.1566968804290354</v>
      </c>
      <c r="AD39" s="236">
        <f>SUM(AD14+AD21+AD30+AD37)</f>
        <v>14135</v>
      </c>
      <c r="AE39" s="35">
        <f>SUM(AD14*AE14/100+AD21*AE21/100+AD30*AE30/100+AD37*AE37/100)/SUM(AD39)*100</f>
        <v>52.65223912274496</v>
      </c>
      <c r="AF39" s="243">
        <f>SUM(AD14*AF14+AD21*AF21+AD30*AF30+AD37*AF37)/SUM(AD39)</f>
        <v>1.9723035019455255</v>
      </c>
      <c r="AH39" s="190">
        <f aca="true" t="shared" si="4" ref="AH39:AM39">SUM(AH14+AH21+AH30+AH37)</f>
        <v>19693</v>
      </c>
      <c r="AI39" s="214">
        <f t="shared" si="4"/>
        <v>79916</v>
      </c>
      <c r="AJ39" s="190">
        <f t="shared" si="4"/>
        <v>11043</v>
      </c>
      <c r="AK39" s="214">
        <f t="shared" si="4"/>
        <v>31097.760000000002</v>
      </c>
      <c r="AL39" s="213">
        <f t="shared" si="4"/>
        <v>8650</v>
      </c>
      <c r="AM39" s="214">
        <f t="shared" si="4"/>
        <v>48817.34</v>
      </c>
    </row>
    <row r="42" ht="12.75">
      <c r="A42" s="4" t="s">
        <v>55</v>
      </c>
    </row>
  </sheetData>
  <mergeCells count="15">
    <mergeCell ref="A6:A8"/>
    <mergeCell ref="B6:D7"/>
    <mergeCell ref="E6:G7"/>
    <mergeCell ref="H6:J7"/>
    <mergeCell ref="L6:N7"/>
    <mergeCell ref="O6:Q7"/>
    <mergeCell ref="R6:T7"/>
    <mergeCell ref="U6:W7"/>
    <mergeCell ref="AJ7:AK7"/>
    <mergeCell ref="AL7:AM7"/>
    <mergeCell ref="AH6:AM6"/>
    <mergeCell ref="X6:Z7"/>
    <mergeCell ref="AA6:AC7"/>
    <mergeCell ref="AD6:AF7"/>
    <mergeCell ref="AH7:AI7"/>
  </mergeCells>
  <printOptions/>
  <pageMargins left="0" right="0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39"/>
  <sheetViews>
    <sheetView tabSelected="1" zoomScale="85" zoomScaleNormal="85" workbookViewId="0" topLeftCell="A1">
      <pane ySplit="6" topLeftCell="BM12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18.421875" style="4" customWidth="1"/>
    <col min="2" max="2" width="9.140625" style="48" customWidth="1"/>
    <col min="3" max="3" width="10.8515625" style="237" customWidth="1"/>
    <col min="4" max="4" width="9.140625" style="237" customWidth="1"/>
    <col min="5" max="5" width="9.140625" style="48" customWidth="1"/>
    <col min="6" max="6" width="10.7109375" style="237" customWidth="1"/>
    <col min="7" max="7" width="9.140625" style="237" customWidth="1"/>
    <col min="8" max="8" width="9.140625" style="48" customWidth="1"/>
    <col min="9" max="9" width="10.140625" style="237" customWidth="1"/>
    <col min="10" max="10" width="9.140625" style="237" customWidth="1"/>
    <col min="11" max="11" width="1.421875" style="36" customWidth="1"/>
    <col min="12" max="13" width="9.140625" style="48" customWidth="1"/>
    <col min="14" max="14" width="9.140625" style="34" customWidth="1"/>
    <col min="15" max="15" width="9.140625" style="48" customWidth="1"/>
    <col min="16" max="16" width="10.57421875" style="237" customWidth="1"/>
    <col min="17" max="17" width="9.57421875" style="237" customWidth="1"/>
    <col min="18" max="18" width="9.140625" style="48" customWidth="1"/>
    <col min="19" max="19" width="10.421875" style="237" customWidth="1"/>
    <col min="20" max="20" width="9.140625" style="237" customWidth="1"/>
    <col min="21" max="21" width="9.140625" style="48" customWidth="1"/>
    <col min="22" max="22" width="10.421875" style="237" customWidth="1"/>
    <col min="23" max="23" width="9.140625" style="237" customWidth="1"/>
    <col min="24" max="24" width="9.140625" style="48" customWidth="1"/>
    <col min="25" max="25" width="10.28125" style="237" customWidth="1"/>
    <col min="26" max="26" width="9.140625" style="237" customWidth="1"/>
    <col min="27" max="27" width="9.140625" style="48" customWidth="1"/>
    <col min="28" max="28" width="10.140625" style="237" customWidth="1"/>
    <col min="29" max="29" width="9.140625" style="237" customWidth="1"/>
    <col min="30" max="30" width="9.140625" style="48" customWidth="1"/>
    <col min="31" max="31" width="10.28125" style="237" customWidth="1"/>
    <col min="32" max="32" width="9.140625" style="237" customWidth="1"/>
    <col min="33" max="33" width="1.421875" style="36" customWidth="1"/>
    <col min="34" max="34" width="9.140625" style="48" customWidth="1"/>
    <col min="35" max="35" width="10.140625" style="48" customWidth="1"/>
    <col min="36" max="39" width="9.140625" style="48" customWidth="1"/>
    <col min="40" max="16384" width="9.140625" style="4" customWidth="1"/>
  </cols>
  <sheetData>
    <row r="2" spans="1:10" ht="15.75">
      <c r="A2" s="1" t="s">
        <v>57</v>
      </c>
      <c r="B2" s="39"/>
      <c r="C2" s="239"/>
      <c r="D2" s="289"/>
      <c r="E2" s="42"/>
      <c r="F2" s="239"/>
      <c r="G2" s="239"/>
      <c r="H2" s="42"/>
      <c r="I2" s="239"/>
      <c r="J2" s="239"/>
    </row>
    <row r="3" spans="1:10" ht="13.5" thickBot="1">
      <c r="A3" s="5"/>
      <c r="B3" s="39"/>
      <c r="C3" s="239"/>
      <c r="D3" s="289"/>
      <c r="E3" s="42"/>
      <c r="F3" s="239"/>
      <c r="G3" s="239"/>
      <c r="H3" s="42"/>
      <c r="I3" s="239"/>
      <c r="J3" s="239"/>
    </row>
    <row r="4" spans="1:39" ht="13.5" thickBot="1">
      <c r="A4" s="370" t="s">
        <v>0</v>
      </c>
      <c r="B4" s="373" t="s">
        <v>1</v>
      </c>
      <c r="C4" s="362"/>
      <c r="D4" s="367"/>
      <c r="E4" s="373" t="s">
        <v>2</v>
      </c>
      <c r="F4" s="362"/>
      <c r="G4" s="367"/>
      <c r="H4" s="373" t="s">
        <v>3</v>
      </c>
      <c r="I4" s="362"/>
      <c r="J4" s="367"/>
      <c r="L4" s="373" t="s">
        <v>35</v>
      </c>
      <c r="M4" s="362"/>
      <c r="N4" s="367"/>
      <c r="O4" s="373" t="s">
        <v>36</v>
      </c>
      <c r="P4" s="362"/>
      <c r="Q4" s="367"/>
      <c r="R4" s="373" t="s">
        <v>37</v>
      </c>
      <c r="S4" s="362"/>
      <c r="T4" s="363"/>
      <c r="U4" s="375" t="s">
        <v>38</v>
      </c>
      <c r="V4" s="376"/>
      <c r="W4" s="377"/>
      <c r="X4" s="375" t="s">
        <v>39</v>
      </c>
      <c r="Y4" s="376"/>
      <c r="Z4" s="391"/>
      <c r="AA4" s="361" t="s">
        <v>40</v>
      </c>
      <c r="AB4" s="362"/>
      <c r="AC4" s="367"/>
      <c r="AD4" s="375" t="s">
        <v>41</v>
      </c>
      <c r="AE4" s="376"/>
      <c r="AF4" s="377"/>
      <c r="AH4" s="387" t="s">
        <v>51</v>
      </c>
      <c r="AI4" s="388"/>
      <c r="AJ4" s="389"/>
      <c r="AK4" s="389"/>
      <c r="AL4" s="389"/>
      <c r="AM4" s="390"/>
    </row>
    <row r="5" spans="1:39" ht="13.5" thickBot="1">
      <c r="A5" s="371"/>
      <c r="B5" s="397"/>
      <c r="C5" s="398"/>
      <c r="D5" s="400"/>
      <c r="E5" s="397"/>
      <c r="F5" s="398"/>
      <c r="G5" s="400"/>
      <c r="H5" s="397"/>
      <c r="I5" s="398"/>
      <c r="J5" s="400"/>
      <c r="L5" s="396"/>
      <c r="M5" s="394"/>
      <c r="N5" s="395"/>
      <c r="O5" s="396"/>
      <c r="P5" s="394"/>
      <c r="Q5" s="395"/>
      <c r="R5" s="397"/>
      <c r="S5" s="398"/>
      <c r="T5" s="399"/>
      <c r="U5" s="378"/>
      <c r="V5" s="379"/>
      <c r="W5" s="380"/>
      <c r="X5" s="378"/>
      <c r="Y5" s="379"/>
      <c r="Z5" s="392"/>
      <c r="AA5" s="393"/>
      <c r="AB5" s="394"/>
      <c r="AC5" s="395"/>
      <c r="AD5" s="378"/>
      <c r="AE5" s="379"/>
      <c r="AF5" s="380"/>
      <c r="AH5" s="381" t="s">
        <v>1</v>
      </c>
      <c r="AI5" s="382"/>
      <c r="AJ5" s="383" t="s">
        <v>45</v>
      </c>
      <c r="AK5" s="384"/>
      <c r="AL5" s="385" t="s">
        <v>46</v>
      </c>
      <c r="AM5" s="386"/>
    </row>
    <row r="6" spans="1:39" ht="57" thickBot="1">
      <c r="A6" s="372"/>
      <c r="B6" s="156" t="s">
        <v>4</v>
      </c>
      <c r="C6" s="267" t="s">
        <v>5</v>
      </c>
      <c r="D6" s="238" t="s">
        <v>52</v>
      </c>
      <c r="E6" s="154" t="s">
        <v>4</v>
      </c>
      <c r="F6" s="267" t="s">
        <v>5</v>
      </c>
      <c r="G6" s="238" t="s">
        <v>53</v>
      </c>
      <c r="H6" s="154" t="s">
        <v>4</v>
      </c>
      <c r="I6" s="267" t="s">
        <v>5</v>
      </c>
      <c r="J6" s="238" t="s">
        <v>54</v>
      </c>
      <c r="L6" s="154" t="s">
        <v>42</v>
      </c>
      <c r="M6" s="156" t="s">
        <v>43</v>
      </c>
      <c r="N6" s="155" t="s">
        <v>44</v>
      </c>
      <c r="O6" s="154" t="s">
        <v>4</v>
      </c>
      <c r="P6" s="267" t="s">
        <v>5</v>
      </c>
      <c r="Q6" s="238" t="s">
        <v>53</v>
      </c>
      <c r="R6" s="154" t="s">
        <v>4</v>
      </c>
      <c r="S6" s="267" t="s">
        <v>5</v>
      </c>
      <c r="T6" s="238" t="s">
        <v>53</v>
      </c>
      <c r="U6" s="135" t="s">
        <v>4</v>
      </c>
      <c r="V6" s="267" t="s">
        <v>5</v>
      </c>
      <c r="W6" s="238" t="s">
        <v>53</v>
      </c>
      <c r="X6" s="154" t="s">
        <v>4</v>
      </c>
      <c r="Y6" s="238" t="s">
        <v>5</v>
      </c>
      <c r="Z6" s="238" t="s">
        <v>53</v>
      </c>
      <c r="AA6" s="154" t="s">
        <v>4</v>
      </c>
      <c r="AB6" s="238" t="s">
        <v>5</v>
      </c>
      <c r="AC6" s="238" t="s">
        <v>52</v>
      </c>
      <c r="AD6" s="154" t="s">
        <v>4</v>
      </c>
      <c r="AE6" s="267" t="s">
        <v>5</v>
      </c>
      <c r="AF6" s="238" t="s">
        <v>53</v>
      </c>
      <c r="AH6" s="153" t="s">
        <v>47</v>
      </c>
      <c r="AI6" s="153" t="s">
        <v>58</v>
      </c>
      <c r="AJ6" s="153" t="s">
        <v>49</v>
      </c>
      <c r="AK6" s="153" t="s">
        <v>60</v>
      </c>
      <c r="AL6" s="153" t="s">
        <v>49</v>
      </c>
      <c r="AM6" s="153" t="s">
        <v>58</v>
      </c>
    </row>
    <row r="7" spans="1:39" ht="13.5" thickBot="1">
      <c r="A7" s="6"/>
      <c r="B7" s="40"/>
      <c r="C7" s="239"/>
      <c r="D7" s="289"/>
      <c r="E7" s="42"/>
      <c r="F7" s="239"/>
      <c r="G7" s="239"/>
      <c r="H7" s="42"/>
      <c r="I7" s="239"/>
      <c r="J7" s="239"/>
      <c r="L7" s="42"/>
      <c r="M7" s="42"/>
      <c r="N7" s="33"/>
      <c r="O7" s="42"/>
      <c r="P7" s="239"/>
      <c r="Q7" s="239"/>
      <c r="R7" s="42"/>
      <c r="S7" s="239"/>
      <c r="T7" s="239"/>
      <c r="U7" s="42"/>
      <c r="V7" s="239"/>
      <c r="W7" s="239"/>
      <c r="X7" s="42"/>
      <c r="Y7" s="239"/>
      <c r="Z7" s="239"/>
      <c r="AA7" s="42"/>
      <c r="AB7" s="239"/>
      <c r="AC7" s="239"/>
      <c r="AD7" s="42"/>
      <c r="AE7" s="239"/>
      <c r="AF7" s="239"/>
      <c r="AH7" s="46"/>
      <c r="AI7" s="46"/>
      <c r="AJ7" s="46"/>
      <c r="AK7" s="46"/>
      <c r="AL7" s="46"/>
      <c r="AM7" s="46"/>
    </row>
    <row r="8" spans="1:39" ht="12.75">
      <c r="A8" s="7" t="s">
        <v>9</v>
      </c>
      <c r="B8" s="64">
        <v>1662</v>
      </c>
      <c r="C8" s="268">
        <v>38.2</v>
      </c>
      <c r="D8" s="290">
        <v>2.19</v>
      </c>
      <c r="E8" s="64" t="s">
        <v>50</v>
      </c>
      <c r="F8" s="268" t="s">
        <v>50</v>
      </c>
      <c r="G8" s="240" t="s">
        <v>50</v>
      </c>
      <c r="H8" s="41">
        <v>1662</v>
      </c>
      <c r="I8" s="268">
        <v>38.2</v>
      </c>
      <c r="J8" s="240">
        <v>2.19</v>
      </c>
      <c r="L8" s="64">
        <v>703</v>
      </c>
      <c r="M8" s="41">
        <v>8</v>
      </c>
      <c r="N8" s="138">
        <v>951</v>
      </c>
      <c r="O8" s="41" t="s">
        <v>50</v>
      </c>
      <c r="P8" s="268" t="s">
        <v>50</v>
      </c>
      <c r="Q8" s="240" t="s">
        <v>50</v>
      </c>
      <c r="R8" s="41">
        <v>703</v>
      </c>
      <c r="S8" s="268">
        <v>29</v>
      </c>
      <c r="T8" s="305">
        <v>3</v>
      </c>
      <c r="U8" s="41" t="s">
        <v>50</v>
      </c>
      <c r="V8" s="268" t="s">
        <v>50</v>
      </c>
      <c r="W8" s="240" t="s">
        <v>50</v>
      </c>
      <c r="X8" s="41">
        <v>8</v>
      </c>
      <c r="Y8" s="268">
        <v>25</v>
      </c>
      <c r="Z8" s="305">
        <v>1.3</v>
      </c>
      <c r="AA8" s="41" t="s">
        <v>50</v>
      </c>
      <c r="AB8" s="268" t="s">
        <v>50</v>
      </c>
      <c r="AC8" s="240" t="s">
        <v>50</v>
      </c>
      <c r="AD8" s="41">
        <v>951</v>
      </c>
      <c r="AE8" s="268">
        <v>45</v>
      </c>
      <c r="AF8" s="240">
        <v>1.5</v>
      </c>
      <c r="AH8" s="43">
        <v>635</v>
      </c>
      <c r="AI8" s="51">
        <v>3651</v>
      </c>
      <c r="AJ8" s="43" t="s">
        <v>50</v>
      </c>
      <c r="AK8" s="51" t="s">
        <v>50</v>
      </c>
      <c r="AL8" s="49">
        <v>635</v>
      </c>
      <c r="AM8" s="51">
        <v>3651</v>
      </c>
    </row>
    <row r="9" spans="1:39" ht="12.75">
      <c r="A9" s="11" t="s">
        <v>10</v>
      </c>
      <c r="B9" s="50">
        <v>5343</v>
      </c>
      <c r="C9" s="266">
        <v>59.3</v>
      </c>
      <c r="D9" s="291">
        <v>1.0458543889200824</v>
      </c>
      <c r="E9" s="50">
        <v>4941</v>
      </c>
      <c r="F9" s="266">
        <v>59.1</v>
      </c>
      <c r="G9" s="241">
        <v>1.0374418133980976</v>
      </c>
      <c r="H9" s="40">
        <v>402</v>
      </c>
      <c r="I9" s="266">
        <v>61.69</v>
      </c>
      <c r="J9" s="241">
        <v>1.1492537313432836</v>
      </c>
      <c r="L9" s="50">
        <v>284</v>
      </c>
      <c r="M9" s="40">
        <v>313</v>
      </c>
      <c r="N9" s="163">
        <v>4746</v>
      </c>
      <c r="O9" s="40">
        <v>247</v>
      </c>
      <c r="P9" s="266">
        <v>48</v>
      </c>
      <c r="Q9" s="241">
        <v>1.437246963562753</v>
      </c>
      <c r="R9" s="40">
        <v>37</v>
      </c>
      <c r="S9" s="266">
        <v>41</v>
      </c>
      <c r="T9" s="241">
        <v>2.4864864864864864</v>
      </c>
      <c r="U9" s="40">
        <v>309</v>
      </c>
      <c r="V9" s="266">
        <v>49</v>
      </c>
      <c r="W9" s="241">
        <v>1.5436893203883495</v>
      </c>
      <c r="X9" s="40">
        <v>4</v>
      </c>
      <c r="Y9" s="266">
        <v>75</v>
      </c>
      <c r="Z9" s="241">
        <v>0.5</v>
      </c>
      <c r="AA9" s="40">
        <v>4385</v>
      </c>
      <c r="AB9" s="266">
        <v>60</v>
      </c>
      <c r="AC9" s="241">
        <v>0.9792474344355758</v>
      </c>
      <c r="AD9" s="40">
        <v>361</v>
      </c>
      <c r="AE9" s="266">
        <v>64</v>
      </c>
      <c r="AF9" s="241">
        <v>1.0193905817174516</v>
      </c>
      <c r="AG9" s="37"/>
      <c r="AH9" s="50">
        <v>3166</v>
      </c>
      <c r="AI9" s="150">
        <v>5588</v>
      </c>
      <c r="AJ9" s="151">
        <v>2918</v>
      </c>
      <c r="AK9" s="149">
        <v>5126</v>
      </c>
      <c r="AL9" s="137">
        <v>248</v>
      </c>
      <c r="AM9" s="52">
        <v>462</v>
      </c>
    </row>
    <row r="10" spans="1:39" ht="12.75">
      <c r="A10" s="11" t="s">
        <v>11</v>
      </c>
      <c r="B10" s="50">
        <v>4100</v>
      </c>
      <c r="C10" s="266">
        <v>57.2</v>
      </c>
      <c r="D10" s="291">
        <v>1.066829268292683</v>
      </c>
      <c r="E10" s="50">
        <v>3719</v>
      </c>
      <c r="F10" s="266">
        <v>57.5</v>
      </c>
      <c r="G10" s="241">
        <v>1.0344178542618983</v>
      </c>
      <c r="H10" s="40">
        <v>381</v>
      </c>
      <c r="I10" s="266">
        <v>54.06</v>
      </c>
      <c r="J10" s="241">
        <v>1.3832020997375327</v>
      </c>
      <c r="L10" s="50">
        <v>347</v>
      </c>
      <c r="M10" s="40">
        <v>820</v>
      </c>
      <c r="N10" s="163">
        <v>2933</v>
      </c>
      <c r="O10" s="40">
        <v>295</v>
      </c>
      <c r="P10" s="266">
        <v>44</v>
      </c>
      <c r="Q10" s="241">
        <v>1.488135593220339</v>
      </c>
      <c r="R10" s="40">
        <v>52</v>
      </c>
      <c r="S10" s="266">
        <v>40</v>
      </c>
      <c r="T10" s="241">
        <v>2.2884615384615383</v>
      </c>
      <c r="U10" s="40">
        <v>668</v>
      </c>
      <c r="V10" s="266">
        <v>51</v>
      </c>
      <c r="W10" s="241">
        <v>1.401197604790419</v>
      </c>
      <c r="X10" s="40">
        <v>152</v>
      </c>
      <c r="Y10" s="266">
        <v>47</v>
      </c>
      <c r="Z10" s="241">
        <v>1.6710526315789473</v>
      </c>
      <c r="AA10" s="40">
        <v>2756</v>
      </c>
      <c r="AB10" s="266">
        <v>61</v>
      </c>
      <c r="AC10" s="241">
        <v>0.8969521044992743</v>
      </c>
      <c r="AD10" s="40">
        <v>177</v>
      </c>
      <c r="AE10" s="266">
        <v>64</v>
      </c>
      <c r="AF10" s="241">
        <v>0.8700564971751412</v>
      </c>
      <c r="AG10" s="37"/>
      <c r="AH10" s="50">
        <v>2344</v>
      </c>
      <c r="AI10" s="150">
        <v>4374</v>
      </c>
      <c r="AJ10" s="151">
        <v>2138</v>
      </c>
      <c r="AK10" s="149">
        <v>3847</v>
      </c>
      <c r="AL10" s="48">
        <v>206</v>
      </c>
      <c r="AM10" s="52">
        <v>527</v>
      </c>
    </row>
    <row r="11" spans="1:39" ht="13.5" thickBot="1">
      <c r="A11" s="11" t="s">
        <v>12</v>
      </c>
      <c r="B11" s="122">
        <v>5705</v>
      </c>
      <c r="C11" s="269">
        <v>49.7</v>
      </c>
      <c r="D11" s="292">
        <v>1.4105170902716915</v>
      </c>
      <c r="E11" s="50">
        <v>4191</v>
      </c>
      <c r="F11" s="266">
        <v>49.6</v>
      </c>
      <c r="G11" s="241">
        <v>1.4426151276544978</v>
      </c>
      <c r="H11" s="40">
        <v>1514</v>
      </c>
      <c r="I11" s="266">
        <v>49.93</v>
      </c>
      <c r="J11" s="241">
        <v>1.321664464993395</v>
      </c>
      <c r="L11" s="50">
        <v>998</v>
      </c>
      <c r="M11" s="40">
        <v>1171</v>
      </c>
      <c r="N11" s="163">
        <v>3536</v>
      </c>
      <c r="O11" s="40">
        <v>741</v>
      </c>
      <c r="P11" s="266">
        <v>43</v>
      </c>
      <c r="Q11" s="241">
        <v>1.901484480431849</v>
      </c>
      <c r="R11" s="40">
        <v>257</v>
      </c>
      <c r="S11" s="266">
        <v>39</v>
      </c>
      <c r="T11" s="241">
        <v>1.9649805447470816</v>
      </c>
      <c r="U11" s="40">
        <v>1111</v>
      </c>
      <c r="V11" s="266">
        <v>46</v>
      </c>
      <c r="W11" s="241">
        <v>1.6696669666966697</v>
      </c>
      <c r="X11" s="40">
        <v>60</v>
      </c>
      <c r="Y11" s="266">
        <v>43</v>
      </c>
      <c r="Z11" s="241">
        <v>1.9</v>
      </c>
      <c r="AA11" s="40">
        <v>2339</v>
      </c>
      <c r="AB11" s="266">
        <v>53</v>
      </c>
      <c r="AC11" s="241">
        <v>1.1893971782813169</v>
      </c>
      <c r="AD11" s="40">
        <v>1197</v>
      </c>
      <c r="AE11" s="266">
        <v>53</v>
      </c>
      <c r="AF11" s="241">
        <v>1.1545530492898914</v>
      </c>
      <c r="AG11" s="37"/>
      <c r="AH11" s="50">
        <v>2835</v>
      </c>
      <c r="AI11" s="150">
        <v>8047</v>
      </c>
      <c r="AJ11" s="151">
        <v>2079</v>
      </c>
      <c r="AK11" s="149">
        <v>6046</v>
      </c>
      <c r="AL11" s="48">
        <v>756</v>
      </c>
      <c r="AM11" s="52">
        <v>2001</v>
      </c>
    </row>
    <row r="12" spans="1:39" ht="13.5" thickBot="1">
      <c r="A12" s="31" t="s">
        <v>13</v>
      </c>
      <c r="B12" s="121">
        <f>SUM(B8:B11)</f>
        <v>16810</v>
      </c>
      <c r="C12" s="270">
        <f>AH12/B12*100</f>
        <v>53.42058298631767</v>
      </c>
      <c r="D12" s="293">
        <f>AI12/B12</f>
        <v>1.288518738845925</v>
      </c>
      <c r="E12" s="65">
        <f>SUM(E8:E11)</f>
        <v>12851</v>
      </c>
      <c r="F12" s="271">
        <f>AJ12/E12*100</f>
        <v>55.52097113065131</v>
      </c>
      <c r="G12" s="242">
        <f>AK12/E12</f>
        <v>1.168702824682904</v>
      </c>
      <c r="H12" s="65">
        <f>SUM(H8:H11)</f>
        <v>3959</v>
      </c>
      <c r="I12" s="271">
        <f>AL12/H12*100</f>
        <v>46.60267744379894</v>
      </c>
      <c r="J12" s="242">
        <f>AM12/H12</f>
        <v>1.677443798939126</v>
      </c>
      <c r="L12" s="65">
        <f>SUM(L8:L11)</f>
        <v>2332</v>
      </c>
      <c r="M12" s="136">
        <f>SUM(M8:M11)</f>
        <v>2312</v>
      </c>
      <c r="N12" s="162">
        <f>SUM(N8:N11)</f>
        <v>12166</v>
      </c>
      <c r="O12" s="136">
        <f>SUM(O9:O11)</f>
        <v>1283</v>
      </c>
      <c r="P12" s="35">
        <f>SUM(O9*P9/100+O10*P10/100+O11*P11/100)/O12*100</f>
        <v>44.1925175370226</v>
      </c>
      <c r="Q12" s="242">
        <f>SUM(O9*Q9+O10*Q10+O11*Q11)/O12</f>
        <v>1.7170693686671863</v>
      </c>
      <c r="R12" s="136">
        <f>SUM(R8:R11)</f>
        <v>1049</v>
      </c>
      <c r="S12" s="271">
        <f>SUM(R8*S8/100+R9*S9/100+R10*S10/100+R11*S11/100)/R12*100</f>
        <v>32.418493803622496</v>
      </c>
      <c r="T12" s="242">
        <f>SUM(R8*T8+R9*T9+R10*T10+R11*T11)/R12</f>
        <v>2.6930409914204003</v>
      </c>
      <c r="U12" s="136">
        <f>SUM(U8:U11)</f>
        <v>2088</v>
      </c>
      <c r="V12" s="35">
        <f>SUM(U9*V9/100+U10*V10/100+U11*V11/100)/U12*100</f>
        <v>48.043582375478934</v>
      </c>
      <c r="W12" s="242">
        <f>SUM(U9*W9+U10*W10+U11*W11)/U12</f>
        <v>1.5651340996168583</v>
      </c>
      <c r="X12" s="65">
        <f>SUM(X8:X11)</f>
        <v>224</v>
      </c>
      <c r="Y12" s="271">
        <f>SUM(X8*Y8/100+X9*Y9/100+X10*Y10/100+X11*Y11/100)/X12*100</f>
        <v>45.64285714285714</v>
      </c>
      <c r="Z12" s="242">
        <f>SUM(X8*Z8+X9*Z9+X10*Z10+X11*Z11)/X12</f>
        <v>1.6982142857142857</v>
      </c>
      <c r="AA12" s="136">
        <f>SUM(AA8:AA11)</f>
        <v>9480</v>
      </c>
      <c r="AB12" s="35">
        <f>SUM(AA9*AB9/100+AA10*AB10/100+AA11*AB11/100)/AA12*100</f>
        <v>58.563607594936705</v>
      </c>
      <c r="AC12" s="242">
        <f>SUM(AA9*AC9+AA10*AC10+AA11*AC11)/AA12</f>
        <v>1.0071729957805906</v>
      </c>
      <c r="AD12" s="136">
        <f>SUM(AD8:AD11)</f>
        <v>2686</v>
      </c>
      <c r="AE12" s="271">
        <f>SUM(AD8*AE8/100+AD9*AE9/100+AD10*AE10/100+AD11*AE11/100)/AD12*100</f>
        <v>52.37081161578555</v>
      </c>
      <c r="AF12" s="242">
        <f>SUM(AD8*AF8+AD9*AF9+AD10*AF10+AD11*AF11)/AD12</f>
        <v>1.2399478778853315</v>
      </c>
      <c r="AH12" s="47">
        <f>SUM(AH8:AH11)</f>
        <v>8980</v>
      </c>
      <c r="AI12" s="146">
        <f>SUM(AI8:AI11)</f>
        <v>21660</v>
      </c>
      <c r="AJ12" s="47">
        <f>SUM(AJ9:AJ11)</f>
        <v>7135</v>
      </c>
      <c r="AK12" s="146">
        <f>SUM(AK9:AK11)</f>
        <v>15019</v>
      </c>
      <c r="AL12" s="145">
        <f>SUM(AL8:AL11)</f>
        <v>1845</v>
      </c>
      <c r="AM12" s="146">
        <f>SUM(AM8:AM11)</f>
        <v>6641</v>
      </c>
    </row>
    <row r="13" spans="1:39" ht="13.5" thickBot="1">
      <c r="A13" s="18"/>
      <c r="B13" s="42"/>
      <c r="C13" s="239"/>
      <c r="D13" s="289"/>
      <c r="E13" s="42"/>
      <c r="F13" s="239"/>
      <c r="G13" s="239"/>
      <c r="H13" s="42"/>
      <c r="I13" s="239"/>
      <c r="J13" s="239"/>
      <c r="L13" s="42"/>
      <c r="M13" s="42"/>
      <c r="N13" s="33"/>
      <c r="O13" s="42"/>
      <c r="P13" s="239"/>
      <c r="Q13" s="239"/>
      <c r="R13" s="42"/>
      <c r="S13" s="239"/>
      <c r="T13" s="239"/>
      <c r="U13" s="42"/>
      <c r="V13" s="239"/>
      <c r="W13" s="239"/>
      <c r="X13" s="42"/>
      <c r="Y13" s="239"/>
      <c r="Z13" s="239"/>
      <c r="AA13" s="42"/>
      <c r="AB13" s="239"/>
      <c r="AC13" s="239"/>
      <c r="AD13" s="42"/>
      <c r="AE13" s="239"/>
      <c r="AF13" s="239"/>
      <c r="AH13" s="46"/>
      <c r="AI13" s="46"/>
      <c r="AJ13" s="46"/>
      <c r="AK13" s="46"/>
      <c r="AL13" s="46"/>
      <c r="AM13" s="46"/>
    </row>
    <row r="14" spans="1:39" ht="12.75">
      <c r="A14" s="21" t="s">
        <v>14</v>
      </c>
      <c r="B14" s="43">
        <v>4761</v>
      </c>
      <c r="C14" s="268">
        <v>32.1</v>
      </c>
      <c r="D14" s="290">
        <v>2</v>
      </c>
      <c r="E14" s="43">
        <v>2038</v>
      </c>
      <c r="F14" s="268">
        <v>32.4</v>
      </c>
      <c r="G14" s="268">
        <v>1.94</v>
      </c>
      <c r="H14" s="43">
        <v>2723</v>
      </c>
      <c r="I14" s="268">
        <v>31.9</v>
      </c>
      <c r="J14" s="240">
        <v>2.04</v>
      </c>
      <c r="L14" s="43">
        <v>1330</v>
      </c>
      <c r="M14" s="41">
        <v>8</v>
      </c>
      <c r="N14" s="138">
        <v>3423</v>
      </c>
      <c r="O14" s="43">
        <v>583</v>
      </c>
      <c r="P14" s="268">
        <v>26.93</v>
      </c>
      <c r="Q14" s="240">
        <v>2.48</v>
      </c>
      <c r="R14" s="43">
        <v>747</v>
      </c>
      <c r="S14" s="268">
        <v>24.9</v>
      </c>
      <c r="T14" s="240">
        <v>2.63</v>
      </c>
      <c r="U14" s="43">
        <v>6</v>
      </c>
      <c r="V14" s="268">
        <v>33.3</v>
      </c>
      <c r="W14" s="268">
        <v>0.3</v>
      </c>
      <c r="X14" s="43">
        <v>2</v>
      </c>
      <c r="Y14" s="268">
        <v>0</v>
      </c>
      <c r="Z14" s="240">
        <v>3</v>
      </c>
      <c r="AA14" s="43">
        <v>1449</v>
      </c>
      <c r="AB14" s="268">
        <v>34.6</v>
      </c>
      <c r="AC14" s="240">
        <v>1.726</v>
      </c>
      <c r="AD14" s="49">
        <v>1974</v>
      </c>
      <c r="AE14" s="268">
        <v>34.6</v>
      </c>
      <c r="AF14" s="240">
        <v>1.82</v>
      </c>
      <c r="AH14" s="43">
        <v>1529</v>
      </c>
      <c r="AI14" s="51">
        <v>9516</v>
      </c>
      <c r="AJ14" s="43">
        <v>660</v>
      </c>
      <c r="AK14" s="51">
        <v>3951</v>
      </c>
      <c r="AL14" s="49">
        <v>869</v>
      </c>
      <c r="AM14" s="51">
        <v>5565</v>
      </c>
    </row>
    <row r="15" spans="1:39" ht="12.75">
      <c r="A15" s="23" t="s">
        <v>15</v>
      </c>
      <c r="B15" s="44">
        <v>1294</v>
      </c>
      <c r="C15" s="224">
        <v>38.95</v>
      </c>
      <c r="D15" s="294">
        <v>1.91</v>
      </c>
      <c r="E15" s="44">
        <v>309</v>
      </c>
      <c r="F15" s="224">
        <v>45.63</v>
      </c>
      <c r="G15" s="224">
        <v>1.38</v>
      </c>
      <c r="H15" s="44">
        <v>985</v>
      </c>
      <c r="I15" s="224">
        <v>36.85</v>
      </c>
      <c r="J15" s="143">
        <v>2.08</v>
      </c>
      <c r="L15" s="44">
        <v>631</v>
      </c>
      <c r="M15" s="218">
        <v>25</v>
      </c>
      <c r="N15" s="120">
        <v>638</v>
      </c>
      <c r="O15" s="44">
        <v>140</v>
      </c>
      <c r="P15" s="224">
        <v>37.86</v>
      </c>
      <c r="Q15" s="143">
        <v>1.79</v>
      </c>
      <c r="R15" s="44">
        <v>491</v>
      </c>
      <c r="S15" s="224">
        <v>31.77</v>
      </c>
      <c r="T15" s="143">
        <v>2.53</v>
      </c>
      <c r="U15" s="44">
        <v>3</v>
      </c>
      <c r="V15" s="224">
        <v>66.67</v>
      </c>
      <c r="W15" s="224">
        <v>0.33</v>
      </c>
      <c r="X15" s="44">
        <v>22</v>
      </c>
      <c r="Y15" s="224">
        <v>18.18</v>
      </c>
      <c r="Z15" s="143">
        <v>4</v>
      </c>
      <c r="AA15" s="44">
        <v>166</v>
      </c>
      <c r="AB15" s="224">
        <v>51.81</v>
      </c>
      <c r="AC15" s="143">
        <v>1.06</v>
      </c>
      <c r="AD15" s="45">
        <v>472</v>
      </c>
      <c r="AE15" s="224">
        <v>43.01</v>
      </c>
      <c r="AF15" s="143">
        <v>1.51</v>
      </c>
      <c r="AH15" s="44">
        <v>504</v>
      </c>
      <c r="AI15" s="53">
        <v>2479</v>
      </c>
      <c r="AJ15" s="44">
        <v>141</v>
      </c>
      <c r="AK15" s="53">
        <v>428</v>
      </c>
      <c r="AL15" s="45">
        <v>363</v>
      </c>
      <c r="AM15" s="53">
        <v>2051</v>
      </c>
    </row>
    <row r="16" spans="1:39" ht="12.75">
      <c r="A16" s="23" t="s">
        <v>16</v>
      </c>
      <c r="B16" s="44">
        <v>2862</v>
      </c>
      <c r="C16" s="224">
        <v>33.43</v>
      </c>
      <c r="D16" s="294">
        <v>2.51</v>
      </c>
      <c r="E16" s="44">
        <v>268</v>
      </c>
      <c r="F16" s="224">
        <v>34.43</v>
      </c>
      <c r="G16" s="224">
        <v>2.23</v>
      </c>
      <c r="H16" s="44">
        <v>2594</v>
      </c>
      <c r="I16" s="224">
        <v>32.92</v>
      </c>
      <c r="J16" s="143">
        <v>2.54</v>
      </c>
      <c r="L16" s="44">
        <v>999</v>
      </c>
      <c r="M16" s="218">
        <v>30</v>
      </c>
      <c r="N16" s="120">
        <v>1833</v>
      </c>
      <c r="O16" s="44">
        <v>115</v>
      </c>
      <c r="P16" s="224">
        <v>35.65</v>
      </c>
      <c r="Q16" s="143">
        <v>2.91</v>
      </c>
      <c r="R16" s="44">
        <v>884</v>
      </c>
      <c r="S16" s="224">
        <v>24.32</v>
      </c>
      <c r="T16" s="143">
        <v>3.44</v>
      </c>
      <c r="U16" s="44">
        <v>0</v>
      </c>
      <c r="V16" s="224">
        <v>0</v>
      </c>
      <c r="W16" s="224">
        <v>0</v>
      </c>
      <c r="X16" s="44">
        <v>30</v>
      </c>
      <c r="Y16" s="224">
        <v>10</v>
      </c>
      <c r="Z16" s="143">
        <v>3.5</v>
      </c>
      <c r="AA16" s="44">
        <v>153</v>
      </c>
      <c r="AB16" s="224">
        <v>40.52</v>
      </c>
      <c r="AC16" s="143">
        <v>1.72</v>
      </c>
      <c r="AD16" s="45">
        <v>1680</v>
      </c>
      <c r="AE16" s="224">
        <v>37.79</v>
      </c>
      <c r="AF16" s="143">
        <v>2.04</v>
      </c>
      <c r="AH16" s="44">
        <v>957</v>
      </c>
      <c r="AI16" s="53">
        <v>7197</v>
      </c>
      <c r="AJ16" s="44">
        <v>103</v>
      </c>
      <c r="AK16" s="53">
        <v>599</v>
      </c>
      <c r="AL16" s="45">
        <v>854</v>
      </c>
      <c r="AM16" s="53">
        <v>6598</v>
      </c>
    </row>
    <row r="17" spans="1:39" ht="12.75">
      <c r="A17" s="23" t="s">
        <v>17</v>
      </c>
      <c r="B17" s="50">
        <v>851</v>
      </c>
      <c r="C17" s="265">
        <v>42.65</v>
      </c>
      <c r="D17" s="291">
        <v>1.62</v>
      </c>
      <c r="E17" s="50">
        <v>616</v>
      </c>
      <c r="F17" s="265">
        <v>44.31</v>
      </c>
      <c r="G17" s="265">
        <v>1.53</v>
      </c>
      <c r="H17" s="50">
        <v>235</v>
      </c>
      <c r="I17" s="265">
        <v>38.29</v>
      </c>
      <c r="J17" s="241">
        <v>1.85</v>
      </c>
      <c r="L17" s="50">
        <v>495</v>
      </c>
      <c r="M17" s="40">
        <v>13</v>
      </c>
      <c r="N17" s="139">
        <v>343</v>
      </c>
      <c r="O17" s="50">
        <v>332</v>
      </c>
      <c r="P17" s="265">
        <v>36.74</v>
      </c>
      <c r="Q17" s="241">
        <v>1.92</v>
      </c>
      <c r="R17" s="50">
        <v>163</v>
      </c>
      <c r="S17" s="265">
        <v>29.44</v>
      </c>
      <c r="T17" s="241">
        <v>2.2</v>
      </c>
      <c r="U17" s="50">
        <v>12</v>
      </c>
      <c r="V17" s="265">
        <v>16.66</v>
      </c>
      <c r="W17" s="291">
        <v>2</v>
      </c>
      <c r="X17" s="50">
        <v>1</v>
      </c>
      <c r="Y17" s="265">
        <v>1</v>
      </c>
      <c r="Z17" s="241">
        <v>0</v>
      </c>
      <c r="AA17" s="50">
        <v>272</v>
      </c>
      <c r="AB17" s="265">
        <v>54.77</v>
      </c>
      <c r="AC17" s="241">
        <v>1.02</v>
      </c>
      <c r="AD17" s="137">
        <v>71</v>
      </c>
      <c r="AE17" s="258">
        <v>57.74</v>
      </c>
      <c r="AF17" s="307">
        <v>1.14</v>
      </c>
      <c r="AH17" s="50">
        <v>363</v>
      </c>
      <c r="AI17" s="52">
        <v>1380</v>
      </c>
      <c r="AJ17" s="148">
        <v>273</v>
      </c>
      <c r="AK17" s="52">
        <v>943</v>
      </c>
      <c r="AL17" s="40">
        <v>90</v>
      </c>
      <c r="AM17" s="52">
        <v>437</v>
      </c>
    </row>
    <row r="18" spans="1:39" ht="13.5" thickBot="1">
      <c r="A18" s="23" t="s">
        <v>18</v>
      </c>
      <c r="B18" s="50">
        <v>1751</v>
      </c>
      <c r="C18" s="265">
        <v>35.8</v>
      </c>
      <c r="D18" s="291">
        <v>1.73</v>
      </c>
      <c r="E18" s="50">
        <v>1127</v>
      </c>
      <c r="F18" s="265">
        <v>36.82</v>
      </c>
      <c r="G18" s="265">
        <v>1.637</v>
      </c>
      <c r="H18" s="122">
        <v>624</v>
      </c>
      <c r="I18" s="274">
        <v>34.13</v>
      </c>
      <c r="J18" s="299">
        <v>1.897</v>
      </c>
      <c r="L18" s="122">
        <v>383</v>
      </c>
      <c r="M18" s="219">
        <v>12</v>
      </c>
      <c r="N18" s="140">
        <v>1356</v>
      </c>
      <c r="O18" s="122">
        <v>251</v>
      </c>
      <c r="P18" s="274">
        <v>29.08</v>
      </c>
      <c r="Q18" s="299">
        <v>2.07</v>
      </c>
      <c r="R18" s="122">
        <v>132</v>
      </c>
      <c r="S18" s="274">
        <v>25.75</v>
      </c>
      <c r="T18" s="299">
        <v>2.41</v>
      </c>
      <c r="U18" s="141">
        <v>9</v>
      </c>
      <c r="V18" s="276">
        <v>22.2</v>
      </c>
      <c r="W18" s="276">
        <v>2.22</v>
      </c>
      <c r="X18" s="50">
        <v>3</v>
      </c>
      <c r="Y18" s="265">
        <v>66.6</v>
      </c>
      <c r="Z18" s="306">
        <v>1.33</v>
      </c>
      <c r="AA18" s="50">
        <v>867</v>
      </c>
      <c r="AB18" s="265">
        <v>39.1</v>
      </c>
      <c r="AC18" s="241">
        <v>1.5</v>
      </c>
      <c r="AD18" s="137">
        <v>489</v>
      </c>
      <c r="AE18" s="258">
        <v>36.1</v>
      </c>
      <c r="AF18" s="307">
        <v>1.76</v>
      </c>
      <c r="AH18" s="50">
        <v>628</v>
      </c>
      <c r="AI18" s="52">
        <v>3029</v>
      </c>
      <c r="AJ18" s="148">
        <v>415</v>
      </c>
      <c r="AK18" s="52">
        <v>1845</v>
      </c>
      <c r="AL18" s="40">
        <v>213</v>
      </c>
      <c r="AM18" s="52">
        <v>1184</v>
      </c>
    </row>
    <row r="19" spans="1:39" ht="13.5" thickBot="1">
      <c r="A19" s="31" t="s">
        <v>19</v>
      </c>
      <c r="B19" s="65">
        <f>SUM(B14:B18)</f>
        <v>11519</v>
      </c>
      <c r="C19" s="271">
        <f>AH19/B19*100</f>
        <v>34.560291691987146</v>
      </c>
      <c r="D19" s="295">
        <f>AI19/B19</f>
        <v>2.048875770466186</v>
      </c>
      <c r="E19" s="65">
        <f>SUM(E14:E18)</f>
        <v>4358</v>
      </c>
      <c r="F19" s="271">
        <f>AJ19/E19*100</f>
        <v>36.53051858650757</v>
      </c>
      <c r="G19" s="242">
        <f>AK19/E19</f>
        <v>1.7820100963744836</v>
      </c>
      <c r="H19" s="121">
        <f>SUM(H14:H18)</f>
        <v>7161</v>
      </c>
      <c r="I19" s="270">
        <f>AL19/H19*100</f>
        <v>33.361262393520455</v>
      </c>
      <c r="J19" s="300">
        <f>AM19/H19</f>
        <v>2.2112833403155983</v>
      </c>
      <c r="L19" s="159">
        <f>SUM(L14:L18)</f>
        <v>3838</v>
      </c>
      <c r="M19" s="121">
        <f>SUM(M14:M18)</f>
        <v>88</v>
      </c>
      <c r="N19" s="121">
        <f>SUM(N14:N18)</f>
        <v>7593</v>
      </c>
      <c r="O19" s="65">
        <f>SUM(O14:O18)</f>
        <v>1421</v>
      </c>
      <c r="P19" s="271">
        <f>SUM(O14*P14/100+O15*P15/100+O16*P16/100+O17*P17/100+O18*P18/100)/O19*100</f>
        <v>31.384306826178744</v>
      </c>
      <c r="Q19" s="242">
        <f>SUM(O14*Q14+O15*Q15+O16*Q16+O17*Q17+O18*Q18)/O19</f>
        <v>2.2435608726249114</v>
      </c>
      <c r="R19" s="65">
        <f>SUM(R14:R18)</f>
        <v>2417</v>
      </c>
      <c r="S19" s="271">
        <f>SUM(R14*S14/100+R15*S15/100+R16*S16/100+R17*S17/100+R18*S18/100)/R19*100</f>
        <v>26.436065370293754</v>
      </c>
      <c r="T19" s="242">
        <f>SUM(R14*T14+R15*T15+R16*T16+R17*T17+R18*T18)/R19</f>
        <v>2.8649234588332644</v>
      </c>
      <c r="U19" s="121">
        <f>SUM(U14:U18)</f>
        <v>30</v>
      </c>
      <c r="V19" s="271">
        <f>SUM(U14*V14/100+U15*V15/100+U16*V16/100+U17*V17/100+U18*V18/100)/U19*100</f>
        <v>26.650999999999996</v>
      </c>
      <c r="W19" s="242">
        <f>SUM(U14*W14+U15*W15+U16*W16+U17*W17+U18*W18)/U19</f>
        <v>1.559</v>
      </c>
      <c r="X19" s="65">
        <f>SUM(X14:X18)</f>
        <v>58</v>
      </c>
      <c r="Y19" s="271">
        <f>SUM(X14*Y14/100+X15*Y15/100+X16*Y16/100+X17*Y17/100+X18*Y18/100)/X19*100</f>
        <v>15.530344827586203</v>
      </c>
      <c r="Z19" s="242">
        <f>SUM(X14*Z14+X15*Z15+X16*Z16+X17*Z17+X18*Z18)/X19</f>
        <v>3.4998275862068966</v>
      </c>
      <c r="AA19" s="65">
        <f>SUM(AA14:AA18)</f>
        <v>2907</v>
      </c>
      <c r="AB19" s="271">
        <f>SUM(AA14*AB14/100+AA15*AB15/100+AA16*AB16/100+AA17*AB17/100+AA18*AB18/100)/AA19*100</f>
        <v>39.1236876504988</v>
      </c>
      <c r="AC19" s="242">
        <f>SUM(AA14*AC14+AA15*AC15+AA16*AC16+AA17*AC17+AA18*AC18)/AA19</f>
        <v>1.5541912624699001</v>
      </c>
      <c r="AD19" s="65">
        <f>SUM(AD14:AD18)</f>
        <v>4686</v>
      </c>
      <c r="AE19" s="271">
        <f>SUM(AD14*AE14/100+AD15*AE15/100+AD16*AE16/100+AD17*AE17/100+AD18*AE18/100)/AD19*100</f>
        <v>37.097900128040976</v>
      </c>
      <c r="AF19" s="242">
        <f>SUM(AD14*AF14+AD15*AF15+AD16*AF16+AD17*AF17+AD18*AF18)/AD19</f>
        <v>1.8510840802390098</v>
      </c>
      <c r="AH19" s="65">
        <f aca="true" t="shared" si="0" ref="AH19:AM19">SUM(AH14:AH18)</f>
        <v>3981</v>
      </c>
      <c r="AI19" s="162">
        <f t="shared" si="0"/>
        <v>23601</v>
      </c>
      <c r="AJ19" s="65">
        <f t="shared" si="0"/>
        <v>1592</v>
      </c>
      <c r="AK19" s="162">
        <f t="shared" si="0"/>
        <v>7766</v>
      </c>
      <c r="AL19" s="136">
        <f t="shared" si="0"/>
        <v>2389</v>
      </c>
      <c r="AM19" s="162">
        <f t="shared" si="0"/>
        <v>15835</v>
      </c>
    </row>
    <row r="20" spans="1:39" ht="13.5" thickBot="1">
      <c r="A20" s="18"/>
      <c r="B20" s="42"/>
      <c r="C20" s="239"/>
      <c r="D20" s="289"/>
      <c r="E20" s="42"/>
      <c r="F20" s="239"/>
      <c r="G20" s="239"/>
      <c r="H20" s="42"/>
      <c r="I20" s="239"/>
      <c r="J20" s="239"/>
      <c r="L20" s="42"/>
      <c r="M20" s="42"/>
      <c r="N20" s="33"/>
      <c r="O20" s="42"/>
      <c r="P20" s="239"/>
      <c r="Q20" s="239"/>
      <c r="R20" s="42"/>
      <c r="S20" s="239"/>
      <c r="T20" s="239"/>
      <c r="U20" s="42"/>
      <c r="V20" s="239"/>
      <c r="W20" s="239"/>
      <c r="X20" s="42"/>
      <c r="Y20" s="239"/>
      <c r="Z20" s="239"/>
      <c r="AA20" s="42"/>
      <c r="AB20" s="239"/>
      <c r="AC20" s="239"/>
      <c r="AD20" s="42"/>
      <c r="AE20" s="239"/>
      <c r="AF20" s="239"/>
      <c r="AH20" s="46"/>
      <c r="AI20" s="46"/>
      <c r="AJ20" s="46"/>
      <c r="AK20" s="46"/>
      <c r="AL20" s="46"/>
      <c r="AM20" s="46"/>
    </row>
    <row r="21" spans="1:39" ht="12.75">
      <c r="A21" s="21" t="s">
        <v>20</v>
      </c>
      <c r="B21" s="43">
        <v>2347</v>
      </c>
      <c r="C21" s="268">
        <v>41.37</v>
      </c>
      <c r="D21" s="290">
        <v>1.81</v>
      </c>
      <c r="E21" s="43">
        <v>918</v>
      </c>
      <c r="F21" s="268">
        <v>39.98</v>
      </c>
      <c r="G21" s="268">
        <v>1.8</v>
      </c>
      <c r="H21" s="43">
        <v>1429</v>
      </c>
      <c r="I21" s="268">
        <v>42.27</v>
      </c>
      <c r="J21" s="240">
        <v>1.82</v>
      </c>
      <c r="L21" s="43">
        <v>758</v>
      </c>
      <c r="M21" s="41">
        <v>64</v>
      </c>
      <c r="N21" s="138">
        <v>1525</v>
      </c>
      <c r="O21" s="43">
        <v>330</v>
      </c>
      <c r="P21" s="268">
        <v>24.85</v>
      </c>
      <c r="Q21" s="240">
        <v>2.68</v>
      </c>
      <c r="R21" s="43">
        <v>428</v>
      </c>
      <c r="S21" s="268">
        <v>29.21</v>
      </c>
      <c r="T21" s="240">
        <v>2.81</v>
      </c>
      <c r="U21" s="49">
        <v>48</v>
      </c>
      <c r="V21" s="268">
        <v>37.5</v>
      </c>
      <c r="W21" s="268">
        <v>2.33</v>
      </c>
      <c r="X21" s="43">
        <v>16</v>
      </c>
      <c r="Y21" s="268">
        <v>18.75</v>
      </c>
      <c r="Z21" s="240">
        <v>2.94</v>
      </c>
      <c r="AA21" s="43">
        <v>540</v>
      </c>
      <c r="AB21" s="268">
        <v>49.44</v>
      </c>
      <c r="AC21" s="240">
        <v>1.21</v>
      </c>
      <c r="AD21" s="49">
        <v>985</v>
      </c>
      <c r="AE21" s="268">
        <v>48.32</v>
      </c>
      <c r="AF21" s="240">
        <v>1.38</v>
      </c>
      <c r="AH21" s="43">
        <v>971</v>
      </c>
      <c r="AI21" s="51">
        <v>4254</v>
      </c>
      <c r="AJ21" s="43">
        <v>367</v>
      </c>
      <c r="AK21" s="51">
        <v>1651</v>
      </c>
      <c r="AL21" s="49">
        <v>604</v>
      </c>
      <c r="AM21" s="51">
        <v>2603</v>
      </c>
    </row>
    <row r="22" spans="1:39" ht="12.75">
      <c r="A22" s="23" t="s">
        <v>21</v>
      </c>
      <c r="B22" s="50">
        <v>2193</v>
      </c>
      <c r="C22" s="265">
        <v>44.9</v>
      </c>
      <c r="D22" s="291">
        <v>1.6</v>
      </c>
      <c r="E22" s="50">
        <v>1267</v>
      </c>
      <c r="F22" s="265">
        <v>45.9</v>
      </c>
      <c r="G22" s="265">
        <v>1.5</v>
      </c>
      <c r="H22" s="50">
        <v>926</v>
      </c>
      <c r="I22" s="265">
        <v>43.52</v>
      </c>
      <c r="J22" s="241">
        <v>1.7</v>
      </c>
      <c r="L22" s="50">
        <v>516</v>
      </c>
      <c r="M22" s="40">
        <v>60</v>
      </c>
      <c r="N22" s="139">
        <v>1617</v>
      </c>
      <c r="O22" s="50">
        <v>276</v>
      </c>
      <c r="P22" s="265">
        <v>34.1</v>
      </c>
      <c r="Q22" s="241">
        <v>2.2</v>
      </c>
      <c r="R22" s="50">
        <v>240</v>
      </c>
      <c r="S22" s="265">
        <v>32.9</v>
      </c>
      <c r="T22" s="241">
        <v>2.4</v>
      </c>
      <c r="U22" s="40">
        <v>44</v>
      </c>
      <c r="V22" s="265">
        <v>38.6</v>
      </c>
      <c r="W22" s="291">
        <v>2.3</v>
      </c>
      <c r="X22" s="50">
        <v>16</v>
      </c>
      <c r="Y22" s="265">
        <v>18.8</v>
      </c>
      <c r="Z22" s="241">
        <v>3.4</v>
      </c>
      <c r="AA22" s="50">
        <v>947</v>
      </c>
      <c r="AB22" s="265">
        <v>49.6</v>
      </c>
      <c r="AC22" s="241">
        <v>1.3</v>
      </c>
      <c r="AD22" s="137">
        <v>670</v>
      </c>
      <c r="AE22" s="258">
        <v>48.1</v>
      </c>
      <c r="AF22" s="307">
        <v>1.4</v>
      </c>
      <c r="AH22" s="50">
        <v>984</v>
      </c>
      <c r="AI22" s="52">
        <v>3476</v>
      </c>
      <c r="AJ22" s="148">
        <v>581</v>
      </c>
      <c r="AK22" s="52">
        <v>1932</v>
      </c>
      <c r="AL22" s="40">
        <v>403</v>
      </c>
      <c r="AM22" s="52">
        <v>1544</v>
      </c>
    </row>
    <row r="23" spans="1:39" ht="12.75">
      <c r="A23" s="23" t="s">
        <v>22</v>
      </c>
      <c r="B23" s="44">
        <v>1078</v>
      </c>
      <c r="C23" s="224">
        <v>38.21</v>
      </c>
      <c r="D23" s="294">
        <v>1.86</v>
      </c>
      <c r="E23" s="44" t="s">
        <v>50</v>
      </c>
      <c r="F23" s="224" t="s">
        <v>50</v>
      </c>
      <c r="G23" s="224" t="s">
        <v>50</v>
      </c>
      <c r="H23" s="44">
        <v>1078</v>
      </c>
      <c r="I23" s="224">
        <v>38.21</v>
      </c>
      <c r="J23" s="301">
        <v>1.86</v>
      </c>
      <c r="L23" s="44">
        <v>361</v>
      </c>
      <c r="M23" s="218">
        <v>12</v>
      </c>
      <c r="N23" s="120">
        <v>705</v>
      </c>
      <c r="O23" s="44" t="s">
        <v>50</v>
      </c>
      <c r="P23" s="224" t="s">
        <v>50</v>
      </c>
      <c r="Q23" s="143" t="s">
        <v>50</v>
      </c>
      <c r="R23" s="44">
        <v>361</v>
      </c>
      <c r="S23" s="224">
        <v>32.57</v>
      </c>
      <c r="T23" s="143">
        <v>2.54</v>
      </c>
      <c r="U23" s="45" t="s">
        <v>50</v>
      </c>
      <c r="V23" s="224" t="s">
        <v>50</v>
      </c>
      <c r="W23" s="224" t="s">
        <v>50</v>
      </c>
      <c r="X23" s="44">
        <v>12</v>
      </c>
      <c r="Y23" s="224">
        <v>50</v>
      </c>
      <c r="Z23" s="143">
        <v>2.5</v>
      </c>
      <c r="AA23" s="44" t="s">
        <v>50</v>
      </c>
      <c r="AB23" s="224" t="s">
        <v>50</v>
      </c>
      <c r="AC23" s="143" t="s">
        <v>50</v>
      </c>
      <c r="AD23" s="45">
        <v>705</v>
      </c>
      <c r="AE23" s="224">
        <v>40.85</v>
      </c>
      <c r="AF23" s="143">
        <v>1.5</v>
      </c>
      <c r="AH23" s="44">
        <v>412</v>
      </c>
      <c r="AI23" s="53">
        <v>2008</v>
      </c>
      <c r="AJ23" s="44" t="s">
        <v>50</v>
      </c>
      <c r="AK23" s="53" t="s">
        <v>50</v>
      </c>
      <c r="AL23" s="45">
        <v>412</v>
      </c>
      <c r="AM23" s="53">
        <v>2008</v>
      </c>
    </row>
    <row r="24" spans="1:39" ht="12.75">
      <c r="A24" s="23" t="s">
        <v>23</v>
      </c>
      <c r="B24" s="44">
        <v>1490</v>
      </c>
      <c r="C24" s="224">
        <v>61.6</v>
      </c>
      <c r="D24" s="294">
        <v>0.86</v>
      </c>
      <c r="E24" s="44">
        <v>1467</v>
      </c>
      <c r="F24" s="224">
        <v>62.1</v>
      </c>
      <c r="G24" s="224">
        <v>0.85</v>
      </c>
      <c r="H24" s="44">
        <v>23</v>
      </c>
      <c r="I24" s="224">
        <v>30.4</v>
      </c>
      <c r="J24" s="143">
        <v>1.69</v>
      </c>
      <c r="L24" s="44">
        <v>250</v>
      </c>
      <c r="M24" s="45">
        <v>149</v>
      </c>
      <c r="N24" s="142">
        <v>1091</v>
      </c>
      <c r="O24" s="44">
        <v>245</v>
      </c>
      <c r="P24" s="224">
        <v>53.1</v>
      </c>
      <c r="Q24" s="143">
        <v>1.3346938775510204</v>
      </c>
      <c r="R24" s="44">
        <v>5</v>
      </c>
      <c r="S24" s="224">
        <v>60</v>
      </c>
      <c r="T24" s="143">
        <v>2</v>
      </c>
      <c r="U24" s="45">
        <v>141</v>
      </c>
      <c r="V24" s="224">
        <v>56.7</v>
      </c>
      <c r="W24" s="224">
        <v>1.099290780141844</v>
      </c>
      <c r="X24" s="44">
        <v>8</v>
      </c>
      <c r="Y24" s="224">
        <v>25</v>
      </c>
      <c r="Z24" s="143">
        <v>2.375</v>
      </c>
      <c r="AA24" s="44">
        <v>1081</v>
      </c>
      <c r="AB24" s="224">
        <v>64.8</v>
      </c>
      <c r="AC24" s="143">
        <v>0.7752081406105458</v>
      </c>
      <c r="AD24" s="45">
        <v>10</v>
      </c>
      <c r="AE24" s="224">
        <v>20</v>
      </c>
      <c r="AF24" s="143">
        <v>1.8</v>
      </c>
      <c r="AH24" s="44">
        <v>918</v>
      </c>
      <c r="AI24" s="53">
        <v>1281</v>
      </c>
      <c r="AJ24" s="44">
        <v>911</v>
      </c>
      <c r="AK24" s="53">
        <v>1242</v>
      </c>
      <c r="AL24" s="45">
        <v>7</v>
      </c>
      <c r="AM24" s="53">
        <v>39</v>
      </c>
    </row>
    <row r="25" spans="1:39" ht="12.75">
      <c r="A25" s="23" t="s">
        <v>24</v>
      </c>
      <c r="B25" s="44">
        <v>2172</v>
      </c>
      <c r="C25" s="224">
        <v>61.7</v>
      </c>
      <c r="D25" s="294">
        <v>0.85</v>
      </c>
      <c r="E25" s="44">
        <v>2168</v>
      </c>
      <c r="F25" s="224">
        <v>61.8</v>
      </c>
      <c r="G25" s="224">
        <v>0.85</v>
      </c>
      <c r="H25" s="44">
        <v>4</v>
      </c>
      <c r="I25" s="224">
        <v>25</v>
      </c>
      <c r="J25" s="143">
        <v>2.5</v>
      </c>
      <c r="L25" s="44">
        <v>292</v>
      </c>
      <c r="M25" s="45">
        <v>304</v>
      </c>
      <c r="N25" s="142">
        <v>1576</v>
      </c>
      <c r="O25" s="44">
        <v>290</v>
      </c>
      <c r="P25" s="224">
        <v>53.1</v>
      </c>
      <c r="Q25" s="143">
        <v>1.2586206896551724</v>
      </c>
      <c r="R25" s="44">
        <v>2</v>
      </c>
      <c r="S25" s="224">
        <v>0</v>
      </c>
      <c r="T25" s="143">
        <v>6.5</v>
      </c>
      <c r="U25" s="45">
        <v>304</v>
      </c>
      <c r="V25" s="224">
        <v>50.3</v>
      </c>
      <c r="W25" s="224">
        <v>1.299342105263158</v>
      </c>
      <c r="X25" s="44">
        <v>0</v>
      </c>
      <c r="Y25" s="224">
        <v>0</v>
      </c>
      <c r="Z25" s="143">
        <v>0</v>
      </c>
      <c r="AA25" s="44">
        <v>1574</v>
      </c>
      <c r="AB25" s="224">
        <v>65.6</v>
      </c>
      <c r="AC25" s="143">
        <v>0.7693773824650572</v>
      </c>
      <c r="AD25" s="45">
        <v>2</v>
      </c>
      <c r="AE25" s="224">
        <v>50</v>
      </c>
      <c r="AF25" s="143">
        <v>0.5</v>
      </c>
      <c r="AH25" s="44">
        <v>1340</v>
      </c>
      <c r="AI25" s="53">
        <v>1852</v>
      </c>
      <c r="AJ25" s="44">
        <v>1339</v>
      </c>
      <c r="AK25" s="53">
        <v>1842</v>
      </c>
      <c r="AL25" s="45">
        <v>1</v>
      </c>
      <c r="AM25" s="53">
        <v>10</v>
      </c>
    </row>
    <row r="26" spans="1:39" ht="12.75">
      <c r="A26" s="23" t="s">
        <v>25</v>
      </c>
      <c r="B26" s="44">
        <v>556</v>
      </c>
      <c r="C26" s="224">
        <v>47.84</v>
      </c>
      <c r="D26" s="294">
        <v>1.22</v>
      </c>
      <c r="E26" s="44">
        <v>288</v>
      </c>
      <c r="F26" s="224">
        <v>47.22</v>
      </c>
      <c r="G26" s="224">
        <v>1.29</v>
      </c>
      <c r="H26" s="44">
        <v>268</v>
      </c>
      <c r="I26" s="224">
        <v>48.5</v>
      </c>
      <c r="J26" s="143">
        <v>1.15</v>
      </c>
      <c r="L26" s="44">
        <v>121</v>
      </c>
      <c r="M26" s="218">
        <v>13</v>
      </c>
      <c r="N26" s="120">
        <v>422</v>
      </c>
      <c r="O26" s="44">
        <v>82</v>
      </c>
      <c r="P26" s="224">
        <v>39</v>
      </c>
      <c r="Q26" s="143">
        <v>1.6</v>
      </c>
      <c r="R26" s="44">
        <v>39</v>
      </c>
      <c r="S26" s="224">
        <v>48.7</v>
      </c>
      <c r="T26" s="143">
        <v>1.36</v>
      </c>
      <c r="U26" s="45">
        <v>11</v>
      </c>
      <c r="V26" s="224">
        <v>36</v>
      </c>
      <c r="W26" s="224">
        <v>1.2</v>
      </c>
      <c r="X26" s="44">
        <v>2</v>
      </c>
      <c r="Y26" s="224">
        <v>50</v>
      </c>
      <c r="Z26" s="143">
        <v>0.5</v>
      </c>
      <c r="AA26" s="44">
        <v>195</v>
      </c>
      <c r="AB26" s="224">
        <v>51</v>
      </c>
      <c r="AC26" s="143">
        <v>1.16</v>
      </c>
      <c r="AD26" s="45">
        <v>227</v>
      </c>
      <c r="AE26" s="224">
        <v>48</v>
      </c>
      <c r="AF26" s="143">
        <v>1.13</v>
      </c>
      <c r="AH26" s="44">
        <v>266</v>
      </c>
      <c r="AI26" s="53">
        <v>683</v>
      </c>
      <c r="AJ26" s="44">
        <v>136</v>
      </c>
      <c r="AK26" s="53">
        <v>373</v>
      </c>
      <c r="AL26" s="45">
        <v>130</v>
      </c>
      <c r="AM26" s="53">
        <v>310</v>
      </c>
    </row>
    <row r="27" spans="1:39" ht="13.5" thickBot="1">
      <c r="A27" s="23" t="s">
        <v>26</v>
      </c>
      <c r="B27" s="44">
        <v>1947</v>
      </c>
      <c r="C27" s="224">
        <v>49.25</v>
      </c>
      <c r="D27" s="294">
        <v>1.25</v>
      </c>
      <c r="E27" s="134" t="s">
        <v>50</v>
      </c>
      <c r="F27" s="273" t="s">
        <v>50</v>
      </c>
      <c r="G27" s="273" t="s">
        <v>50</v>
      </c>
      <c r="H27" s="134">
        <v>1947</v>
      </c>
      <c r="I27" s="273">
        <v>49.25</v>
      </c>
      <c r="J27" s="302">
        <v>1.25</v>
      </c>
      <c r="L27" s="44">
        <v>219</v>
      </c>
      <c r="M27" s="218">
        <v>0</v>
      </c>
      <c r="N27" s="120">
        <v>1728</v>
      </c>
      <c r="O27" s="44" t="s">
        <v>50</v>
      </c>
      <c r="P27" s="224" t="s">
        <v>50</v>
      </c>
      <c r="Q27" s="143" t="s">
        <v>50</v>
      </c>
      <c r="R27" s="44">
        <v>219</v>
      </c>
      <c r="S27" s="224">
        <v>37</v>
      </c>
      <c r="T27" s="143">
        <v>1.93</v>
      </c>
      <c r="U27" s="45" t="s">
        <v>50</v>
      </c>
      <c r="V27" s="224" t="s">
        <v>50</v>
      </c>
      <c r="W27" s="224" t="s">
        <v>50</v>
      </c>
      <c r="X27" s="44">
        <v>0</v>
      </c>
      <c r="Y27" s="224">
        <v>0</v>
      </c>
      <c r="Z27" s="143">
        <v>0</v>
      </c>
      <c r="AA27" s="44" t="s">
        <v>50</v>
      </c>
      <c r="AB27" s="224" t="s">
        <v>50</v>
      </c>
      <c r="AC27" s="143" t="s">
        <v>50</v>
      </c>
      <c r="AD27" s="45">
        <v>1728</v>
      </c>
      <c r="AE27" s="224">
        <v>51</v>
      </c>
      <c r="AF27" s="143">
        <v>1.17</v>
      </c>
      <c r="AH27" s="44">
        <v>959</v>
      </c>
      <c r="AI27" s="53">
        <v>2441</v>
      </c>
      <c r="AJ27" s="44" t="s">
        <v>50</v>
      </c>
      <c r="AK27" s="53" t="s">
        <v>50</v>
      </c>
      <c r="AL27" s="45">
        <v>959</v>
      </c>
      <c r="AM27" s="53">
        <v>2441</v>
      </c>
    </row>
    <row r="28" spans="1:39" ht="13.5" thickBot="1">
      <c r="A28" s="31" t="s">
        <v>27</v>
      </c>
      <c r="B28" s="47">
        <f>SUM(B21:B27)</f>
        <v>11783</v>
      </c>
      <c r="C28" s="271">
        <f>AH28/B28*100</f>
        <v>49.64779767461597</v>
      </c>
      <c r="D28" s="353">
        <f>AI28/B28</f>
        <v>1.357464143257235</v>
      </c>
      <c r="E28" s="145">
        <f>SUM(E21:E27)</f>
        <v>6108</v>
      </c>
      <c r="F28" s="271">
        <f>AJ28/E28*100</f>
        <v>54.5841519318926</v>
      </c>
      <c r="G28" s="271">
        <f>AK28/E28</f>
        <v>1.1525867714472822</v>
      </c>
      <c r="H28" s="47">
        <f>SUM(H21:H27)</f>
        <v>5675</v>
      </c>
      <c r="I28" s="271">
        <f>AL28/H28*100</f>
        <v>44.33480176211454</v>
      </c>
      <c r="J28" s="242">
        <f>AM28/H28</f>
        <v>1.5779735682819382</v>
      </c>
      <c r="L28" s="47">
        <f>SUM(L21:L27)</f>
        <v>2517</v>
      </c>
      <c r="M28" s="145">
        <f>SUM(M21:M27)</f>
        <v>602</v>
      </c>
      <c r="N28" s="146">
        <f>SUM(N21:N27)</f>
        <v>8664</v>
      </c>
      <c r="O28" s="157">
        <f>SUM(O21:O27)</f>
        <v>1223</v>
      </c>
      <c r="P28" s="272">
        <f>SUM(O21*P21/100+O22*P22/100+O24*P24/100+O25*P25/100+O26*P26/100)/O28*100</f>
        <v>40.244153720359776</v>
      </c>
      <c r="Q28" s="303">
        <f>SUM(O21*Q21+O22*Q22+O24*Q125+O25*Q25+O26*Q26)/O28</f>
        <v>1.6253475061324614</v>
      </c>
      <c r="R28" s="157">
        <f>SUM(R21:R27)</f>
        <v>1294</v>
      </c>
      <c r="S28" s="272">
        <f>SUM(R21*S21/100+R22*S22/100+R23*S23/100+R24*S24/100+R25*S25/100+R26*S26/100+R27*S27/100)/R28*100</f>
        <v>32.81139876352396</v>
      </c>
      <c r="T28" s="303">
        <f>SUM(R21*T21+R22*T22+R23*T23+R24*T125+R25*T25+R26*T26+R27*T27)/R28</f>
        <v>2.460842349304482</v>
      </c>
      <c r="U28" s="161">
        <f>SUM(U21:U27)</f>
        <v>548</v>
      </c>
      <c r="V28" s="272">
        <f>SUM(U21*V21/100+U22*V22/100+U24*V24/100+U25*V25/100+U26*V26/100)/U28*100</f>
        <v>49.59908759124087</v>
      </c>
      <c r="W28" s="303">
        <f>SUM(U21*W21+U22*W22+U24*W125+U25*W25+U26*W26)/U28</f>
        <v>1.1336496350364964</v>
      </c>
      <c r="X28" s="157">
        <f>SUM(X21:X27)</f>
        <v>54</v>
      </c>
      <c r="Y28" s="272">
        <f>SUM(X21*Y21/100+X22*Y22/100+X23*Y23/100+X24*Y24/100+X25*Y25/100+X26*Y26/100+X27*Y27/100)/X28*100</f>
        <v>27.79259259259259</v>
      </c>
      <c r="Z28" s="303">
        <f>SUM(X21*Z21+X22*Z22+X23*Z23+X24*Z24+X25*Z25+X26*Z26)/X28</f>
        <v>2.8044444444444445</v>
      </c>
      <c r="AA28" s="82">
        <f>SUM(AA21:AA27)</f>
        <v>4337</v>
      </c>
      <c r="AB28" s="35">
        <f>SUM(AA21*AB21/100+AA22*AB22/100+AA24*AB24/100+AA25*AB25/100+AA26*AB26/100)/AA28*100</f>
        <v>59.23841364998847</v>
      </c>
      <c r="AC28" s="243">
        <f>SUM(AA21*AC21+AA22*AC22+AA24*AC24+AA25*AC25+AA26*AC26)/AA28</f>
        <v>0.9591192068249942</v>
      </c>
      <c r="AD28" s="47">
        <f>SUM(AD21:AD27)</f>
        <v>4327</v>
      </c>
      <c r="AE28" s="271">
        <f>SUM(AD21*AE21/100+AD22*AE22/100+AD23*AE23/100+AD24*AE24/100+AD25*AE25/100+AD26*AE26/100+AD27*AE27/100)/AD28*100</f>
        <v>48.057649641784145</v>
      </c>
      <c r="AF28" s="242">
        <f>SUM(AD21*AF21+AD22*AF22+AD23*AF23+AD24*AF24+AD25*AF25+AD26*AF26+AD27*AF27)/AD28</f>
        <v>1.3062329558585624</v>
      </c>
      <c r="AH28" s="47">
        <f aca="true" t="shared" si="1" ref="AH28:AM28">SUM(AH21:AH27)</f>
        <v>5850</v>
      </c>
      <c r="AI28" s="146">
        <f t="shared" si="1"/>
        <v>15995</v>
      </c>
      <c r="AJ28" s="47">
        <f t="shared" si="1"/>
        <v>3334</v>
      </c>
      <c r="AK28" s="146">
        <f t="shared" si="1"/>
        <v>7040</v>
      </c>
      <c r="AL28" s="145">
        <f t="shared" si="1"/>
        <v>2516</v>
      </c>
      <c r="AM28" s="146">
        <f t="shared" si="1"/>
        <v>8955</v>
      </c>
    </row>
    <row r="29" spans="1:39" ht="13.5" thickBot="1">
      <c r="A29" s="336"/>
      <c r="B29" s="337"/>
      <c r="C29" s="338"/>
      <c r="D29" s="339"/>
      <c r="E29" s="337"/>
      <c r="F29" s="338"/>
      <c r="G29" s="338"/>
      <c r="H29" s="337"/>
      <c r="I29" s="338"/>
      <c r="J29" s="338"/>
      <c r="K29" s="340"/>
      <c r="L29" s="337"/>
      <c r="M29" s="337"/>
      <c r="N29" s="337"/>
      <c r="O29" s="341"/>
      <c r="P29" s="342"/>
      <c r="Q29" s="343"/>
      <c r="R29" s="341"/>
      <c r="S29" s="342"/>
      <c r="T29" s="343"/>
      <c r="U29" s="344"/>
      <c r="V29" s="342"/>
      <c r="W29" s="343"/>
      <c r="X29" s="341"/>
      <c r="Y29" s="342"/>
      <c r="Z29" s="343"/>
      <c r="AA29" s="345"/>
      <c r="AB29" s="346"/>
      <c r="AC29" s="346"/>
      <c r="AD29" s="337"/>
      <c r="AE29" s="338"/>
      <c r="AF29" s="338"/>
      <c r="AG29" s="340"/>
      <c r="AH29" s="337"/>
      <c r="AI29" s="337"/>
      <c r="AJ29" s="337"/>
      <c r="AK29" s="337"/>
      <c r="AL29" s="337"/>
      <c r="AM29" s="337"/>
    </row>
    <row r="30" spans="1:39" ht="12.75">
      <c r="A30" s="352" t="s">
        <v>28</v>
      </c>
      <c r="B30" s="91">
        <v>544</v>
      </c>
      <c r="C30" s="275">
        <v>34.74</v>
      </c>
      <c r="D30" s="351">
        <v>1.98</v>
      </c>
      <c r="E30" s="91" t="s">
        <v>50</v>
      </c>
      <c r="F30" s="275" t="s">
        <v>50</v>
      </c>
      <c r="G30" s="304" t="s">
        <v>50</v>
      </c>
      <c r="H30" s="91">
        <v>544</v>
      </c>
      <c r="I30" s="275">
        <v>34.74</v>
      </c>
      <c r="J30" s="304">
        <v>1.98</v>
      </c>
      <c r="K30" s="228"/>
      <c r="L30" s="91">
        <v>86</v>
      </c>
      <c r="M30" s="347">
        <v>2</v>
      </c>
      <c r="N30" s="348">
        <v>456</v>
      </c>
      <c r="O30" s="91" t="s">
        <v>50</v>
      </c>
      <c r="P30" s="275" t="s">
        <v>50</v>
      </c>
      <c r="Q30" s="304" t="s">
        <v>50</v>
      </c>
      <c r="R30" s="91">
        <v>86</v>
      </c>
      <c r="S30" s="275">
        <v>36</v>
      </c>
      <c r="T30" s="304">
        <v>2.43</v>
      </c>
      <c r="U30" s="91" t="s">
        <v>50</v>
      </c>
      <c r="V30" s="275" t="s">
        <v>50</v>
      </c>
      <c r="W30" s="304" t="s">
        <v>50</v>
      </c>
      <c r="X30" s="91">
        <v>2</v>
      </c>
      <c r="Y30" s="275">
        <v>50</v>
      </c>
      <c r="Z30" s="304">
        <v>0.5</v>
      </c>
      <c r="AA30" s="347" t="s">
        <v>50</v>
      </c>
      <c r="AB30" s="275" t="s">
        <v>50</v>
      </c>
      <c r="AC30" s="304" t="s">
        <v>50</v>
      </c>
      <c r="AD30" s="91">
        <v>456</v>
      </c>
      <c r="AE30" s="275">
        <v>34.4</v>
      </c>
      <c r="AF30" s="304">
        <v>1.9</v>
      </c>
      <c r="AG30" s="350"/>
      <c r="AH30" s="192">
        <v>189</v>
      </c>
      <c r="AI30" s="215">
        <v>1078</v>
      </c>
      <c r="AJ30" s="349" t="s">
        <v>50</v>
      </c>
      <c r="AK30" s="215" t="s">
        <v>50</v>
      </c>
      <c r="AL30" s="192">
        <v>189</v>
      </c>
      <c r="AM30" s="215">
        <v>1078</v>
      </c>
    </row>
    <row r="31" spans="1:39" ht="12.75">
      <c r="A31" s="23" t="s">
        <v>29</v>
      </c>
      <c r="B31" s="44">
        <v>4365</v>
      </c>
      <c r="C31" s="224">
        <v>44.2</v>
      </c>
      <c r="D31" s="294">
        <v>1.59</v>
      </c>
      <c r="E31" s="44">
        <v>20</v>
      </c>
      <c r="F31" s="224">
        <v>20</v>
      </c>
      <c r="G31" s="224">
        <v>2.45</v>
      </c>
      <c r="H31" s="44">
        <v>4345</v>
      </c>
      <c r="I31" s="224">
        <v>44.3</v>
      </c>
      <c r="J31" s="143">
        <v>1.58</v>
      </c>
      <c r="L31" s="44">
        <v>344</v>
      </c>
      <c r="M31" s="218">
        <v>111</v>
      </c>
      <c r="N31" s="83">
        <v>3910</v>
      </c>
      <c r="O31" s="44">
        <v>1</v>
      </c>
      <c r="P31" s="224">
        <v>0</v>
      </c>
      <c r="Q31" s="143">
        <v>1</v>
      </c>
      <c r="R31" s="44">
        <v>343</v>
      </c>
      <c r="S31" s="224">
        <v>27.1</v>
      </c>
      <c r="T31" s="143">
        <v>2.48</v>
      </c>
      <c r="U31" s="44">
        <v>1</v>
      </c>
      <c r="V31" s="224">
        <v>0</v>
      </c>
      <c r="W31" s="143">
        <v>3</v>
      </c>
      <c r="X31" s="44">
        <v>110</v>
      </c>
      <c r="Y31" s="224">
        <v>29.1</v>
      </c>
      <c r="Z31" s="143">
        <v>2.41</v>
      </c>
      <c r="AA31" s="45">
        <v>18</v>
      </c>
      <c r="AB31" s="224">
        <v>22.2</v>
      </c>
      <c r="AC31" s="143">
        <v>2.5</v>
      </c>
      <c r="AD31" s="45">
        <v>3892</v>
      </c>
      <c r="AE31" s="224">
        <v>46.2</v>
      </c>
      <c r="AF31" s="143">
        <v>1.48</v>
      </c>
      <c r="AH31" s="44">
        <v>1927</v>
      </c>
      <c r="AI31" s="53">
        <v>6897</v>
      </c>
      <c r="AJ31" s="44">
        <v>4</v>
      </c>
      <c r="AK31" s="53">
        <v>49</v>
      </c>
      <c r="AL31" s="45">
        <v>1923</v>
      </c>
      <c r="AM31" s="53">
        <v>6848</v>
      </c>
    </row>
    <row r="32" spans="1:39" ht="12.75">
      <c r="A32" s="23" t="s">
        <v>30</v>
      </c>
      <c r="B32" s="44">
        <v>717</v>
      </c>
      <c r="C32" s="224">
        <v>41.98</v>
      </c>
      <c r="D32" s="294">
        <v>1.63</v>
      </c>
      <c r="E32" s="44" t="s">
        <v>50</v>
      </c>
      <c r="F32" s="224" t="s">
        <v>50</v>
      </c>
      <c r="G32" s="224" t="s">
        <v>50</v>
      </c>
      <c r="H32" s="44">
        <v>717</v>
      </c>
      <c r="I32" s="224">
        <v>41.98</v>
      </c>
      <c r="J32" s="143">
        <v>1.63</v>
      </c>
      <c r="L32" s="44">
        <v>41</v>
      </c>
      <c r="M32" s="218">
        <v>4</v>
      </c>
      <c r="N32" s="83">
        <v>672</v>
      </c>
      <c r="O32" s="44" t="s">
        <v>50</v>
      </c>
      <c r="P32" s="224" t="s">
        <v>50</v>
      </c>
      <c r="Q32" s="143" t="s">
        <v>50</v>
      </c>
      <c r="R32" s="44">
        <v>41</v>
      </c>
      <c r="S32" s="224">
        <v>19.5</v>
      </c>
      <c r="T32" s="143">
        <v>2.76</v>
      </c>
      <c r="U32" s="44" t="s">
        <v>50</v>
      </c>
      <c r="V32" s="224" t="s">
        <v>50</v>
      </c>
      <c r="W32" s="143" t="s">
        <v>50</v>
      </c>
      <c r="X32" s="44">
        <v>4</v>
      </c>
      <c r="Y32" s="224">
        <v>0</v>
      </c>
      <c r="Z32" s="143">
        <v>1.5</v>
      </c>
      <c r="AA32" s="45" t="s">
        <v>50</v>
      </c>
      <c r="AB32" s="224" t="s">
        <v>50</v>
      </c>
      <c r="AC32" s="143" t="s">
        <v>50</v>
      </c>
      <c r="AD32" s="45">
        <v>672</v>
      </c>
      <c r="AE32" s="224">
        <v>43.6</v>
      </c>
      <c r="AF32" s="143">
        <v>1.56</v>
      </c>
      <c r="AH32" s="44">
        <v>301</v>
      </c>
      <c r="AI32" s="53">
        <v>1167</v>
      </c>
      <c r="AJ32" s="44" t="s">
        <v>50</v>
      </c>
      <c r="AK32" s="53" t="s">
        <v>50</v>
      </c>
      <c r="AL32" s="45">
        <v>301</v>
      </c>
      <c r="AM32" s="53">
        <v>1167</v>
      </c>
    </row>
    <row r="33" spans="1:39" ht="12.75">
      <c r="A33" s="23" t="s">
        <v>31</v>
      </c>
      <c r="B33" s="50">
        <v>2276</v>
      </c>
      <c r="C33" s="265">
        <v>40.29</v>
      </c>
      <c r="D33" s="291">
        <v>1.79</v>
      </c>
      <c r="E33" s="50">
        <v>1218</v>
      </c>
      <c r="F33" s="265">
        <v>41.79</v>
      </c>
      <c r="G33" s="265">
        <v>1.65</v>
      </c>
      <c r="H33" s="50">
        <v>1058</v>
      </c>
      <c r="I33" s="265">
        <v>38.56</v>
      </c>
      <c r="J33" s="241">
        <v>1.94</v>
      </c>
      <c r="L33" s="50">
        <v>152</v>
      </c>
      <c r="M33" s="40">
        <v>35</v>
      </c>
      <c r="N33" s="170">
        <v>2089</v>
      </c>
      <c r="O33" s="50">
        <v>77</v>
      </c>
      <c r="P33" s="265">
        <v>37.66</v>
      </c>
      <c r="Q33" s="241">
        <v>2.04</v>
      </c>
      <c r="R33" s="50">
        <v>75</v>
      </c>
      <c r="S33" s="265">
        <v>30.67</v>
      </c>
      <c r="T33" s="241">
        <v>2.9</v>
      </c>
      <c r="U33" s="50">
        <v>28</v>
      </c>
      <c r="V33" s="265">
        <v>17.86</v>
      </c>
      <c r="W33" s="306">
        <v>3.11</v>
      </c>
      <c r="X33" s="50">
        <v>7</v>
      </c>
      <c r="Y33" s="265">
        <v>28.57</v>
      </c>
      <c r="Z33" s="241">
        <v>2.86</v>
      </c>
      <c r="AA33" s="40">
        <v>939</v>
      </c>
      <c r="AB33" s="265">
        <v>42.68</v>
      </c>
      <c r="AC33" s="241">
        <v>1.59</v>
      </c>
      <c r="AD33" s="137">
        <v>976</v>
      </c>
      <c r="AE33" s="258">
        <v>39.24</v>
      </c>
      <c r="AF33" s="307">
        <v>1.86</v>
      </c>
      <c r="AH33" s="50">
        <v>917</v>
      </c>
      <c r="AI33" s="52">
        <v>4063</v>
      </c>
      <c r="AJ33" s="148">
        <v>509</v>
      </c>
      <c r="AK33" s="52">
        <v>2010</v>
      </c>
      <c r="AL33" s="40">
        <v>408</v>
      </c>
      <c r="AM33" s="52">
        <v>2053</v>
      </c>
    </row>
    <row r="34" spans="1:39" ht="13.5" thickBot="1">
      <c r="A34" s="90" t="s">
        <v>32</v>
      </c>
      <c r="B34" s="134">
        <v>1442</v>
      </c>
      <c r="C34" s="273">
        <v>29.68</v>
      </c>
      <c r="D34" s="296">
        <v>2.07</v>
      </c>
      <c r="E34" s="44">
        <v>658</v>
      </c>
      <c r="F34" s="224">
        <v>31</v>
      </c>
      <c r="G34" s="224">
        <v>2.03</v>
      </c>
      <c r="H34" s="134">
        <v>784</v>
      </c>
      <c r="I34" s="273">
        <v>28.6</v>
      </c>
      <c r="J34" s="302">
        <v>2.11</v>
      </c>
      <c r="K34" s="158"/>
      <c r="L34" s="134">
        <v>196</v>
      </c>
      <c r="M34" s="220">
        <v>15</v>
      </c>
      <c r="N34" s="160">
        <f>1225+6</f>
        <v>1231</v>
      </c>
      <c r="O34" s="134">
        <v>116</v>
      </c>
      <c r="P34" s="273">
        <v>19.8</v>
      </c>
      <c r="Q34" s="302">
        <v>2.59</v>
      </c>
      <c r="R34" s="134">
        <v>80</v>
      </c>
      <c r="S34" s="273">
        <v>11.3</v>
      </c>
      <c r="T34" s="302">
        <v>3.34</v>
      </c>
      <c r="U34" s="134">
        <v>15</v>
      </c>
      <c r="V34" s="273">
        <v>20</v>
      </c>
      <c r="W34" s="302">
        <v>5.4</v>
      </c>
      <c r="X34" s="134">
        <v>0</v>
      </c>
      <c r="Y34" s="273">
        <v>0</v>
      </c>
      <c r="Z34" s="302">
        <v>0</v>
      </c>
      <c r="AA34" s="45">
        <v>527</v>
      </c>
      <c r="AB34" s="224">
        <v>33.8</v>
      </c>
      <c r="AC34" s="143">
        <v>1.81</v>
      </c>
      <c r="AD34" s="45">
        <v>704</v>
      </c>
      <c r="AE34" s="224">
        <v>30.5</v>
      </c>
      <c r="AF34" s="143">
        <v>1.97</v>
      </c>
      <c r="AG34" s="144"/>
      <c r="AH34" s="44">
        <v>428</v>
      </c>
      <c r="AI34" s="53">
        <v>2989</v>
      </c>
      <c r="AJ34" s="44">
        <v>204</v>
      </c>
      <c r="AK34" s="53">
        <v>1335</v>
      </c>
      <c r="AL34" s="45">
        <v>224</v>
      </c>
      <c r="AM34" s="53">
        <v>1654</v>
      </c>
    </row>
    <row r="35" spans="1:39" ht="13.5" thickBot="1">
      <c r="A35" s="31" t="s">
        <v>33</v>
      </c>
      <c r="B35" s="132">
        <f>SUM(B30:B34)</f>
        <v>9344</v>
      </c>
      <c r="C35" s="270">
        <f>AH14/B14*100</f>
        <v>32.11510186935518</v>
      </c>
      <c r="D35" s="293">
        <f>AI35/B35</f>
        <v>1.7330907534246576</v>
      </c>
      <c r="E35" s="65">
        <f>SUM(E30:E34)</f>
        <v>1896</v>
      </c>
      <c r="F35" s="271">
        <f>AJ35/E35*100</f>
        <v>37.81645569620253</v>
      </c>
      <c r="G35" s="242">
        <f>AK35/E35</f>
        <v>1.790084388185654</v>
      </c>
      <c r="H35" s="159">
        <f>SUM(H30:H34)</f>
        <v>7448</v>
      </c>
      <c r="I35" s="270">
        <f>AL35/H35*100</f>
        <v>40.883458646616546</v>
      </c>
      <c r="J35" s="300">
        <f>AM35/H35</f>
        <v>1.7185821697099892</v>
      </c>
      <c r="L35" s="65">
        <f>SUM(L30:L34)</f>
        <v>819</v>
      </c>
      <c r="M35" s="136">
        <f>SUM(M30:M34)</f>
        <v>167</v>
      </c>
      <c r="N35" s="162">
        <f>SUM(N30:N34)</f>
        <v>8358</v>
      </c>
      <c r="O35" s="65">
        <f>SUM(O30:O34)</f>
        <v>194</v>
      </c>
      <c r="P35" s="271">
        <f>SUM(O33*P33/100+O34*P34/100)/O35*100</f>
        <v>26.786701030927834</v>
      </c>
      <c r="Q35" s="242">
        <f>SUM(O33*Q33+O34*Q34)/O35</f>
        <v>2.3583505154639175</v>
      </c>
      <c r="R35" s="65">
        <f>SUM(R30:R34)</f>
        <v>625</v>
      </c>
      <c r="S35" s="271">
        <f>SUM(R30*S30/100+R31*S31/100+R32*S32/100+R33*S33/100+R34*S34/100)/R35*100</f>
        <v>26.232080000000003</v>
      </c>
      <c r="T35" s="242">
        <f>SUM(R30*T30+R31*T31+R32*T32+R33*T33+R34*T34)/R35</f>
        <v>2.651968</v>
      </c>
      <c r="U35" s="136">
        <f>SUM(U30:U34)</f>
        <v>44</v>
      </c>
      <c r="V35" s="271">
        <f>SUM(U31*V31/100+U33*V33/100+U34*V34/100)/U35*100</f>
        <v>18.183636363636364</v>
      </c>
      <c r="W35" s="242">
        <f>SUM(U31*W31+U33*W33+U34*W34)/U35</f>
        <v>3.8881818181818177</v>
      </c>
      <c r="X35" s="65">
        <f>SUM(X30:X34)</f>
        <v>123</v>
      </c>
      <c r="Y35" s="271">
        <f>SUM(X30*Y30/100+X31*Y31/100+X32*Y32/100+X33*Y33/100+X34*Y34/100)/X35*100</f>
        <v>28.46333333333333</v>
      </c>
      <c r="Z35" s="242">
        <f>SUM(X30*Z30+X31*Z31+X32*Z32+X33*Z33+X34*Z34)/X35</f>
        <v>2.374959349593496</v>
      </c>
      <c r="AA35" s="65">
        <f>SUM(AA30:AA34)</f>
        <v>1484</v>
      </c>
      <c r="AB35" s="271">
        <f>SUM(AA31*AB31/100+AA33*AB33/100+AA34*AB34/100)/AA35*100</f>
        <v>39.27811320754716</v>
      </c>
      <c r="AC35" s="242">
        <f>SUM(AA31*AC31+AA33*AC33+AA34*AC34)/AA35</f>
        <v>1.6791644204851752</v>
      </c>
      <c r="AD35" s="136">
        <f>SUM(AD30:AD34)</f>
        <v>6700</v>
      </c>
      <c r="AE35" s="271">
        <f>SUM(AD30*AE30/100+AD31*AE31/100+AD32*AE32/100+AD33*AE33/100+AD34*AE34/100)/AD35*100</f>
        <v>42.472573134328364</v>
      </c>
      <c r="AF35" s="242">
        <f>SUM(AD30*AF30+AD31*AF31+AD32*AF32+AD33*AF33+AD34*AF34)/AD35</f>
        <v>1.6234507462686565</v>
      </c>
      <c r="AH35" s="65">
        <f aca="true" t="shared" si="2" ref="AH35:AM35">SUM(AH30:AH34)</f>
        <v>3762</v>
      </c>
      <c r="AI35" s="162">
        <f t="shared" si="2"/>
        <v>16194</v>
      </c>
      <c r="AJ35" s="65">
        <f t="shared" si="2"/>
        <v>717</v>
      </c>
      <c r="AK35" s="162">
        <f t="shared" si="2"/>
        <v>3394</v>
      </c>
      <c r="AL35" s="136">
        <f t="shared" si="2"/>
        <v>3045</v>
      </c>
      <c r="AM35" s="162">
        <f t="shared" si="2"/>
        <v>12800</v>
      </c>
    </row>
    <row r="36" spans="1:39" ht="13.5" thickBot="1">
      <c r="A36" s="18"/>
      <c r="B36" s="46"/>
      <c r="C36" s="239"/>
      <c r="D36" s="289"/>
      <c r="E36" s="46"/>
      <c r="F36" s="239"/>
      <c r="G36" s="239"/>
      <c r="H36" s="46"/>
      <c r="I36" s="239"/>
      <c r="J36" s="239"/>
      <c r="L36" s="46"/>
      <c r="M36" s="42"/>
      <c r="N36" s="33"/>
      <c r="O36" s="46"/>
      <c r="P36" s="239"/>
      <c r="Q36" s="239"/>
      <c r="R36" s="46"/>
      <c r="S36" s="239"/>
      <c r="T36" s="239"/>
      <c r="U36" s="46"/>
      <c r="V36" s="239"/>
      <c r="W36" s="239"/>
      <c r="X36" s="46"/>
      <c r="Y36" s="239"/>
      <c r="Z36" s="239"/>
      <c r="AA36" s="46"/>
      <c r="AB36" s="239"/>
      <c r="AC36" s="239"/>
      <c r="AD36" s="46"/>
      <c r="AE36" s="239"/>
      <c r="AF36" s="239"/>
      <c r="AH36" s="46"/>
      <c r="AI36" s="46"/>
      <c r="AJ36" s="46"/>
      <c r="AK36" s="46"/>
      <c r="AL36" s="46"/>
      <c r="AM36" s="46"/>
    </row>
    <row r="37" spans="1:39" ht="13.5" thickBot="1">
      <c r="A37" s="31" t="s">
        <v>34</v>
      </c>
      <c r="B37" s="47">
        <f>SUM(B12+B19+B28+B35)</f>
        <v>49456</v>
      </c>
      <c r="C37" s="271">
        <f>AH37/B37*100</f>
        <v>45.642591394370754</v>
      </c>
      <c r="D37" s="297">
        <f>AI37/B37</f>
        <v>1.5660384988676803</v>
      </c>
      <c r="E37" s="47">
        <f>SUM(E12+E19+E28+E35)</f>
        <v>25213</v>
      </c>
      <c r="F37" s="271">
        <f>AJ37/E37*100</f>
        <v>50.68020465632809</v>
      </c>
      <c r="G37" s="298">
        <f>AK37/E37</f>
        <v>1.3175346051640027</v>
      </c>
      <c r="H37" s="47">
        <f>SUM(H12+H19+H28+H35)</f>
        <v>24243</v>
      </c>
      <c r="I37" s="271">
        <f>AL37/H37*100</f>
        <v>40.4034154188838</v>
      </c>
      <c r="J37" s="242">
        <f>AM37/H37</f>
        <v>1.8244854184713113</v>
      </c>
      <c r="L37" s="47">
        <f>SUM(L12+L19+L28+L35)</f>
        <v>9506</v>
      </c>
      <c r="M37" s="47">
        <f>SUM(M12+M19+M28+M35)</f>
        <v>3169</v>
      </c>
      <c r="N37" s="47">
        <f>SUM(N12+N19+N28+N35)</f>
        <v>36781</v>
      </c>
      <c r="O37" s="47">
        <f>SUM(O12+O19+O28+O35)</f>
        <v>4121</v>
      </c>
      <c r="P37" s="271">
        <f>SUM(O12*P12/100+O19*P19/100+O28*P28/100+O35*P35/100)/O37*100</f>
        <v>37.78483863140015</v>
      </c>
      <c r="Q37" s="243">
        <f>SUM(O12*Q12+O19*Q19+O28*Q28+O35*Q35)/O37</f>
        <v>1.9015821402572186</v>
      </c>
      <c r="R37" s="47">
        <f>SUM(R12+R19+R28+R35)</f>
        <v>5385</v>
      </c>
      <c r="S37" s="271">
        <f>SUM(R12*S12/100+R19*S19/100+R28*S28/100+R35*S35/100)/R37*100</f>
        <v>29.10974373259053</v>
      </c>
      <c r="T37" s="243">
        <f>SUM(R12*T12+R19*T19+R28*T28+R35*T35)/R37</f>
        <v>2.7096248839368617</v>
      </c>
      <c r="U37" s="145">
        <f>SUM(U12+U19+U28+U35)</f>
        <v>2710</v>
      </c>
      <c r="V37" s="271">
        <f>SUM(U12*V12/100+U19*V19/100+U28*V28/100+U35*V35/100)/U37*100</f>
        <v>47.63649815498155</v>
      </c>
      <c r="W37" s="243">
        <f>SUM(U12*W12+U19*W19+U28*W28+U35*W35)/U37</f>
        <v>1.5155313653136533</v>
      </c>
      <c r="X37" s="145">
        <f>SUM(X12+X19+X28+X35)</f>
        <v>459</v>
      </c>
      <c r="Y37" s="271">
        <f>SUM(X12*Y12/100+X19*Y19/100+X28*Y28/100+X35*Y35/100)/X37*100</f>
        <v>35.13409586056645</v>
      </c>
      <c r="Z37" s="243">
        <f>SUM(X12*Z12+X19*Z19+X28*Z28+X35*Z35)/X37</f>
        <v>2.2373638344226574</v>
      </c>
      <c r="AA37" s="47">
        <f>SUM(AA12+AA19+AA28+AA35)</f>
        <v>18208</v>
      </c>
      <c r="AB37" s="271">
        <f>SUM(AA12*AB12/100+AA19*AB19/100+AA28*AB28/100+AA35*AB35/100)/AA37*100</f>
        <v>54.048840070298766</v>
      </c>
      <c r="AC37" s="243">
        <f>SUM(AA12*AC12+AA19*AC19+AA28*AC28+AA35*AC35)/AA37</f>
        <v>1.1378302943760983</v>
      </c>
      <c r="AD37" s="47">
        <f>SUM(AD12+AD19+AD28+AD35)</f>
        <v>18399</v>
      </c>
      <c r="AE37" s="271">
        <f>SUM(AD12*AE12/100+AD19*AE19/100+AD28*AE28/100+AD35*AE35/100)/AD37*100</f>
        <v>43.862190879939135</v>
      </c>
      <c r="AF37" s="243">
        <f>SUM(AD12*AF12+AD19*AF19+AD28*AF28+AD35*AF35)/AD37</f>
        <v>1.5508380890265774</v>
      </c>
      <c r="AH37" s="47">
        <f aca="true" t="shared" si="3" ref="AH37:AM37">SUM(AH12+AH19+AH28+AH35)</f>
        <v>22573</v>
      </c>
      <c r="AI37" s="146">
        <f t="shared" si="3"/>
        <v>77450</v>
      </c>
      <c r="AJ37" s="47">
        <f t="shared" si="3"/>
        <v>12778</v>
      </c>
      <c r="AK37" s="146">
        <f t="shared" si="3"/>
        <v>33219</v>
      </c>
      <c r="AL37" s="145">
        <f t="shared" si="3"/>
        <v>9795</v>
      </c>
      <c r="AM37" s="146">
        <f t="shared" si="3"/>
        <v>44231</v>
      </c>
    </row>
    <row r="39" ht="12.75">
      <c r="A39" s="4" t="s">
        <v>63</v>
      </c>
    </row>
  </sheetData>
  <sheetProtection sheet="1" objects="1" scenarios="1"/>
  <mergeCells count="15">
    <mergeCell ref="L4:N5"/>
    <mergeCell ref="O4:Q5"/>
    <mergeCell ref="R4:T5"/>
    <mergeCell ref="A4:A6"/>
    <mergeCell ref="B4:D5"/>
    <mergeCell ref="E4:G5"/>
    <mergeCell ref="H4:J5"/>
    <mergeCell ref="U4:W5"/>
    <mergeCell ref="AH5:AI5"/>
    <mergeCell ref="AJ5:AK5"/>
    <mergeCell ref="AL5:AM5"/>
    <mergeCell ref="AH4:AM4"/>
    <mergeCell ref="X4:Z5"/>
    <mergeCell ref="AA4:AC5"/>
    <mergeCell ref="AD4:AF5"/>
  </mergeCells>
  <printOptions/>
  <pageMargins left="0" right="0" top="0.984251968503937" bottom="0.984251968503937" header="0.5118110236220472" footer="0.511811023622047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C25" sqref="C25"/>
    </sheetView>
  </sheetViews>
  <sheetFormatPr defaultColWidth="9.140625" defaultRowHeight="12.75"/>
  <cols>
    <col min="1" max="1" width="17.140625" style="174" customWidth="1"/>
    <col min="2" max="2" width="11.421875" style="221" bestFit="1" customWidth="1"/>
    <col min="3" max="3" width="15.421875" style="221" customWidth="1"/>
    <col min="4" max="4" width="11.140625" style="174" customWidth="1"/>
    <col min="5" max="5" width="18.28125" style="174" customWidth="1"/>
    <col min="6" max="6" width="11.8515625" style="221" customWidth="1"/>
    <col min="7" max="7" width="15.00390625" style="221" customWidth="1"/>
    <col min="8" max="8" width="11.00390625" style="174" customWidth="1"/>
    <col min="9" max="16384" width="9.140625" style="174" customWidth="1"/>
  </cols>
  <sheetData>
    <row r="1" spans="1:5" ht="12.75">
      <c r="A1" s="222" t="s">
        <v>87</v>
      </c>
      <c r="E1" s="222" t="s">
        <v>88</v>
      </c>
    </row>
    <row r="2" spans="1:5" ht="12.75">
      <c r="A2" s="222" t="s">
        <v>66</v>
      </c>
      <c r="E2" s="222" t="s">
        <v>67</v>
      </c>
    </row>
    <row r="3" spans="2:7" ht="12.75">
      <c r="B3" s="251" t="s">
        <v>2</v>
      </c>
      <c r="C3" s="251" t="s">
        <v>62</v>
      </c>
      <c r="F3" s="251" t="s">
        <v>2</v>
      </c>
      <c r="G3" s="262" t="s">
        <v>62</v>
      </c>
    </row>
    <row r="4" spans="1:7" ht="12.75">
      <c r="A4" s="246" t="s">
        <v>61</v>
      </c>
      <c r="B4" s="245">
        <f>'5 Year Old Data'!F39</f>
        <v>58.91485275288092</v>
      </c>
      <c r="C4" s="245">
        <f>'5 Year Old Data'!I39</f>
        <v>45.35682449792879</v>
      </c>
      <c r="E4" s="246" t="s">
        <v>61</v>
      </c>
      <c r="F4" s="245">
        <f>'5 Year Old Data'!G39</f>
        <v>1.659078104993598</v>
      </c>
      <c r="G4" s="245">
        <f>'5 Year Old Data'!J39</f>
        <v>2.559768234492161</v>
      </c>
    </row>
    <row r="5" spans="1:7" ht="12.75">
      <c r="A5" s="246" t="s">
        <v>42</v>
      </c>
      <c r="B5" s="245">
        <f>'5 Year Old Data'!P39</f>
        <v>38.07626957637997</v>
      </c>
      <c r="C5" s="245">
        <f>'5 Year Old Data'!S39</f>
        <v>24.241645681466757</v>
      </c>
      <c r="E5" s="246" t="s">
        <v>42</v>
      </c>
      <c r="F5" s="245">
        <f>'5 Year Old Data'!Q39</f>
        <v>2.9353273427471116</v>
      </c>
      <c r="G5" s="245">
        <f>'5 Year Old Data'!T39</f>
        <v>4.385303733156616</v>
      </c>
    </row>
    <row r="6" spans="1:7" ht="12.75">
      <c r="A6" s="246" t="s">
        <v>43</v>
      </c>
      <c r="B6" s="245">
        <f>'5 Year Old Data'!V39</f>
        <v>42.70651552795031</v>
      </c>
      <c r="C6" s="245">
        <f>'5 Year Old Data'!Y39</f>
        <v>32.518533007334966</v>
      </c>
      <c r="E6" s="252" t="s">
        <v>43</v>
      </c>
      <c r="F6" s="245">
        <f>'5 Year Old Data'!W39</f>
        <v>2.759192546583851</v>
      </c>
      <c r="G6" s="245">
        <f>'5 Year Old Data'!Z39</f>
        <v>3.9691442542787287</v>
      </c>
    </row>
    <row r="7" spans="1:7" ht="12.75">
      <c r="A7" s="246" t="s">
        <v>44</v>
      </c>
      <c r="B7" s="245">
        <f>'5 Year Old Data'!AB39</f>
        <v>67.02834126444596</v>
      </c>
      <c r="C7" s="245">
        <f>'5 Year Old Data'!AE39</f>
        <v>52.65223912274496</v>
      </c>
      <c r="E7" s="252" t="s">
        <v>44</v>
      </c>
      <c r="F7" s="245">
        <f>'5 Year Old Data'!AC39</f>
        <v>1.1566968804290354</v>
      </c>
      <c r="G7" s="245">
        <f>'5 Year Old Data'!AF39</f>
        <v>1.9723035019455255</v>
      </c>
    </row>
    <row r="9" spans="1:8" ht="12.75">
      <c r="A9" s="171"/>
      <c r="B9" s="28"/>
      <c r="C9" s="249"/>
      <c r="E9" s="171"/>
      <c r="F9" s="224"/>
      <c r="G9" s="249"/>
      <c r="H9" s="111"/>
    </row>
    <row r="10" spans="1:8" ht="12.75">
      <c r="A10" s="171"/>
      <c r="B10" s="29"/>
      <c r="C10" s="249"/>
      <c r="E10" s="172"/>
      <c r="F10" s="250"/>
      <c r="G10" s="250"/>
      <c r="H10" s="118"/>
    </row>
    <row r="11" spans="1:5" ht="12.75">
      <c r="A11" s="402" t="s">
        <v>86</v>
      </c>
      <c r="B11" s="403"/>
      <c r="C11" s="403"/>
      <c r="D11" s="404"/>
      <c r="E11" s="222" t="s">
        <v>89</v>
      </c>
    </row>
    <row r="12" spans="1:5" ht="12.75">
      <c r="A12" s="179" t="s">
        <v>68</v>
      </c>
      <c r="B12" s="244"/>
      <c r="C12" s="259"/>
      <c r="E12" s="222" t="s">
        <v>70</v>
      </c>
    </row>
    <row r="13" spans="2:8" ht="12.75">
      <c r="B13" s="251" t="s">
        <v>2</v>
      </c>
      <c r="C13" s="251" t="s">
        <v>62</v>
      </c>
      <c r="E13" s="179"/>
      <c r="F13" s="247" t="s">
        <v>69</v>
      </c>
      <c r="G13" s="247" t="s">
        <v>62</v>
      </c>
      <c r="H13" s="179"/>
    </row>
    <row r="14" spans="1:8" ht="12.75">
      <c r="A14" s="175" t="s">
        <v>9</v>
      </c>
      <c r="B14" s="253" t="str">
        <f>'5 Year Old Data'!F10</f>
        <v>nf</v>
      </c>
      <c r="C14" s="255">
        <f>'5 Year Old Data'!I10</f>
        <v>33.36</v>
      </c>
      <c r="D14" s="118"/>
      <c r="E14" s="175" t="s">
        <v>9</v>
      </c>
      <c r="F14" s="263" t="str">
        <f>'5 Year Old Data'!G10</f>
        <v>nf</v>
      </c>
      <c r="G14" s="263">
        <f>'5 Year Old Data'!J10</f>
        <v>4.11</v>
      </c>
      <c r="H14" s="179"/>
    </row>
    <row r="15" spans="1:8" ht="12.75">
      <c r="A15" s="176" t="s">
        <v>10</v>
      </c>
      <c r="B15" s="254">
        <f>'5 Year Old Data'!F11</f>
        <v>75.5</v>
      </c>
      <c r="C15" s="254">
        <f>'5 Year Old Data'!I11</f>
        <v>72</v>
      </c>
      <c r="E15" s="176" t="s">
        <v>10</v>
      </c>
      <c r="F15" s="263">
        <f>'5 Year Old Data'!G11</f>
        <v>0.8827433628318584</v>
      </c>
      <c r="G15" s="263">
        <f>'5 Year Old Data'!J11</f>
        <v>1.200657894736842</v>
      </c>
      <c r="H15" s="178"/>
    </row>
    <row r="16" spans="1:8" ht="12.75">
      <c r="A16" s="176" t="s">
        <v>11</v>
      </c>
      <c r="B16" s="254">
        <f>'5 Year Old Data'!F12</f>
        <v>71.1</v>
      </c>
      <c r="C16" s="254">
        <f>'5 Year Old Data'!I12</f>
        <v>64.8</v>
      </c>
      <c r="E16" s="176" t="s">
        <v>11</v>
      </c>
      <c r="F16" s="253">
        <f>'5 Year Old Data'!G12</f>
        <v>1.0756198347107437</v>
      </c>
      <c r="G16" s="253">
        <f>'5 Year Old Data'!J12</f>
        <v>1.6728395061728396</v>
      </c>
      <c r="H16" s="111"/>
    </row>
    <row r="17" spans="1:8" ht="12.75">
      <c r="A17" s="176" t="s">
        <v>12</v>
      </c>
      <c r="B17" s="254">
        <f>'5 Year Old Data'!F13</f>
        <v>62.9</v>
      </c>
      <c r="C17" s="254">
        <f>'5 Year Old Data'!I13</f>
        <v>62.5</v>
      </c>
      <c r="E17" s="176" t="s">
        <v>12</v>
      </c>
      <c r="F17" s="256">
        <f>'5 Year Old Data'!G13</f>
        <v>1.580141129032258</v>
      </c>
      <c r="G17" s="264">
        <f>'5 Year Old Data'!J13</f>
        <v>1.518910741301059</v>
      </c>
      <c r="H17" s="110"/>
    </row>
    <row r="18" spans="1:8" ht="12.75">
      <c r="A18" s="175" t="s">
        <v>14</v>
      </c>
      <c r="B18" s="255">
        <f>'5 Year Old Data'!F16</f>
        <v>34.1</v>
      </c>
      <c r="C18" s="255">
        <f>'5 Year Old Data'!I16</f>
        <v>34.7</v>
      </c>
      <c r="E18" s="175" t="s">
        <v>14</v>
      </c>
      <c r="F18" s="256">
        <f>'5 Year Old Data'!G16</f>
        <v>2.37</v>
      </c>
      <c r="G18" s="264">
        <f>'5 Year Old Data'!J16</f>
        <v>2.59</v>
      </c>
      <c r="H18" s="110"/>
    </row>
    <row r="19" spans="1:8" ht="12.75">
      <c r="A19" s="175" t="s">
        <v>15</v>
      </c>
      <c r="B19" s="255">
        <f>'5 Year Old Data'!F17</f>
        <v>48</v>
      </c>
      <c r="C19" s="255">
        <f>'5 Year Old Data'!I17</f>
        <v>41.6</v>
      </c>
      <c r="E19" s="175" t="s">
        <v>15</v>
      </c>
      <c r="F19" s="256">
        <f>'5 Year Old Data'!G17</f>
        <v>2.5</v>
      </c>
      <c r="G19" s="264">
        <f>'5 Year Old Data'!J17</f>
        <v>2.92</v>
      </c>
      <c r="H19" s="110"/>
    </row>
    <row r="20" spans="1:8" ht="12.75">
      <c r="A20" s="175" t="s">
        <v>16</v>
      </c>
      <c r="B20" s="255">
        <f>'5 Year Old Data'!F18</f>
        <v>38.29</v>
      </c>
      <c r="C20" s="255">
        <f>'5 Year Old Data'!I18</f>
        <v>39.85</v>
      </c>
      <c r="E20" s="175" t="s">
        <v>16</v>
      </c>
      <c r="F20" s="253">
        <f>'5 Year Old Data'!G18</f>
        <v>3.11</v>
      </c>
      <c r="G20" s="253">
        <f>'5 Year Old Data'!J18</f>
        <v>3.08</v>
      </c>
      <c r="H20" s="111"/>
    </row>
    <row r="21" spans="1:8" ht="12.75">
      <c r="A21" s="175" t="s">
        <v>17</v>
      </c>
      <c r="B21" s="253">
        <f>'5 Year Old Data'!F19</f>
        <v>43.5</v>
      </c>
      <c r="C21" s="255">
        <f>'5 Year Old Data'!I19</f>
        <v>33.82</v>
      </c>
      <c r="E21" s="175" t="s">
        <v>17</v>
      </c>
      <c r="F21" s="253">
        <f>'5 Year Old Data'!G19</f>
        <v>2.87</v>
      </c>
      <c r="G21" s="253">
        <f>'5 Year Old Data'!J19</f>
        <v>3.55</v>
      </c>
      <c r="H21" s="111"/>
    </row>
    <row r="22" spans="1:8" ht="12.75">
      <c r="A22" s="175" t="s">
        <v>18</v>
      </c>
      <c r="B22" s="253">
        <f>'5 Year Old Data'!F20</f>
        <v>49.84</v>
      </c>
      <c r="C22" s="260">
        <f>'5 Year Old Data'!I20</f>
        <v>40.29</v>
      </c>
      <c r="E22" s="175" t="s">
        <v>18</v>
      </c>
      <c r="F22" s="253">
        <f>'5 Year Old Data'!G20</f>
        <v>2.137</v>
      </c>
      <c r="G22" s="253">
        <f>'5 Year Old Data'!J20</f>
        <v>2.79</v>
      </c>
      <c r="H22" s="111"/>
    </row>
    <row r="23" spans="1:8" ht="12.75">
      <c r="A23" s="175" t="s">
        <v>20</v>
      </c>
      <c r="B23" s="255">
        <f>'5 Year Old Data'!F23</f>
        <v>48.29</v>
      </c>
      <c r="C23" s="255">
        <f>'5 Year Old Data'!I23</f>
        <v>41.07</v>
      </c>
      <c r="E23" s="175" t="s">
        <v>20</v>
      </c>
      <c r="F23" s="253">
        <f>'5 Year Old Data'!G23</f>
        <v>2.45</v>
      </c>
      <c r="G23" s="253">
        <f>'5 Year Old Data'!J23</f>
        <v>3.03</v>
      </c>
      <c r="H23" s="119"/>
    </row>
    <row r="24" spans="1:8" ht="12.75">
      <c r="A24" s="175" t="s">
        <v>21</v>
      </c>
      <c r="B24" s="253">
        <f>'5 Year Old Data'!F24</f>
        <v>60.7</v>
      </c>
      <c r="C24" s="255">
        <f>'5 Year Old Data'!I24</f>
        <v>47.09</v>
      </c>
      <c r="E24" s="175" t="s">
        <v>21</v>
      </c>
      <c r="F24" s="253">
        <f>'5 Year Old Data'!G24</f>
        <v>1.5</v>
      </c>
      <c r="G24" s="253">
        <f>'5 Year Old Data'!J24</f>
        <v>2.5</v>
      </c>
      <c r="H24" s="167"/>
    </row>
    <row r="25" spans="1:8" ht="12.75">
      <c r="A25" s="175" t="s">
        <v>22</v>
      </c>
      <c r="B25" s="253" t="str">
        <f>'5 Year Old Data'!F25</f>
        <v>nf</v>
      </c>
      <c r="C25" s="255">
        <f>'5 Year Old Data'!I25</f>
        <v>39.47</v>
      </c>
      <c r="E25" s="175" t="s">
        <v>22</v>
      </c>
      <c r="F25" s="253" t="str">
        <f>'5 Year Old Data'!G25</f>
        <v>nf</v>
      </c>
      <c r="G25" s="253">
        <f>'5 Year Old Data'!J25</f>
        <v>3.26</v>
      </c>
      <c r="H25" s="111"/>
    </row>
    <row r="26" spans="1:8" ht="12.75">
      <c r="A26" s="175" t="s">
        <v>23</v>
      </c>
      <c r="B26" s="253">
        <f>'5 Year Old Data'!F26</f>
        <v>55.4</v>
      </c>
      <c r="C26" s="255">
        <f>'5 Year Old Data'!I26</f>
        <v>51.9</v>
      </c>
      <c r="E26" s="175" t="s">
        <v>23</v>
      </c>
      <c r="F26" s="253">
        <f>'5 Year Old Data'!G26</f>
        <v>1.8445772843723314</v>
      </c>
      <c r="G26" s="253">
        <f>'5 Year Old Data'!J26</f>
        <v>2.7222222222222223</v>
      </c>
      <c r="H26" s="119"/>
    </row>
    <row r="27" spans="1:8" ht="12.75">
      <c r="A27" s="175" t="s">
        <v>24</v>
      </c>
      <c r="B27" s="255">
        <f>'5 Year Old Data'!F27</f>
        <v>60.6</v>
      </c>
      <c r="C27" s="255">
        <f>'5 Year Old Data'!I27</f>
        <v>44.4</v>
      </c>
      <c r="E27" s="175" t="s">
        <v>24</v>
      </c>
      <c r="F27" s="253">
        <f>'5 Year Old Data'!G27</f>
        <v>1.714</v>
      </c>
      <c r="G27" s="253">
        <f>'5 Year Old Data'!J27</f>
        <v>2.4444444444444446</v>
      </c>
      <c r="H27" s="111"/>
    </row>
    <row r="28" spans="1:8" ht="12.75">
      <c r="A28" s="175" t="s">
        <v>25</v>
      </c>
      <c r="B28" s="255">
        <f>'5 Year Old Data'!F28</f>
        <v>43.5</v>
      </c>
      <c r="C28" s="255">
        <f>'5 Year Old Data'!I28</f>
        <v>39.27</v>
      </c>
      <c r="E28" s="175" t="s">
        <v>25</v>
      </c>
      <c r="F28" s="253">
        <f>'5 Year Old Data'!G28</f>
        <v>2.327</v>
      </c>
      <c r="G28" s="253">
        <f>'5 Year Old Data'!J28</f>
        <v>2.85</v>
      </c>
      <c r="H28" s="111"/>
    </row>
    <row r="29" spans="1:8" ht="12.75">
      <c r="A29" s="175" t="s">
        <v>26</v>
      </c>
      <c r="B29" s="253" t="str">
        <f>'5 Year Old Data'!F29</f>
        <v>nf</v>
      </c>
      <c r="C29" s="255">
        <f>'5 Year Old Data'!I29</f>
        <v>56.41</v>
      </c>
      <c r="E29" s="175" t="s">
        <v>26</v>
      </c>
      <c r="F29" s="253" t="str">
        <f>'5 Year Old Data'!G29</f>
        <v>nf</v>
      </c>
      <c r="G29" s="253">
        <f>'5 Year Old Data'!J29</f>
        <v>1.83</v>
      </c>
      <c r="H29" s="111"/>
    </row>
    <row r="30" spans="1:8" ht="12.75">
      <c r="A30" s="177" t="s">
        <v>28</v>
      </c>
      <c r="B30" s="256" t="str">
        <f>'5 Year Old Data'!F32</f>
        <v>nf</v>
      </c>
      <c r="C30" s="261">
        <f>'5 Year Old Data'!I32</f>
        <v>42.2</v>
      </c>
      <c r="E30" s="177" t="s">
        <v>28</v>
      </c>
      <c r="F30" s="253" t="str">
        <f>'5 Year Old Data'!G32</f>
        <v>nf</v>
      </c>
      <c r="G30" s="253">
        <f>'5 Year Old Data'!J32</f>
        <v>2.93</v>
      </c>
      <c r="H30" s="111"/>
    </row>
    <row r="31" spans="1:8" ht="12.75">
      <c r="A31" s="175" t="s">
        <v>29</v>
      </c>
      <c r="B31" s="255">
        <f>'5 Year Old Data'!F33</f>
        <v>42.1</v>
      </c>
      <c r="C31" s="255">
        <f>'5 Year Old Data'!I33</f>
        <v>49.9</v>
      </c>
      <c r="E31" s="175" t="s">
        <v>29</v>
      </c>
      <c r="F31" s="253">
        <f>'5 Year Old Data'!G33</f>
        <v>3.26</v>
      </c>
      <c r="G31" s="253">
        <f>'5 Year Old Data'!J33</f>
        <v>2.21</v>
      </c>
      <c r="H31" s="111"/>
    </row>
    <row r="32" spans="1:8" ht="12.75">
      <c r="A32" s="175" t="s">
        <v>30</v>
      </c>
      <c r="B32" s="253" t="str">
        <f>'5 Year Old Data'!F34</f>
        <v>nf</v>
      </c>
      <c r="C32" s="255">
        <f>'5 Year Old Data'!I34</f>
        <v>54.24</v>
      </c>
      <c r="E32" s="175" t="s">
        <v>30</v>
      </c>
      <c r="F32" s="253" t="str">
        <f>'5 Year Old Data'!G34</f>
        <v>nf</v>
      </c>
      <c r="G32" s="253">
        <f>'5 Year Old Data'!J34</f>
        <v>1.82</v>
      </c>
      <c r="H32" s="118"/>
    </row>
    <row r="33" spans="1:8" ht="12.75">
      <c r="A33" s="175" t="s">
        <v>31</v>
      </c>
      <c r="B33" s="253">
        <f>'5 Year Old Data'!F35</f>
        <v>65.46</v>
      </c>
      <c r="C33" s="255">
        <f>'5 Year Old Data'!I35</f>
        <v>54.96</v>
      </c>
      <c r="E33" s="175" t="s">
        <v>31</v>
      </c>
      <c r="F33" s="253">
        <f>'5 Year Old Data'!G35</f>
        <v>1.32</v>
      </c>
      <c r="G33" s="253">
        <f>'5 Year Old Data'!J35</f>
        <v>1.88</v>
      </c>
      <c r="H33" s="111"/>
    </row>
    <row r="34" spans="1:8" ht="12.75">
      <c r="A34" s="176" t="s">
        <v>32</v>
      </c>
      <c r="B34" s="257">
        <f>'5 Year Old Data'!F36</f>
        <v>55.44</v>
      </c>
      <c r="C34" s="257">
        <f>'5 Year Old Data'!I36</f>
        <v>48.14</v>
      </c>
      <c r="E34" s="176" t="s">
        <v>32</v>
      </c>
      <c r="F34" s="253">
        <f>'5 Year Old Data'!G36</f>
        <v>1.77</v>
      </c>
      <c r="G34" s="253">
        <f>'5 Year Old Data'!J36</f>
        <v>2.39</v>
      </c>
      <c r="H34" s="111"/>
    </row>
    <row r="35" spans="1:8" ht="12.75">
      <c r="A35" s="171"/>
      <c r="B35" s="111"/>
      <c r="C35" s="224"/>
      <c r="E35" s="171"/>
      <c r="F35" s="249"/>
      <c r="G35" s="224"/>
      <c r="H35" s="119"/>
    </row>
    <row r="36" spans="1:8" ht="12.75">
      <c r="A36" s="172"/>
      <c r="B36" s="118"/>
      <c r="C36" s="224"/>
      <c r="E36" s="172"/>
      <c r="F36" s="250"/>
      <c r="G36" s="224"/>
      <c r="H36" s="118"/>
    </row>
    <row r="38" spans="2:3" ht="12.75">
      <c r="B38" s="401"/>
      <c r="C38" s="401"/>
    </row>
    <row r="39" spans="2:3" ht="12.75">
      <c r="B39" s="223"/>
      <c r="C39" s="223"/>
    </row>
    <row r="40" spans="1:3" ht="12.75">
      <c r="A40" s="171"/>
      <c r="B40" s="112"/>
      <c r="C40" s="249"/>
    </row>
    <row r="41" spans="1:3" ht="12.75">
      <c r="A41" s="172"/>
      <c r="B41" s="110"/>
      <c r="C41" s="248"/>
    </row>
    <row r="42" spans="1:3" ht="12.75">
      <c r="A42" s="172"/>
      <c r="B42" s="110"/>
      <c r="C42" s="248"/>
    </row>
    <row r="43" spans="1:3" ht="12.75">
      <c r="A43" s="172"/>
      <c r="B43" s="110"/>
      <c r="C43" s="248"/>
    </row>
    <row r="44" spans="1:3" ht="12.75">
      <c r="A44" s="171"/>
      <c r="B44" s="111"/>
      <c r="C44" s="249"/>
    </row>
    <row r="45" spans="1:3" ht="12.75">
      <c r="A45" s="171"/>
      <c r="B45" s="111"/>
      <c r="C45" s="249"/>
    </row>
    <row r="46" spans="1:3" ht="12.75">
      <c r="A46" s="171"/>
      <c r="B46" s="111"/>
      <c r="C46" s="249"/>
    </row>
    <row r="47" spans="1:3" ht="12.75">
      <c r="A47" s="171"/>
      <c r="B47" s="111"/>
      <c r="C47" s="223"/>
    </row>
    <row r="48" spans="1:3" ht="12.75">
      <c r="A48" s="171"/>
      <c r="B48" s="112"/>
      <c r="C48" s="258"/>
    </row>
    <row r="49" spans="1:3" ht="12.75">
      <c r="A49" s="171"/>
      <c r="B49" s="111"/>
      <c r="C49" s="249"/>
    </row>
    <row r="50" spans="1:3" ht="12.75">
      <c r="A50" s="171"/>
      <c r="B50" s="111"/>
      <c r="C50" s="223"/>
    </row>
    <row r="51" spans="1:3" ht="12.75">
      <c r="A51" s="171"/>
      <c r="B51" s="112"/>
      <c r="C51" s="249"/>
    </row>
    <row r="52" spans="1:3" ht="12.75">
      <c r="A52" s="171"/>
      <c r="B52" s="111"/>
      <c r="C52" s="249"/>
    </row>
    <row r="53" spans="1:3" ht="12.75">
      <c r="A53" s="171"/>
      <c r="B53" s="111"/>
      <c r="C53" s="249"/>
    </row>
    <row r="54" spans="1:3" ht="12.75">
      <c r="A54" s="171"/>
      <c r="B54" s="111"/>
      <c r="C54" s="249"/>
    </row>
    <row r="55" spans="1:3" ht="12.75">
      <c r="A55" s="171"/>
      <c r="B55" s="112"/>
      <c r="C55" s="249"/>
    </row>
    <row r="56" spans="1:3" ht="12.75">
      <c r="A56" s="173"/>
      <c r="B56" s="147"/>
      <c r="C56" s="250"/>
    </row>
    <row r="57" spans="1:3" ht="12.75">
      <c r="A57" s="171"/>
      <c r="B57" s="111"/>
      <c r="C57" s="249"/>
    </row>
    <row r="58" spans="1:3" ht="12.75">
      <c r="A58" s="171"/>
      <c r="B58" s="112"/>
      <c r="C58" s="249"/>
    </row>
    <row r="59" spans="1:3" ht="12.75">
      <c r="A59" s="171"/>
      <c r="B59" s="111"/>
      <c r="C59" s="223"/>
    </row>
    <row r="60" spans="1:3" ht="12.75">
      <c r="A60" s="172"/>
      <c r="B60" s="118"/>
      <c r="C60" s="250"/>
    </row>
  </sheetData>
  <mergeCells count="2">
    <mergeCell ref="B38:C38"/>
    <mergeCell ref="A11:D1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37" sqref="F37"/>
    </sheetView>
  </sheetViews>
  <sheetFormatPr defaultColWidth="9.140625" defaultRowHeight="12.75"/>
  <cols>
    <col min="1" max="1" width="17.8515625" style="174" customWidth="1"/>
    <col min="2" max="2" width="11.28125" style="329" customWidth="1"/>
    <col min="3" max="3" width="19.8515625" style="329" customWidth="1"/>
    <col min="4" max="4" width="3.28125" style="174" customWidth="1"/>
    <col min="5" max="5" width="17.140625" style="174" customWidth="1"/>
    <col min="6" max="6" width="11.140625" style="221" customWidth="1"/>
    <col min="7" max="7" width="15.421875" style="221" customWidth="1"/>
    <col min="8" max="8" width="11.8515625" style="174" customWidth="1"/>
    <col min="9" max="16384" width="9.140625" style="174" customWidth="1"/>
  </cols>
  <sheetData>
    <row r="1" spans="1:8" ht="12.75">
      <c r="A1" s="222" t="s">
        <v>71</v>
      </c>
      <c r="E1" s="222" t="s">
        <v>72</v>
      </c>
      <c r="H1" s="222"/>
    </row>
    <row r="2" spans="1:8" ht="12.75">
      <c r="A2" s="222" t="s">
        <v>66</v>
      </c>
      <c r="E2" s="222" t="s">
        <v>67</v>
      </c>
      <c r="H2" s="112"/>
    </row>
    <row r="3" spans="2:8" ht="12.75">
      <c r="B3" s="247" t="s">
        <v>2</v>
      </c>
      <c r="C3" s="247" t="s">
        <v>62</v>
      </c>
      <c r="F3" s="251" t="s">
        <v>2</v>
      </c>
      <c r="G3" s="262" t="s">
        <v>62</v>
      </c>
      <c r="H3" s="152"/>
    </row>
    <row r="4" spans="1:8" ht="12.75">
      <c r="A4" s="246" t="s">
        <v>61</v>
      </c>
      <c r="B4" s="330">
        <f>'Year 8 Data'!F37</f>
        <v>50.68020465632809</v>
      </c>
      <c r="C4" s="330">
        <f>'Year 8 Data'!I37</f>
        <v>40.4034154188838</v>
      </c>
      <c r="E4" s="246" t="s">
        <v>61</v>
      </c>
      <c r="F4" s="245">
        <f>'Year 8 Data'!G37</f>
        <v>1.3175346051640027</v>
      </c>
      <c r="G4" s="245">
        <f>'Year 8 Data'!J37</f>
        <v>1.8244854184713113</v>
      </c>
      <c r="H4" s="152"/>
    </row>
    <row r="5" spans="1:8" ht="12.75">
      <c r="A5" s="246" t="s">
        <v>42</v>
      </c>
      <c r="B5" s="330">
        <f>'Year 8 Data'!P37</f>
        <v>37.78483863140015</v>
      </c>
      <c r="C5" s="330">
        <f>'Year 8 Data'!S37</f>
        <v>29.10974373259053</v>
      </c>
      <c r="E5" s="246" t="s">
        <v>42</v>
      </c>
      <c r="F5" s="245">
        <f>'Year 8 Data'!Q37</f>
        <v>1.9015821402572186</v>
      </c>
      <c r="G5" s="245">
        <f>'Year 8 Data'!T37</f>
        <v>2.7096248839368617</v>
      </c>
      <c r="H5" s="152"/>
    </row>
    <row r="6" spans="1:8" ht="12.75">
      <c r="A6" s="246" t="s">
        <v>43</v>
      </c>
      <c r="B6" s="330">
        <f>'Year 8 Data'!V37</f>
        <v>47.63649815498155</v>
      </c>
      <c r="C6" s="330">
        <f>'Year 8 Data'!Y37</f>
        <v>35.13409586056645</v>
      </c>
      <c r="E6" s="252" t="s">
        <v>43</v>
      </c>
      <c r="F6" s="245">
        <f>'Year 8 Data'!W37</f>
        <v>1.5155313653136533</v>
      </c>
      <c r="G6" s="245">
        <f>'Year 8 Data'!Z37</f>
        <v>2.2373638344226574</v>
      </c>
      <c r="H6" s="112"/>
    </row>
    <row r="7" spans="1:8" ht="12.75">
      <c r="A7" s="246" t="s">
        <v>44</v>
      </c>
      <c r="B7" s="330">
        <f>'Year 8 Data'!AB37</f>
        <v>54.048840070298766</v>
      </c>
      <c r="C7" s="330">
        <f>'Year 8 Data'!AE37</f>
        <v>43.862190879939135</v>
      </c>
      <c r="E7" s="252" t="s">
        <v>44</v>
      </c>
      <c r="F7" s="245">
        <f>'Year 8 Data'!AC37</f>
        <v>1.1378302943760983</v>
      </c>
      <c r="G7" s="245">
        <f>'Year 8 Data'!AF37</f>
        <v>1.5508380890265774</v>
      </c>
      <c r="H7" s="112"/>
    </row>
    <row r="8" ht="12.75">
      <c r="H8" s="112"/>
    </row>
    <row r="9" spans="1:8" ht="12.75">
      <c r="A9" s="171"/>
      <c r="B9" s="224"/>
      <c r="C9" s="224"/>
      <c r="E9" s="171"/>
      <c r="F9" s="224"/>
      <c r="G9" s="249"/>
      <c r="H9" s="147"/>
    </row>
    <row r="10" spans="1:8" ht="12.75">
      <c r="A10" s="171"/>
      <c r="B10" s="224"/>
      <c r="C10" s="224"/>
      <c r="E10" s="172"/>
      <c r="F10" s="250"/>
      <c r="G10" s="250"/>
      <c r="H10" s="147"/>
    </row>
    <row r="11" spans="1:8" ht="12.75">
      <c r="A11" s="402" t="s">
        <v>84</v>
      </c>
      <c r="B11" s="403"/>
      <c r="C11" s="403"/>
      <c r="E11" s="222" t="s">
        <v>85</v>
      </c>
      <c r="H11" s="112"/>
    </row>
    <row r="12" spans="1:8" ht="12.75">
      <c r="A12" s="179" t="s">
        <v>68</v>
      </c>
      <c r="B12" s="331"/>
      <c r="C12" s="331"/>
      <c r="E12" s="222" t="s">
        <v>70</v>
      </c>
      <c r="H12" s="147"/>
    </row>
    <row r="13" spans="2:8" ht="12.75">
      <c r="B13" s="247" t="s">
        <v>2</v>
      </c>
      <c r="C13" s="247" t="s">
        <v>62</v>
      </c>
      <c r="E13" s="179"/>
      <c r="F13" s="247" t="s">
        <v>69</v>
      </c>
      <c r="G13" s="247" t="s">
        <v>62</v>
      </c>
      <c r="H13" s="112"/>
    </row>
    <row r="14" spans="1:8" ht="12.75">
      <c r="A14" s="175" t="s">
        <v>9</v>
      </c>
      <c r="B14" s="253" t="str">
        <f>'Year 8 Data'!F8</f>
        <v>nf</v>
      </c>
      <c r="C14" s="253">
        <f>'Year 8 Data'!I8</f>
        <v>38.2</v>
      </c>
      <c r="D14" s="118"/>
      <c r="E14" s="175" t="s">
        <v>9</v>
      </c>
      <c r="F14" s="263" t="str">
        <f>'Year 8 Data'!G8</f>
        <v>nf</v>
      </c>
      <c r="G14" s="263">
        <f>'Year 8 Data'!J8</f>
        <v>2.19</v>
      </c>
      <c r="H14" s="112"/>
    </row>
    <row r="15" spans="1:8" ht="12.75">
      <c r="A15" s="176" t="s">
        <v>10</v>
      </c>
      <c r="B15" s="253">
        <f>'Year 8 Data'!F9</f>
        <v>59.1</v>
      </c>
      <c r="C15" s="253">
        <f>'Year 8 Data'!I9</f>
        <v>61.69</v>
      </c>
      <c r="E15" s="176" t="s">
        <v>10</v>
      </c>
      <c r="F15" s="263">
        <f>'Year 8 Data'!G9</f>
        <v>1.0374418133980976</v>
      </c>
      <c r="G15" s="263">
        <f>'Year 8 Data'!J9</f>
        <v>1.1492537313432836</v>
      </c>
      <c r="H15" s="112"/>
    </row>
    <row r="16" spans="1:8" ht="12.75">
      <c r="A16" s="176" t="s">
        <v>11</v>
      </c>
      <c r="B16" s="253">
        <f>'Year 8 Data'!F10</f>
        <v>57.5</v>
      </c>
      <c r="C16" s="253">
        <f>'Year 8 Data'!I10</f>
        <v>54.06</v>
      </c>
      <c r="E16" s="176" t="s">
        <v>11</v>
      </c>
      <c r="F16" s="263">
        <f>'Year 8 Data'!G10</f>
        <v>1.0344178542618983</v>
      </c>
      <c r="G16" s="263">
        <f>'Year 8 Data'!J10</f>
        <v>1.3832020997375327</v>
      </c>
      <c r="H16" s="112"/>
    </row>
    <row r="17" spans="1:8" ht="12.75">
      <c r="A17" s="176" t="s">
        <v>12</v>
      </c>
      <c r="B17" s="253">
        <f>'Year 8 Data'!F11</f>
        <v>49.6</v>
      </c>
      <c r="C17" s="253">
        <f>'Year 8 Data'!I11</f>
        <v>49.93</v>
      </c>
      <c r="E17" s="176" t="s">
        <v>12</v>
      </c>
      <c r="F17" s="263">
        <f>'Year 8 Data'!G11</f>
        <v>1.4426151276544978</v>
      </c>
      <c r="G17" s="263">
        <f>'Year 8 Data'!J11</f>
        <v>1.321664464993395</v>
      </c>
      <c r="H17" s="112"/>
    </row>
    <row r="18" spans="1:8" ht="12.75">
      <c r="A18" s="175" t="s">
        <v>14</v>
      </c>
      <c r="B18" s="253">
        <f>'Year 8 Data'!F14</f>
        <v>32.4</v>
      </c>
      <c r="C18" s="253">
        <f>'Year 8 Data'!I14</f>
        <v>31.9</v>
      </c>
      <c r="E18" s="175" t="s">
        <v>14</v>
      </c>
      <c r="F18" s="256">
        <f>'Year 8 Data'!G14</f>
        <v>1.94</v>
      </c>
      <c r="G18" s="264">
        <f>'Year 8 Data'!J14</f>
        <v>2.04</v>
      </c>
      <c r="H18" s="147"/>
    </row>
    <row r="19" spans="1:8" ht="12.75">
      <c r="A19" s="175" t="s">
        <v>15</v>
      </c>
      <c r="B19" s="253">
        <f>'Year 8 Data'!F15</f>
        <v>45.63</v>
      </c>
      <c r="C19" s="253">
        <f>'Year 8 Data'!I15</f>
        <v>36.85</v>
      </c>
      <c r="E19" s="175" t="s">
        <v>15</v>
      </c>
      <c r="F19" s="256">
        <f>'Year 8 Data'!G15</f>
        <v>1.38</v>
      </c>
      <c r="G19" s="264">
        <f>'Year 8 Data'!J15</f>
        <v>2.08</v>
      </c>
      <c r="H19" s="112"/>
    </row>
    <row r="20" spans="1:8" ht="12.75">
      <c r="A20" s="175" t="s">
        <v>16</v>
      </c>
      <c r="B20" s="253">
        <f>'Year 8 Data'!F16</f>
        <v>34.43</v>
      </c>
      <c r="C20" s="253">
        <f>'Year 8 Data'!I16</f>
        <v>32.92</v>
      </c>
      <c r="E20" s="175" t="s">
        <v>16</v>
      </c>
      <c r="F20" s="256">
        <f>'Year 8 Data'!G16</f>
        <v>2.23</v>
      </c>
      <c r="G20" s="264">
        <f>'Year 8 Data'!J16</f>
        <v>2.54</v>
      </c>
      <c r="H20" s="112"/>
    </row>
    <row r="21" spans="1:8" ht="12.75">
      <c r="A21" s="175" t="s">
        <v>17</v>
      </c>
      <c r="B21" s="253">
        <f>'Year 8 Data'!F17</f>
        <v>44.31</v>
      </c>
      <c r="C21" s="253">
        <f>'Year 8 Data'!I17</f>
        <v>38.29</v>
      </c>
      <c r="E21" s="175" t="s">
        <v>17</v>
      </c>
      <c r="F21" s="256">
        <f>'Year 8 Data'!G17</f>
        <v>1.53</v>
      </c>
      <c r="G21" s="264">
        <f>'Year 8 Data'!J17</f>
        <v>1.85</v>
      </c>
      <c r="H21" s="147"/>
    </row>
    <row r="22" spans="1:8" ht="12.75">
      <c r="A22" s="175" t="s">
        <v>18</v>
      </c>
      <c r="B22" s="253">
        <f>'Year 8 Data'!F18</f>
        <v>36.82</v>
      </c>
      <c r="C22" s="253">
        <f>'Year 8 Data'!I18</f>
        <v>34.13</v>
      </c>
      <c r="E22" s="175" t="s">
        <v>18</v>
      </c>
      <c r="F22" s="256">
        <f>'Year 8 Data'!G18</f>
        <v>1.637</v>
      </c>
      <c r="G22" s="264">
        <f>'Year 8 Data'!J18</f>
        <v>1.897</v>
      </c>
      <c r="H22" s="112"/>
    </row>
    <row r="23" spans="1:7" ht="12.75">
      <c r="A23" s="175" t="s">
        <v>20</v>
      </c>
      <c r="B23" s="253">
        <f>'Year 8 Data'!F21</f>
        <v>39.98</v>
      </c>
      <c r="C23" s="253">
        <f>'Year 8 Data'!I21</f>
        <v>42.27</v>
      </c>
      <c r="E23" s="175" t="s">
        <v>20</v>
      </c>
      <c r="F23" s="253">
        <f>'Year 8 Data'!G21</f>
        <v>1.8</v>
      </c>
      <c r="G23" s="253">
        <f>'Year 8 Data'!J21</f>
        <v>1.82</v>
      </c>
    </row>
    <row r="24" spans="1:8" ht="12.75">
      <c r="A24" s="175" t="s">
        <v>21</v>
      </c>
      <c r="B24" s="253">
        <f>'Year 8 Data'!F22</f>
        <v>45.9</v>
      </c>
      <c r="C24" s="253">
        <f>'Year 8 Data'!I22</f>
        <v>43.52</v>
      </c>
      <c r="E24" s="175" t="s">
        <v>21</v>
      </c>
      <c r="F24" s="253">
        <f>'Year 8 Data'!G22</f>
        <v>1.5</v>
      </c>
      <c r="G24" s="253">
        <f>'Year 8 Data'!J22</f>
        <v>1.7</v>
      </c>
      <c r="H24" s="179"/>
    </row>
    <row r="25" spans="1:8" ht="12.75">
      <c r="A25" s="175" t="s">
        <v>22</v>
      </c>
      <c r="B25" s="253" t="str">
        <f>'Year 8 Data'!F23</f>
        <v>nf</v>
      </c>
      <c r="C25" s="253">
        <f>'Year 8 Data'!I23</f>
        <v>38.21</v>
      </c>
      <c r="E25" s="175" t="s">
        <v>22</v>
      </c>
      <c r="F25" s="253" t="str">
        <f>'Year 8 Data'!G23</f>
        <v>nf</v>
      </c>
      <c r="G25" s="253">
        <f>'Year 8 Data'!J23</f>
        <v>1.86</v>
      </c>
      <c r="H25" s="222"/>
    </row>
    <row r="26" spans="1:8" ht="12.75">
      <c r="A26" s="175" t="s">
        <v>23</v>
      </c>
      <c r="B26" s="253">
        <f>'Year 8 Data'!F24</f>
        <v>62.1</v>
      </c>
      <c r="C26" s="253">
        <f>'Year 8 Data'!I24</f>
        <v>30.4</v>
      </c>
      <c r="E26" s="175" t="s">
        <v>23</v>
      </c>
      <c r="F26" s="253">
        <f>'Year 8 Data'!G24</f>
        <v>0.85</v>
      </c>
      <c r="G26" s="253">
        <f>'Year 8 Data'!J24</f>
        <v>1.69</v>
      </c>
      <c r="H26" s="112"/>
    </row>
    <row r="27" spans="1:8" ht="12.75">
      <c r="A27" s="175" t="s">
        <v>24</v>
      </c>
      <c r="B27" s="253">
        <f>'Year 8 Data'!F25</f>
        <v>61.8</v>
      </c>
      <c r="C27" s="253">
        <f>'Year 8 Data'!I25</f>
        <v>25</v>
      </c>
      <c r="E27" s="175" t="s">
        <v>24</v>
      </c>
      <c r="F27" s="253">
        <f>'Year 8 Data'!G25</f>
        <v>0.85</v>
      </c>
      <c r="G27" s="253">
        <f>'Year 8 Data'!J25</f>
        <v>2.5</v>
      </c>
      <c r="H27" s="152"/>
    </row>
    <row r="28" spans="1:8" ht="12.75">
      <c r="A28" s="175" t="s">
        <v>25</v>
      </c>
      <c r="B28" s="253">
        <f>'Year 8 Data'!F26</f>
        <v>47.22</v>
      </c>
      <c r="C28" s="253">
        <f>'Year 8 Data'!I26</f>
        <v>48.5</v>
      </c>
      <c r="E28" s="175" t="s">
        <v>25</v>
      </c>
      <c r="F28" s="253">
        <f>'Year 8 Data'!G26</f>
        <v>1.29</v>
      </c>
      <c r="G28" s="253">
        <f>'Year 8 Data'!J26</f>
        <v>1.15</v>
      </c>
      <c r="H28" s="152"/>
    </row>
    <row r="29" spans="1:8" ht="12.75">
      <c r="A29" s="175" t="s">
        <v>26</v>
      </c>
      <c r="B29" s="253" t="str">
        <f>'Year 8 Data'!F27</f>
        <v>nf</v>
      </c>
      <c r="C29" s="253">
        <f>'Year 8 Data'!I27</f>
        <v>49.25</v>
      </c>
      <c r="E29" s="175" t="s">
        <v>26</v>
      </c>
      <c r="F29" s="253" t="str">
        <f>'Year 8 Data'!G27</f>
        <v>nf</v>
      </c>
      <c r="G29" s="253">
        <f>'Year 8 Data'!J27</f>
        <v>1.25</v>
      </c>
      <c r="H29" s="152"/>
    </row>
    <row r="30" spans="1:8" ht="12.75">
      <c r="A30" s="177" t="s">
        <v>28</v>
      </c>
      <c r="B30" s="256" t="str">
        <f>'Year 8 Data'!F30</f>
        <v>nf</v>
      </c>
      <c r="C30" s="256">
        <f>'Year 8 Data'!I30</f>
        <v>34.74</v>
      </c>
      <c r="E30" s="177" t="s">
        <v>28</v>
      </c>
      <c r="F30" s="253" t="str">
        <f>'Year 8 Data'!G30</f>
        <v>nf</v>
      </c>
      <c r="G30" s="253">
        <f>'Year 8 Data'!J30</f>
        <v>1.98</v>
      </c>
      <c r="H30" s="112"/>
    </row>
    <row r="31" spans="1:8" ht="12.75">
      <c r="A31" s="175" t="s">
        <v>29</v>
      </c>
      <c r="B31" s="256">
        <f>'Year 8 Data'!F31</f>
        <v>20</v>
      </c>
      <c r="C31" s="256">
        <f>'Year 8 Data'!I31</f>
        <v>44.3</v>
      </c>
      <c r="E31" s="175" t="s">
        <v>29</v>
      </c>
      <c r="F31" s="253">
        <f>'Year 8 Data'!G31</f>
        <v>2.45</v>
      </c>
      <c r="G31" s="253">
        <f>'Year 8 Data'!J31</f>
        <v>1.58</v>
      </c>
      <c r="H31" s="112"/>
    </row>
    <row r="32" spans="1:8" ht="12.75">
      <c r="A32" s="175" t="s">
        <v>30</v>
      </c>
      <c r="B32" s="256" t="str">
        <f>'Year 8 Data'!F32</f>
        <v>nf</v>
      </c>
      <c r="C32" s="256">
        <f>'Year 8 Data'!I32</f>
        <v>41.98</v>
      </c>
      <c r="E32" s="175" t="s">
        <v>30</v>
      </c>
      <c r="F32" s="253" t="str">
        <f>'Year 8 Data'!G32</f>
        <v>nf</v>
      </c>
      <c r="G32" s="253">
        <f>'Year 8 Data'!J32</f>
        <v>1.63</v>
      </c>
      <c r="H32" s="112"/>
    </row>
    <row r="33" spans="1:8" ht="12.75">
      <c r="A33" s="175" t="s">
        <v>31</v>
      </c>
      <c r="B33" s="256">
        <f>'Year 8 Data'!F33</f>
        <v>41.79</v>
      </c>
      <c r="C33" s="256">
        <f>'Year 8 Data'!I33</f>
        <v>38.56</v>
      </c>
      <c r="E33" s="175" t="s">
        <v>31</v>
      </c>
      <c r="F33" s="253">
        <f>'Year 8 Data'!G33</f>
        <v>1.65</v>
      </c>
      <c r="G33" s="253">
        <f>'Year 8 Data'!J33</f>
        <v>1.94</v>
      </c>
      <c r="H33" s="167"/>
    </row>
    <row r="34" spans="1:8" ht="12.75">
      <c r="A34" s="176" t="s">
        <v>32</v>
      </c>
      <c r="B34" s="256">
        <f>'Year 8 Data'!F34</f>
        <v>31</v>
      </c>
      <c r="C34" s="256">
        <f>'Year 8 Data'!I34</f>
        <v>28.6</v>
      </c>
      <c r="E34" s="176" t="s">
        <v>32</v>
      </c>
      <c r="F34" s="253">
        <f>'Year 8 Data'!G34</f>
        <v>2.03</v>
      </c>
      <c r="G34" s="253">
        <f>'Year 8 Data'!J34</f>
        <v>2.11</v>
      </c>
      <c r="H34" s="167"/>
    </row>
    <row r="35" spans="1:8" ht="12.75">
      <c r="A35" s="171"/>
      <c r="B35" s="224"/>
      <c r="C35" s="224"/>
      <c r="D35" s="28"/>
      <c r="E35" s="171"/>
      <c r="F35" s="224"/>
      <c r="G35" s="224"/>
      <c r="H35" s="112"/>
    </row>
    <row r="36" spans="1:8" ht="12.75">
      <c r="A36" s="171"/>
      <c r="B36" s="265"/>
      <c r="C36" s="265"/>
      <c r="D36" s="131"/>
      <c r="E36" s="171"/>
      <c r="F36" s="265"/>
      <c r="G36" s="265"/>
      <c r="H36" s="167"/>
    </row>
    <row r="37" spans="1:8" ht="12.75">
      <c r="A37" s="171"/>
      <c r="B37" s="224"/>
      <c r="C37" s="224"/>
      <c r="D37" s="28"/>
      <c r="E37" s="171"/>
      <c r="F37" s="224"/>
      <c r="G37" s="224"/>
      <c r="H37" s="112"/>
    </row>
    <row r="38" spans="1:8" ht="12.75">
      <c r="A38" s="171"/>
      <c r="B38" s="224"/>
      <c r="C38" s="224"/>
      <c r="D38" s="28"/>
      <c r="E38" s="171"/>
      <c r="F38" s="224"/>
      <c r="G38" s="224"/>
      <c r="H38" s="112"/>
    </row>
    <row r="39" spans="1:8" ht="12.75">
      <c r="A39" s="171"/>
      <c r="B39" s="224"/>
      <c r="C39" s="224"/>
      <c r="D39" s="28"/>
      <c r="E39" s="171"/>
      <c r="F39" s="224"/>
      <c r="G39" s="224"/>
      <c r="H39" s="112"/>
    </row>
    <row r="40" spans="1:8" ht="12.75">
      <c r="A40" s="171"/>
      <c r="B40" s="224"/>
      <c r="C40" s="224"/>
      <c r="D40" s="28"/>
      <c r="E40" s="171"/>
      <c r="F40" s="224"/>
      <c r="G40" s="224"/>
      <c r="H40" s="112"/>
    </row>
    <row r="41" spans="1:8" ht="12.75">
      <c r="A41" s="171"/>
      <c r="B41" s="224"/>
      <c r="C41" s="224"/>
      <c r="D41" s="28"/>
      <c r="E41" s="171"/>
      <c r="F41" s="224"/>
      <c r="G41" s="224"/>
      <c r="H41" s="112"/>
    </row>
    <row r="42" spans="1:8" ht="12.75">
      <c r="A42" s="173"/>
      <c r="B42" s="265"/>
      <c r="C42" s="265"/>
      <c r="D42" s="129"/>
      <c r="E42" s="173"/>
      <c r="F42" s="265"/>
      <c r="G42" s="265"/>
      <c r="H42" s="129"/>
    </row>
    <row r="43" spans="1:8" ht="12.75">
      <c r="A43" s="171"/>
      <c r="B43" s="224"/>
      <c r="C43" s="224"/>
      <c r="D43" s="28"/>
      <c r="E43" s="171"/>
      <c r="F43" s="224"/>
      <c r="G43" s="224"/>
      <c r="H43" s="112"/>
    </row>
    <row r="44" spans="1:8" ht="12.75">
      <c r="A44" s="171"/>
      <c r="B44" s="224"/>
      <c r="C44" s="224"/>
      <c r="D44" s="28"/>
      <c r="E44" s="171"/>
      <c r="F44" s="224"/>
      <c r="G44" s="224"/>
      <c r="H44" s="112"/>
    </row>
    <row r="45" spans="1:8" ht="12.75">
      <c r="A45" s="171"/>
      <c r="B45" s="265"/>
      <c r="C45" s="265"/>
      <c r="D45" s="133"/>
      <c r="E45" s="171"/>
      <c r="F45" s="265"/>
      <c r="G45" s="265"/>
      <c r="H45" s="167"/>
    </row>
    <row r="46" spans="1:8" ht="12.75">
      <c r="A46" s="172"/>
      <c r="B46" s="224"/>
      <c r="C46" s="224"/>
      <c r="D46" s="28"/>
      <c r="E46" s="172"/>
      <c r="F46" s="224"/>
      <c r="G46" s="224"/>
      <c r="H46" s="112"/>
    </row>
    <row r="48" spans="2:4" ht="12.75">
      <c r="B48" s="405"/>
      <c r="C48" s="405"/>
      <c r="D48" s="222"/>
    </row>
    <row r="49" spans="1:4" ht="12.75">
      <c r="A49" s="222"/>
      <c r="B49" s="258"/>
      <c r="C49" s="258"/>
      <c r="D49" s="223"/>
    </row>
    <row r="50" spans="1:4" ht="12.75">
      <c r="A50" s="171"/>
      <c r="B50" s="224"/>
      <c r="C50" s="224"/>
      <c r="D50" s="28"/>
    </row>
    <row r="51" spans="1:4" ht="12.75">
      <c r="A51" s="172"/>
      <c r="B51" s="266"/>
      <c r="C51" s="266"/>
      <c r="D51" s="129"/>
    </row>
    <row r="52" spans="1:4" ht="12.75">
      <c r="A52" s="172"/>
      <c r="B52" s="266"/>
      <c r="C52" s="266"/>
      <c r="D52" s="129"/>
    </row>
    <row r="53" spans="1:4" ht="12.75">
      <c r="A53" s="172"/>
      <c r="B53" s="266"/>
      <c r="C53" s="266"/>
      <c r="D53" s="129"/>
    </row>
    <row r="54" spans="1:4" ht="12.75">
      <c r="A54" s="171"/>
      <c r="B54" s="224"/>
      <c r="C54" s="224"/>
      <c r="D54" s="28"/>
    </row>
    <row r="55" spans="1:4" ht="12.75">
      <c r="A55" s="171"/>
      <c r="B55" s="224"/>
      <c r="C55" s="224"/>
      <c r="D55" s="28"/>
    </row>
    <row r="56" spans="1:4" ht="12.75">
      <c r="A56" s="171"/>
      <c r="B56" s="224"/>
      <c r="C56" s="224"/>
      <c r="D56" s="28"/>
    </row>
    <row r="57" spans="1:4" ht="12.75">
      <c r="A57" s="171"/>
      <c r="B57" s="265"/>
      <c r="C57" s="258"/>
      <c r="D57" s="129"/>
    </row>
    <row r="58" spans="1:4" ht="12.75">
      <c r="A58" s="171"/>
      <c r="B58" s="265"/>
      <c r="C58" s="258"/>
      <c r="D58" s="129"/>
    </row>
    <row r="59" spans="1:4" ht="12.75">
      <c r="A59" s="171"/>
      <c r="B59" s="224"/>
      <c r="C59" s="224"/>
      <c r="D59" s="28"/>
    </row>
    <row r="60" spans="1:4" ht="12.75">
      <c r="A60" s="171"/>
      <c r="B60" s="265"/>
      <c r="C60" s="258"/>
      <c r="D60" s="130"/>
    </row>
    <row r="61" spans="1:4" ht="12.75">
      <c r="A61" s="171"/>
      <c r="B61" s="224"/>
      <c r="C61" s="224"/>
      <c r="D61" s="28"/>
    </row>
    <row r="62" spans="1:4" ht="12.75">
      <c r="A62" s="171"/>
      <c r="B62" s="224"/>
      <c r="C62" s="224"/>
      <c r="D62" s="28"/>
    </row>
    <row r="63" spans="1:4" ht="12.75">
      <c r="A63" s="171"/>
      <c r="B63" s="224"/>
      <c r="C63" s="224"/>
      <c r="D63" s="28"/>
    </row>
    <row r="64" spans="1:4" ht="12.75">
      <c r="A64" s="171"/>
      <c r="B64" s="224"/>
      <c r="C64" s="224"/>
      <c r="D64" s="28"/>
    </row>
    <row r="65" spans="1:4" ht="12.75">
      <c r="A65" s="171"/>
      <c r="B65" s="224"/>
      <c r="C65" s="224"/>
      <c r="D65" s="28"/>
    </row>
    <row r="66" spans="1:4" ht="12.75">
      <c r="A66" s="173"/>
      <c r="B66" s="265"/>
      <c r="C66" s="265"/>
      <c r="D66" s="129"/>
    </row>
    <row r="67" spans="1:4" ht="12.75">
      <c r="A67" s="171"/>
      <c r="B67" s="224"/>
      <c r="C67" s="224"/>
      <c r="D67" s="28"/>
    </row>
    <row r="68" spans="1:4" ht="12.75">
      <c r="A68" s="171"/>
      <c r="B68" s="224"/>
      <c r="C68" s="224"/>
      <c r="D68" s="28"/>
    </row>
    <row r="69" spans="1:4" ht="12.75">
      <c r="A69" s="171"/>
      <c r="B69" s="265"/>
      <c r="C69" s="258"/>
      <c r="D69" s="38"/>
    </row>
    <row r="70" spans="1:4" ht="12.75">
      <c r="A70" s="172"/>
      <c r="B70" s="224"/>
      <c r="C70" s="224"/>
      <c r="D70" s="28"/>
    </row>
  </sheetData>
  <mergeCells count="2">
    <mergeCell ref="B48:C48"/>
    <mergeCell ref="A11:C11"/>
  </mergeCells>
  <printOptions/>
  <pageMargins left="0.75" right="0.75" top="1" bottom="1" header="0.5" footer="0.5"/>
  <pageSetup horizontalDpi="600" verticalDpi="6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9" sqref="C9"/>
    </sheetView>
  </sheetViews>
  <sheetFormatPr defaultColWidth="9.140625" defaultRowHeight="12.75"/>
  <cols>
    <col min="1" max="1" width="21.28125" style="0" customWidth="1"/>
    <col min="2" max="2" width="15.421875" style="0" customWidth="1"/>
    <col min="3" max="3" width="17.8515625" style="0" customWidth="1"/>
  </cols>
  <sheetData>
    <row r="1" spans="1:3" ht="25.5" customHeight="1">
      <c r="A1" s="406" t="s">
        <v>73</v>
      </c>
      <c r="B1" s="404"/>
      <c r="C1" s="404"/>
    </row>
    <row r="2" spans="1:3" ht="12.75">
      <c r="A2" s="332"/>
      <c r="B2" s="332"/>
      <c r="C2" s="332"/>
    </row>
    <row r="3" spans="1:3" ht="12.75">
      <c r="A3" s="332" t="s">
        <v>74</v>
      </c>
      <c r="B3" s="332"/>
      <c r="C3" s="332"/>
    </row>
    <row r="4" spans="1:3" ht="12.75">
      <c r="A4" s="332"/>
      <c r="B4" s="332" t="s">
        <v>69</v>
      </c>
      <c r="C4" s="332" t="s">
        <v>82</v>
      </c>
    </row>
    <row r="5" spans="1:3" ht="12.75">
      <c r="A5" s="252" t="s">
        <v>75</v>
      </c>
      <c r="B5" s="333">
        <f>'5 Year Old Data'!G39</f>
        <v>1.659078104993598</v>
      </c>
      <c r="C5" s="333">
        <f>'5 Year Old Data'!J39</f>
        <v>2.559768234492161</v>
      </c>
    </row>
    <row r="6" spans="1:3" ht="12.75">
      <c r="A6" s="252" t="s">
        <v>76</v>
      </c>
      <c r="B6" s="333">
        <f>'Year 8 Data'!G37</f>
        <v>1.3175346051640027</v>
      </c>
      <c r="C6" s="333">
        <f>'Year 8 Data'!J37</f>
        <v>1.8244854184713113</v>
      </c>
    </row>
    <row r="7" spans="1:3" ht="12.75">
      <c r="A7" s="252" t="s">
        <v>77</v>
      </c>
      <c r="B7" s="333">
        <f>'5 Year Old Data'!Q39</f>
        <v>2.9353273427471116</v>
      </c>
      <c r="C7" s="333">
        <f>'5 Year Old Data'!T39</f>
        <v>4.385303733156616</v>
      </c>
    </row>
    <row r="8" spans="1:3" ht="12.75">
      <c r="A8" s="252" t="s">
        <v>83</v>
      </c>
      <c r="B8" s="333">
        <f>'5 Year Old Data'!W39</f>
        <v>2.759192546583851</v>
      </c>
      <c r="C8" s="333">
        <f>'5 Year Old Data'!Z39</f>
        <v>3.9691442542787287</v>
      </c>
    </row>
    <row r="9" spans="1:3" ht="12.75">
      <c r="A9" s="252" t="s">
        <v>78</v>
      </c>
      <c r="B9" s="333">
        <f>'5 Year Old Data'!AC39</f>
        <v>1.1566968804290354</v>
      </c>
      <c r="C9" s="333">
        <f>'5 Year Old Data'!AF39</f>
        <v>1.9723035019455255</v>
      </c>
    </row>
    <row r="10" spans="1:3" ht="12.75">
      <c r="A10" s="252" t="s">
        <v>79</v>
      </c>
      <c r="B10" s="333">
        <f>'Year 8 Data'!Q37</f>
        <v>1.9015821402572186</v>
      </c>
      <c r="C10" s="333">
        <f>'Year 8 Data'!T37</f>
        <v>2.7096248839368617</v>
      </c>
    </row>
    <row r="11" spans="1:3" ht="12.75">
      <c r="A11" s="252" t="s">
        <v>80</v>
      </c>
      <c r="B11" s="333">
        <f>'Year 8 Data'!W37</f>
        <v>1.5155313653136533</v>
      </c>
      <c r="C11" s="333">
        <f>'Year 8 Data'!Z37</f>
        <v>2.2373638344226574</v>
      </c>
    </row>
    <row r="12" spans="1:3" ht="12.75">
      <c r="A12" s="252" t="s">
        <v>81</v>
      </c>
      <c r="B12" s="333">
        <f>'Year 8 Data'!AC37</f>
        <v>1.1378302943760983</v>
      </c>
      <c r="C12" s="333">
        <f>'Year 8 Data'!AF37</f>
        <v>1.5508380890265774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Ministry of Health</cp:lastModifiedBy>
  <cp:lastPrinted>2006-01-27T02:54:28Z</cp:lastPrinted>
  <dcterms:created xsi:type="dcterms:W3CDTF">2004-03-24T21:01:10Z</dcterms:created>
  <dcterms:modified xsi:type="dcterms:W3CDTF">2006-02-06T20:14:34Z</dcterms:modified>
  <cp:category/>
  <cp:version/>
  <cp:contentType/>
  <cp:contentStatus/>
</cp:coreProperties>
</file>