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3665" windowHeight="10020" activeTab="1"/>
  </bookViews>
  <sheets>
    <sheet name="5-year-olds" sheetId="1" r:id="rId1"/>
    <sheet name="Year8" sheetId="2" r:id="rId2"/>
    <sheet name="Chart1" sheetId="3" r:id="rId3"/>
    <sheet name="Chart3" sheetId="4" r:id="rId4"/>
    <sheet name="Chart2" sheetId="5" r:id="rId5"/>
    <sheet name="Chart5" sheetId="6" r:id="rId6"/>
    <sheet name="Chart6" sheetId="7" r:id="rId7"/>
    <sheet name="Chart4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<sst xmlns="http://schemas.openxmlformats.org/spreadsheetml/2006/main" count="509" uniqueCount="95">
  <si>
    <t>DHB Region</t>
  </si>
  <si>
    <t>Total</t>
  </si>
  <si>
    <t>Fluoridated</t>
  </si>
  <si>
    <t>Non-fluoridated</t>
  </si>
  <si>
    <t>Number</t>
  </si>
  <si>
    <t>Percentage Caries free</t>
  </si>
  <si>
    <t>mean dmft</t>
  </si>
  <si>
    <t>Mean dmft</t>
  </si>
  <si>
    <t xml:space="preserve">Mean dmft </t>
  </si>
  <si>
    <t xml:space="preserve">Northland </t>
  </si>
  <si>
    <t xml:space="preserve">Waitemata </t>
  </si>
  <si>
    <t>Auckland</t>
  </si>
  <si>
    <t>Counties Manukau</t>
  </si>
  <si>
    <t>Northern region providers</t>
  </si>
  <si>
    <t xml:space="preserve">Waikato </t>
  </si>
  <si>
    <t>Lakes</t>
  </si>
  <si>
    <t>Bay of Plenty</t>
  </si>
  <si>
    <t xml:space="preserve">Tairawhiti </t>
  </si>
  <si>
    <t xml:space="preserve">Taranaki </t>
  </si>
  <si>
    <t>Midland region providers</t>
  </si>
  <si>
    <t xml:space="preserve">Hawkes Bay </t>
  </si>
  <si>
    <t xml:space="preserve">Midcentral </t>
  </si>
  <si>
    <t>Whanganui</t>
  </si>
  <si>
    <t xml:space="preserve">Hutt Valley </t>
  </si>
  <si>
    <t>Capital &amp; Coast</t>
  </si>
  <si>
    <t>Wairarapa</t>
  </si>
  <si>
    <t xml:space="preserve">Nelson-Marlborough </t>
  </si>
  <si>
    <t>Central region providers</t>
  </si>
  <si>
    <t>West Coast</t>
  </si>
  <si>
    <t xml:space="preserve">Canterbury </t>
  </si>
  <si>
    <t>South Canterbury</t>
  </si>
  <si>
    <t xml:space="preserve">Otago </t>
  </si>
  <si>
    <t xml:space="preserve">Southland </t>
  </si>
  <si>
    <t>Southern region providers</t>
  </si>
  <si>
    <t>New Zealand</t>
  </si>
  <si>
    <t>Ethnicity</t>
  </si>
  <si>
    <t>Maori - Fluoridated</t>
  </si>
  <si>
    <t>Maori Non-Fluoridated</t>
  </si>
  <si>
    <t>Pacific Island - Fluoridated</t>
  </si>
  <si>
    <t>Pacific Island Non-fluoridated</t>
  </si>
  <si>
    <t>Other Fluoridated</t>
  </si>
  <si>
    <t>Other Non-Fluoridated</t>
  </si>
  <si>
    <t>Maori</t>
  </si>
  <si>
    <t>Pacific Island</t>
  </si>
  <si>
    <t>Other</t>
  </si>
  <si>
    <t>Fluoride</t>
  </si>
  <si>
    <t>Non-fluoride</t>
  </si>
  <si>
    <t>ALL CHILDREN 5 yrs</t>
  </si>
  <si>
    <t>Number Caries free</t>
  </si>
  <si>
    <t>Number of Teeth Decayed,Missing &amp; Filled</t>
  </si>
  <si>
    <t>Number Caries Free</t>
  </si>
  <si>
    <t>Number Teeth Decayed,Missing and Filled</t>
  </si>
  <si>
    <t>Number of Teeth Decayed,Missing and Filled</t>
  </si>
  <si>
    <t>Table 1: Dental health status of five year old children 2003</t>
  </si>
  <si>
    <t>nf</t>
  </si>
  <si>
    <t>Table 2: Dental Health Status of Year 8 children 2003</t>
  </si>
  <si>
    <t>All Children Year 8</t>
  </si>
  <si>
    <t>mean DMFT</t>
  </si>
  <si>
    <t>Mean DMFT</t>
  </si>
  <si>
    <t xml:space="preserve">Mean DMFT </t>
  </si>
  <si>
    <t>na</t>
  </si>
  <si>
    <t>**</t>
  </si>
  <si>
    <t>Nelson-Marlborough DHB collect ethnicity for Maori and Other only</t>
  </si>
  <si>
    <t>nf = nonfluoridated</t>
  </si>
  <si>
    <t>na = not available</t>
  </si>
  <si>
    <t>Maori F</t>
  </si>
  <si>
    <t>maori nF</t>
  </si>
  <si>
    <t>PI F</t>
  </si>
  <si>
    <t>PI nF</t>
  </si>
  <si>
    <t>Other F</t>
  </si>
  <si>
    <t>Other nF</t>
  </si>
  <si>
    <t>5 year olds 2003</t>
  </si>
  <si>
    <t>PI non-fluoridated</t>
  </si>
  <si>
    <t>PI fluoridated</t>
  </si>
  <si>
    <t>Other fluoridated</t>
  </si>
  <si>
    <t>Other non-fluoridated</t>
  </si>
  <si>
    <t>5yr olds 2003 %caries free</t>
  </si>
  <si>
    <t>fluoridated</t>
  </si>
  <si>
    <t>non-fluoridated</t>
  </si>
  <si>
    <t>5-year-olds</t>
  </si>
  <si>
    <t>totals</t>
  </si>
  <si>
    <t xml:space="preserve">Year 8 </t>
  </si>
  <si>
    <t>Maori fluoridated</t>
  </si>
  <si>
    <t>Maori non-fluoridated</t>
  </si>
  <si>
    <t>nf = non-fluoridated</t>
  </si>
  <si>
    <t>MidCentral DHB Other = New Zealand Pakeha only</t>
  </si>
  <si>
    <t>Midcentral DHB Other = New Zealand Pakeha only</t>
  </si>
  <si>
    <t>5 year olds</t>
  </si>
  <si>
    <t>year 8</t>
  </si>
  <si>
    <t>maori 5 year olds</t>
  </si>
  <si>
    <t>pacific island 5 year olds</t>
  </si>
  <si>
    <t>other 5 year olds</t>
  </si>
  <si>
    <t>maori year 8</t>
  </si>
  <si>
    <t>pacific island year 8</t>
  </si>
  <si>
    <t>other year 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</si>
</sst>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2">
    <font>
      <sz val="10"/>
      <name val="Arial"/>
      <family val="0"/>
    </font>
    <font>
      <b/>
      <sz val="12"/>
      <name val="Times New Roman Mäori"/>
      <family val="1"/>
    </font>
    <font>
      <sz val="10"/>
      <name val="MS Sans Serif"/>
      <family val="0"/>
    </font>
    <font>
      <b/>
      <sz val="10"/>
      <name val="Times New Roman Mäori"/>
      <family val="1"/>
    </font>
    <font>
      <sz val="10"/>
      <name val="Times New Roman Mäori"/>
      <family val="1"/>
    </font>
    <font>
      <b/>
      <sz val="9"/>
      <name val="Times New Roman Mäori"/>
      <family val="1"/>
    </font>
    <font>
      <b/>
      <sz val="8.5"/>
      <name val="Times New Roman Mäori"/>
      <family val="1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sz val="10.25"/>
      <name val="Arial"/>
      <family val="2"/>
    </font>
    <font>
      <sz val="8.5"/>
      <name val="Arial"/>
      <family val="0"/>
    </font>
    <font>
      <sz val="10.75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5.25"/>
      <name val="Arial"/>
      <family val="0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22" applyFont="1" applyBorder="1" applyAlignment="1">
      <alignment horizontal="left"/>
      <protection/>
    </xf>
    <xf numFmtId="38" fontId="3" fillId="0" borderId="0" xfId="17" applyNumberFormat="1" applyFont="1" applyBorder="1" applyAlignment="1">
      <alignment horizontal="right"/>
    </xf>
    <xf numFmtId="40" fontId="4" fillId="0" borderId="0" xfId="17" applyFont="1" applyAlignment="1">
      <alignment/>
    </xf>
    <xf numFmtId="40" fontId="4" fillId="0" borderId="0" xfId="17" applyFont="1" applyAlignment="1">
      <alignment wrapText="1"/>
    </xf>
    <xf numFmtId="38" fontId="4" fillId="0" borderId="0" xfId="17" applyNumberFormat="1" applyFont="1" applyAlignment="1">
      <alignment/>
    </xf>
    <xf numFmtId="0" fontId="3" fillId="0" borderId="0" xfId="22" applyFont="1" applyBorder="1" applyAlignment="1">
      <alignment horizontal="left"/>
      <protection/>
    </xf>
    <xf numFmtId="38" fontId="5" fillId="0" borderId="1" xfId="17" applyNumberFormat="1" applyFont="1" applyBorder="1" applyAlignment="1">
      <alignment horizontal="center" vertical="center" wrapText="1"/>
    </xf>
    <xf numFmtId="40" fontId="5" fillId="0" borderId="1" xfId="17" applyFont="1" applyBorder="1" applyAlignment="1">
      <alignment horizontal="center" vertical="center" wrapText="1"/>
    </xf>
    <xf numFmtId="38" fontId="5" fillId="0" borderId="1" xfId="17" applyNumberFormat="1" applyFont="1" applyBorder="1" applyAlignment="1">
      <alignment horizontal="center" vertical="center"/>
    </xf>
    <xf numFmtId="40" fontId="5" fillId="0" borderId="2" xfId="17" applyFont="1" applyBorder="1" applyAlignment="1">
      <alignment horizontal="center" vertical="center" wrapText="1"/>
    </xf>
    <xf numFmtId="1" fontId="3" fillId="0" borderId="0" xfId="22" applyNumberFormat="1" applyFont="1" applyBorder="1">
      <alignment/>
      <protection/>
    </xf>
    <xf numFmtId="38" fontId="4" fillId="0" borderId="0" xfId="17" applyNumberFormat="1" applyFont="1" applyBorder="1" applyAlignment="1">
      <alignment horizontal="right"/>
    </xf>
    <xf numFmtId="1" fontId="3" fillId="0" borderId="3" xfId="22" applyNumberFormat="1" applyFont="1" applyFill="1" applyBorder="1">
      <alignment/>
      <protection/>
    </xf>
    <xf numFmtId="38" fontId="4" fillId="0" borderId="4" xfId="17" applyNumberFormat="1" applyFont="1" applyFill="1" applyBorder="1" applyAlignment="1">
      <alignment horizontal="right"/>
    </xf>
    <xf numFmtId="40" fontId="4" fillId="0" borderId="4" xfId="17" applyFont="1" applyFill="1" applyBorder="1" applyAlignment="1">
      <alignment/>
    </xf>
    <xf numFmtId="40" fontId="4" fillId="0" borderId="5" xfId="17" applyFont="1" applyFill="1" applyBorder="1" applyAlignment="1">
      <alignment wrapText="1"/>
    </xf>
    <xf numFmtId="38" fontId="4" fillId="0" borderId="4" xfId="17" applyNumberFormat="1" applyFont="1" applyFill="1" applyBorder="1" applyAlignment="1">
      <alignment/>
    </xf>
    <xf numFmtId="40" fontId="4" fillId="0" borderId="4" xfId="17" applyNumberFormat="1" applyFont="1" applyFill="1" applyBorder="1" applyAlignment="1">
      <alignment/>
    </xf>
    <xf numFmtId="40" fontId="4" fillId="0" borderId="5" xfId="17" applyFont="1" applyFill="1" applyBorder="1" applyAlignment="1">
      <alignment/>
    </xf>
    <xf numFmtId="40" fontId="4" fillId="0" borderId="6" xfId="17" applyFont="1" applyFill="1" applyBorder="1" applyAlignment="1">
      <alignment/>
    </xf>
    <xf numFmtId="1" fontId="3" fillId="0" borderId="7" xfId="22" applyNumberFormat="1" applyFont="1" applyBorder="1">
      <alignment/>
      <protection/>
    </xf>
    <xf numFmtId="40" fontId="4" fillId="0" borderId="0" xfId="17" applyFont="1" applyBorder="1" applyAlignment="1">
      <alignment/>
    </xf>
    <xf numFmtId="40" fontId="4" fillId="0" borderId="8" xfId="17" applyFont="1" applyBorder="1" applyAlignment="1">
      <alignment wrapText="1"/>
    </xf>
    <xf numFmtId="38" fontId="4" fillId="0" borderId="0" xfId="17" applyNumberFormat="1" applyFont="1" applyBorder="1" applyAlignment="1">
      <alignment/>
    </xf>
    <xf numFmtId="40" fontId="4" fillId="0" borderId="0" xfId="17" applyNumberFormat="1" applyFont="1" applyBorder="1" applyAlignment="1">
      <alignment/>
    </xf>
    <xf numFmtId="40" fontId="4" fillId="0" borderId="8" xfId="17" applyFont="1" applyBorder="1" applyAlignment="1">
      <alignment/>
    </xf>
    <xf numFmtId="40" fontId="4" fillId="0" borderId="9" xfId="17" applyFont="1" applyBorder="1" applyAlignment="1">
      <alignment/>
    </xf>
    <xf numFmtId="0" fontId="3" fillId="2" borderId="10" xfId="22" applyFont="1" applyFill="1" applyBorder="1">
      <alignment/>
      <protection/>
    </xf>
    <xf numFmtId="38" fontId="3" fillId="2" borderId="11" xfId="17" applyNumberFormat="1" applyFont="1" applyFill="1" applyBorder="1" applyAlignment="1">
      <alignment horizontal="right"/>
    </xf>
    <xf numFmtId="40" fontId="3" fillId="2" borderId="11" xfId="17" applyFont="1" applyFill="1" applyBorder="1" applyAlignment="1">
      <alignment/>
    </xf>
    <xf numFmtId="40" fontId="3" fillId="2" borderId="1" xfId="17" applyFont="1" applyFill="1" applyBorder="1" applyAlignment="1">
      <alignment wrapText="1"/>
    </xf>
    <xf numFmtId="38" fontId="3" fillId="2" borderId="11" xfId="17" applyNumberFormat="1" applyFont="1" applyFill="1" applyBorder="1" applyAlignment="1">
      <alignment/>
    </xf>
    <xf numFmtId="40" fontId="3" fillId="2" borderId="11" xfId="17" applyNumberFormat="1" applyFont="1" applyFill="1" applyBorder="1" applyAlignment="1">
      <alignment/>
    </xf>
    <xf numFmtId="40" fontId="3" fillId="2" borderId="1" xfId="17" applyFont="1" applyFill="1" applyBorder="1" applyAlignment="1">
      <alignment/>
    </xf>
    <xf numFmtId="40" fontId="3" fillId="2" borderId="2" xfId="17" applyFont="1" applyFill="1" applyBorder="1" applyAlignment="1">
      <alignment/>
    </xf>
    <xf numFmtId="0" fontId="3" fillId="0" borderId="0" xfId="22" applyFont="1">
      <alignment/>
      <protection/>
    </xf>
    <xf numFmtId="40" fontId="4" fillId="0" borderId="0" xfId="17" applyNumberFormat="1" applyFont="1" applyAlignment="1">
      <alignment/>
    </xf>
    <xf numFmtId="1" fontId="3" fillId="0" borderId="12" xfId="22" applyNumberFormat="1" applyFont="1" applyFill="1" applyBorder="1">
      <alignment/>
      <protection/>
    </xf>
    <xf numFmtId="164" fontId="4" fillId="0" borderId="12" xfId="15" applyNumberFormat="1" applyFont="1" applyFill="1" applyBorder="1" applyAlignment="1">
      <alignment horizontal="right"/>
    </xf>
    <xf numFmtId="164" fontId="4" fillId="0" borderId="4" xfId="15" applyNumberFormat="1" applyFont="1" applyFill="1" applyBorder="1" applyAlignment="1">
      <alignment/>
    </xf>
    <xf numFmtId="1" fontId="3" fillId="0" borderId="13" xfId="22" applyNumberFormat="1" applyFont="1" applyFill="1" applyBorder="1">
      <alignment/>
      <protection/>
    </xf>
    <xf numFmtId="164" fontId="4" fillId="0" borderId="13" xfId="15" applyNumberFormat="1" applyFont="1" applyFill="1" applyBorder="1" applyAlignment="1">
      <alignment horizontal="right"/>
    </xf>
    <xf numFmtId="40" fontId="4" fillId="0" borderId="0" xfId="17" applyFont="1" applyFill="1" applyBorder="1" applyAlignment="1">
      <alignment/>
    </xf>
    <xf numFmtId="40" fontId="4" fillId="0" borderId="8" xfId="17" applyFont="1" applyFill="1" applyBorder="1" applyAlignment="1">
      <alignment wrapText="1"/>
    </xf>
    <xf numFmtId="164" fontId="4" fillId="0" borderId="0" xfId="15" applyNumberFormat="1" applyFont="1" applyFill="1" applyBorder="1" applyAlignment="1">
      <alignment/>
    </xf>
    <xf numFmtId="40" fontId="4" fillId="0" borderId="0" xfId="17" applyNumberFormat="1" applyFont="1" applyFill="1" applyBorder="1" applyAlignment="1">
      <alignment/>
    </xf>
    <xf numFmtId="40" fontId="4" fillId="0" borderId="8" xfId="17" applyFont="1" applyFill="1" applyBorder="1" applyAlignment="1">
      <alignment/>
    </xf>
    <xf numFmtId="40" fontId="4" fillId="0" borderId="9" xfId="17" applyFont="1" applyFill="1" applyBorder="1" applyAlignment="1">
      <alignment/>
    </xf>
    <xf numFmtId="164" fontId="4" fillId="0" borderId="0" xfId="15" applyNumberFormat="1" applyFont="1" applyFill="1" applyBorder="1" applyAlignment="1">
      <alignment horizontal="right"/>
    </xf>
    <xf numFmtId="0" fontId="3" fillId="2" borderId="14" xfId="22" applyFont="1" applyFill="1" applyBorder="1">
      <alignment/>
      <protection/>
    </xf>
    <xf numFmtId="38" fontId="3" fillId="2" borderId="14" xfId="17" applyNumberFormat="1" applyFont="1" applyFill="1" applyBorder="1" applyAlignment="1">
      <alignment horizontal="right"/>
    </xf>
    <xf numFmtId="1" fontId="3" fillId="0" borderId="7" xfId="22" applyNumberFormat="1" applyFont="1" applyFill="1" applyBorder="1">
      <alignment/>
      <protection/>
    </xf>
    <xf numFmtId="40" fontId="4" fillId="0" borderId="8" xfId="17" applyNumberFormat="1" applyFont="1" applyFill="1" applyBorder="1" applyAlignment="1">
      <alignment/>
    </xf>
    <xf numFmtId="164" fontId="3" fillId="2" borderId="14" xfId="15" applyNumberFormat="1" applyFont="1" applyFill="1" applyBorder="1" applyAlignment="1">
      <alignment horizontal="right"/>
    </xf>
    <xf numFmtId="164" fontId="3" fillId="2" borderId="11" xfId="15" applyNumberFormat="1" applyFont="1" applyFill="1" applyBorder="1" applyAlignment="1">
      <alignment/>
    </xf>
    <xf numFmtId="164" fontId="4" fillId="0" borderId="0" xfId="15" applyNumberFormat="1" applyFont="1" applyBorder="1" applyAlignment="1">
      <alignment horizontal="right"/>
    </xf>
    <xf numFmtId="164" fontId="4" fillId="0" borderId="0" xfId="15" applyNumberFormat="1" applyFont="1" applyBorder="1" applyAlignment="1">
      <alignment/>
    </xf>
    <xf numFmtId="164" fontId="3" fillId="2" borderId="11" xfId="15" applyNumberFormat="1" applyFont="1" applyFill="1" applyBorder="1" applyAlignment="1">
      <alignment horizontal="right"/>
    </xf>
    <xf numFmtId="164" fontId="4" fillId="0" borderId="0" xfId="15" applyNumberFormat="1" applyFont="1" applyAlignment="1">
      <alignment horizontal="right"/>
    </xf>
    <xf numFmtId="164" fontId="4" fillId="0" borderId="0" xfId="15" applyNumberFormat="1" applyFont="1" applyAlignment="1">
      <alignment/>
    </xf>
    <xf numFmtId="0" fontId="3" fillId="2" borderId="15" xfId="22" applyFont="1" applyFill="1" applyBorder="1">
      <alignment/>
      <protection/>
    </xf>
    <xf numFmtId="164" fontId="3" fillId="2" borderId="16" xfId="15" applyNumberFormat="1" applyFont="1" applyFill="1" applyBorder="1" applyAlignment="1">
      <alignment horizontal="right"/>
    </xf>
    <xf numFmtId="40" fontId="3" fillId="2" borderId="17" xfId="17" applyFont="1" applyFill="1" applyBorder="1" applyAlignment="1">
      <alignment/>
    </xf>
    <xf numFmtId="40" fontId="3" fillId="2" borderId="18" xfId="17" applyFont="1" applyFill="1" applyBorder="1" applyAlignment="1">
      <alignment wrapText="1"/>
    </xf>
    <xf numFmtId="164" fontId="3" fillId="2" borderId="17" xfId="15" applyNumberFormat="1" applyFont="1" applyFill="1" applyBorder="1" applyAlignment="1" quotePrefix="1">
      <alignment horizontal="center"/>
    </xf>
    <xf numFmtId="40" fontId="3" fillId="2" borderId="17" xfId="17" applyNumberFormat="1" applyFont="1" applyFill="1" applyBorder="1" applyAlignment="1">
      <alignment/>
    </xf>
    <xf numFmtId="40" fontId="3" fillId="2" borderId="18" xfId="17" applyFont="1" applyFill="1" applyBorder="1" applyAlignment="1">
      <alignment/>
    </xf>
    <xf numFmtId="40" fontId="3" fillId="2" borderId="19" xfId="17" applyFont="1" applyFill="1" applyBorder="1" applyAlignment="1">
      <alignment/>
    </xf>
    <xf numFmtId="0" fontId="3" fillId="0" borderId="20" xfId="22" applyFont="1" applyBorder="1" applyAlignment="1">
      <alignment horizontal="centerContinuous" vertical="center"/>
      <protection/>
    </xf>
    <xf numFmtId="0" fontId="3" fillId="0" borderId="21" xfId="22" applyFont="1" applyBorder="1" applyAlignment="1">
      <alignment horizontal="centerContinuous" vertical="center" wrapText="1"/>
      <protection/>
    </xf>
    <xf numFmtId="0" fontId="3" fillId="0" borderId="22" xfId="22" applyFont="1" applyBorder="1" applyAlignment="1">
      <alignment horizontal="centerContinuous" vertical="center" wrapText="1"/>
      <protection/>
    </xf>
    <xf numFmtId="0" fontId="3" fillId="0" borderId="23" xfId="22" applyFont="1" applyBorder="1" applyAlignment="1">
      <alignment horizontal="centerContinuous" vertical="center"/>
      <protection/>
    </xf>
    <xf numFmtId="0" fontId="3" fillId="0" borderId="24" xfId="22" applyFont="1" applyBorder="1" applyAlignment="1">
      <alignment horizontal="centerContinuous" vertical="center" wrapText="1"/>
      <protection/>
    </xf>
    <xf numFmtId="0" fontId="4" fillId="0" borderId="24" xfId="22" applyFont="1" applyBorder="1" applyAlignment="1">
      <alignment horizontal="centerContinuous" vertical="center"/>
      <protection/>
    </xf>
    <xf numFmtId="0" fontId="3" fillId="0" borderId="25" xfId="22" applyFont="1" applyBorder="1" applyAlignment="1">
      <alignment horizontal="centerContinuous" vertical="center" wrapText="1"/>
      <protection/>
    </xf>
    <xf numFmtId="0" fontId="6" fillId="0" borderId="26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27" xfId="22" applyFont="1" applyBorder="1" applyAlignment="1">
      <alignment horizontal="center" vertical="center" wrapText="1"/>
      <protection/>
    </xf>
    <xf numFmtId="0" fontId="6" fillId="0" borderId="28" xfId="22" applyFont="1" applyBorder="1" applyAlignment="1">
      <alignment horizontal="center" vertical="center" wrapText="1"/>
      <protection/>
    </xf>
    <xf numFmtId="164" fontId="4" fillId="0" borderId="5" xfId="15" applyNumberFormat="1" applyFont="1" applyFill="1" applyBorder="1" applyAlignment="1">
      <alignment horizontal="right"/>
    </xf>
    <xf numFmtId="164" fontId="4" fillId="0" borderId="4" xfId="15" applyNumberFormat="1" applyFont="1" applyFill="1" applyBorder="1" applyAlignment="1">
      <alignment horizontal="right"/>
    </xf>
    <xf numFmtId="164" fontId="4" fillId="0" borderId="6" xfId="15" applyNumberFormat="1" applyFont="1" applyFill="1" applyBorder="1" applyAlignment="1">
      <alignment horizontal="right"/>
    </xf>
    <xf numFmtId="164" fontId="4" fillId="0" borderId="13" xfId="15" applyNumberFormat="1" applyFont="1" applyBorder="1" applyAlignment="1">
      <alignment horizontal="right"/>
    </xf>
    <xf numFmtId="164" fontId="4" fillId="0" borderId="8" xfId="15" applyNumberFormat="1" applyFont="1" applyBorder="1" applyAlignment="1">
      <alignment horizontal="right"/>
    </xf>
    <xf numFmtId="164" fontId="4" fillId="0" borderId="9" xfId="15" applyNumberFormat="1" applyFont="1" applyBorder="1" applyAlignment="1">
      <alignment horizontal="right"/>
    </xf>
    <xf numFmtId="164" fontId="3" fillId="2" borderId="1" xfId="15" applyNumberFormat="1" applyFont="1" applyFill="1" applyBorder="1" applyAlignment="1">
      <alignment horizontal="right"/>
    </xf>
    <xf numFmtId="164" fontId="3" fillId="2" borderId="2" xfId="15" applyNumberFormat="1" applyFont="1" applyFill="1" applyBorder="1" applyAlignment="1">
      <alignment horizontal="right"/>
    </xf>
    <xf numFmtId="164" fontId="4" fillId="0" borderId="8" xfId="15" applyNumberFormat="1" applyFont="1" applyFill="1" applyBorder="1" applyAlignment="1">
      <alignment horizontal="right"/>
    </xf>
    <xf numFmtId="164" fontId="4" fillId="0" borderId="9" xfId="15" applyNumberFormat="1" applyFont="1" applyFill="1" applyBorder="1" applyAlignment="1">
      <alignment horizontal="right"/>
    </xf>
    <xf numFmtId="164" fontId="4" fillId="0" borderId="5" xfId="15" applyNumberFormat="1" applyFont="1" applyFill="1" applyBorder="1" applyAlignment="1">
      <alignment/>
    </xf>
    <xf numFmtId="164" fontId="4" fillId="0" borderId="6" xfId="15" applyNumberFormat="1" applyFont="1" applyFill="1" applyBorder="1" applyAlignment="1">
      <alignment/>
    </xf>
    <xf numFmtId="164" fontId="4" fillId="0" borderId="9" xfId="15" applyNumberFormat="1" applyFont="1" applyFill="1" applyBorder="1" applyAlignment="1">
      <alignment/>
    </xf>
    <xf numFmtId="164" fontId="3" fillId="2" borderId="18" xfId="15" applyNumberFormat="1" applyFont="1" applyFill="1" applyBorder="1" applyAlignment="1">
      <alignment horizontal="right"/>
    </xf>
    <xf numFmtId="164" fontId="3" fillId="2" borderId="17" xfId="15" applyNumberFormat="1" applyFont="1" applyFill="1" applyBorder="1" applyAlignment="1">
      <alignment horizontal="right"/>
    </xf>
    <xf numFmtId="164" fontId="3" fillId="2" borderId="19" xfId="15" applyNumberFormat="1" applyFont="1" applyFill="1" applyBorder="1" applyAlignment="1">
      <alignment horizontal="right"/>
    </xf>
    <xf numFmtId="40" fontId="4" fillId="0" borderId="4" xfId="17" applyNumberFormat="1" applyFont="1" applyFill="1" applyBorder="1" applyAlignment="1">
      <alignment horizontal="right"/>
    </xf>
    <xf numFmtId="40" fontId="4" fillId="0" borderId="5" xfId="17" applyFont="1" applyFill="1" applyBorder="1" applyAlignment="1">
      <alignment horizontal="right"/>
    </xf>
    <xf numFmtId="40" fontId="4" fillId="0" borderId="4" xfId="17" applyFont="1" applyFill="1" applyBorder="1" applyAlignment="1">
      <alignment horizontal="right"/>
    </xf>
    <xf numFmtId="40" fontId="4" fillId="0" borderId="6" xfId="17" applyFont="1" applyFill="1" applyBorder="1" applyAlignment="1">
      <alignment horizontal="right"/>
    </xf>
    <xf numFmtId="0" fontId="3" fillId="0" borderId="24" xfId="22" applyFont="1" applyBorder="1" applyAlignment="1">
      <alignment horizontal="centerContinuous" vertical="center"/>
      <protection/>
    </xf>
    <xf numFmtId="40" fontId="4" fillId="0" borderId="0" xfId="17" applyFont="1" applyFill="1" applyBorder="1" applyAlignment="1">
      <alignment horizontal="right"/>
    </xf>
    <xf numFmtId="40" fontId="4" fillId="0" borderId="9" xfId="17" applyFont="1" applyFill="1" applyBorder="1" applyAlignment="1">
      <alignment horizontal="right"/>
    </xf>
    <xf numFmtId="40" fontId="4" fillId="0" borderId="0" xfId="17" applyNumberFormat="1" applyFont="1" applyFill="1" applyBorder="1" applyAlignment="1">
      <alignment horizontal="right"/>
    </xf>
    <xf numFmtId="40" fontId="4" fillId="0" borderId="8" xfId="17" applyFont="1" applyFill="1" applyBorder="1" applyAlignment="1">
      <alignment horizontal="right"/>
    </xf>
    <xf numFmtId="40" fontId="4" fillId="0" borderId="8" xfId="17" applyNumberFormat="1" applyFont="1" applyFill="1" applyBorder="1" applyAlignment="1">
      <alignment horizontal="right"/>
    </xf>
    <xf numFmtId="0" fontId="3" fillId="2" borderId="11" xfId="17" applyNumberFormat="1" applyFont="1" applyFill="1" applyBorder="1" applyAlignment="1">
      <alignment/>
    </xf>
    <xf numFmtId="0" fontId="4" fillId="0" borderId="4" xfId="17" applyNumberFormat="1" applyFont="1" applyFill="1" applyBorder="1" applyAlignment="1">
      <alignment/>
    </xf>
    <xf numFmtId="0" fontId="4" fillId="0" borderId="0" xfId="17" applyNumberFormat="1" applyFont="1" applyBorder="1" applyAlignment="1">
      <alignment/>
    </xf>
    <xf numFmtId="0" fontId="4" fillId="0" borderId="5" xfId="17" applyNumberFormat="1" applyFont="1" applyFill="1" applyBorder="1" applyAlignment="1">
      <alignment/>
    </xf>
    <xf numFmtId="0" fontId="4" fillId="0" borderId="8" xfId="17" applyNumberFormat="1" applyFont="1" applyBorder="1" applyAlignment="1">
      <alignment/>
    </xf>
    <xf numFmtId="0" fontId="3" fillId="2" borderId="1" xfId="17" applyNumberFormat="1" applyFont="1" applyFill="1" applyBorder="1" applyAlignment="1">
      <alignment/>
    </xf>
    <xf numFmtId="0" fontId="4" fillId="0" borderId="0" xfId="17" applyNumberFormat="1" applyFont="1" applyFill="1" applyBorder="1" applyAlignment="1">
      <alignment/>
    </xf>
    <xf numFmtId="0" fontId="4" fillId="0" borderId="0" xfId="17" applyNumberFormat="1" applyFont="1" applyAlignment="1">
      <alignment/>
    </xf>
    <xf numFmtId="0" fontId="3" fillId="2" borderId="17" xfId="17" applyNumberFormat="1" applyFont="1" applyFill="1" applyBorder="1" applyAlignment="1">
      <alignment/>
    </xf>
    <xf numFmtId="0" fontId="4" fillId="0" borderId="8" xfId="17" applyNumberFormat="1" applyFont="1" applyFill="1" applyBorder="1" applyAlignment="1">
      <alignment/>
    </xf>
    <xf numFmtId="40" fontId="4" fillId="0" borderId="0" xfId="17" applyNumberFormat="1" applyFont="1" applyAlignment="1">
      <alignment horizontal="right"/>
    </xf>
    <xf numFmtId="40" fontId="4" fillId="0" borderId="0" xfId="17" applyFont="1" applyAlignment="1">
      <alignment horizontal="right"/>
    </xf>
    <xf numFmtId="2" fontId="3" fillId="2" borderId="17" xfId="17" applyNumberFormat="1" applyFont="1" applyFill="1" applyBorder="1" applyAlignment="1">
      <alignment/>
    </xf>
    <xf numFmtId="0" fontId="4" fillId="0" borderId="0" xfId="17" applyNumberFormat="1" applyFont="1" applyFill="1" applyBorder="1" applyAlignment="1">
      <alignment horizontal="right"/>
    </xf>
    <xf numFmtId="0" fontId="4" fillId="0" borderId="0" xfId="15" applyNumberFormat="1" applyFont="1" applyFill="1" applyBorder="1" applyAlignment="1">
      <alignment horizontal="right"/>
    </xf>
    <xf numFmtId="0" fontId="4" fillId="0" borderId="0" xfId="15" applyNumberFormat="1" applyFont="1" applyFill="1" applyBorder="1" applyAlignment="1">
      <alignment/>
    </xf>
    <xf numFmtId="164" fontId="4" fillId="0" borderId="29" xfId="15" applyNumberFormat="1" applyFont="1" applyBorder="1" applyAlignment="1">
      <alignment horizontal="right"/>
    </xf>
    <xf numFmtId="164" fontId="4" fillId="0" borderId="30" xfId="15" applyNumberFormat="1" applyFont="1" applyFill="1" applyBorder="1" applyAlignment="1">
      <alignment horizontal="right"/>
    </xf>
    <xf numFmtId="164" fontId="4" fillId="0" borderId="5" xfId="15" applyNumberFormat="1" applyFont="1" applyBorder="1" applyAlignment="1">
      <alignment horizontal="right"/>
    </xf>
    <xf numFmtId="164" fontId="3" fillId="2" borderId="31" xfId="15" applyNumberFormat="1" applyFont="1" applyFill="1" applyBorder="1" applyAlignment="1">
      <alignment horizontal="right"/>
    </xf>
    <xf numFmtId="164" fontId="3" fillId="2" borderId="32" xfId="15" applyNumberFormat="1" applyFont="1" applyFill="1" applyBorder="1" applyAlignment="1">
      <alignment horizontal="right"/>
    </xf>
    <xf numFmtId="164" fontId="3" fillId="2" borderId="33" xfId="15" applyNumberFormat="1" applyFont="1" applyFill="1" applyBorder="1" applyAlignment="1">
      <alignment horizontal="right"/>
    </xf>
    <xf numFmtId="164" fontId="3" fillId="2" borderId="28" xfId="15" applyNumberFormat="1" applyFont="1" applyFill="1" applyBorder="1" applyAlignment="1">
      <alignment horizontal="right"/>
    </xf>
    <xf numFmtId="164" fontId="4" fillId="0" borderId="12" xfId="15" applyNumberFormat="1" applyFont="1" applyBorder="1" applyAlignment="1">
      <alignment horizontal="right"/>
    </xf>
    <xf numFmtId="164" fontId="4" fillId="0" borderId="6" xfId="15" applyNumberFormat="1" applyFont="1" applyBorder="1" applyAlignment="1">
      <alignment horizontal="right"/>
    </xf>
    <xf numFmtId="164" fontId="4" fillId="0" borderId="31" xfId="15" applyNumberFormat="1" applyFont="1" applyBorder="1" applyAlignment="1">
      <alignment horizontal="right"/>
    </xf>
    <xf numFmtId="164" fontId="4" fillId="0" borderId="32" xfId="15" applyNumberFormat="1" applyFont="1" applyBorder="1" applyAlignment="1">
      <alignment horizontal="right"/>
    </xf>
    <xf numFmtId="164" fontId="4" fillId="0" borderId="34" xfId="15" applyNumberFormat="1" applyFont="1" applyBorder="1" applyAlignment="1">
      <alignment/>
    </xf>
    <xf numFmtId="164" fontId="4" fillId="0" borderId="32" xfId="15" applyNumberFormat="1" applyFont="1" applyBorder="1" applyAlignment="1">
      <alignment/>
    </xf>
    <xf numFmtId="164" fontId="4" fillId="0" borderId="28" xfId="15" applyNumberFormat="1" applyFont="1" applyBorder="1" applyAlignment="1">
      <alignment/>
    </xf>
    <xf numFmtId="0" fontId="3" fillId="2" borderId="35" xfId="22" applyFont="1" applyFill="1" applyBorder="1">
      <alignment/>
      <protection/>
    </xf>
    <xf numFmtId="40" fontId="3" fillId="2" borderId="33" xfId="17" applyFont="1" applyFill="1" applyBorder="1" applyAlignment="1">
      <alignment/>
    </xf>
    <xf numFmtId="40" fontId="3" fillId="2" borderId="32" xfId="17" applyFont="1" applyFill="1" applyBorder="1" applyAlignment="1">
      <alignment wrapText="1"/>
    </xf>
    <xf numFmtId="164" fontId="3" fillId="2" borderId="33" xfId="15" applyNumberFormat="1" applyFont="1" applyFill="1" applyBorder="1" applyAlignment="1">
      <alignment/>
    </xf>
    <xf numFmtId="40" fontId="3" fillId="2" borderId="33" xfId="17" applyNumberFormat="1" applyFont="1" applyFill="1" applyBorder="1" applyAlignment="1">
      <alignment/>
    </xf>
    <xf numFmtId="40" fontId="3" fillId="2" borderId="32" xfId="17" applyFont="1" applyFill="1" applyBorder="1" applyAlignment="1">
      <alignment/>
    </xf>
    <xf numFmtId="40" fontId="3" fillId="2" borderId="28" xfId="17" applyFont="1" applyFill="1" applyBorder="1" applyAlignment="1">
      <alignment/>
    </xf>
    <xf numFmtId="0" fontId="3" fillId="0" borderId="12" xfId="22" applyFont="1" applyBorder="1">
      <alignment/>
      <protection/>
    </xf>
    <xf numFmtId="38" fontId="4" fillId="0" borderId="4" xfId="17" applyNumberFormat="1" applyFont="1" applyBorder="1" applyAlignment="1">
      <alignment horizontal="right"/>
    </xf>
    <xf numFmtId="40" fontId="4" fillId="0" borderId="4" xfId="17" applyFont="1" applyBorder="1" applyAlignment="1">
      <alignment/>
    </xf>
    <xf numFmtId="40" fontId="4" fillId="0" borderId="4" xfId="17" applyFont="1" applyBorder="1" applyAlignment="1">
      <alignment wrapText="1"/>
    </xf>
    <xf numFmtId="40" fontId="4" fillId="0" borderId="4" xfId="17" applyNumberFormat="1" applyFont="1" applyBorder="1" applyAlignment="1">
      <alignment horizontal="right"/>
    </xf>
    <xf numFmtId="40" fontId="4" fillId="0" borderId="4" xfId="17" applyFont="1" applyBorder="1" applyAlignment="1">
      <alignment horizontal="right"/>
    </xf>
    <xf numFmtId="38" fontId="4" fillId="0" borderId="4" xfId="17" applyNumberFormat="1" applyFont="1" applyBorder="1" applyAlignment="1">
      <alignment/>
    </xf>
    <xf numFmtId="40" fontId="4" fillId="0" borderId="6" xfId="17" applyFont="1" applyBorder="1" applyAlignment="1">
      <alignment/>
    </xf>
    <xf numFmtId="1" fontId="3" fillId="0" borderId="35" xfId="22" applyNumberFormat="1" applyFont="1" applyBorder="1">
      <alignment/>
      <protection/>
    </xf>
    <xf numFmtId="164" fontId="4" fillId="0" borderId="33" xfId="15" applyNumberFormat="1" applyFont="1" applyBorder="1" applyAlignment="1">
      <alignment horizontal="right"/>
    </xf>
    <xf numFmtId="40" fontId="4" fillId="0" borderId="33" xfId="17" applyFont="1" applyBorder="1" applyAlignment="1">
      <alignment/>
    </xf>
    <xf numFmtId="40" fontId="4" fillId="0" borderId="32" xfId="17" applyFont="1" applyBorder="1" applyAlignment="1">
      <alignment wrapText="1"/>
    </xf>
    <xf numFmtId="164" fontId="4" fillId="0" borderId="33" xfId="15" applyNumberFormat="1" applyFont="1" applyBorder="1" applyAlignment="1">
      <alignment/>
    </xf>
    <xf numFmtId="40" fontId="4" fillId="0" borderId="33" xfId="17" applyNumberFormat="1" applyFont="1" applyBorder="1" applyAlignment="1">
      <alignment/>
    </xf>
    <xf numFmtId="40" fontId="4" fillId="0" borderId="32" xfId="17" applyFont="1" applyBorder="1" applyAlignment="1">
      <alignment/>
    </xf>
    <xf numFmtId="40" fontId="4" fillId="0" borderId="28" xfId="17" applyFont="1" applyBorder="1" applyAlignment="1">
      <alignment/>
    </xf>
    <xf numFmtId="38" fontId="4" fillId="0" borderId="12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3" fillId="2" borderId="14" xfId="17" applyNumberFormat="1" applyFont="1" applyFill="1" applyBorder="1" applyAlignment="1">
      <alignment/>
    </xf>
    <xf numFmtId="164" fontId="4" fillId="0" borderId="12" xfId="15" applyNumberFormat="1" applyFont="1" applyFill="1" applyBorder="1" applyAlignment="1">
      <alignment/>
    </xf>
    <xf numFmtId="164" fontId="4" fillId="0" borderId="13" xfId="15" applyNumberFormat="1" applyFont="1" applyFill="1" applyBorder="1" applyAlignment="1">
      <alignment/>
    </xf>
    <xf numFmtId="164" fontId="3" fillId="2" borderId="14" xfId="15" applyNumberFormat="1" applyFont="1" applyFill="1" applyBorder="1" applyAlignment="1">
      <alignment/>
    </xf>
    <xf numFmtId="40" fontId="4" fillId="0" borderId="0" xfId="17" applyFont="1" applyBorder="1" applyAlignment="1">
      <alignment horizontal="right"/>
    </xf>
    <xf numFmtId="164" fontId="4" fillId="0" borderId="31" xfId="15" applyNumberFormat="1" applyFont="1" applyBorder="1" applyAlignment="1">
      <alignment/>
    </xf>
    <xf numFmtId="0" fontId="4" fillId="0" borderId="33" xfId="17" applyNumberFormat="1" applyFont="1" applyBorder="1" applyAlignment="1">
      <alignment/>
    </xf>
    <xf numFmtId="2" fontId="3" fillId="2" borderId="33" xfId="17" applyNumberFormat="1" applyFont="1" applyFill="1" applyBorder="1" applyAlignment="1">
      <alignment/>
    </xf>
    <xf numFmtId="1" fontId="3" fillId="0" borderId="0" xfId="22" applyNumberFormat="1" applyFont="1" applyFill="1" applyBorder="1">
      <alignment/>
      <protection/>
    </xf>
    <xf numFmtId="0" fontId="3" fillId="2" borderId="0" xfId="22" applyFont="1" applyFill="1" applyBorder="1">
      <alignment/>
      <protection/>
    </xf>
    <xf numFmtId="40" fontId="3" fillId="2" borderId="0" xfId="17" applyFont="1" applyFill="1" applyBorder="1" applyAlignment="1">
      <alignment/>
    </xf>
    <xf numFmtId="0" fontId="3" fillId="0" borderId="0" xfId="22" applyFont="1" applyBorder="1">
      <alignment/>
      <protection/>
    </xf>
    <xf numFmtId="1" fontId="3" fillId="0" borderId="4" xfId="22" applyNumberFormat="1" applyFont="1" applyFill="1" applyBorder="1">
      <alignment/>
      <protection/>
    </xf>
    <xf numFmtId="0" fontId="3" fillId="2" borderId="16" xfId="22" applyFont="1" applyFill="1" applyBorder="1">
      <alignment/>
      <protection/>
    </xf>
    <xf numFmtId="38" fontId="5" fillId="0" borderId="27" xfId="17" applyNumberFormat="1" applyFont="1" applyBorder="1" applyAlignment="1">
      <alignment horizontal="center" vertical="center"/>
    </xf>
    <xf numFmtId="38" fontId="4" fillId="0" borderId="30" xfId="17" applyNumberFormat="1" applyFont="1" applyBorder="1" applyAlignment="1">
      <alignment/>
    </xf>
    <xf numFmtId="164" fontId="4" fillId="0" borderId="30" xfId="15" applyNumberFormat="1" applyFont="1" applyFill="1" applyBorder="1" applyAlignment="1">
      <alignment/>
    </xf>
    <xf numFmtId="164" fontId="4" fillId="0" borderId="30" xfId="15" applyNumberFormat="1" applyFont="1" applyBorder="1" applyAlignment="1">
      <alignment/>
    </xf>
    <xf numFmtId="164" fontId="3" fillId="2" borderId="36" xfId="15" applyNumberFormat="1" applyFont="1" applyFill="1" applyBorder="1" applyAlignment="1">
      <alignment/>
    </xf>
    <xf numFmtId="40" fontId="3" fillId="2" borderId="37" xfId="17" applyFont="1" applyFill="1" applyBorder="1" applyAlignment="1">
      <alignment/>
    </xf>
    <xf numFmtId="40" fontId="4" fillId="0" borderId="38" xfId="17" applyFont="1" applyFill="1" applyBorder="1" applyAlignment="1">
      <alignment/>
    </xf>
    <xf numFmtId="38" fontId="4" fillId="0" borderId="12" xfId="17" applyNumberFormat="1" applyFont="1" applyFill="1" applyBorder="1" applyAlignment="1">
      <alignment horizontal="right"/>
    </xf>
    <xf numFmtId="1" fontId="3" fillId="0" borderId="13" xfId="22" applyNumberFormat="1" applyFont="1" applyBorder="1">
      <alignment/>
      <protection/>
    </xf>
    <xf numFmtId="164" fontId="4" fillId="0" borderId="30" xfId="15" applyNumberFormat="1" applyFont="1" applyBorder="1" applyAlignment="1">
      <alignment horizontal="right"/>
    </xf>
    <xf numFmtId="164" fontId="3" fillId="2" borderId="36" xfId="15" applyNumberFormat="1" applyFont="1" applyFill="1" applyBorder="1" applyAlignment="1">
      <alignment horizontal="right"/>
    </xf>
    <xf numFmtId="40" fontId="3" fillId="2" borderId="39" xfId="17" applyFont="1" applyFill="1" applyBorder="1" applyAlignment="1">
      <alignment wrapText="1"/>
    </xf>
    <xf numFmtId="40" fontId="3" fillId="2" borderId="37" xfId="17" applyNumberFormat="1" applyFont="1" applyFill="1" applyBorder="1" applyAlignment="1">
      <alignment/>
    </xf>
    <xf numFmtId="164" fontId="4" fillId="0" borderId="40" xfId="15" applyNumberFormat="1" applyFont="1" applyFill="1" applyBorder="1" applyAlignment="1">
      <alignment horizontal="right"/>
    </xf>
    <xf numFmtId="40" fontId="4" fillId="0" borderId="41" xfId="17" applyFont="1" applyFill="1" applyBorder="1" applyAlignment="1">
      <alignment wrapText="1"/>
    </xf>
    <xf numFmtId="164" fontId="4" fillId="0" borderId="38" xfId="15" applyNumberFormat="1" applyFont="1" applyFill="1" applyBorder="1" applyAlignment="1">
      <alignment/>
    </xf>
    <xf numFmtId="40" fontId="4" fillId="0" borderId="38" xfId="17" applyNumberFormat="1" applyFont="1" applyFill="1" applyBorder="1" applyAlignment="1">
      <alignment/>
    </xf>
    <xf numFmtId="38" fontId="4" fillId="0" borderId="30" xfId="17" applyNumberFormat="1" applyFont="1" applyBorder="1" applyAlignment="1">
      <alignment horizontal="right"/>
    </xf>
    <xf numFmtId="40" fontId="4" fillId="0" borderId="0" xfId="17" applyNumberFormat="1" applyFont="1" applyBorder="1" applyAlignment="1">
      <alignment horizontal="right"/>
    </xf>
    <xf numFmtId="164" fontId="3" fillId="2" borderId="17" xfId="15" applyNumberFormat="1" applyFont="1" applyFill="1" applyBorder="1" applyAlignment="1">
      <alignment/>
    </xf>
    <xf numFmtId="164" fontId="3" fillId="2" borderId="42" xfId="15" applyNumberFormat="1" applyFont="1" applyFill="1" applyBorder="1" applyAlignment="1">
      <alignment/>
    </xf>
    <xf numFmtId="38" fontId="3" fillId="2" borderId="16" xfId="17" applyNumberFormat="1" applyFont="1" applyFill="1" applyBorder="1" applyAlignment="1">
      <alignment horizontal="right"/>
    </xf>
    <xf numFmtId="38" fontId="3" fillId="2" borderId="17" xfId="17" applyNumberFormat="1" applyFont="1" applyFill="1" applyBorder="1" applyAlignment="1">
      <alignment/>
    </xf>
    <xf numFmtId="38" fontId="3" fillId="2" borderId="42" xfId="17" applyNumberFormat="1" applyFont="1" applyFill="1" applyBorder="1" applyAlignment="1">
      <alignment/>
    </xf>
    <xf numFmtId="38" fontId="3" fillId="2" borderId="17" xfId="17" applyNumberFormat="1" applyFont="1" applyFill="1" applyBorder="1" applyAlignment="1">
      <alignment horizontal="right"/>
    </xf>
    <xf numFmtId="38" fontId="3" fillId="2" borderId="16" xfId="17" applyNumberFormat="1" applyFont="1" applyFill="1" applyBorder="1" applyAlignment="1">
      <alignment/>
    </xf>
    <xf numFmtId="164" fontId="3" fillId="2" borderId="16" xfId="15" applyNumberFormat="1" applyFont="1" applyFill="1" applyBorder="1" applyAlignment="1">
      <alignment/>
    </xf>
    <xf numFmtId="164" fontId="3" fillId="2" borderId="16" xfId="15" applyNumberFormat="1" applyFont="1" applyFill="1" applyBorder="1" applyAlignment="1" quotePrefix="1">
      <alignment horizontal="center"/>
    </xf>
    <xf numFmtId="38" fontId="4" fillId="0" borderId="12" xfId="17" applyNumberFormat="1" applyFont="1" applyBorder="1" applyAlignment="1">
      <alignment horizontal="right"/>
    </xf>
    <xf numFmtId="40" fontId="4" fillId="0" borderId="6" xfId="17" applyFont="1" applyBorder="1" applyAlignment="1">
      <alignment horizontal="right"/>
    </xf>
    <xf numFmtId="38" fontId="4" fillId="0" borderId="12" xfId="17" applyNumberFormat="1" applyFont="1" applyBorder="1" applyAlignment="1">
      <alignment/>
    </xf>
    <xf numFmtId="0" fontId="3" fillId="2" borderId="19" xfId="17" applyNumberFormat="1" applyFont="1" applyFill="1" applyBorder="1" applyAlignment="1">
      <alignment/>
    </xf>
    <xf numFmtId="0" fontId="4" fillId="0" borderId="4" xfId="17" applyNumberFormat="1" applyFont="1" applyBorder="1" applyAlignment="1">
      <alignment/>
    </xf>
    <xf numFmtId="0" fontId="4" fillId="0" borderId="6" xfId="17" applyNumberFormat="1" applyFont="1" applyBorder="1" applyAlignment="1">
      <alignment/>
    </xf>
    <xf numFmtId="0" fontId="4" fillId="0" borderId="9" xfId="17" applyNumberFormat="1" applyFont="1" applyFill="1" applyBorder="1" applyAlignment="1">
      <alignment/>
    </xf>
    <xf numFmtId="0" fontId="4" fillId="0" borderId="28" xfId="17" applyNumberFormat="1" applyFont="1" applyBorder="1" applyAlignment="1">
      <alignment/>
    </xf>
    <xf numFmtId="40" fontId="4" fillId="0" borderId="4" xfId="17" applyNumberFormat="1" applyFont="1" applyBorder="1" applyAlignment="1">
      <alignment/>
    </xf>
    <xf numFmtId="164" fontId="4" fillId="0" borderId="28" xfId="15" applyNumberFormat="1" applyFont="1" applyBorder="1" applyAlignment="1">
      <alignment horizontal="right"/>
    </xf>
    <xf numFmtId="164" fontId="4" fillId="0" borderId="31" xfId="15" applyNumberFormat="1" applyFont="1" applyFill="1" applyBorder="1" applyAlignment="1">
      <alignment horizontal="right"/>
    </xf>
    <xf numFmtId="164" fontId="4" fillId="0" borderId="28" xfId="15" applyNumberFormat="1" applyFont="1" applyFill="1" applyBorder="1" applyAlignment="1">
      <alignment horizontal="right"/>
    </xf>
    <xf numFmtId="164" fontId="4" fillId="0" borderId="31" xfId="15" applyNumberFormat="1" applyFont="1" applyFill="1" applyBorder="1" applyAlignment="1">
      <alignment/>
    </xf>
    <xf numFmtId="40" fontId="4" fillId="0" borderId="33" xfId="17" applyFont="1" applyFill="1" applyBorder="1" applyAlignment="1">
      <alignment/>
    </xf>
    <xf numFmtId="40" fontId="4" fillId="0" borderId="28" xfId="17" applyFont="1" applyFill="1" applyBorder="1" applyAlignment="1">
      <alignment/>
    </xf>
    <xf numFmtId="38" fontId="4" fillId="0" borderId="31" xfId="17" applyNumberFormat="1" applyFont="1" applyBorder="1" applyAlignment="1">
      <alignment/>
    </xf>
    <xf numFmtId="40" fontId="4" fillId="0" borderId="33" xfId="17" applyFont="1" applyFill="1" applyBorder="1" applyAlignment="1">
      <alignment horizontal="right"/>
    </xf>
    <xf numFmtId="40" fontId="4" fillId="0" borderId="28" xfId="17" applyFont="1" applyFill="1" applyBorder="1" applyAlignment="1">
      <alignment horizontal="right"/>
    </xf>
    <xf numFmtId="40" fontId="4" fillId="0" borderId="33" xfId="17" applyNumberFormat="1" applyFont="1" applyFill="1" applyBorder="1" applyAlignment="1">
      <alignment horizontal="right"/>
    </xf>
    <xf numFmtId="40" fontId="4" fillId="0" borderId="28" xfId="17" applyNumberFormat="1" applyFont="1" applyFill="1" applyBorder="1" applyAlignment="1">
      <alignment horizontal="right"/>
    </xf>
    <xf numFmtId="40" fontId="4" fillId="0" borderId="33" xfId="17" applyNumberFormat="1" applyFont="1" applyFill="1" applyBorder="1" applyAlignment="1">
      <alignment/>
    </xf>
    <xf numFmtId="40" fontId="4" fillId="0" borderId="28" xfId="17" applyNumberFormat="1" applyFont="1" applyFill="1" applyBorder="1" applyAlignment="1">
      <alignment/>
    </xf>
    <xf numFmtId="0" fontId="4" fillId="0" borderId="6" xfId="17" applyNumberFormat="1" applyFont="1" applyFill="1" applyBorder="1" applyAlignment="1">
      <alignment/>
    </xf>
    <xf numFmtId="0" fontId="4" fillId="0" borderId="9" xfId="17" applyNumberFormat="1" applyFont="1" applyBorder="1" applyAlignment="1">
      <alignment/>
    </xf>
    <xf numFmtId="0" fontId="4" fillId="0" borderId="33" xfId="17" applyNumberFormat="1" applyFont="1" applyFill="1" applyBorder="1" applyAlignment="1">
      <alignment/>
    </xf>
    <xf numFmtId="0" fontId="4" fillId="0" borderId="28" xfId="17" applyNumberFormat="1" applyFont="1" applyFill="1" applyBorder="1" applyAlignment="1">
      <alignment/>
    </xf>
    <xf numFmtId="0" fontId="4" fillId="0" borderId="33" xfId="17" applyNumberFormat="1" applyFont="1" applyFill="1" applyBorder="1" applyAlignment="1">
      <alignment horizontal="right"/>
    </xf>
    <xf numFmtId="40" fontId="4" fillId="0" borderId="4" xfId="17" applyFont="1" applyFill="1" applyBorder="1" applyAlignment="1">
      <alignment wrapText="1"/>
    </xf>
    <xf numFmtId="40" fontId="4" fillId="0" borderId="0" xfId="17" applyFont="1" applyBorder="1" applyAlignment="1">
      <alignment wrapText="1"/>
    </xf>
    <xf numFmtId="38" fontId="3" fillId="0" borderId="29" xfId="17" applyNumberFormat="1" applyFont="1" applyBorder="1" applyAlignment="1">
      <alignment horizontal="center" vertical="center"/>
    </xf>
    <xf numFmtId="38" fontId="3" fillId="0" borderId="4" xfId="17" applyNumberFormat="1" applyFont="1" applyBorder="1" applyAlignment="1">
      <alignment horizontal="center" vertical="center"/>
    </xf>
    <xf numFmtId="38" fontId="3" fillId="0" borderId="5" xfId="17" applyNumberFormat="1" applyFont="1" applyBorder="1" applyAlignment="1">
      <alignment horizontal="center" vertical="center"/>
    </xf>
    <xf numFmtId="38" fontId="3" fillId="0" borderId="43" xfId="17" applyNumberFormat="1" applyFont="1" applyBorder="1" applyAlignment="1">
      <alignment horizontal="center" vertical="center"/>
    </xf>
    <xf numFmtId="38" fontId="3" fillId="0" borderId="24" xfId="17" applyNumberFormat="1" applyFont="1" applyBorder="1" applyAlignment="1">
      <alignment horizontal="center" vertical="center"/>
    </xf>
    <xf numFmtId="38" fontId="3" fillId="0" borderId="44" xfId="17" applyNumberFormat="1" applyFont="1" applyBorder="1" applyAlignment="1">
      <alignment horizontal="center" vertical="center"/>
    </xf>
    <xf numFmtId="38" fontId="3" fillId="0" borderId="6" xfId="17" applyNumberFormat="1" applyFont="1" applyBorder="1" applyAlignment="1">
      <alignment horizontal="center" vertical="center"/>
    </xf>
    <xf numFmtId="38" fontId="3" fillId="0" borderId="25" xfId="17" applyNumberFormat="1" applyFont="1" applyBorder="1" applyAlignment="1">
      <alignment horizontal="center" vertical="center"/>
    </xf>
    <xf numFmtId="0" fontId="3" fillId="0" borderId="45" xfId="22" applyFont="1" applyBorder="1" applyAlignment="1">
      <alignment horizontal="center" vertical="center" wrapText="1"/>
      <protection/>
    </xf>
    <xf numFmtId="0" fontId="3" fillId="0" borderId="21" xfId="22" applyFont="1" applyBorder="1" applyAlignment="1">
      <alignment horizontal="center" vertical="center" wrapText="1"/>
      <protection/>
    </xf>
    <xf numFmtId="0" fontId="3" fillId="0" borderId="3" xfId="22" applyFont="1" applyBorder="1" applyAlignment="1">
      <alignment horizontal="center" vertical="center"/>
      <protection/>
    </xf>
    <xf numFmtId="0" fontId="3" fillId="0" borderId="7" xfId="22" applyFont="1" applyBorder="1" applyAlignment="1">
      <alignment horizontal="center" vertical="center"/>
      <protection/>
    </xf>
    <xf numFmtId="0" fontId="3" fillId="0" borderId="35" xfId="22" applyFont="1" applyBorder="1" applyAlignment="1">
      <alignment horizontal="center" vertical="center"/>
      <protection/>
    </xf>
    <xf numFmtId="38" fontId="3" fillId="0" borderId="12" xfId="17" applyNumberFormat="1" applyFont="1" applyBorder="1" applyAlignment="1">
      <alignment horizontal="center" vertical="center"/>
    </xf>
    <xf numFmtId="38" fontId="3" fillId="0" borderId="23" xfId="17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omma_~7202659" xfId="17"/>
    <cellStyle name="Currency" xfId="18"/>
    <cellStyle name="Currency [0]" xfId="19"/>
    <cellStyle name="Followed Hyperlink" xfId="20"/>
    <cellStyle name="Hyperlink" xfId="21"/>
    <cellStyle name="Normal_~720265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5-year-old New Zealand Children. SDS data 2003.</a:t>
            </a:r>
          </a:p>
        </c:rich>
      </c:tx>
      <c:layout>
        <c:manualLayout>
          <c:xMode val="factor"/>
          <c:yMode val="factor"/>
          <c:x val="-0.12675"/>
          <c:y val="0.07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57"/>
          <c:w val="0.601"/>
          <c:h val="0.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Sheet3!$I$35</c:f>
              <c:strCache>
                <c:ptCount val="1"/>
                <c:pt idx="0">
                  <c:v>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Sheet3!$H$36:$H$39</c:f>
              <c:strCache>
                <c:ptCount val="4"/>
                <c:pt idx="0">
                  <c:v>totals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Sheet3!$I$36:$I$39</c:f>
              <c:numCache>
                <c:ptCount val="4"/>
                <c:pt idx="0">
                  <c:v>61.66</c:v>
                </c:pt>
                <c:pt idx="1">
                  <c:v>42.16</c:v>
                </c:pt>
                <c:pt idx="2">
                  <c:v>42.92</c:v>
                </c:pt>
                <c:pt idx="3">
                  <c:v>69.68</c:v>
                </c:pt>
              </c:numCache>
            </c:numRef>
          </c:val>
        </c:ser>
        <c:ser>
          <c:idx val="1"/>
          <c:order val="1"/>
          <c:tx>
            <c:strRef>
              <c:f>Sheet3!$J$35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Sheet3!$H$36:$H$39</c:f>
              <c:strCache>
                <c:ptCount val="4"/>
                <c:pt idx="0">
                  <c:v>totals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Sheet3!$J$36:$J$39</c:f>
              <c:numCache>
                <c:ptCount val="4"/>
                <c:pt idx="0">
                  <c:v>45.35</c:v>
                </c:pt>
                <c:pt idx="1">
                  <c:v>23.8</c:v>
                </c:pt>
                <c:pt idx="2">
                  <c:v>28.4</c:v>
                </c:pt>
                <c:pt idx="3">
                  <c:v>52.75</c:v>
                </c:pt>
              </c:numCache>
            </c:numRef>
          </c:val>
        </c:ser>
        <c:axId val="27520402"/>
        <c:axId val="46357027"/>
      </c:bar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357027"/>
        <c:crosses val="autoZero"/>
        <c:auto val="1"/>
        <c:lblOffset val="100"/>
        <c:noMultiLvlLbl val="0"/>
      </c:catAx>
      <c:valAx>
        <c:axId val="4635702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 caries-free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2040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.35375"/>
          <c:w val="0.09625"/>
          <c:h val="0.0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Year 8 New Zealand Children. SDS data 2003.</a:t>
            </a:r>
          </a:p>
        </c:rich>
      </c:tx>
      <c:layout>
        <c:manualLayout>
          <c:xMode val="factor"/>
          <c:yMode val="factor"/>
          <c:x val="-0.0812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6"/>
          <c:w val="0.6635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Sheet3!$I$42</c:f>
              <c:strCache>
                <c:ptCount val="1"/>
                <c:pt idx="0">
                  <c:v>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Sheet3!$H$43:$H$46</c:f>
              <c:strCache>
                <c:ptCount val="4"/>
                <c:pt idx="0">
                  <c:v>Total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Sheet3!$I$43:$I$46</c:f>
              <c:numCache>
                <c:ptCount val="4"/>
                <c:pt idx="0">
                  <c:v>1.26</c:v>
                </c:pt>
                <c:pt idx="1">
                  <c:v>1.89</c:v>
                </c:pt>
                <c:pt idx="2">
                  <c:v>1.7</c:v>
                </c:pt>
                <c:pt idx="3">
                  <c:v>1.09</c:v>
                </c:pt>
              </c:numCache>
            </c:numRef>
          </c:val>
        </c:ser>
        <c:ser>
          <c:idx val="1"/>
          <c:order val="1"/>
          <c:tx>
            <c:strRef>
              <c:f>Sheet3!$J$42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Sheet3!$H$43:$H$46</c:f>
              <c:strCache>
                <c:ptCount val="4"/>
                <c:pt idx="0">
                  <c:v>Total</c:v>
                </c:pt>
                <c:pt idx="1">
                  <c:v>Maori</c:v>
                </c:pt>
                <c:pt idx="2">
                  <c:v>Pacific Island</c:v>
                </c:pt>
                <c:pt idx="3">
                  <c:v>Other</c:v>
                </c:pt>
              </c:strCache>
            </c:strRef>
          </c:cat>
          <c:val>
            <c:numRef>
              <c:f>Sheet3!$J$43:$J$46</c:f>
              <c:numCache>
                <c:ptCount val="4"/>
                <c:pt idx="0">
                  <c:v>1.77</c:v>
                </c:pt>
                <c:pt idx="1">
                  <c:v>2.61</c:v>
                </c:pt>
                <c:pt idx="2">
                  <c:v>2.51</c:v>
                </c:pt>
                <c:pt idx="3">
                  <c:v>1.52</c:v>
                </c:pt>
              </c:numCache>
            </c:numRef>
          </c:val>
        </c:ser>
        <c:axId val="14560060"/>
        <c:axId val="63931677"/>
      </c:barChart>
      <c:catAx>
        <c:axId val="1456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931677"/>
        <c:crosses val="autoZero"/>
        <c:auto val="1"/>
        <c:lblOffset val="100"/>
        <c:noMultiLvlLbl val="0"/>
      </c:catAx>
      <c:valAx>
        <c:axId val="639316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mean DMFT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560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35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5-year-old Maori by fluoridation. 
SDS data 2003.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Sheet3!$B$10</c:f>
              <c:strCache>
                <c:ptCount val="1"/>
                <c:pt idx="0">
                  <c:v>Maori 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Sheet3!$A$11:$A$32</c:f>
              <c:strCache>
                <c:ptCount val="22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Sheet3!$B$11:$B$32</c:f>
              <c:numCache>
                <c:ptCount val="22"/>
                <c:pt idx="0">
                  <c:v>0</c:v>
                </c:pt>
                <c:pt idx="1">
                  <c:v>61.17</c:v>
                </c:pt>
                <c:pt idx="2">
                  <c:v>63.47</c:v>
                </c:pt>
                <c:pt idx="3">
                  <c:v>56.8</c:v>
                </c:pt>
                <c:pt idx="4">
                  <c:v>47.8</c:v>
                </c:pt>
                <c:pt idx="5">
                  <c:v>18.29</c:v>
                </c:pt>
                <c:pt idx="6">
                  <c:v>25</c:v>
                </c:pt>
                <c:pt idx="7">
                  <c:v>26.59</c:v>
                </c:pt>
                <c:pt idx="8">
                  <c:v>30.97</c:v>
                </c:pt>
                <c:pt idx="9">
                  <c:v>27.3</c:v>
                </c:pt>
                <c:pt idx="10">
                  <c:v>42.5</c:v>
                </c:pt>
                <c:pt idx="11">
                  <c:v>0</c:v>
                </c:pt>
                <c:pt idx="12">
                  <c:v>27</c:v>
                </c:pt>
                <c:pt idx="13">
                  <c:v>41.8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44.44</c:v>
                </c:pt>
                <c:pt idx="20">
                  <c:v>39.7</c:v>
                </c:pt>
              </c:numCache>
            </c:numRef>
          </c:val>
        </c:ser>
        <c:ser>
          <c:idx val="1"/>
          <c:order val="1"/>
          <c:tx>
            <c:strRef>
              <c:f>Sheet3!$C$10</c:f>
              <c:strCache>
                <c:ptCount val="1"/>
                <c:pt idx="0">
                  <c:v>Maori 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Sheet3!$A$11:$A$32</c:f>
              <c:strCache>
                <c:ptCount val="22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Sheet3!$C$11:$C$32</c:f>
              <c:numCache>
                <c:ptCount val="22"/>
                <c:pt idx="0">
                  <c:v>19.16</c:v>
                </c:pt>
                <c:pt idx="1">
                  <c:v>48.39</c:v>
                </c:pt>
                <c:pt idx="2">
                  <c:v>57.14</c:v>
                </c:pt>
                <c:pt idx="3">
                  <c:v>54.76</c:v>
                </c:pt>
                <c:pt idx="4">
                  <c:v>23.54</c:v>
                </c:pt>
                <c:pt idx="5">
                  <c:v>18.42</c:v>
                </c:pt>
                <c:pt idx="6">
                  <c:v>21.4</c:v>
                </c:pt>
                <c:pt idx="7">
                  <c:v>11.77</c:v>
                </c:pt>
                <c:pt idx="8">
                  <c:v>18.4</c:v>
                </c:pt>
                <c:pt idx="9">
                  <c:v>23.17</c:v>
                </c:pt>
                <c:pt idx="10">
                  <c:v>27.1</c:v>
                </c:pt>
                <c:pt idx="11">
                  <c:v>24.47</c:v>
                </c:pt>
                <c:pt idx="12">
                  <c:v>0</c:v>
                </c:pt>
                <c:pt idx="13">
                  <c:v>0</c:v>
                </c:pt>
                <c:pt idx="14">
                  <c:v>23</c:v>
                </c:pt>
                <c:pt idx="15">
                  <c:v>27</c:v>
                </c:pt>
                <c:pt idx="16">
                  <c:v>39</c:v>
                </c:pt>
                <c:pt idx="17">
                  <c:v>28.4</c:v>
                </c:pt>
                <c:pt idx="18">
                  <c:v>33</c:v>
                </c:pt>
                <c:pt idx="19">
                  <c:v>41.33</c:v>
                </c:pt>
                <c:pt idx="20">
                  <c:v>22.7</c:v>
                </c:pt>
              </c:numCache>
            </c:numRef>
          </c:val>
        </c:ser>
        <c:gapWidth val="60"/>
        <c:axId val="38514182"/>
        <c:axId val="11083319"/>
      </c:barChart>
      <c:catAx>
        <c:axId val="385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1083319"/>
        <c:crosses val="autoZero"/>
        <c:auto val="1"/>
        <c:lblOffset val="100"/>
        <c:noMultiLvlLbl val="0"/>
      </c:catAx>
      <c:valAx>
        <c:axId val="1108331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% caries-free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851418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5-year-old Pacific Island Children.
SDS data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6725"/>
          <c:w val="0.754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Sheet3!$F$10</c:f>
              <c:strCache>
                <c:ptCount val="1"/>
                <c:pt idx="0">
                  <c:v>PI 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Sheet3!$E$11:$E$31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Sheet3!$F$11:$F$31</c:f>
              <c:numCache>
                <c:ptCount val="21"/>
                <c:pt idx="0">
                  <c:v>0</c:v>
                </c:pt>
                <c:pt idx="1">
                  <c:v>47.91</c:v>
                </c:pt>
                <c:pt idx="2">
                  <c:v>49.56</c:v>
                </c:pt>
                <c:pt idx="3">
                  <c:v>50.43</c:v>
                </c:pt>
                <c:pt idx="4">
                  <c:v>19.05</c:v>
                </c:pt>
                <c:pt idx="5">
                  <c:v>40</c:v>
                </c:pt>
                <c:pt idx="6">
                  <c:v>0</c:v>
                </c:pt>
                <c:pt idx="7">
                  <c:v>16.67</c:v>
                </c:pt>
                <c:pt idx="8">
                  <c:v>29</c:v>
                </c:pt>
                <c:pt idx="9">
                  <c:v>24.32</c:v>
                </c:pt>
                <c:pt idx="10">
                  <c:v>33.3</c:v>
                </c:pt>
                <c:pt idx="11">
                  <c:v>0</c:v>
                </c:pt>
                <c:pt idx="12">
                  <c:v>24.1</c:v>
                </c:pt>
                <c:pt idx="13">
                  <c:v>30.4</c:v>
                </c:pt>
                <c:pt idx="14">
                  <c:v>30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33.33</c:v>
                </c:pt>
                <c:pt idx="20">
                  <c:v>31.8</c:v>
                </c:pt>
              </c:numCache>
            </c:numRef>
          </c:val>
        </c:ser>
        <c:ser>
          <c:idx val="1"/>
          <c:order val="1"/>
          <c:tx>
            <c:strRef>
              <c:f>Sheet3!$G$10</c:f>
              <c:strCache>
                <c:ptCount val="1"/>
                <c:pt idx="0">
                  <c:v>PI 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Sheet3!$E$11:$E$31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Sheet3!$G$11:$G$31</c:f>
              <c:numCache>
                <c:ptCount val="21"/>
                <c:pt idx="0">
                  <c:v>50</c:v>
                </c:pt>
                <c:pt idx="1">
                  <c:v>66.67</c:v>
                </c:pt>
                <c:pt idx="2">
                  <c:v>68</c:v>
                </c:pt>
                <c:pt idx="3">
                  <c:v>41.46</c:v>
                </c:pt>
                <c:pt idx="4">
                  <c:v>42.86</c:v>
                </c:pt>
                <c:pt idx="5">
                  <c:v>27.78</c:v>
                </c:pt>
                <c:pt idx="6">
                  <c:v>22.22</c:v>
                </c:pt>
                <c:pt idx="7">
                  <c:v>33.33</c:v>
                </c:pt>
                <c:pt idx="8">
                  <c:v>100</c:v>
                </c:pt>
                <c:pt idx="9">
                  <c:v>19.44</c:v>
                </c:pt>
                <c:pt idx="10">
                  <c:v>20.6</c:v>
                </c:pt>
                <c:pt idx="11">
                  <c:v>8.33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0</c:v>
                </c:pt>
                <c:pt idx="16">
                  <c:v>0</c:v>
                </c:pt>
                <c:pt idx="17">
                  <c:v>20.4</c:v>
                </c:pt>
                <c:pt idx="18">
                  <c:v>25</c:v>
                </c:pt>
                <c:pt idx="19">
                  <c:v>25</c:v>
                </c:pt>
                <c:pt idx="20">
                  <c:v>60</c:v>
                </c:pt>
              </c:numCache>
            </c:numRef>
          </c:val>
        </c:ser>
        <c:gapWidth val="60"/>
        <c:axId val="32641008"/>
        <c:axId val="25333617"/>
      </c:bar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333617"/>
        <c:crosses val="autoZero"/>
        <c:auto val="1"/>
        <c:lblOffset val="100"/>
        <c:noMultiLvlLbl val="0"/>
      </c:catAx>
      <c:valAx>
        <c:axId val="2533361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% Caries-free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264100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4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children by fluoridation. 
SDS data 2003.</a:t>
            </a:r>
          </a:p>
        </c:rich>
      </c:tx>
      <c:layout>
        <c:manualLayout>
          <c:xMode val="factor"/>
          <c:yMode val="factor"/>
          <c:x val="-0.00275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675"/>
          <c:w val="0.7177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Sheet3!$J$10</c:f>
              <c:strCache>
                <c:ptCount val="1"/>
                <c:pt idx="0">
                  <c:v>Other 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Sheet3!$I$11:$I$31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Sheet3!$J$11:$J$31</c:f>
              <c:numCache>
                <c:ptCount val="21"/>
                <c:pt idx="0">
                  <c:v>0</c:v>
                </c:pt>
                <c:pt idx="1">
                  <c:v>79.69</c:v>
                </c:pt>
                <c:pt idx="2">
                  <c:v>77.91</c:v>
                </c:pt>
                <c:pt idx="3">
                  <c:v>74.47</c:v>
                </c:pt>
                <c:pt idx="4">
                  <c:v>56</c:v>
                </c:pt>
                <c:pt idx="5">
                  <c:v>64.33</c:v>
                </c:pt>
                <c:pt idx="6">
                  <c:v>55.45</c:v>
                </c:pt>
                <c:pt idx="7">
                  <c:v>48.72</c:v>
                </c:pt>
                <c:pt idx="8">
                  <c:v>56.4</c:v>
                </c:pt>
                <c:pt idx="9">
                  <c:v>64.57</c:v>
                </c:pt>
                <c:pt idx="10">
                  <c:v>55.2</c:v>
                </c:pt>
                <c:pt idx="11">
                  <c:v>0</c:v>
                </c:pt>
                <c:pt idx="12">
                  <c:v>60.2</c:v>
                </c:pt>
                <c:pt idx="13">
                  <c:v>68.1</c:v>
                </c:pt>
                <c:pt idx="14">
                  <c:v>68</c:v>
                </c:pt>
                <c:pt idx="15">
                  <c:v>0</c:v>
                </c:pt>
                <c:pt idx="16">
                  <c:v>0</c:v>
                </c:pt>
                <c:pt idx="17">
                  <c:v>50</c:v>
                </c:pt>
                <c:pt idx="18">
                  <c:v>0</c:v>
                </c:pt>
                <c:pt idx="19">
                  <c:v>65.69</c:v>
                </c:pt>
                <c:pt idx="20">
                  <c:v>57.9</c:v>
                </c:pt>
              </c:numCache>
            </c:numRef>
          </c:val>
        </c:ser>
        <c:ser>
          <c:idx val="1"/>
          <c:order val="1"/>
          <c:tx>
            <c:strRef>
              <c:f>Sheet3!$K$10</c:f>
              <c:strCache>
                <c:ptCount val="1"/>
                <c:pt idx="0">
                  <c:v>Other 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Sheet3!$I$11:$I$31</c:f>
              <c:strCache>
                <c:ptCount val="21"/>
                <c:pt idx="0">
                  <c:v>Northland </c:v>
                </c:pt>
                <c:pt idx="1">
                  <c:v>Waitemata </c:v>
                </c:pt>
                <c:pt idx="2">
                  <c:v>Auckland</c:v>
                </c:pt>
                <c:pt idx="3">
                  <c:v>Counties Manukau</c:v>
                </c:pt>
                <c:pt idx="4">
                  <c:v>Waikato </c:v>
                </c:pt>
                <c:pt idx="5">
                  <c:v>Lakes</c:v>
                </c:pt>
                <c:pt idx="6">
                  <c:v>Bay of Plenty</c:v>
                </c:pt>
                <c:pt idx="7">
                  <c:v>Tairawhiti </c:v>
                </c:pt>
                <c:pt idx="8">
                  <c:v>Taranaki </c:v>
                </c:pt>
                <c:pt idx="9">
                  <c:v>Hawkes Bay </c:v>
                </c:pt>
                <c:pt idx="10">
                  <c:v>Midcentral </c:v>
                </c:pt>
                <c:pt idx="11">
                  <c:v>Whanganui</c:v>
                </c:pt>
                <c:pt idx="12">
                  <c:v>Hutt Valley </c:v>
                </c:pt>
                <c:pt idx="13">
                  <c:v>Capital &amp; Coast</c:v>
                </c:pt>
                <c:pt idx="14">
                  <c:v>Wairarapa</c:v>
                </c:pt>
                <c:pt idx="15">
                  <c:v>Nelson-Marlborough </c:v>
                </c:pt>
                <c:pt idx="16">
                  <c:v>West Coast</c:v>
                </c:pt>
                <c:pt idx="17">
                  <c:v>Canterbury </c:v>
                </c:pt>
                <c:pt idx="18">
                  <c:v>South Canterbury</c:v>
                </c:pt>
                <c:pt idx="19">
                  <c:v>Otago </c:v>
                </c:pt>
                <c:pt idx="20">
                  <c:v>Southland </c:v>
                </c:pt>
              </c:strCache>
            </c:strRef>
          </c:cat>
          <c:val>
            <c:numRef>
              <c:f>Sheet3!$K$11:$K$31</c:f>
              <c:numCache>
                <c:ptCount val="21"/>
                <c:pt idx="0">
                  <c:v>48.55</c:v>
                </c:pt>
                <c:pt idx="1">
                  <c:v>71.86</c:v>
                </c:pt>
                <c:pt idx="2">
                  <c:v>69.74</c:v>
                </c:pt>
                <c:pt idx="3">
                  <c:v>69.47</c:v>
                </c:pt>
                <c:pt idx="4">
                  <c:v>44.53</c:v>
                </c:pt>
                <c:pt idx="5">
                  <c:v>48.13</c:v>
                </c:pt>
                <c:pt idx="6">
                  <c:v>54.87</c:v>
                </c:pt>
                <c:pt idx="7">
                  <c:v>44.96</c:v>
                </c:pt>
                <c:pt idx="8">
                  <c:v>45</c:v>
                </c:pt>
                <c:pt idx="9">
                  <c:v>57.26</c:v>
                </c:pt>
                <c:pt idx="10">
                  <c:v>31.6</c:v>
                </c:pt>
                <c:pt idx="11">
                  <c:v>50.44</c:v>
                </c:pt>
                <c:pt idx="12">
                  <c:v>60.5</c:v>
                </c:pt>
                <c:pt idx="13">
                  <c:v>40</c:v>
                </c:pt>
                <c:pt idx="14">
                  <c:v>53</c:v>
                </c:pt>
                <c:pt idx="15">
                  <c:v>55</c:v>
                </c:pt>
                <c:pt idx="16">
                  <c:v>48</c:v>
                </c:pt>
                <c:pt idx="17">
                  <c:v>54.1</c:v>
                </c:pt>
                <c:pt idx="18">
                  <c:v>57</c:v>
                </c:pt>
                <c:pt idx="19">
                  <c:v>59.57</c:v>
                </c:pt>
                <c:pt idx="20">
                  <c:v>51.5</c:v>
                </c:pt>
              </c:numCache>
            </c:numRef>
          </c:val>
        </c:ser>
        <c:gapWidth val="60"/>
        <c:axId val="26675962"/>
        <c:axId val="38757067"/>
      </c:barChart>
      <c:catAx>
        <c:axId val="2667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8757067"/>
        <c:crosses val="autoZero"/>
        <c:auto val="1"/>
        <c:lblOffset val="100"/>
        <c:noMultiLvlLbl val="0"/>
      </c:catAx>
      <c:valAx>
        <c:axId val="3875706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% caries-free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667596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4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Severity of Dental caries (dmft/DMFT) by fluoridation for 5-year-olds and year 8 children. SDS DHB 2003.</a:t>
            </a:r>
          </a:p>
        </c:rich>
      </c:tx>
      <c:layout>
        <c:manualLayout>
          <c:xMode val="factor"/>
          <c:yMode val="factor"/>
          <c:x val="-0.0337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21375"/>
          <c:w val="0.68925"/>
          <c:h val="0.5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Sheet3!$N$35</c:f>
              <c:strCache>
                <c:ptCount val="1"/>
                <c:pt idx="0">
                  <c:v>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Sheet3!$M$36:$M$43</c:f>
              <c:strCache>
                <c:ptCount val="8"/>
                <c:pt idx="0">
                  <c:v>5 year olds</c:v>
                </c:pt>
                <c:pt idx="1">
                  <c:v>year 8</c:v>
                </c:pt>
                <c:pt idx="2">
                  <c:v>maori 5 year olds</c:v>
                </c:pt>
                <c:pt idx="3">
                  <c:v>pacific island 5 year olds</c:v>
                </c:pt>
                <c:pt idx="4">
                  <c:v>other 5 year olds</c:v>
                </c:pt>
                <c:pt idx="5">
                  <c:v>maori year 8</c:v>
                </c:pt>
                <c:pt idx="6">
                  <c:v>pacific island year 8</c:v>
                </c:pt>
                <c:pt idx="7">
                  <c:v>other year 8</c:v>
                </c:pt>
              </c:strCache>
            </c:strRef>
          </c:cat>
          <c:val>
            <c:numRef>
              <c:f>Sheet3!$N$36:$N$43</c:f>
              <c:numCache>
                <c:ptCount val="8"/>
                <c:pt idx="0">
                  <c:v>1.44</c:v>
                </c:pt>
                <c:pt idx="1">
                  <c:v>1.26</c:v>
                </c:pt>
                <c:pt idx="2">
                  <c:v>2.95</c:v>
                </c:pt>
                <c:pt idx="3">
                  <c:v>2.8</c:v>
                </c:pt>
                <c:pt idx="4">
                  <c:v>1.19</c:v>
                </c:pt>
                <c:pt idx="5">
                  <c:v>1.89</c:v>
                </c:pt>
                <c:pt idx="6">
                  <c:v>1.7</c:v>
                </c:pt>
                <c:pt idx="7">
                  <c:v>1.09</c:v>
                </c:pt>
              </c:numCache>
            </c:numRef>
          </c:val>
        </c:ser>
        <c:ser>
          <c:idx val="1"/>
          <c:order val="1"/>
          <c:tx>
            <c:strRef>
              <c:f>Sheet3!$O$35</c:f>
              <c:strCache>
                <c:ptCount val="1"/>
                <c:pt idx="0">
                  <c:v>non-fluoridated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Sheet3!$M$36:$M$43</c:f>
              <c:strCache>
                <c:ptCount val="8"/>
                <c:pt idx="0">
                  <c:v>5 year olds</c:v>
                </c:pt>
                <c:pt idx="1">
                  <c:v>year 8</c:v>
                </c:pt>
                <c:pt idx="2">
                  <c:v>maori 5 year olds</c:v>
                </c:pt>
                <c:pt idx="3">
                  <c:v>pacific island 5 year olds</c:v>
                </c:pt>
                <c:pt idx="4">
                  <c:v>other 5 year olds</c:v>
                </c:pt>
                <c:pt idx="5">
                  <c:v>maori year 8</c:v>
                </c:pt>
                <c:pt idx="6">
                  <c:v>pacific island year 8</c:v>
                </c:pt>
                <c:pt idx="7">
                  <c:v>other year 8</c:v>
                </c:pt>
              </c:strCache>
            </c:strRef>
          </c:cat>
          <c:val>
            <c:numRef>
              <c:f>Sheet3!$O$36:$O$43</c:f>
              <c:numCache>
                <c:ptCount val="8"/>
                <c:pt idx="0">
                  <c:v>2.44</c:v>
                </c:pt>
                <c:pt idx="1">
                  <c:v>1.77</c:v>
                </c:pt>
                <c:pt idx="2">
                  <c:v>4.89</c:v>
                </c:pt>
                <c:pt idx="3">
                  <c:v>4.19</c:v>
                </c:pt>
                <c:pt idx="4">
                  <c:v>2.07</c:v>
                </c:pt>
                <c:pt idx="5">
                  <c:v>2.61</c:v>
                </c:pt>
                <c:pt idx="6">
                  <c:v>2.51</c:v>
                </c:pt>
                <c:pt idx="7">
                  <c:v>1.52</c:v>
                </c:pt>
              </c:numCache>
            </c:numRef>
          </c:val>
        </c:ser>
        <c:axId val="13269284"/>
        <c:axId val="52314693"/>
      </c:barChart>
      <c:catAx>
        <c:axId val="13269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14693"/>
        <c:crosses val="autoZero"/>
        <c:auto val="1"/>
        <c:lblOffset val="100"/>
        <c:noMultiLvlLbl val="0"/>
      </c:catAx>
      <c:valAx>
        <c:axId val="523146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dmft/DMFT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69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41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9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77650" cy="6562725"/>
    <xdr:graphicFrame>
      <xdr:nvGraphicFramePr>
        <xdr:cNvPr id="1" name="Chart 1"/>
        <xdr:cNvGraphicFramePr/>
      </xdr:nvGraphicFramePr>
      <xdr:xfrm>
        <a:off x="0" y="0"/>
        <a:ext cx="116776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68200" cy="6896100"/>
    <xdr:graphicFrame>
      <xdr:nvGraphicFramePr>
        <xdr:cNvPr id="1" name="Shape 1025"/>
        <xdr:cNvGraphicFramePr/>
      </xdr:nvGraphicFramePr>
      <xdr:xfrm>
        <a:off x="0" y="0"/>
        <a:ext cx="1226820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7172325"/>
    <xdr:graphicFrame>
      <xdr:nvGraphicFramePr>
        <xdr:cNvPr id="1" name="Shape 1025"/>
        <xdr:cNvGraphicFramePr/>
      </xdr:nvGraphicFramePr>
      <xdr:xfrm>
        <a:off x="0" y="0"/>
        <a:ext cx="127635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296900" cy="7477125"/>
    <xdr:graphicFrame>
      <xdr:nvGraphicFramePr>
        <xdr:cNvPr id="1" name="Shape 1025"/>
        <xdr:cNvGraphicFramePr/>
      </xdr:nvGraphicFramePr>
      <xdr:xfrm>
        <a:off x="0" y="0"/>
        <a:ext cx="13296900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877925" cy="7800975"/>
    <xdr:graphicFrame>
      <xdr:nvGraphicFramePr>
        <xdr:cNvPr id="1" name="Shape 1025"/>
        <xdr:cNvGraphicFramePr/>
      </xdr:nvGraphicFramePr>
      <xdr:xfrm>
        <a:off x="0" y="0"/>
        <a:ext cx="13877925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77650" cy="6562725"/>
    <xdr:graphicFrame>
      <xdr:nvGraphicFramePr>
        <xdr:cNvPr id="1" name="Shape 1025"/>
        <xdr:cNvGraphicFramePr/>
      </xdr:nvGraphicFramePr>
      <xdr:xfrm>
        <a:off x="0" y="0"/>
        <a:ext cx="116776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M41"/>
  <sheetViews>
    <sheetView workbookViewId="0" topLeftCell="T1">
      <selection activeCell="AI22" sqref="AI22"/>
    </sheetView>
  </sheetViews>
  <sheetFormatPr defaultColWidth="9.140625" defaultRowHeight="12.75"/>
  <sheetData>
    <row r="4" spans="1:10" ht="15.75">
      <c r="A4" s="1" t="s">
        <v>53</v>
      </c>
      <c r="B4" s="2"/>
      <c r="C4" s="3"/>
      <c r="D4" s="4"/>
      <c r="E4" s="5"/>
      <c r="F4" s="5"/>
      <c r="G4" s="3"/>
      <c r="H4" s="5"/>
      <c r="I4" s="3"/>
      <c r="J4" s="3"/>
    </row>
    <row r="5" spans="1:10" ht="13.5" thickBot="1">
      <c r="A5" s="6"/>
      <c r="B5" s="2"/>
      <c r="C5" s="3"/>
      <c r="D5" s="4"/>
      <c r="E5" s="5"/>
      <c r="F5" s="5"/>
      <c r="G5" s="3"/>
      <c r="H5" s="5"/>
      <c r="I5" s="3"/>
      <c r="J5" s="3"/>
    </row>
    <row r="6" spans="1:39" ht="12.75">
      <c r="A6" s="242" t="s">
        <v>0</v>
      </c>
      <c r="B6" s="245" t="s">
        <v>1</v>
      </c>
      <c r="C6" s="233"/>
      <c r="D6" s="234"/>
      <c r="E6" s="232" t="s">
        <v>2</v>
      </c>
      <c r="F6" s="233"/>
      <c r="G6" s="234"/>
      <c r="H6" s="232" t="s">
        <v>3</v>
      </c>
      <c r="I6" s="233"/>
      <c r="J6" s="238"/>
      <c r="L6" s="232" t="s">
        <v>35</v>
      </c>
      <c r="M6" s="233"/>
      <c r="N6" s="234"/>
      <c r="O6" s="232" t="s">
        <v>36</v>
      </c>
      <c r="P6" s="233"/>
      <c r="Q6" s="238"/>
      <c r="R6" s="232" t="s">
        <v>37</v>
      </c>
      <c r="S6" s="233"/>
      <c r="T6" s="234"/>
      <c r="U6" s="232" t="s">
        <v>38</v>
      </c>
      <c r="V6" s="233"/>
      <c r="W6" s="238"/>
      <c r="X6" s="232" t="s">
        <v>39</v>
      </c>
      <c r="Y6" s="233"/>
      <c r="Z6" s="234"/>
      <c r="AA6" s="232" t="s">
        <v>40</v>
      </c>
      <c r="AB6" s="233"/>
      <c r="AC6" s="238"/>
      <c r="AD6" s="232" t="s">
        <v>41</v>
      </c>
      <c r="AE6" s="233"/>
      <c r="AF6" s="238"/>
      <c r="AH6" s="240" t="s">
        <v>1</v>
      </c>
      <c r="AI6" s="241"/>
      <c r="AJ6" s="69" t="s">
        <v>45</v>
      </c>
      <c r="AK6" s="70"/>
      <c r="AL6" s="69" t="s">
        <v>46</v>
      </c>
      <c r="AM6" s="71"/>
    </row>
    <row r="7" spans="1:39" ht="12.75">
      <c r="A7" s="243"/>
      <c r="B7" s="246"/>
      <c r="C7" s="236"/>
      <c r="D7" s="237"/>
      <c r="E7" s="235"/>
      <c r="F7" s="236"/>
      <c r="G7" s="237"/>
      <c r="H7" s="235"/>
      <c r="I7" s="236"/>
      <c r="J7" s="239"/>
      <c r="L7" s="235"/>
      <c r="M7" s="236"/>
      <c r="N7" s="237"/>
      <c r="O7" s="235"/>
      <c r="P7" s="236"/>
      <c r="Q7" s="239"/>
      <c r="R7" s="235"/>
      <c r="S7" s="236"/>
      <c r="T7" s="237"/>
      <c r="U7" s="235"/>
      <c r="V7" s="236"/>
      <c r="W7" s="239"/>
      <c r="X7" s="235"/>
      <c r="Y7" s="236"/>
      <c r="Z7" s="237"/>
      <c r="AA7" s="235"/>
      <c r="AB7" s="236"/>
      <c r="AC7" s="239"/>
      <c r="AD7" s="235"/>
      <c r="AE7" s="236"/>
      <c r="AF7" s="239"/>
      <c r="AH7" s="72" t="s">
        <v>47</v>
      </c>
      <c r="AI7" s="73"/>
      <c r="AJ7" s="74"/>
      <c r="AK7" s="73"/>
      <c r="AL7" s="74"/>
      <c r="AM7" s="75"/>
    </row>
    <row r="8" spans="1:39" ht="53.25" thickBot="1">
      <c r="A8" s="244"/>
      <c r="B8" s="7" t="s">
        <v>4</v>
      </c>
      <c r="C8" s="8" t="s">
        <v>5</v>
      </c>
      <c r="D8" s="8" t="s">
        <v>6</v>
      </c>
      <c r="E8" s="9" t="s">
        <v>4</v>
      </c>
      <c r="F8" s="7" t="s">
        <v>5</v>
      </c>
      <c r="G8" s="8" t="s">
        <v>7</v>
      </c>
      <c r="H8" s="9" t="s">
        <v>4</v>
      </c>
      <c r="I8" s="8" t="s">
        <v>5</v>
      </c>
      <c r="J8" s="10" t="s">
        <v>8</v>
      </c>
      <c r="L8" s="175" t="s">
        <v>42</v>
      </c>
      <c r="M8" s="7" t="s">
        <v>43</v>
      </c>
      <c r="N8" s="8" t="s">
        <v>44</v>
      </c>
      <c r="O8" s="9" t="s">
        <v>4</v>
      </c>
      <c r="P8" s="8" t="s">
        <v>5</v>
      </c>
      <c r="Q8" s="10" t="s">
        <v>7</v>
      </c>
      <c r="R8" s="9" t="s">
        <v>4</v>
      </c>
      <c r="S8" s="7" t="s">
        <v>5</v>
      </c>
      <c r="T8" s="8" t="s">
        <v>7</v>
      </c>
      <c r="U8" s="9" t="s">
        <v>4</v>
      </c>
      <c r="V8" s="8" t="s">
        <v>5</v>
      </c>
      <c r="W8" s="10" t="s">
        <v>7</v>
      </c>
      <c r="X8" s="9" t="s">
        <v>4</v>
      </c>
      <c r="Y8" s="7" t="s">
        <v>5</v>
      </c>
      <c r="Z8" s="8" t="s">
        <v>7</v>
      </c>
      <c r="AA8" s="9" t="s">
        <v>4</v>
      </c>
      <c r="AB8" s="8" t="s">
        <v>5</v>
      </c>
      <c r="AC8" s="10" t="s">
        <v>6</v>
      </c>
      <c r="AD8" s="9" t="s">
        <v>4</v>
      </c>
      <c r="AE8" s="8" t="s">
        <v>5</v>
      </c>
      <c r="AF8" s="10" t="s">
        <v>7</v>
      </c>
      <c r="AH8" s="76" t="s">
        <v>48</v>
      </c>
      <c r="AI8" s="77" t="s">
        <v>49</v>
      </c>
      <c r="AJ8" s="78" t="s">
        <v>50</v>
      </c>
      <c r="AK8" s="77" t="s">
        <v>51</v>
      </c>
      <c r="AL8" s="78" t="s">
        <v>50</v>
      </c>
      <c r="AM8" s="79" t="s">
        <v>52</v>
      </c>
    </row>
    <row r="9" spans="1:39" ht="13.5" thickBot="1">
      <c r="A9" s="11"/>
      <c r="B9" s="12"/>
      <c r="C9" s="3"/>
      <c r="D9" s="4"/>
      <c r="E9" s="5"/>
      <c r="F9" s="5"/>
      <c r="G9" s="3"/>
      <c r="H9" s="5"/>
      <c r="I9" s="3"/>
      <c r="J9" s="3"/>
      <c r="L9" s="176"/>
      <c r="M9" s="24"/>
      <c r="N9" s="22"/>
      <c r="O9" s="24"/>
      <c r="P9" s="22"/>
      <c r="Q9" s="22"/>
      <c r="R9" s="5"/>
      <c r="S9" s="5"/>
      <c r="T9" s="3"/>
      <c r="U9" s="5"/>
      <c r="V9" s="3"/>
      <c r="W9" s="3"/>
      <c r="X9" s="5"/>
      <c r="Y9" s="5"/>
      <c r="Z9" s="3"/>
      <c r="AA9" s="5"/>
      <c r="AB9" s="3"/>
      <c r="AC9" s="3"/>
      <c r="AD9" s="5"/>
      <c r="AE9" s="3"/>
      <c r="AF9" s="3"/>
      <c r="AH9" s="59"/>
      <c r="AI9" s="59"/>
      <c r="AJ9" s="59"/>
      <c r="AK9" s="59"/>
      <c r="AL9" s="59"/>
      <c r="AM9" s="59"/>
    </row>
    <row r="10" spans="1:39" ht="12.75">
      <c r="A10" s="13" t="s">
        <v>9</v>
      </c>
      <c r="B10" s="14">
        <v>1419</v>
      </c>
      <c r="C10" s="15">
        <v>35.8</v>
      </c>
      <c r="D10" s="230">
        <v>3.44</v>
      </c>
      <c r="E10" s="182" t="s">
        <v>54</v>
      </c>
      <c r="F10" s="96" t="s">
        <v>54</v>
      </c>
      <c r="G10" s="99" t="s">
        <v>54</v>
      </c>
      <c r="H10" s="159">
        <v>1419</v>
      </c>
      <c r="I10" s="15">
        <v>35.8</v>
      </c>
      <c r="J10" s="20">
        <v>3.44</v>
      </c>
      <c r="L10" s="159">
        <v>616</v>
      </c>
      <c r="M10" s="107">
        <v>8</v>
      </c>
      <c r="N10" s="225">
        <v>795</v>
      </c>
      <c r="O10" s="182" t="s">
        <v>54</v>
      </c>
      <c r="P10" s="98" t="s">
        <v>54</v>
      </c>
      <c r="Q10" s="99" t="s">
        <v>54</v>
      </c>
      <c r="R10" s="17">
        <v>616</v>
      </c>
      <c r="S10" s="18">
        <v>19.16</v>
      </c>
      <c r="T10" s="15">
        <v>4.88</v>
      </c>
      <c r="U10" s="182" t="s">
        <v>54</v>
      </c>
      <c r="V10" s="98" t="s">
        <v>54</v>
      </c>
      <c r="W10" s="99" t="s">
        <v>54</v>
      </c>
      <c r="X10" s="17">
        <v>8</v>
      </c>
      <c r="Y10" s="18">
        <v>50</v>
      </c>
      <c r="Z10" s="15">
        <v>2.75</v>
      </c>
      <c r="AA10" s="182" t="s">
        <v>54</v>
      </c>
      <c r="AB10" s="98" t="s">
        <v>54</v>
      </c>
      <c r="AC10" s="99" t="s">
        <v>54</v>
      </c>
      <c r="AD10" s="159">
        <v>795</v>
      </c>
      <c r="AE10" s="15">
        <v>48.55</v>
      </c>
      <c r="AF10" s="20">
        <v>2.34</v>
      </c>
      <c r="AH10" s="39">
        <v>508</v>
      </c>
      <c r="AI10" s="82">
        <v>4887</v>
      </c>
      <c r="AJ10" s="39" t="s">
        <v>54</v>
      </c>
      <c r="AK10" s="82" t="s">
        <v>54</v>
      </c>
      <c r="AL10" s="39">
        <v>508</v>
      </c>
      <c r="AM10" s="82">
        <v>4887</v>
      </c>
    </row>
    <row r="11" spans="1:39" ht="12.75">
      <c r="A11" s="21" t="s">
        <v>10</v>
      </c>
      <c r="B11" s="12">
        <v>3785</v>
      </c>
      <c r="C11" s="22">
        <v>74.58</v>
      </c>
      <c r="D11" s="231">
        <v>0.97</v>
      </c>
      <c r="E11" s="160">
        <v>3520</v>
      </c>
      <c r="F11" s="25">
        <v>75</v>
      </c>
      <c r="G11" s="27">
        <v>1.1</v>
      </c>
      <c r="H11" s="160">
        <v>265</v>
      </c>
      <c r="I11" s="22">
        <v>69.06</v>
      </c>
      <c r="J11" s="27">
        <v>1.29</v>
      </c>
      <c r="L11" s="160">
        <v>389</v>
      </c>
      <c r="M11" s="108">
        <v>314</v>
      </c>
      <c r="N11" s="226">
        <v>3082</v>
      </c>
      <c r="O11" s="160">
        <v>358</v>
      </c>
      <c r="P11" s="22">
        <v>61.17</v>
      </c>
      <c r="Q11" s="27">
        <v>1.63</v>
      </c>
      <c r="R11" s="24">
        <v>31</v>
      </c>
      <c r="S11" s="25">
        <v>48.39</v>
      </c>
      <c r="T11" s="22">
        <v>2.23</v>
      </c>
      <c r="U11" s="160">
        <v>311</v>
      </c>
      <c r="V11" s="22">
        <v>47.91</v>
      </c>
      <c r="W11" s="27">
        <v>2.19</v>
      </c>
      <c r="X11" s="24">
        <v>3</v>
      </c>
      <c r="Y11" s="25">
        <v>66.67</v>
      </c>
      <c r="Z11" s="22">
        <v>0.33</v>
      </c>
      <c r="AA11" s="160">
        <v>2851</v>
      </c>
      <c r="AB11" s="22">
        <v>79.69</v>
      </c>
      <c r="AC11" s="27">
        <v>0.72</v>
      </c>
      <c r="AD11" s="160">
        <v>231</v>
      </c>
      <c r="AE11" s="22">
        <v>71.86</v>
      </c>
      <c r="AF11" s="27">
        <v>1.18</v>
      </c>
      <c r="AH11" s="83">
        <v>2823</v>
      </c>
      <c r="AI11" s="85">
        <v>3660</v>
      </c>
      <c r="AJ11" s="83">
        <v>2640</v>
      </c>
      <c r="AK11" s="85">
        <v>3318</v>
      </c>
      <c r="AL11" s="83">
        <v>183</v>
      </c>
      <c r="AM11" s="85">
        <v>342</v>
      </c>
    </row>
    <row r="12" spans="1:39" ht="12.75">
      <c r="A12" s="21" t="s">
        <v>11</v>
      </c>
      <c r="B12" s="12">
        <v>3041</v>
      </c>
      <c r="C12" s="22">
        <v>71.98</v>
      </c>
      <c r="D12" s="231">
        <v>1.08</v>
      </c>
      <c r="E12" s="160">
        <v>2919</v>
      </c>
      <c r="F12" s="25">
        <v>72.18</v>
      </c>
      <c r="G12" s="27">
        <v>1.06</v>
      </c>
      <c r="H12" s="160">
        <v>122</v>
      </c>
      <c r="I12" s="22">
        <v>67.21</v>
      </c>
      <c r="J12" s="27">
        <v>1.54</v>
      </c>
      <c r="L12" s="160">
        <v>292</v>
      </c>
      <c r="M12" s="108">
        <v>477</v>
      </c>
      <c r="N12" s="226">
        <v>2272</v>
      </c>
      <c r="O12" s="160">
        <v>271</v>
      </c>
      <c r="P12" s="22">
        <v>63.47</v>
      </c>
      <c r="Q12" s="27">
        <v>1.3</v>
      </c>
      <c r="R12" s="24">
        <v>21</v>
      </c>
      <c r="S12" s="25">
        <v>57.14</v>
      </c>
      <c r="T12" s="22">
        <v>1.95</v>
      </c>
      <c r="U12" s="160">
        <v>452</v>
      </c>
      <c r="V12" s="22">
        <v>49.56</v>
      </c>
      <c r="W12" s="27">
        <v>2.26</v>
      </c>
      <c r="X12" s="24">
        <v>25</v>
      </c>
      <c r="Y12" s="25">
        <v>68</v>
      </c>
      <c r="Z12" s="22">
        <v>2.36</v>
      </c>
      <c r="AA12" s="160">
        <v>2196</v>
      </c>
      <c r="AB12" s="22">
        <v>77.91</v>
      </c>
      <c r="AC12" s="27">
        <v>0.79</v>
      </c>
      <c r="AD12" s="160">
        <v>76</v>
      </c>
      <c r="AE12" s="22">
        <v>69.74</v>
      </c>
      <c r="AF12" s="27">
        <v>1.16</v>
      </c>
      <c r="AH12" s="83">
        <v>2189</v>
      </c>
      <c r="AI12" s="85">
        <v>3291</v>
      </c>
      <c r="AJ12" s="83">
        <v>2107</v>
      </c>
      <c r="AK12" s="85">
        <v>3103</v>
      </c>
      <c r="AL12" s="83">
        <v>82</v>
      </c>
      <c r="AM12" s="85">
        <v>188</v>
      </c>
    </row>
    <row r="13" spans="1:39" ht="13.5" thickBot="1">
      <c r="A13" s="21" t="s">
        <v>12</v>
      </c>
      <c r="B13" s="12">
        <v>3006</v>
      </c>
      <c r="C13" s="22">
        <v>66.4</v>
      </c>
      <c r="D13" s="231">
        <v>1.42</v>
      </c>
      <c r="E13" s="218">
        <v>2423</v>
      </c>
      <c r="F13" s="156">
        <v>66.9</v>
      </c>
      <c r="G13" s="158">
        <v>1.37</v>
      </c>
      <c r="H13" s="160">
        <v>583</v>
      </c>
      <c r="I13" s="22">
        <v>64.32</v>
      </c>
      <c r="J13" s="27">
        <v>1.58</v>
      </c>
      <c r="L13" s="218">
        <v>538</v>
      </c>
      <c r="M13" s="167">
        <v>501</v>
      </c>
      <c r="N13" s="210">
        <v>1967</v>
      </c>
      <c r="O13" s="160">
        <v>412</v>
      </c>
      <c r="P13" s="22">
        <v>56.8</v>
      </c>
      <c r="Q13" s="27">
        <v>1.87</v>
      </c>
      <c r="R13" s="24">
        <v>126</v>
      </c>
      <c r="S13" s="25">
        <v>54.76</v>
      </c>
      <c r="T13" s="22">
        <v>2.18</v>
      </c>
      <c r="U13" s="218">
        <v>460</v>
      </c>
      <c r="V13" s="153">
        <v>50.43</v>
      </c>
      <c r="W13" s="158">
        <v>2.42</v>
      </c>
      <c r="X13" s="24">
        <v>41</v>
      </c>
      <c r="Y13" s="25">
        <v>41.46</v>
      </c>
      <c r="Z13" s="22">
        <v>3.95</v>
      </c>
      <c r="AA13" s="218">
        <v>1551</v>
      </c>
      <c r="AB13" s="153">
        <v>74.47</v>
      </c>
      <c r="AC13" s="158">
        <v>0.93</v>
      </c>
      <c r="AD13" s="160">
        <v>416</v>
      </c>
      <c r="AE13" s="22">
        <v>69.47</v>
      </c>
      <c r="AF13" s="27">
        <v>1.17</v>
      </c>
      <c r="AH13" s="131">
        <v>1996</v>
      </c>
      <c r="AI13" s="212">
        <v>4254</v>
      </c>
      <c r="AJ13" s="131">
        <v>1621</v>
      </c>
      <c r="AK13" s="212">
        <v>3330</v>
      </c>
      <c r="AL13" s="131">
        <v>375</v>
      </c>
      <c r="AM13" s="212">
        <v>924</v>
      </c>
    </row>
    <row r="14" spans="1:39" ht="13.5" thickBot="1">
      <c r="A14" s="61" t="s">
        <v>13</v>
      </c>
      <c r="B14" s="199">
        <f>SUM(B10:B13)</f>
        <v>11251</v>
      </c>
      <c r="C14" s="63">
        <f>AH14/B14*100</f>
        <v>66.80295084881344</v>
      </c>
      <c r="D14" s="64">
        <f>AI14/B14</f>
        <v>1.4302728646342546</v>
      </c>
      <c r="E14" s="197">
        <f>SUM(E10:E13)</f>
        <v>8862</v>
      </c>
      <c r="F14" s="66">
        <f>AJ14/E14*100</f>
        <v>71.857368539833</v>
      </c>
      <c r="G14" s="63">
        <f>AK14/E14</f>
        <v>1.1003159557661928</v>
      </c>
      <c r="H14" s="200">
        <f>SUM(H10:H13)</f>
        <v>2389</v>
      </c>
      <c r="I14" s="63">
        <f>AL14/H14*100</f>
        <v>48.05357890330682</v>
      </c>
      <c r="J14" s="68">
        <f>AM14/H14</f>
        <v>2.6542486395981584</v>
      </c>
      <c r="L14" s="200">
        <f>SUM(L10:L13)</f>
        <v>1835</v>
      </c>
      <c r="M14" s="114">
        <f>SUM(M10:M13)</f>
        <v>1300</v>
      </c>
      <c r="N14" s="114">
        <f>SUM(N10:N13)</f>
        <v>8116</v>
      </c>
      <c r="O14" s="200">
        <f>SUM(O10:O13)</f>
        <v>1041</v>
      </c>
      <c r="P14" s="63">
        <f>SUM(O11*P11/100+O12*P12/100+O13*P13/100)/O14*100</f>
        <v>60.03922190201729</v>
      </c>
      <c r="Q14" s="68">
        <f>SUM(O11*Q11+O12*Q12+O13*Q13)/O14</f>
        <v>1.6390778097982708</v>
      </c>
      <c r="R14" s="197">
        <f>SUM(R10:R13)</f>
        <v>794</v>
      </c>
      <c r="S14" s="63">
        <f>SUM(R10*S10/100+R11*S11/100+R12*S12/100+R13*S13/100)/R14*100</f>
        <v>26.95510075566751</v>
      </c>
      <c r="T14" s="63">
        <f>SUM(R10*T10+R11*T11+R12*T12+R13*T13)/R14</f>
        <v>4.27057934508816</v>
      </c>
      <c r="U14" s="200">
        <f>SUM(U10:U13)</f>
        <v>1223</v>
      </c>
      <c r="V14" s="63">
        <f>SUM(U11*V11/100+U12*V12/100+U13*V13/100)/U14*100</f>
        <v>49.46764513491414</v>
      </c>
      <c r="W14" s="68">
        <f>SUM(U11*W11+U12*W12+U13*W13)/U14</f>
        <v>2.3023793949304987</v>
      </c>
      <c r="X14" s="197">
        <f>SUM(X10:X13)</f>
        <v>77</v>
      </c>
      <c r="Y14" s="63">
        <f>SUM(X10*Y10/100+X11*Y11/100+X12*Y12/100+X13*Y13/100)/X14*100</f>
        <v>51.946363636363635</v>
      </c>
      <c r="Z14" s="68">
        <f>SUM(X10*Z10+X11*Z11+X12*Z12+X13*Z13)/X14</f>
        <v>3.1680519480519482</v>
      </c>
      <c r="AA14" s="197">
        <f>SUM(AA10:AA13)</f>
        <v>6598</v>
      </c>
      <c r="AB14" s="63">
        <f>SUM(AA11*AB11/100+AA12*AB12/100+AA13*AB13/100)/AA14*100</f>
        <v>77.87049408911791</v>
      </c>
      <c r="AC14" s="63">
        <f>SUM(AA11*AC11+AA12*AC12+AA13*AC13)/AA14</f>
        <v>0.7926629281600485</v>
      </c>
      <c r="AD14" s="200">
        <f>SUM(AD10:AD13)</f>
        <v>1518</v>
      </c>
      <c r="AE14" s="63">
        <f>SUM(AD10*AE10/100+AD11*AE11/100+AD12*AE12/100+AD13*AE13/100)/AD14*100</f>
        <v>58.89108695652173</v>
      </c>
      <c r="AF14" s="68">
        <f>SUM(AD10*AF10+AD11*AF11+AD12*AF12+AD13*AF13)/AD14</f>
        <v>1.7837681159420289</v>
      </c>
      <c r="AH14" s="62">
        <f aca="true" t="shared" si="0" ref="AH14:AM14">SUM(AH10:AH13)</f>
        <v>7516</v>
      </c>
      <c r="AI14" s="93">
        <f t="shared" si="0"/>
        <v>16092</v>
      </c>
      <c r="AJ14" s="94">
        <f t="shared" si="0"/>
        <v>6368</v>
      </c>
      <c r="AK14" s="93">
        <f t="shared" si="0"/>
        <v>9751</v>
      </c>
      <c r="AL14" s="94">
        <f t="shared" si="0"/>
        <v>1148</v>
      </c>
      <c r="AM14" s="95">
        <f t="shared" si="0"/>
        <v>6341</v>
      </c>
    </row>
    <row r="15" spans="1:39" ht="12.75">
      <c r="A15" s="38" t="s">
        <v>14</v>
      </c>
      <c r="B15" s="39">
        <v>2909</v>
      </c>
      <c r="C15" s="15">
        <v>41.66</v>
      </c>
      <c r="D15" s="16">
        <v>2.31</v>
      </c>
      <c r="E15" s="40">
        <v>989</v>
      </c>
      <c r="F15" s="18">
        <v>47.02</v>
      </c>
      <c r="G15" s="15">
        <v>2.17</v>
      </c>
      <c r="H15" s="163">
        <v>1920</v>
      </c>
      <c r="I15" s="43">
        <v>35.31</v>
      </c>
      <c r="J15" s="48">
        <v>2.39</v>
      </c>
      <c r="L15" s="162">
        <v>832</v>
      </c>
      <c r="M15" s="107">
        <v>28</v>
      </c>
      <c r="N15" s="225">
        <v>2049</v>
      </c>
      <c r="O15" s="162">
        <v>318</v>
      </c>
      <c r="P15" s="15">
        <v>47.8</v>
      </c>
      <c r="Q15" s="20">
        <v>3.3</v>
      </c>
      <c r="R15" s="162">
        <v>514</v>
      </c>
      <c r="S15" s="18">
        <v>23.54</v>
      </c>
      <c r="T15" s="20">
        <v>3.88</v>
      </c>
      <c r="U15" s="162">
        <v>21</v>
      </c>
      <c r="V15" s="15">
        <v>19.05</v>
      </c>
      <c r="W15" s="20">
        <v>4.9</v>
      </c>
      <c r="X15" s="162">
        <v>7</v>
      </c>
      <c r="Y15" s="18">
        <v>42.86</v>
      </c>
      <c r="Z15" s="20">
        <v>2</v>
      </c>
      <c r="AA15" s="162">
        <v>650</v>
      </c>
      <c r="AB15" s="15">
        <v>56</v>
      </c>
      <c r="AC15" s="20">
        <v>1.52</v>
      </c>
      <c r="AD15" s="162">
        <v>1399</v>
      </c>
      <c r="AE15" s="15">
        <v>44.53</v>
      </c>
      <c r="AF15" s="20">
        <v>1.84</v>
      </c>
      <c r="AH15" s="39">
        <v>1212</v>
      </c>
      <c r="AI15" s="82">
        <v>6723</v>
      </c>
      <c r="AJ15" s="39">
        <v>465</v>
      </c>
      <c r="AK15" s="82">
        <v>2143</v>
      </c>
      <c r="AL15" s="39">
        <v>678</v>
      </c>
      <c r="AM15" s="82">
        <v>4580</v>
      </c>
    </row>
    <row r="16" spans="1:39" ht="12.75">
      <c r="A16" s="41" t="s">
        <v>15</v>
      </c>
      <c r="B16" s="42">
        <v>1061</v>
      </c>
      <c r="C16" s="43">
        <v>29.12</v>
      </c>
      <c r="D16" s="44">
        <v>3.28</v>
      </c>
      <c r="E16" s="45">
        <v>244</v>
      </c>
      <c r="F16" s="46">
        <v>41.39</v>
      </c>
      <c r="G16" s="43">
        <v>2.99</v>
      </c>
      <c r="H16" s="163">
        <v>817</v>
      </c>
      <c r="I16" s="43">
        <v>25.45</v>
      </c>
      <c r="J16" s="48">
        <v>3.37</v>
      </c>
      <c r="L16" s="163">
        <v>451</v>
      </c>
      <c r="M16" s="112">
        <v>23</v>
      </c>
      <c r="N16" s="209">
        <v>587</v>
      </c>
      <c r="O16" s="163">
        <v>82</v>
      </c>
      <c r="P16" s="43">
        <v>18.29</v>
      </c>
      <c r="Q16" s="48">
        <v>5.92</v>
      </c>
      <c r="R16" s="163">
        <v>369</v>
      </c>
      <c r="S16" s="46">
        <v>18.42</v>
      </c>
      <c r="T16" s="48">
        <v>4.6</v>
      </c>
      <c r="U16" s="163">
        <v>5</v>
      </c>
      <c r="V16" s="43">
        <v>40</v>
      </c>
      <c r="W16" s="48">
        <v>2.4</v>
      </c>
      <c r="X16" s="163">
        <v>18</v>
      </c>
      <c r="Y16" s="46">
        <v>27.78</v>
      </c>
      <c r="Z16" s="48">
        <v>4.33</v>
      </c>
      <c r="AA16" s="163">
        <v>157</v>
      </c>
      <c r="AB16" s="43">
        <v>64.33</v>
      </c>
      <c r="AC16" s="48">
        <v>1.47</v>
      </c>
      <c r="AD16" s="163">
        <v>430</v>
      </c>
      <c r="AE16" s="43">
        <v>48.13</v>
      </c>
      <c r="AF16" s="48">
        <v>2.31</v>
      </c>
      <c r="AH16" s="42">
        <v>309</v>
      </c>
      <c r="AI16" s="89">
        <v>3484</v>
      </c>
      <c r="AJ16" s="42">
        <v>101</v>
      </c>
      <c r="AK16" s="89">
        <v>730</v>
      </c>
      <c r="AL16" s="42">
        <v>208</v>
      </c>
      <c r="AM16" s="89">
        <v>2754</v>
      </c>
    </row>
    <row r="17" spans="1:39" ht="12.75">
      <c r="A17" s="41" t="s">
        <v>16</v>
      </c>
      <c r="B17" s="42">
        <v>2132</v>
      </c>
      <c r="C17" s="43">
        <v>40.8</v>
      </c>
      <c r="D17" s="44">
        <v>3.11</v>
      </c>
      <c r="E17" s="49">
        <v>229</v>
      </c>
      <c r="F17" s="46">
        <v>38.43</v>
      </c>
      <c r="G17" s="43">
        <v>3.07</v>
      </c>
      <c r="H17" s="42">
        <v>1923</v>
      </c>
      <c r="I17" s="43">
        <v>41.09</v>
      </c>
      <c r="J17" s="48">
        <v>3.11</v>
      </c>
      <c r="L17" s="42">
        <v>885</v>
      </c>
      <c r="M17" s="112">
        <v>36</v>
      </c>
      <c r="N17" s="209">
        <v>1231</v>
      </c>
      <c r="O17" s="42">
        <v>128</v>
      </c>
      <c r="P17" s="43">
        <v>25</v>
      </c>
      <c r="Q17" s="48">
        <v>4.36</v>
      </c>
      <c r="R17" s="42">
        <v>757</v>
      </c>
      <c r="S17" s="46">
        <v>21.4</v>
      </c>
      <c r="T17" s="48">
        <v>4.68</v>
      </c>
      <c r="U17" s="42">
        <v>0</v>
      </c>
      <c r="V17" s="43">
        <v>0</v>
      </c>
      <c r="W17" s="48">
        <v>0</v>
      </c>
      <c r="X17" s="42">
        <v>36</v>
      </c>
      <c r="Y17" s="46">
        <v>22.22</v>
      </c>
      <c r="Z17" s="48">
        <v>5.22</v>
      </c>
      <c r="AA17" s="42">
        <v>101</v>
      </c>
      <c r="AB17" s="43">
        <v>55.45</v>
      </c>
      <c r="AC17" s="48">
        <v>1.43</v>
      </c>
      <c r="AD17" s="42">
        <v>1130</v>
      </c>
      <c r="AE17" s="43">
        <v>54.87</v>
      </c>
      <c r="AF17" s="48">
        <v>1.99</v>
      </c>
      <c r="AH17" s="42">
        <v>878</v>
      </c>
      <c r="AI17" s="89">
        <v>6674</v>
      </c>
      <c r="AJ17" s="42">
        <v>88</v>
      </c>
      <c r="AK17" s="89">
        <v>702</v>
      </c>
      <c r="AL17" s="42">
        <v>790</v>
      </c>
      <c r="AM17" s="89">
        <v>5972</v>
      </c>
    </row>
    <row r="18" spans="1:39" ht="12.75">
      <c r="A18" s="41" t="s">
        <v>17</v>
      </c>
      <c r="B18" s="42">
        <v>715</v>
      </c>
      <c r="C18" s="43">
        <v>31.61</v>
      </c>
      <c r="D18" s="44">
        <v>3.45</v>
      </c>
      <c r="E18" s="45">
        <v>484</v>
      </c>
      <c r="F18" s="46">
        <v>33.48</v>
      </c>
      <c r="G18" s="43">
        <v>3.52</v>
      </c>
      <c r="H18" s="163">
        <v>231</v>
      </c>
      <c r="I18" s="43">
        <v>27.71</v>
      </c>
      <c r="J18" s="48">
        <v>3.29</v>
      </c>
      <c r="L18" s="163">
        <v>435</v>
      </c>
      <c r="M18" s="112">
        <v>15</v>
      </c>
      <c r="N18" s="209">
        <v>245</v>
      </c>
      <c r="O18" s="163">
        <v>316</v>
      </c>
      <c r="P18" s="43">
        <v>26.59</v>
      </c>
      <c r="Q18" s="48">
        <v>4.37</v>
      </c>
      <c r="R18" s="163">
        <v>119</v>
      </c>
      <c r="S18" s="46">
        <v>11.77</v>
      </c>
      <c r="T18" s="48">
        <v>4.78</v>
      </c>
      <c r="U18" s="163">
        <v>12</v>
      </c>
      <c r="V18" s="43">
        <v>16.67</v>
      </c>
      <c r="W18" s="48">
        <v>3.08</v>
      </c>
      <c r="X18" s="163">
        <v>3</v>
      </c>
      <c r="Y18" s="46">
        <v>33.33</v>
      </c>
      <c r="Z18" s="48">
        <v>1.33</v>
      </c>
      <c r="AA18" s="163">
        <v>156</v>
      </c>
      <c r="AB18" s="43">
        <v>48.72</v>
      </c>
      <c r="AC18" s="48">
        <v>1.83</v>
      </c>
      <c r="AD18" s="163">
        <v>109</v>
      </c>
      <c r="AE18" s="43">
        <v>44.96</v>
      </c>
      <c r="AF18" s="48">
        <v>1.72</v>
      </c>
      <c r="AH18" s="42">
        <v>226</v>
      </c>
      <c r="AI18" s="89">
        <v>2463</v>
      </c>
      <c r="AJ18" s="42">
        <v>162</v>
      </c>
      <c r="AK18" s="89">
        <v>1703</v>
      </c>
      <c r="AL18" s="42">
        <v>64</v>
      </c>
      <c r="AM18" s="89">
        <v>760</v>
      </c>
    </row>
    <row r="19" spans="1:39" ht="13.5" thickBot="1">
      <c r="A19" s="41" t="s">
        <v>18</v>
      </c>
      <c r="B19" s="42">
        <v>1515</v>
      </c>
      <c r="C19" s="43">
        <v>45.4</v>
      </c>
      <c r="D19" s="44">
        <v>2.47</v>
      </c>
      <c r="E19" s="45">
        <v>962</v>
      </c>
      <c r="F19" s="46">
        <v>48.6</v>
      </c>
      <c r="G19" s="43">
        <v>2.3</v>
      </c>
      <c r="H19" s="215">
        <v>553</v>
      </c>
      <c r="I19" s="216">
        <v>39.7</v>
      </c>
      <c r="J19" s="217">
        <v>2.76</v>
      </c>
      <c r="L19" s="215">
        <v>382</v>
      </c>
      <c r="M19" s="227">
        <v>19</v>
      </c>
      <c r="N19" s="228">
        <v>1114</v>
      </c>
      <c r="O19" s="215">
        <v>268</v>
      </c>
      <c r="P19" s="216">
        <v>30.97</v>
      </c>
      <c r="Q19" s="217">
        <v>3.6</v>
      </c>
      <c r="R19" s="215">
        <v>114</v>
      </c>
      <c r="S19" s="223">
        <v>18.4</v>
      </c>
      <c r="T19" s="217">
        <v>4.2</v>
      </c>
      <c r="U19" s="215">
        <v>17</v>
      </c>
      <c r="V19" s="216">
        <v>29</v>
      </c>
      <c r="W19" s="217">
        <v>3.47</v>
      </c>
      <c r="X19" s="215">
        <v>2</v>
      </c>
      <c r="Y19" s="223">
        <v>100</v>
      </c>
      <c r="Z19" s="217">
        <v>0</v>
      </c>
      <c r="AA19" s="215">
        <v>677</v>
      </c>
      <c r="AB19" s="216">
        <v>56.4</v>
      </c>
      <c r="AC19" s="217">
        <v>1.66</v>
      </c>
      <c r="AD19" s="215">
        <v>437</v>
      </c>
      <c r="AE19" s="216">
        <v>45</v>
      </c>
      <c r="AF19" s="217">
        <v>2.4</v>
      </c>
      <c r="AH19" s="213">
        <v>689</v>
      </c>
      <c r="AI19" s="214">
        <v>3757</v>
      </c>
      <c r="AJ19" s="213">
        <v>469</v>
      </c>
      <c r="AK19" s="214">
        <v>2228</v>
      </c>
      <c r="AL19" s="213">
        <v>220</v>
      </c>
      <c r="AM19" s="214">
        <v>1529</v>
      </c>
    </row>
    <row r="20" spans="1:39" ht="13.5" thickBot="1">
      <c r="A20" s="174" t="s">
        <v>19</v>
      </c>
      <c r="B20" s="196">
        <f>SUM(B15:B19)</f>
        <v>8332</v>
      </c>
      <c r="C20" s="63">
        <f>AH20/B20*100</f>
        <v>39.77436389822371</v>
      </c>
      <c r="D20" s="64">
        <f>AI20/B20</f>
        <v>2.7725636101776283</v>
      </c>
      <c r="E20" s="197">
        <f>SUM(E15:E19)</f>
        <v>2908</v>
      </c>
      <c r="F20" s="66">
        <f>AJ20/E20*100</f>
        <v>44.18844566712517</v>
      </c>
      <c r="G20" s="63">
        <f>AK20/E20</f>
        <v>2.5811554332874826</v>
      </c>
      <c r="H20" s="200">
        <f>SUM(H15:H19)</f>
        <v>5444</v>
      </c>
      <c r="I20" s="63">
        <f>AL20/H20*100</f>
        <v>36.00293901542983</v>
      </c>
      <c r="J20" s="68">
        <f>AM20/H20</f>
        <v>2.8646216017634094</v>
      </c>
      <c r="L20" s="200">
        <f>SUM(L15:L19)</f>
        <v>2985</v>
      </c>
      <c r="M20" s="114">
        <f>SUM(M15:M19)</f>
        <v>121</v>
      </c>
      <c r="N20" s="206">
        <f>SUM(N15:N19)</f>
        <v>5226</v>
      </c>
      <c r="O20" s="200">
        <f>SUM(O15:O19)</f>
        <v>1112</v>
      </c>
      <c r="P20" s="63">
        <f>SUM(O15*P15/100+O16*P16/100+O17*P17/100+O18*P18/100+O19*P19/100)/O20*100</f>
        <v>32.91598920863309</v>
      </c>
      <c r="Q20" s="68">
        <f>SUM(O15*Q15+O16*Q16+O17*Q17+O18*Q18+O19*Q19)/O20</f>
        <v>3.99158273381295</v>
      </c>
      <c r="R20" s="197">
        <f>SUM(R15:R19)</f>
        <v>1873</v>
      </c>
      <c r="S20" s="63">
        <f>SUM(R15*S15/100+R16*S16/100+R17*S17/100+R18*S18/100+R19*S19/100)/R20*100</f>
        <v>20.605750133475706</v>
      </c>
      <c r="T20" s="68">
        <f>SUM(R15*T15+R16*T16+R17*T17+R18*T18+R19*T19)/R20</f>
        <v>4.421836625734116</v>
      </c>
      <c r="U20" s="200">
        <f>SUM(U15:U19)</f>
        <v>55</v>
      </c>
      <c r="V20" s="63">
        <f>SUM(U15*V15/100+U16*V16/100+U18*V18/100+U19*V19/100)/U20*100</f>
        <v>23.510727272727273</v>
      </c>
      <c r="W20" s="68">
        <f>SUM(U15*W15+U16*W16+U17*W17+U18*W18+U19*W19)/U20</f>
        <v>3.833636363636364</v>
      </c>
      <c r="X20" s="197">
        <f>SUM(X15:X19)</f>
        <v>66</v>
      </c>
      <c r="Y20" s="63">
        <f>SUM(X15*Y15/100+X16*Y16/100+X17*Y17/100+X18*Y18/100+X19*Y19/100)/X20*100</f>
        <v>28.787424242424244</v>
      </c>
      <c r="Z20" s="63">
        <f>SUM(X15*Z15+X16*Z16+X17*Z17+X18*Z18+X19*Z19)/X20</f>
        <v>4.300757575757576</v>
      </c>
      <c r="AA20" s="198">
        <f>SUM(AA15:AA19)</f>
        <v>1741</v>
      </c>
      <c r="AB20" s="63">
        <f>SUM(AA15*AB15/100+AA16*AB16/100+AA17*AB17/100+AA18*AB18/100+AA19*AB19/100)/AA20*100</f>
        <v>56.22250430786904</v>
      </c>
      <c r="AC20" s="63">
        <f>SUM(AA15*AC15+AA16*AC16+AA17*AC17+AA18*AC18+AA19*AC19)/AA20</f>
        <v>1.5924870763928776</v>
      </c>
      <c r="AD20" s="200">
        <f>SUM(AD15:AD19)</f>
        <v>3505</v>
      </c>
      <c r="AE20" s="63">
        <f>SUM(AD15*AE15/100+AD16*AE16/100+AD17*AE17/100+AD18*AE18/100+AD19*AE19/100)/AD20*100</f>
        <v>48.37720684736092</v>
      </c>
      <c r="AF20" s="68">
        <f>SUM(AD15*AF15+AD16*AF16+AD17*AF17+AD18*AF18+AD19*AF19)/AD20</f>
        <v>2.0121084165477887</v>
      </c>
      <c r="AH20" s="62">
        <f aca="true" t="shared" si="1" ref="AH20:AM20">SUM(AH15:AH19)</f>
        <v>3314</v>
      </c>
      <c r="AI20" s="94">
        <f t="shared" si="1"/>
        <v>23101</v>
      </c>
      <c r="AJ20" s="62">
        <f t="shared" si="1"/>
        <v>1285</v>
      </c>
      <c r="AK20" s="95">
        <f t="shared" si="1"/>
        <v>7506</v>
      </c>
      <c r="AL20" s="94">
        <f t="shared" si="1"/>
        <v>1960</v>
      </c>
      <c r="AM20" s="95">
        <f t="shared" si="1"/>
        <v>15595</v>
      </c>
    </row>
    <row r="21" spans="1:39" ht="12.75">
      <c r="A21" s="13" t="s">
        <v>20</v>
      </c>
      <c r="B21" s="188">
        <v>2028</v>
      </c>
      <c r="C21" s="181">
        <v>45.56</v>
      </c>
      <c r="D21" s="189">
        <v>2.66</v>
      </c>
      <c r="E21" s="190">
        <v>831</v>
      </c>
      <c r="F21" s="191">
        <v>47.17</v>
      </c>
      <c r="G21" s="181">
        <v>2.49</v>
      </c>
      <c r="H21" s="162">
        <v>1197</v>
      </c>
      <c r="I21" s="15">
        <v>44.44</v>
      </c>
      <c r="J21" s="20">
        <v>2.77</v>
      </c>
      <c r="L21" s="162">
        <v>758</v>
      </c>
      <c r="M21" s="107">
        <v>73</v>
      </c>
      <c r="N21" s="225">
        <v>1197</v>
      </c>
      <c r="O21" s="162">
        <v>348</v>
      </c>
      <c r="P21" s="15">
        <v>27.3</v>
      </c>
      <c r="Q21" s="20">
        <v>3.86</v>
      </c>
      <c r="R21" s="162">
        <v>410</v>
      </c>
      <c r="S21" s="18">
        <v>23.17</v>
      </c>
      <c r="T21" s="20">
        <v>4.55</v>
      </c>
      <c r="U21" s="162">
        <v>37</v>
      </c>
      <c r="V21" s="15">
        <v>24.32</v>
      </c>
      <c r="W21" s="20">
        <v>5.16</v>
      </c>
      <c r="X21" s="162">
        <v>36</v>
      </c>
      <c r="Y21" s="18">
        <v>19.44</v>
      </c>
      <c r="Z21" s="20">
        <v>5.28</v>
      </c>
      <c r="AA21" s="162">
        <v>446</v>
      </c>
      <c r="AB21" s="15">
        <v>64.57</v>
      </c>
      <c r="AC21" s="20">
        <v>1.19</v>
      </c>
      <c r="AD21" s="162">
        <v>751</v>
      </c>
      <c r="AE21" s="15">
        <v>57.26</v>
      </c>
      <c r="AF21" s="20">
        <v>1.68</v>
      </c>
      <c r="AH21" s="39">
        <v>924</v>
      </c>
      <c r="AI21" s="82">
        <v>5385</v>
      </c>
      <c r="AJ21" s="162">
        <v>392</v>
      </c>
      <c r="AK21" s="91">
        <v>2066</v>
      </c>
      <c r="AL21" s="162">
        <v>532</v>
      </c>
      <c r="AM21" s="91">
        <v>3319</v>
      </c>
    </row>
    <row r="22" spans="1:39" ht="12.75">
      <c r="A22" s="52" t="s">
        <v>21</v>
      </c>
      <c r="B22" s="42">
        <v>1770</v>
      </c>
      <c r="C22" s="43">
        <v>50.7</v>
      </c>
      <c r="D22" s="44">
        <v>2.3</v>
      </c>
      <c r="E22" s="45">
        <v>983</v>
      </c>
      <c r="F22" s="46">
        <v>55.8</v>
      </c>
      <c r="G22" s="43">
        <v>1.8</v>
      </c>
      <c r="H22" s="163">
        <v>787</v>
      </c>
      <c r="I22" s="43">
        <v>42.2</v>
      </c>
      <c r="J22" s="48">
        <v>2.9</v>
      </c>
      <c r="L22" s="163">
        <v>493</v>
      </c>
      <c r="M22" s="112">
        <v>58</v>
      </c>
      <c r="N22" s="209">
        <v>1219</v>
      </c>
      <c r="O22" s="163">
        <v>233</v>
      </c>
      <c r="P22" s="43">
        <v>42.5</v>
      </c>
      <c r="Q22" s="48">
        <v>2.5</v>
      </c>
      <c r="R22" s="163">
        <v>262</v>
      </c>
      <c r="S22" s="46">
        <v>27.1</v>
      </c>
      <c r="T22" s="48">
        <v>4.2</v>
      </c>
      <c r="U22" s="163">
        <v>24</v>
      </c>
      <c r="V22" s="43">
        <v>33.3</v>
      </c>
      <c r="W22" s="48">
        <v>3.7</v>
      </c>
      <c r="X22" s="163">
        <v>34</v>
      </c>
      <c r="Y22" s="46">
        <v>20.6</v>
      </c>
      <c r="Z22" s="48">
        <v>5.3</v>
      </c>
      <c r="AA22" s="163">
        <v>726</v>
      </c>
      <c r="AB22" s="43">
        <v>55.2</v>
      </c>
      <c r="AC22" s="48">
        <v>3.1</v>
      </c>
      <c r="AD22" s="163">
        <v>491</v>
      </c>
      <c r="AE22" s="43">
        <v>31.6</v>
      </c>
      <c r="AF22" s="48">
        <v>6.1</v>
      </c>
      <c r="AH22" s="42">
        <v>897</v>
      </c>
      <c r="AI22" s="89">
        <v>4074</v>
      </c>
      <c r="AJ22" s="42">
        <v>549</v>
      </c>
      <c r="AK22" s="89">
        <v>1774</v>
      </c>
      <c r="AL22" s="42">
        <v>332</v>
      </c>
      <c r="AM22" s="89">
        <v>2300</v>
      </c>
    </row>
    <row r="23" spans="1:39" ht="12.75">
      <c r="A23" s="52" t="s">
        <v>22</v>
      </c>
      <c r="B23" s="42">
        <v>797</v>
      </c>
      <c r="C23" s="43">
        <v>39.02</v>
      </c>
      <c r="D23" s="44">
        <v>3.4</v>
      </c>
      <c r="E23" s="49" t="s">
        <v>54</v>
      </c>
      <c r="F23" s="103" t="s">
        <v>54</v>
      </c>
      <c r="G23" s="101" t="s">
        <v>54</v>
      </c>
      <c r="H23" s="163">
        <v>797</v>
      </c>
      <c r="I23" s="43">
        <v>39.02</v>
      </c>
      <c r="J23" s="48">
        <v>3.4</v>
      </c>
      <c r="L23" s="163">
        <v>331</v>
      </c>
      <c r="M23" s="112">
        <v>12</v>
      </c>
      <c r="N23" s="209">
        <v>454</v>
      </c>
      <c r="O23" s="42" t="s">
        <v>54</v>
      </c>
      <c r="P23" s="101" t="s">
        <v>54</v>
      </c>
      <c r="Q23" s="102" t="s">
        <v>54</v>
      </c>
      <c r="R23" s="163">
        <v>331</v>
      </c>
      <c r="S23" s="46">
        <v>24.47</v>
      </c>
      <c r="T23" s="48">
        <v>4.8</v>
      </c>
      <c r="U23" s="42" t="s">
        <v>54</v>
      </c>
      <c r="V23" s="101" t="s">
        <v>54</v>
      </c>
      <c r="W23" s="102" t="s">
        <v>54</v>
      </c>
      <c r="X23" s="163">
        <v>12</v>
      </c>
      <c r="Y23" s="46">
        <v>8.33</v>
      </c>
      <c r="Z23" s="48">
        <v>7</v>
      </c>
      <c r="AA23" s="42" t="s">
        <v>54</v>
      </c>
      <c r="AB23" s="101" t="s">
        <v>54</v>
      </c>
      <c r="AC23" s="102" t="s">
        <v>54</v>
      </c>
      <c r="AD23" s="163">
        <v>454</v>
      </c>
      <c r="AE23" s="43">
        <v>50.44</v>
      </c>
      <c r="AF23" s="48">
        <v>2.29</v>
      </c>
      <c r="AH23" s="42">
        <v>311</v>
      </c>
      <c r="AI23" s="89">
        <v>2716</v>
      </c>
      <c r="AJ23" s="42" t="s">
        <v>54</v>
      </c>
      <c r="AK23" s="89" t="s">
        <v>54</v>
      </c>
      <c r="AL23" s="163">
        <v>311</v>
      </c>
      <c r="AM23" s="92">
        <v>2716</v>
      </c>
    </row>
    <row r="24" spans="1:39" ht="12.75">
      <c r="A24" s="52" t="s">
        <v>23</v>
      </c>
      <c r="B24" s="42">
        <v>874</v>
      </c>
      <c r="C24" s="43">
        <v>50.5</v>
      </c>
      <c r="D24" s="44">
        <v>2.14</v>
      </c>
      <c r="E24" s="45">
        <v>815</v>
      </c>
      <c r="F24" s="46">
        <v>51</v>
      </c>
      <c r="G24" s="43">
        <v>2.15</v>
      </c>
      <c r="H24" s="163">
        <v>59</v>
      </c>
      <c r="I24" s="43">
        <v>42.3</v>
      </c>
      <c r="J24" s="48">
        <v>2.15</v>
      </c>
      <c r="L24" s="163">
        <v>150</v>
      </c>
      <c r="M24" s="112">
        <v>86</v>
      </c>
      <c r="N24" s="209">
        <v>639</v>
      </c>
      <c r="O24" s="163">
        <v>140</v>
      </c>
      <c r="P24" s="43">
        <v>27</v>
      </c>
      <c r="Q24" s="48">
        <v>3.89</v>
      </c>
      <c r="R24" s="163">
        <v>10</v>
      </c>
      <c r="S24" s="46">
        <v>0</v>
      </c>
      <c r="T24" s="48">
        <v>4.1</v>
      </c>
      <c r="U24" s="163">
        <v>79</v>
      </c>
      <c r="V24" s="43">
        <v>24.1</v>
      </c>
      <c r="W24" s="48">
        <v>4.2</v>
      </c>
      <c r="X24" s="163">
        <v>7</v>
      </c>
      <c r="Y24" s="46">
        <v>0</v>
      </c>
      <c r="Z24" s="48">
        <v>5.71</v>
      </c>
      <c r="AA24" s="163">
        <v>596</v>
      </c>
      <c r="AB24" s="43">
        <v>60.2</v>
      </c>
      <c r="AC24" s="48">
        <v>1.51</v>
      </c>
      <c r="AD24" s="163">
        <v>42</v>
      </c>
      <c r="AE24" s="43">
        <v>60.5</v>
      </c>
      <c r="AF24" s="48">
        <v>1.05</v>
      </c>
      <c r="AH24" s="42">
        <v>441</v>
      </c>
      <c r="AI24" s="89">
        <v>1467</v>
      </c>
      <c r="AJ24" s="42">
        <v>416</v>
      </c>
      <c r="AK24" s="89">
        <v>1366</v>
      </c>
      <c r="AL24" s="42">
        <v>25</v>
      </c>
      <c r="AM24" s="89">
        <v>101</v>
      </c>
    </row>
    <row r="25" spans="1:39" ht="12.75">
      <c r="A25" s="52" t="s">
        <v>24</v>
      </c>
      <c r="B25" s="42">
        <v>2007</v>
      </c>
      <c r="C25" s="43">
        <v>58.4</v>
      </c>
      <c r="D25" s="44">
        <v>1.83</v>
      </c>
      <c r="E25" s="45">
        <v>1996</v>
      </c>
      <c r="F25" s="46">
        <v>58.4</v>
      </c>
      <c r="G25" s="43">
        <v>1.84</v>
      </c>
      <c r="H25" s="163">
        <v>11</v>
      </c>
      <c r="I25" s="43">
        <v>54.5</v>
      </c>
      <c r="J25" s="48">
        <v>1.27</v>
      </c>
      <c r="L25" s="163">
        <v>240</v>
      </c>
      <c r="M25" s="112">
        <v>319</v>
      </c>
      <c r="N25" s="209">
        <v>1433</v>
      </c>
      <c r="O25" s="163">
        <v>239</v>
      </c>
      <c r="P25" s="43">
        <v>41.8</v>
      </c>
      <c r="Q25" s="48">
        <v>2.9</v>
      </c>
      <c r="R25" s="163">
        <v>1</v>
      </c>
      <c r="S25" s="46">
        <v>0</v>
      </c>
      <c r="T25" s="48">
        <v>3</v>
      </c>
      <c r="U25" s="163">
        <v>319</v>
      </c>
      <c r="V25" s="43">
        <v>30.4</v>
      </c>
      <c r="W25" s="48">
        <v>3.78</v>
      </c>
      <c r="X25" s="163">
        <v>0</v>
      </c>
      <c r="Y25" s="46">
        <v>0</v>
      </c>
      <c r="Z25" s="48">
        <v>0</v>
      </c>
      <c r="AA25" s="163">
        <v>1423</v>
      </c>
      <c r="AB25" s="43">
        <v>68.1</v>
      </c>
      <c r="AC25" s="48">
        <v>1.24</v>
      </c>
      <c r="AD25" s="163">
        <v>10</v>
      </c>
      <c r="AE25" s="43">
        <v>40</v>
      </c>
      <c r="AF25" s="48">
        <v>1.1</v>
      </c>
      <c r="AH25" s="42">
        <v>1172</v>
      </c>
      <c r="AI25" s="89">
        <v>2719</v>
      </c>
      <c r="AJ25" s="42">
        <v>1166</v>
      </c>
      <c r="AK25" s="89">
        <v>2705</v>
      </c>
      <c r="AL25" s="42">
        <v>6</v>
      </c>
      <c r="AM25" s="89">
        <v>13</v>
      </c>
    </row>
    <row r="26" spans="1:39" ht="12.75">
      <c r="A26" s="52" t="s">
        <v>25</v>
      </c>
      <c r="B26" s="42">
        <v>431</v>
      </c>
      <c r="C26" s="43">
        <v>50</v>
      </c>
      <c r="D26" s="44">
        <v>2.26</v>
      </c>
      <c r="E26" s="45">
        <v>214</v>
      </c>
      <c r="F26" s="46">
        <v>53</v>
      </c>
      <c r="G26" s="43">
        <v>1.13</v>
      </c>
      <c r="H26" s="163">
        <v>217</v>
      </c>
      <c r="I26" s="43">
        <v>47</v>
      </c>
      <c r="J26" s="48">
        <v>2.61</v>
      </c>
      <c r="L26" s="163">
        <v>109</v>
      </c>
      <c r="M26" s="112">
        <v>12</v>
      </c>
      <c r="N26" s="209">
        <v>310</v>
      </c>
      <c r="O26" s="163">
        <v>69</v>
      </c>
      <c r="P26" s="43">
        <v>28</v>
      </c>
      <c r="Q26" s="48">
        <v>3.39</v>
      </c>
      <c r="R26" s="163">
        <v>40</v>
      </c>
      <c r="S26" s="46">
        <v>23</v>
      </c>
      <c r="T26" s="48">
        <v>3.68</v>
      </c>
      <c r="U26" s="163">
        <v>10</v>
      </c>
      <c r="V26" s="43">
        <v>30</v>
      </c>
      <c r="W26" s="48">
        <v>3.3</v>
      </c>
      <c r="X26" s="163">
        <v>2</v>
      </c>
      <c r="Y26" s="46">
        <v>50</v>
      </c>
      <c r="Z26" s="48">
        <v>2</v>
      </c>
      <c r="AA26" s="163">
        <v>135</v>
      </c>
      <c r="AB26" s="43">
        <v>68</v>
      </c>
      <c r="AC26" s="48">
        <v>1.03</v>
      </c>
      <c r="AD26" s="163">
        <v>175</v>
      </c>
      <c r="AE26" s="43">
        <v>53</v>
      </c>
      <c r="AF26" s="48">
        <v>2.37</v>
      </c>
      <c r="AH26" s="42">
        <v>217</v>
      </c>
      <c r="AI26" s="89">
        <v>972</v>
      </c>
      <c r="AJ26" s="42">
        <v>114</v>
      </c>
      <c r="AK26" s="89">
        <v>406</v>
      </c>
      <c r="AL26" s="42">
        <v>103</v>
      </c>
      <c r="AM26" s="89">
        <v>566</v>
      </c>
    </row>
    <row r="27" spans="1:39" ht="13.5" thickBot="1">
      <c r="A27" s="52" t="s">
        <v>26</v>
      </c>
      <c r="B27" s="42">
        <v>1562</v>
      </c>
      <c r="C27" s="43">
        <v>52</v>
      </c>
      <c r="D27" s="44">
        <v>2.09</v>
      </c>
      <c r="E27" s="49" t="s">
        <v>54</v>
      </c>
      <c r="F27" s="103" t="s">
        <v>54</v>
      </c>
      <c r="G27" s="103" t="s">
        <v>54</v>
      </c>
      <c r="H27" s="215">
        <v>1562</v>
      </c>
      <c r="I27" s="216">
        <v>52</v>
      </c>
      <c r="J27" s="217">
        <v>2.09</v>
      </c>
      <c r="L27" s="215">
        <v>165</v>
      </c>
      <c r="M27" s="229" t="s">
        <v>60</v>
      </c>
      <c r="N27" s="228">
        <v>1562</v>
      </c>
      <c r="O27" s="213" t="s">
        <v>54</v>
      </c>
      <c r="P27" s="219" t="s">
        <v>54</v>
      </c>
      <c r="Q27" s="220" t="s">
        <v>54</v>
      </c>
      <c r="R27" s="215">
        <v>165</v>
      </c>
      <c r="S27" s="223">
        <v>27</v>
      </c>
      <c r="T27" s="224">
        <v>4.64</v>
      </c>
      <c r="U27" s="213" t="s">
        <v>54</v>
      </c>
      <c r="V27" s="219" t="s">
        <v>54</v>
      </c>
      <c r="W27" s="220" t="s">
        <v>54</v>
      </c>
      <c r="X27" s="213" t="s">
        <v>60</v>
      </c>
      <c r="Y27" s="221" t="s">
        <v>60</v>
      </c>
      <c r="Z27" s="222" t="s">
        <v>60</v>
      </c>
      <c r="AA27" s="213" t="s">
        <v>54</v>
      </c>
      <c r="AB27" s="219" t="s">
        <v>54</v>
      </c>
      <c r="AC27" s="220" t="s">
        <v>54</v>
      </c>
      <c r="AD27" s="215">
        <v>1397</v>
      </c>
      <c r="AE27" s="216">
        <v>55</v>
      </c>
      <c r="AF27" s="217">
        <v>1.79</v>
      </c>
      <c r="AH27" s="213">
        <v>817</v>
      </c>
      <c r="AI27" s="214">
        <v>3270</v>
      </c>
      <c r="AJ27" s="213" t="s">
        <v>54</v>
      </c>
      <c r="AK27" s="214" t="s">
        <v>54</v>
      </c>
      <c r="AL27" s="213">
        <v>817</v>
      </c>
      <c r="AM27" s="214">
        <v>3270</v>
      </c>
    </row>
    <row r="28" spans="1:39" ht="13.5" thickBot="1">
      <c r="A28" s="61" t="s">
        <v>27</v>
      </c>
      <c r="B28" s="62">
        <f>SUM(B21:B27)</f>
        <v>9469</v>
      </c>
      <c r="C28" s="63">
        <f>AH28/B28*100</f>
        <v>50.46995458865773</v>
      </c>
      <c r="D28" s="64">
        <f>AI28/B28</f>
        <v>2.175836941598902</v>
      </c>
      <c r="E28" s="194">
        <f>SUM(E21:E27)</f>
        <v>4839</v>
      </c>
      <c r="F28" s="66">
        <f>AJ28/E28*100</f>
        <v>54.49473031618103</v>
      </c>
      <c r="G28" s="63">
        <f>AK28/E28</f>
        <v>1.7187435420541435</v>
      </c>
      <c r="H28" s="201">
        <f>SUM(H21:H27)</f>
        <v>4630</v>
      </c>
      <c r="I28" s="63">
        <f>AL28/H28*100</f>
        <v>45.91792656587473</v>
      </c>
      <c r="J28" s="68">
        <f>AM28/H28</f>
        <v>2.6533477321814254</v>
      </c>
      <c r="L28" s="201">
        <f>SUM(L21:L27)</f>
        <v>2246</v>
      </c>
      <c r="M28" s="114">
        <f>SUM(M21:M27)</f>
        <v>560</v>
      </c>
      <c r="N28" s="206">
        <f>SUM(N21:N27)</f>
        <v>6814</v>
      </c>
      <c r="O28" s="201">
        <f>SUM(O21:O27)</f>
        <v>1029</v>
      </c>
      <c r="P28" s="63">
        <f>SUM(O21*P21/100+O22*P22/100+O24*P24/100+O25*P25/100+O26*P26/100)/O28*100</f>
        <v>34.11574344023324</v>
      </c>
      <c r="Q28" s="68">
        <f>SUM(O21*Q21+O22*Q22+O24*Q24+O25*Q25+O26*Q26)/SUM(O28)</f>
        <v>3.301642371234208</v>
      </c>
      <c r="R28" s="194">
        <f>SUM(R21:R27)</f>
        <v>1219</v>
      </c>
      <c r="S28" s="63">
        <f>SUM(R21*S21/100+R22*S22/100+R23*S23/100+R24*S24/100+R25*S25/100+R26*S26/100+R27*S27/100)/R28*100</f>
        <v>24.671427399507795</v>
      </c>
      <c r="T28" s="68">
        <f>SUM(R21*T21+R22*T22+R23*T23+R24*T24+R25*T25+R26*T26+R27*T27)/R28</f>
        <v>4.521328958162428</v>
      </c>
      <c r="U28" s="201">
        <f>SUM(U21:U27)</f>
        <v>469</v>
      </c>
      <c r="V28" s="63">
        <f>SUM(U21*V21/100+U22*V22/100+U24*V24/100+U25*V25/100+U26*V26/100)/U28*100</f>
        <v>28.999019189765463</v>
      </c>
      <c r="W28" s="68">
        <f>SUM(U21*W21+U22*W22+U24*W24+U25*W25+U26*W26)/U28</f>
        <v>3.945287846481876</v>
      </c>
      <c r="X28" s="194">
        <f>SUM(X21:X27)</f>
        <v>91</v>
      </c>
      <c r="Y28" s="63">
        <f>SUM(X21*Y21/100+X22*Y22/100+X23*Y23/100+X24*Y24/100+X25*Y25/100+X26*Y26/100)/X28*100</f>
        <v>17.584615384615386</v>
      </c>
      <c r="Z28" s="68">
        <f>SUM(X21*Z21+X22*Z22+X24*Z24+X26*Z26)/X28</f>
        <v>4.552197802197802</v>
      </c>
      <c r="AA28" s="194">
        <f>SUM(AA21:AA27)</f>
        <v>3326</v>
      </c>
      <c r="AB28" s="63">
        <f>SUM(AA21*AB21/100+AA22*AB22/100+AA24*AB24/100+AA25*AB25/100+AA26*AB26/100)/SUM(AA28)*100</f>
        <v>63.39113650030066</v>
      </c>
      <c r="AC28" s="63">
        <f>SUM(AA21*AC21+AA22*AC22+AA24*AC24+AA25*AC25+AA26*AC26)/SUM(AA28)</f>
        <v>1.6791551413108838</v>
      </c>
      <c r="AD28" s="201">
        <f>SUM(AD21:AD27)</f>
        <v>3320</v>
      </c>
      <c r="AE28" s="63">
        <f>SUM(AD21*AE21/100+AD22*AE22/100+AD23*AE23/100+AD24*AE24/100+AD25*AE25/100+AD26*AE26/100+AD27*AE27/100)/SUM(AD28)*100</f>
        <v>51.34596987951807</v>
      </c>
      <c r="AF28" s="68">
        <f>SUM(AD21*AF21+AD22*AF22+AD23*AF23+AD24*AF24+AD25*AF25+AD26*AF26+AD27*AF27)/SUM(AD28)</f>
        <v>2.4900361445783132</v>
      </c>
      <c r="AH28" s="62">
        <f aca="true" t="shared" si="2" ref="AH28:AM28">SUM(AH21:AH27)</f>
        <v>4779</v>
      </c>
      <c r="AI28" s="94">
        <f t="shared" si="2"/>
        <v>20603</v>
      </c>
      <c r="AJ28" s="62">
        <f t="shared" si="2"/>
        <v>2637</v>
      </c>
      <c r="AK28" s="95">
        <f t="shared" si="2"/>
        <v>8317</v>
      </c>
      <c r="AL28" s="94">
        <f t="shared" si="2"/>
        <v>2126</v>
      </c>
      <c r="AM28" s="95">
        <f t="shared" si="2"/>
        <v>12285</v>
      </c>
    </row>
    <row r="29" spans="1:39" ht="12.75">
      <c r="A29" s="36" t="s">
        <v>28</v>
      </c>
      <c r="B29" s="192">
        <v>362</v>
      </c>
      <c r="C29" s="22">
        <v>46</v>
      </c>
      <c r="D29" s="23">
        <v>2.67</v>
      </c>
      <c r="E29" s="192" t="s">
        <v>54</v>
      </c>
      <c r="F29" s="193" t="s">
        <v>54</v>
      </c>
      <c r="G29" s="165" t="s">
        <v>54</v>
      </c>
      <c r="H29" s="205">
        <v>362</v>
      </c>
      <c r="I29" s="145">
        <v>46</v>
      </c>
      <c r="J29" s="150">
        <v>2.67</v>
      </c>
      <c r="L29" s="205">
        <v>46</v>
      </c>
      <c r="M29" s="207">
        <v>1</v>
      </c>
      <c r="N29" s="208">
        <v>315</v>
      </c>
      <c r="O29" s="203" t="s">
        <v>54</v>
      </c>
      <c r="P29" s="148" t="s">
        <v>54</v>
      </c>
      <c r="Q29" s="204" t="s">
        <v>54</v>
      </c>
      <c r="R29" s="205">
        <v>46</v>
      </c>
      <c r="S29" s="211">
        <v>39</v>
      </c>
      <c r="T29" s="150">
        <v>3.6</v>
      </c>
      <c r="U29" s="203" t="s">
        <v>54</v>
      </c>
      <c r="V29" s="148" t="s">
        <v>54</v>
      </c>
      <c r="W29" s="204" t="s">
        <v>54</v>
      </c>
      <c r="X29" s="205">
        <v>1</v>
      </c>
      <c r="Y29" s="211">
        <v>0</v>
      </c>
      <c r="Z29" s="150">
        <v>12</v>
      </c>
      <c r="AA29" s="203" t="s">
        <v>54</v>
      </c>
      <c r="AB29" s="148" t="s">
        <v>54</v>
      </c>
      <c r="AC29" s="204" t="s">
        <v>54</v>
      </c>
      <c r="AD29" s="160">
        <v>315</v>
      </c>
      <c r="AE29" s="22">
        <v>48</v>
      </c>
      <c r="AF29" s="27">
        <v>2.49</v>
      </c>
      <c r="AH29" s="129">
        <v>158</v>
      </c>
      <c r="AI29" s="130">
        <v>963</v>
      </c>
      <c r="AJ29" s="129" t="s">
        <v>54</v>
      </c>
      <c r="AK29" s="130" t="s">
        <v>54</v>
      </c>
      <c r="AL29" s="129">
        <v>158</v>
      </c>
      <c r="AM29" s="130">
        <v>963</v>
      </c>
    </row>
    <row r="30" spans="1:39" ht="12.75">
      <c r="A30" s="41" t="s">
        <v>29</v>
      </c>
      <c r="B30" s="123">
        <v>3845</v>
      </c>
      <c r="C30" s="43">
        <v>51</v>
      </c>
      <c r="D30" s="44">
        <v>2.3</v>
      </c>
      <c r="E30" s="177">
        <v>6</v>
      </c>
      <c r="F30" s="46">
        <v>50</v>
      </c>
      <c r="G30" s="43">
        <v>3.17</v>
      </c>
      <c r="H30" s="163">
        <v>3839</v>
      </c>
      <c r="I30" s="43">
        <v>51</v>
      </c>
      <c r="J30" s="48">
        <v>2.3</v>
      </c>
      <c r="L30" s="163">
        <v>328</v>
      </c>
      <c r="M30" s="112">
        <v>113</v>
      </c>
      <c r="N30" s="209">
        <v>3398</v>
      </c>
      <c r="O30" s="42" t="s">
        <v>54</v>
      </c>
      <c r="P30" s="101" t="s">
        <v>54</v>
      </c>
      <c r="Q30" s="102" t="s">
        <v>54</v>
      </c>
      <c r="R30" s="163">
        <v>328</v>
      </c>
      <c r="S30" s="46">
        <v>28.4</v>
      </c>
      <c r="T30" s="48">
        <v>3.9</v>
      </c>
      <c r="U30" s="42" t="s">
        <v>54</v>
      </c>
      <c r="V30" s="101" t="s">
        <v>54</v>
      </c>
      <c r="W30" s="102" t="s">
        <v>54</v>
      </c>
      <c r="X30" s="163">
        <v>113</v>
      </c>
      <c r="Y30" s="46">
        <v>20.4</v>
      </c>
      <c r="Z30" s="48">
        <v>4.8</v>
      </c>
      <c r="AA30" s="163">
        <v>6</v>
      </c>
      <c r="AB30" s="43">
        <v>50</v>
      </c>
      <c r="AC30" s="48">
        <v>3.2</v>
      </c>
      <c r="AD30" s="163">
        <v>3398</v>
      </c>
      <c r="AE30" s="43">
        <v>54.1</v>
      </c>
      <c r="AF30" s="48">
        <v>2</v>
      </c>
      <c r="AH30" s="42">
        <v>1961</v>
      </c>
      <c r="AI30" s="89">
        <v>8844</v>
      </c>
      <c r="AJ30" s="42">
        <v>3</v>
      </c>
      <c r="AK30" s="89">
        <v>19</v>
      </c>
      <c r="AL30" s="42">
        <v>1958</v>
      </c>
      <c r="AM30" s="89">
        <v>8830</v>
      </c>
    </row>
    <row r="31" spans="1:39" ht="12.75">
      <c r="A31" s="41" t="s">
        <v>30</v>
      </c>
      <c r="B31" s="123">
        <v>740</v>
      </c>
      <c r="C31" s="43">
        <v>54</v>
      </c>
      <c r="D31" s="44">
        <v>2</v>
      </c>
      <c r="E31" s="177">
        <v>15</v>
      </c>
      <c r="F31" s="46">
        <v>27</v>
      </c>
      <c r="G31" s="43">
        <v>3.33</v>
      </c>
      <c r="H31" s="163">
        <v>740</v>
      </c>
      <c r="I31" s="43">
        <v>54</v>
      </c>
      <c r="J31" s="48">
        <v>2</v>
      </c>
      <c r="L31" s="163">
        <v>76</v>
      </c>
      <c r="M31" s="112">
        <v>4</v>
      </c>
      <c r="N31" s="209">
        <v>660</v>
      </c>
      <c r="O31" s="42" t="s">
        <v>54</v>
      </c>
      <c r="P31" s="101" t="s">
        <v>54</v>
      </c>
      <c r="Q31" s="102" t="s">
        <v>54</v>
      </c>
      <c r="R31" s="163">
        <v>76</v>
      </c>
      <c r="S31" s="46">
        <v>33</v>
      </c>
      <c r="T31" s="48">
        <v>3.79</v>
      </c>
      <c r="U31" s="42" t="s">
        <v>54</v>
      </c>
      <c r="V31" s="101" t="s">
        <v>54</v>
      </c>
      <c r="W31" s="102" t="s">
        <v>54</v>
      </c>
      <c r="X31" s="163">
        <v>4</v>
      </c>
      <c r="Y31" s="46">
        <v>25</v>
      </c>
      <c r="Z31" s="48">
        <v>4.3</v>
      </c>
      <c r="AA31" s="42" t="s">
        <v>54</v>
      </c>
      <c r="AB31" s="101" t="s">
        <v>54</v>
      </c>
      <c r="AC31" s="102" t="s">
        <v>54</v>
      </c>
      <c r="AD31" s="163">
        <v>660</v>
      </c>
      <c r="AE31" s="43">
        <v>57</v>
      </c>
      <c r="AF31" s="48">
        <v>1.69</v>
      </c>
      <c r="AH31" s="42">
        <v>400</v>
      </c>
      <c r="AI31" s="89">
        <v>1480</v>
      </c>
      <c r="AJ31" s="42" t="s">
        <v>54</v>
      </c>
      <c r="AK31" s="89" t="s">
        <v>54</v>
      </c>
      <c r="AL31" s="42">
        <v>400</v>
      </c>
      <c r="AM31" s="89">
        <v>1480</v>
      </c>
    </row>
    <row r="32" spans="1:39" ht="12.75">
      <c r="A32" s="41" t="s">
        <v>31</v>
      </c>
      <c r="B32" s="123">
        <v>1893</v>
      </c>
      <c r="C32" s="43">
        <v>60.33</v>
      </c>
      <c r="D32" s="44">
        <v>1.58</v>
      </c>
      <c r="E32" s="177">
        <v>975</v>
      </c>
      <c r="F32" s="46">
        <v>62.77</v>
      </c>
      <c r="G32" s="43">
        <v>1.44</v>
      </c>
      <c r="H32" s="163">
        <v>918</v>
      </c>
      <c r="I32" s="43">
        <v>57.73</v>
      </c>
      <c r="J32" s="48">
        <v>1.72</v>
      </c>
      <c r="L32" s="163">
        <v>174</v>
      </c>
      <c r="M32" s="112">
        <v>39</v>
      </c>
      <c r="N32" s="209">
        <v>1682</v>
      </c>
      <c r="O32" s="163">
        <v>99</v>
      </c>
      <c r="P32" s="43">
        <v>44.44</v>
      </c>
      <c r="Q32" s="48">
        <v>2.26</v>
      </c>
      <c r="R32" s="163">
        <v>75</v>
      </c>
      <c r="S32" s="46">
        <v>41.33</v>
      </c>
      <c r="T32" s="48">
        <v>2.89</v>
      </c>
      <c r="U32" s="163">
        <v>27</v>
      </c>
      <c r="V32" s="43">
        <v>33.33</v>
      </c>
      <c r="W32" s="48">
        <v>3.15</v>
      </c>
      <c r="X32" s="163">
        <v>12</v>
      </c>
      <c r="Y32" s="46">
        <v>25</v>
      </c>
      <c r="Z32" s="48">
        <v>2.75</v>
      </c>
      <c r="AA32" s="163">
        <v>851</v>
      </c>
      <c r="AB32" s="43">
        <v>65.69</v>
      </c>
      <c r="AC32" s="48">
        <v>1.29</v>
      </c>
      <c r="AD32" s="163">
        <v>831</v>
      </c>
      <c r="AE32" s="43">
        <v>59.57</v>
      </c>
      <c r="AF32" s="48">
        <v>1.6</v>
      </c>
      <c r="AH32" s="42">
        <v>1142</v>
      </c>
      <c r="AI32" s="89">
        <v>2916</v>
      </c>
      <c r="AJ32" s="42">
        <v>612</v>
      </c>
      <c r="AK32" s="89">
        <v>1408</v>
      </c>
      <c r="AL32" s="42">
        <v>530</v>
      </c>
      <c r="AM32" s="89">
        <v>1580</v>
      </c>
    </row>
    <row r="33" spans="1:39" ht="13.5" thickBot="1">
      <c r="A33" s="183" t="s">
        <v>32</v>
      </c>
      <c r="B33" s="184">
        <v>1495</v>
      </c>
      <c r="C33" s="22">
        <v>51.2</v>
      </c>
      <c r="D33" s="23">
        <v>2.01</v>
      </c>
      <c r="E33" s="178">
        <v>661</v>
      </c>
      <c r="F33" s="25">
        <v>54</v>
      </c>
      <c r="G33" s="22">
        <v>1.69</v>
      </c>
      <c r="H33" s="166">
        <v>834</v>
      </c>
      <c r="I33" s="153">
        <v>48.9</v>
      </c>
      <c r="J33" s="158">
        <v>2.27</v>
      </c>
      <c r="L33" s="166">
        <v>196</v>
      </c>
      <c r="M33" s="167">
        <v>18</v>
      </c>
      <c r="N33" s="210">
        <v>1281</v>
      </c>
      <c r="O33" s="166">
        <v>121</v>
      </c>
      <c r="P33" s="153">
        <v>39.7</v>
      </c>
      <c r="Q33" s="158">
        <v>2.26</v>
      </c>
      <c r="R33" s="166">
        <v>75</v>
      </c>
      <c r="S33" s="156">
        <v>22.7</v>
      </c>
      <c r="T33" s="158">
        <v>4.11</v>
      </c>
      <c r="U33" s="166">
        <v>13</v>
      </c>
      <c r="V33" s="153">
        <v>31.8</v>
      </c>
      <c r="W33" s="158">
        <v>2.62</v>
      </c>
      <c r="X33" s="166">
        <v>5</v>
      </c>
      <c r="Y33" s="156">
        <v>60</v>
      </c>
      <c r="Z33" s="158">
        <v>1.8</v>
      </c>
      <c r="AA33" s="166">
        <v>527</v>
      </c>
      <c r="AB33" s="153">
        <v>57.9</v>
      </c>
      <c r="AC33" s="158">
        <v>1.54</v>
      </c>
      <c r="AD33" s="166">
        <v>754</v>
      </c>
      <c r="AE33" s="153">
        <v>51.5</v>
      </c>
      <c r="AF33" s="158">
        <v>2.09</v>
      </c>
      <c r="AH33" s="131">
        <v>765</v>
      </c>
      <c r="AI33" s="212">
        <v>3011</v>
      </c>
      <c r="AJ33" s="166">
        <v>357</v>
      </c>
      <c r="AK33" s="135">
        <v>1118</v>
      </c>
      <c r="AL33" s="166">
        <v>408</v>
      </c>
      <c r="AM33" s="135">
        <v>1893</v>
      </c>
    </row>
    <row r="34" spans="1:39" ht="13.5" thickBot="1">
      <c r="A34" s="50" t="s">
        <v>33</v>
      </c>
      <c r="B34" s="185">
        <f>SUM(B29:B33)</f>
        <v>8335</v>
      </c>
      <c r="C34" s="180">
        <f>AH34/B34*100</f>
        <v>53.101379724055185</v>
      </c>
      <c r="D34" s="186">
        <f>AI34/B34</f>
        <v>2.0652669466106777</v>
      </c>
      <c r="E34" s="179">
        <f>SUM(E29:E33)</f>
        <v>1657</v>
      </c>
      <c r="F34" s="187">
        <f>AJ34/E34*100</f>
        <v>58.66022933011467</v>
      </c>
      <c r="G34" s="180">
        <f>AK34/E34</f>
        <v>1.535908267954134</v>
      </c>
      <c r="H34" s="201">
        <f>SUM(H29:H33)</f>
        <v>6693</v>
      </c>
      <c r="I34" s="63">
        <f>AL34/H34*100</f>
        <v>51.60615568504407</v>
      </c>
      <c r="J34" s="68">
        <f>AM34/H34</f>
        <v>2.2031973703869716</v>
      </c>
      <c r="L34" s="201">
        <f>SUM(L29:L33)</f>
        <v>820</v>
      </c>
      <c r="M34" s="114">
        <f>SUM(M29:M33)</f>
        <v>175</v>
      </c>
      <c r="N34" s="114">
        <f>SUM(N29:N33)</f>
        <v>7336</v>
      </c>
      <c r="O34" s="201">
        <f>SUM(O29:O33)</f>
        <v>220</v>
      </c>
      <c r="P34" s="63">
        <f>SUM(O32*P32/100+O33*P33/100)/O34*100</f>
        <v>41.833000000000006</v>
      </c>
      <c r="Q34" s="68">
        <v>2.26</v>
      </c>
      <c r="R34" s="194">
        <f>SUM(R29:R33)</f>
        <v>600</v>
      </c>
      <c r="S34" s="63">
        <f>SUM(R29*S29/100+R30*S30/100+R31*S31/100+R32*S32/100)/R34*100</f>
        <v>27.86158333333333</v>
      </c>
      <c r="T34" s="68">
        <f>SUM(R29*T29+R30*T30+R31*T31+R32*T32+R33*T33)/R34</f>
        <v>3.763066666666667</v>
      </c>
      <c r="U34" s="201">
        <f>SUM(U29:U33)</f>
        <v>40</v>
      </c>
      <c r="V34" s="63">
        <f>SUM(U32*V32/100+U33*V33/100)/U34*100</f>
        <v>32.83275</v>
      </c>
      <c r="W34" s="67">
        <f>SUM(U32*W32+U33*W33)/U34</f>
        <v>2.97775</v>
      </c>
      <c r="X34" s="195">
        <f>SUM(X29:X33)</f>
        <v>135</v>
      </c>
      <c r="Y34" s="63">
        <f>SUM(X29*Y29/100+X30*Y30/100+X31*Y31/100+X32*Y32/100+X33*Y33/100)/X34*100</f>
        <v>22.26074074074074</v>
      </c>
      <c r="Z34" s="68">
        <f>SUM(X29*Z29+X30*Z30+X31*Z31+X32*Z32)/X34</f>
        <v>4.478518518518519</v>
      </c>
      <c r="AA34" s="194">
        <f>SUM(AA29:AA33)</f>
        <v>1384</v>
      </c>
      <c r="AB34" s="63">
        <f>SUM(AA30*AB30/100+AA32*AB32/100+AA33*AB33/100)/AA34*100</f>
        <v>62.65570086705202</v>
      </c>
      <c r="AC34" s="63">
        <f>SUM(AA30*AC30+AA32*AC32+AA33*AC33)/AA34</f>
        <v>1.3934754335260118</v>
      </c>
      <c r="AD34" s="195">
        <f>SUM(AD29:AD33)</f>
        <v>5958</v>
      </c>
      <c r="AE34" s="63">
        <f>SUM(AD29*AE29/100+AD30*AE30/100+AD31*AE31/100+AD32*AE32/100+AD33*AE33/100)/AD34*100</f>
        <v>54.532640147700576</v>
      </c>
      <c r="AF34" s="68">
        <f>SUM(AD29*AF29+AD30*AF30+AD31*AF31+AD32*AF32+AD33*AF33)/AD34</f>
        <v>1.9471651560926486</v>
      </c>
      <c r="AH34" s="62">
        <f aca="true" t="shared" si="3" ref="AH34:AM34">SUM(AH29:AH33)</f>
        <v>4426</v>
      </c>
      <c r="AI34" s="94">
        <f t="shared" si="3"/>
        <v>17214</v>
      </c>
      <c r="AJ34" s="62">
        <f t="shared" si="3"/>
        <v>972</v>
      </c>
      <c r="AK34" s="95">
        <f t="shared" si="3"/>
        <v>2545</v>
      </c>
      <c r="AL34" s="94">
        <f t="shared" si="3"/>
        <v>3454</v>
      </c>
      <c r="AM34" s="95">
        <f t="shared" si="3"/>
        <v>14746</v>
      </c>
    </row>
    <row r="35" spans="1:39" ht="13.5" thickBot="1">
      <c r="A35" s="36"/>
      <c r="B35" s="59"/>
      <c r="C35" s="3"/>
      <c r="D35" s="4"/>
      <c r="E35" s="60"/>
      <c r="F35" s="37"/>
      <c r="G35" s="3"/>
      <c r="H35" s="60"/>
      <c r="I35" s="3"/>
      <c r="J35" s="3"/>
      <c r="L35" s="178"/>
      <c r="M35" s="108"/>
      <c r="N35" s="108"/>
      <c r="O35" s="57"/>
      <c r="P35" s="22"/>
      <c r="Q35" s="22"/>
      <c r="R35" s="60"/>
      <c r="S35" s="37"/>
      <c r="T35" s="3"/>
      <c r="U35" s="60"/>
      <c r="V35" s="3"/>
      <c r="W35" s="3"/>
      <c r="X35" s="60"/>
      <c r="Y35" s="37"/>
      <c r="Z35" s="3"/>
      <c r="AA35" s="60"/>
      <c r="AB35" s="3"/>
      <c r="AC35" s="3"/>
      <c r="AD35" s="60"/>
      <c r="AE35" s="3"/>
      <c r="AF35" s="3"/>
      <c r="AH35" s="59"/>
      <c r="AI35" s="59"/>
      <c r="AJ35" s="59"/>
      <c r="AK35" s="59"/>
      <c r="AL35" s="59"/>
      <c r="AM35" s="59"/>
    </row>
    <row r="36" spans="1:39" ht="13.5" thickBot="1">
      <c r="A36" s="61" t="s">
        <v>34</v>
      </c>
      <c r="B36" s="62">
        <f>SUM(B14+B20+B28+B34)</f>
        <v>37387</v>
      </c>
      <c r="C36" s="118">
        <f>AH36/B36*100</f>
        <v>53.58814561211116</v>
      </c>
      <c r="D36" s="64">
        <f>AI36/B36</f>
        <v>2.0598068847460347</v>
      </c>
      <c r="E36" s="65">
        <f>SUM(E14+E20+E28+E34)</f>
        <v>18266</v>
      </c>
      <c r="F36" s="66">
        <f>AJ36/E36*100</f>
        <v>61.65553487353554</v>
      </c>
      <c r="G36" s="63">
        <f>AK36/E36</f>
        <v>1.5394174969889411</v>
      </c>
      <c r="H36" s="202">
        <f>SUM(H14+H20+H28+H34)</f>
        <v>19156</v>
      </c>
      <c r="I36" s="63">
        <f>AL36/H36*100</f>
        <v>45.35393610357068</v>
      </c>
      <c r="J36" s="68">
        <f>AM36/H36</f>
        <v>2.5562225934433074</v>
      </c>
      <c r="L36" s="202">
        <f>SUM(L14+L20+L28+L34)</f>
        <v>7886</v>
      </c>
      <c r="M36" s="114">
        <f>SUM(M14+M20+M28+M34)</f>
        <v>2156</v>
      </c>
      <c r="N36" s="206">
        <f>SUM(N14+N20+N28+N34)</f>
        <v>27492</v>
      </c>
      <c r="O36" s="65">
        <f>SUM(O14+O20+O28+O34)</f>
        <v>3402</v>
      </c>
      <c r="P36" s="63">
        <f>SUM(O14*P14/100+O20*P20/100+O28*P28/100+O34*P34/100)/SUM(O36)*100</f>
        <v>42.15513521457966</v>
      </c>
      <c r="Q36" s="68">
        <f>SUM(O14*Q14+O20*Q20+O28*Q28+O34*Q34)/SUM(O36)</f>
        <v>2.951061140505585</v>
      </c>
      <c r="R36" s="65">
        <f>SUM(R14+R20+R28+R34)</f>
        <v>4486</v>
      </c>
      <c r="S36" s="63">
        <f>SUM(R14*S14/100+R20*S20/100+R28*S28/100+R34*S34/100)/R36*100</f>
        <v>23.80480160499331</v>
      </c>
      <c r="T36" s="68">
        <f>SUM(R14*T14+R20*T20+R28*T28+R34*T34)/SUM(R36-R15)</f>
        <v>4.894833836858005</v>
      </c>
      <c r="U36" s="65">
        <f>SUM(U14+U20+U28+U34)</f>
        <v>1787</v>
      </c>
      <c r="V36" s="63">
        <f>SUM(U14*V14/100+U20*V20/100+U28*V28/100+U34*V34/100)/U36*100</f>
        <v>42.92438164521544</v>
      </c>
      <c r="W36" s="68">
        <f>SUM(U14*W14+U20*W20+U28*W28+U34*W34)/SUM(U36)</f>
        <v>2.795808617795187</v>
      </c>
      <c r="X36" s="65">
        <f>SUM(X14+X20+X28+X34)</f>
        <v>369</v>
      </c>
      <c r="Y36" s="63">
        <f>SUM(X14*Y14/100+X20*Y20/100+X28*Y28/100+X34*Y34/100)/X36*100</f>
        <v>28.46948509485095</v>
      </c>
      <c r="Z36" s="68">
        <f>SUM(X14*Z14+X20*Z20+X28*Z28+X34*Z34)/SUM(X36)</f>
        <v>4.191436314363144</v>
      </c>
      <c r="AA36" s="65">
        <f>SUM(AA14+AA20+AA28+AA34)</f>
        <v>13049</v>
      </c>
      <c r="AB36" s="63">
        <f>SUM(AA14*AB14/100+AA20*AB20/100+AA28*AB28/100+AA34*AB34/100)/SUM(AA36)*100</f>
        <v>69.67793010958692</v>
      </c>
      <c r="AC36" s="68">
        <f>SUM(AA14*AC14+AA20*AC20+AA28*AC28+AA34*AC34)/SUM(AA36)</f>
        <v>1.189052800980918</v>
      </c>
      <c r="AD36" s="65">
        <f>SUM(AD14+AD20+AD28+AD34)</f>
        <v>14301</v>
      </c>
      <c r="AE36" s="63">
        <f>SUM(AD14*AE14/100+AD20*AE20/100+AD28*AE28/100+AD34*AE34/100)/SUM(AD36)*100</f>
        <v>52.74686175791903</v>
      </c>
      <c r="AF36" s="68">
        <f>SUM(AD14*AF14+AD20*AF20+AD28*AF28+AD34*AF34)/SUM(AD36)</f>
        <v>2.0717663100482486</v>
      </c>
      <c r="AH36" s="62">
        <f aca="true" t="shared" si="4" ref="AH36:AM36">SUM(AH14+AH20+AH28+AH34)</f>
        <v>20035</v>
      </c>
      <c r="AI36" s="94">
        <f t="shared" si="4"/>
        <v>77010</v>
      </c>
      <c r="AJ36" s="62">
        <f t="shared" si="4"/>
        <v>11262</v>
      </c>
      <c r="AK36" s="95">
        <f t="shared" si="4"/>
        <v>28119</v>
      </c>
      <c r="AL36" s="94">
        <f t="shared" si="4"/>
        <v>8688</v>
      </c>
      <c r="AM36" s="95">
        <f t="shared" si="4"/>
        <v>48967</v>
      </c>
    </row>
    <row r="38" ht="12.75">
      <c r="A38" t="s">
        <v>62</v>
      </c>
    </row>
    <row r="39" ht="12.75">
      <c r="A39" t="s">
        <v>85</v>
      </c>
    </row>
    <row r="40" ht="12.75">
      <c r="A40" t="s">
        <v>84</v>
      </c>
    </row>
    <row r="41" ht="12.75">
      <c r="A41" t="s">
        <v>64</v>
      </c>
    </row>
  </sheetData>
  <mergeCells count="12">
    <mergeCell ref="A6:A8"/>
    <mergeCell ref="B6:D7"/>
    <mergeCell ref="E6:G7"/>
    <mergeCell ref="H6:J7"/>
    <mergeCell ref="L6:N7"/>
    <mergeCell ref="O6:Q7"/>
    <mergeCell ref="R6:T7"/>
    <mergeCell ref="U6:W7"/>
    <mergeCell ref="X6:Z7"/>
    <mergeCell ref="AA6:AC7"/>
    <mergeCell ref="AD6:AF7"/>
    <mergeCell ref="AH6:A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M41"/>
  <sheetViews>
    <sheetView tabSelected="1" workbookViewId="0" topLeftCell="Y5">
      <selection activeCell="AK25" sqref="AK25"/>
    </sheetView>
  </sheetViews>
  <sheetFormatPr defaultColWidth="9.140625" defaultRowHeight="12.75"/>
  <sheetData>
    <row r="4" spans="1:10" ht="15.75">
      <c r="A4" s="1" t="s">
        <v>55</v>
      </c>
      <c r="B4" s="2"/>
      <c r="C4" s="3"/>
      <c r="D4" s="4"/>
      <c r="E4" s="5"/>
      <c r="F4" s="5"/>
      <c r="G4" s="3"/>
      <c r="H4" s="5"/>
      <c r="I4" s="3"/>
      <c r="J4" s="3"/>
    </row>
    <row r="5" spans="1:10" ht="13.5" thickBot="1">
      <c r="A5" s="6"/>
      <c r="B5" s="2"/>
      <c r="C5" s="3"/>
      <c r="D5" s="4"/>
      <c r="E5" s="5"/>
      <c r="F5" s="5"/>
      <c r="G5" s="3"/>
      <c r="H5" s="5"/>
      <c r="I5" s="3"/>
      <c r="J5" s="3"/>
    </row>
    <row r="6" spans="1:39" ht="12.75">
      <c r="A6" s="242" t="s">
        <v>0</v>
      </c>
      <c r="B6" s="245" t="s">
        <v>1</v>
      </c>
      <c r="C6" s="233"/>
      <c r="D6" s="234"/>
      <c r="E6" s="232" t="s">
        <v>2</v>
      </c>
      <c r="F6" s="233"/>
      <c r="G6" s="234"/>
      <c r="H6" s="232" t="s">
        <v>3</v>
      </c>
      <c r="I6" s="233"/>
      <c r="J6" s="238"/>
      <c r="L6" s="232" t="s">
        <v>35</v>
      </c>
      <c r="M6" s="233"/>
      <c r="N6" s="234"/>
      <c r="O6" s="232" t="s">
        <v>36</v>
      </c>
      <c r="P6" s="233"/>
      <c r="Q6" s="238"/>
      <c r="R6" s="232" t="s">
        <v>37</v>
      </c>
      <c r="S6" s="233"/>
      <c r="T6" s="234"/>
      <c r="U6" s="232" t="s">
        <v>38</v>
      </c>
      <c r="V6" s="233"/>
      <c r="W6" s="238"/>
      <c r="X6" s="232" t="s">
        <v>39</v>
      </c>
      <c r="Y6" s="233"/>
      <c r="Z6" s="234"/>
      <c r="AA6" s="232" t="s">
        <v>40</v>
      </c>
      <c r="AB6" s="233"/>
      <c r="AC6" s="238"/>
      <c r="AD6" s="232" t="s">
        <v>41</v>
      </c>
      <c r="AE6" s="233"/>
      <c r="AF6" s="238"/>
      <c r="AH6" s="240" t="s">
        <v>1</v>
      </c>
      <c r="AI6" s="241"/>
      <c r="AJ6" s="69" t="s">
        <v>45</v>
      </c>
      <c r="AK6" s="70"/>
      <c r="AL6" s="69" t="s">
        <v>46</v>
      </c>
      <c r="AM6" s="71"/>
    </row>
    <row r="7" spans="1:39" ht="12.75">
      <c r="A7" s="243"/>
      <c r="B7" s="246"/>
      <c r="C7" s="236"/>
      <c r="D7" s="237"/>
      <c r="E7" s="235"/>
      <c r="F7" s="236"/>
      <c r="G7" s="237"/>
      <c r="H7" s="235"/>
      <c r="I7" s="236"/>
      <c r="J7" s="239"/>
      <c r="L7" s="235"/>
      <c r="M7" s="236"/>
      <c r="N7" s="237"/>
      <c r="O7" s="235"/>
      <c r="P7" s="236"/>
      <c r="Q7" s="239"/>
      <c r="R7" s="235"/>
      <c r="S7" s="236"/>
      <c r="T7" s="237"/>
      <c r="U7" s="235"/>
      <c r="V7" s="236"/>
      <c r="W7" s="239"/>
      <c r="X7" s="235"/>
      <c r="Y7" s="236"/>
      <c r="Z7" s="237"/>
      <c r="AA7" s="235"/>
      <c r="AB7" s="236"/>
      <c r="AC7" s="239"/>
      <c r="AD7" s="235"/>
      <c r="AE7" s="236"/>
      <c r="AF7" s="239"/>
      <c r="AH7" s="72"/>
      <c r="AI7" s="73"/>
      <c r="AJ7" s="100" t="s">
        <v>56</v>
      </c>
      <c r="AK7" s="73"/>
      <c r="AL7" s="74"/>
      <c r="AM7" s="75"/>
    </row>
    <row r="8" spans="1:39" ht="53.25" thickBot="1">
      <c r="A8" s="244"/>
      <c r="B8" s="7" t="s">
        <v>4</v>
      </c>
      <c r="C8" s="8" t="s">
        <v>5</v>
      </c>
      <c r="D8" s="8" t="s">
        <v>57</v>
      </c>
      <c r="E8" s="9" t="s">
        <v>4</v>
      </c>
      <c r="F8" s="7" t="s">
        <v>5</v>
      </c>
      <c r="G8" s="8" t="s">
        <v>58</v>
      </c>
      <c r="H8" s="9" t="s">
        <v>4</v>
      </c>
      <c r="I8" s="8" t="s">
        <v>5</v>
      </c>
      <c r="J8" s="10" t="s">
        <v>59</v>
      </c>
      <c r="L8" s="9" t="s">
        <v>42</v>
      </c>
      <c r="M8" s="7" t="s">
        <v>43</v>
      </c>
      <c r="N8" s="8" t="s">
        <v>44</v>
      </c>
      <c r="O8" s="9" t="s">
        <v>4</v>
      </c>
      <c r="P8" s="8" t="s">
        <v>5</v>
      </c>
      <c r="Q8" s="10" t="s">
        <v>58</v>
      </c>
      <c r="R8" s="9" t="s">
        <v>4</v>
      </c>
      <c r="S8" s="7" t="s">
        <v>5</v>
      </c>
      <c r="T8" s="8" t="s">
        <v>58</v>
      </c>
      <c r="U8" s="9" t="s">
        <v>4</v>
      </c>
      <c r="V8" s="8" t="s">
        <v>5</v>
      </c>
      <c r="W8" s="10" t="s">
        <v>58</v>
      </c>
      <c r="X8" s="9" t="s">
        <v>4</v>
      </c>
      <c r="Y8" s="7" t="s">
        <v>5</v>
      </c>
      <c r="Z8" s="8" t="s">
        <v>58</v>
      </c>
      <c r="AA8" s="9" t="s">
        <v>4</v>
      </c>
      <c r="AB8" s="8" t="s">
        <v>5</v>
      </c>
      <c r="AC8" s="10" t="s">
        <v>57</v>
      </c>
      <c r="AD8" s="9" t="s">
        <v>4</v>
      </c>
      <c r="AE8" s="8" t="s">
        <v>5</v>
      </c>
      <c r="AF8" s="10" t="s">
        <v>58</v>
      </c>
      <c r="AH8" s="76" t="s">
        <v>48</v>
      </c>
      <c r="AI8" s="77" t="s">
        <v>49</v>
      </c>
      <c r="AJ8" s="78" t="s">
        <v>50</v>
      </c>
      <c r="AK8" s="77" t="s">
        <v>51</v>
      </c>
      <c r="AL8" s="78" t="s">
        <v>50</v>
      </c>
      <c r="AM8" s="79" t="s">
        <v>52</v>
      </c>
    </row>
    <row r="9" spans="1:39" ht="13.5" thickBot="1">
      <c r="A9" s="11"/>
      <c r="B9" s="12"/>
      <c r="C9" s="3"/>
      <c r="D9" s="4"/>
      <c r="E9" s="5"/>
      <c r="F9" s="5"/>
      <c r="G9" s="3"/>
      <c r="H9" s="5"/>
      <c r="I9" s="3"/>
      <c r="J9" s="3"/>
      <c r="L9" s="5"/>
      <c r="M9" s="5"/>
      <c r="N9" s="3"/>
      <c r="O9" s="5"/>
      <c r="P9" s="3"/>
      <c r="Q9" s="3"/>
      <c r="R9" s="5"/>
      <c r="S9" s="5"/>
      <c r="T9" s="3"/>
      <c r="U9" s="5"/>
      <c r="V9" s="3"/>
      <c r="W9" s="3"/>
      <c r="X9" s="5"/>
      <c r="Y9" s="5"/>
      <c r="Z9" s="3"/>
      <c r="AA9" s="5"/>
      <c r="AB9" s="3"/>
      <c r="AC9" s="3"/>
      <c r="AD9" s="5"/>
      <c r="AE9" s="3"/>
      <c r="AF9" s="3"/>
      <c r="AH9" s="59"/>
      <c r="AI9" s="59"/>
      <c r="AJ9" s="59"/>
      <c r="AK9" s="59"/>
      <c r="AL9" s="59"/>
      <c r="AM9" s="59"/>
    </row>
    <row r="10" spans="1:39" ht="12.75">
      <c r="A10" s="13" t="s">
        <v>9</v>
      </c>
      <c r="B10" s="14">
        <v>2241</v>
      </c>
      <c r="C10" s="15">
        <v>39.09</v>
      </c>
      <c r="D10" s="16">
        <v>1.81</v>
      </c>
      <c r="E10" s="14" t="s">
        <v>54</v>
      </c>
      <c r="F10" s="96" t="s">
        <v>54</v>
      </c>
      <c r="G10" s="97" t="s">
        <v>54</v>
      </c>
      <c r="H10" s="17">
        <v>2241</v>
      </c>
      <c r="I10" s="15">
        <v>39.09</v>
      </c>
      <c r="J10" s="20">
        <v>1.81</v>
      </c>
      <c r="L10" s="159">
        <v>859</v>
      </c>
      <c r="M10" s="107">
        <v>8</v>
      </c>
      <c r="N10" s="109">
        <v>1374</v>
      </c>
      <c r="O10" s="14" t="s">
        <v>54</v>
      </c>
      <c r="P10" s="98" t="s">
        <v>54</v>
      </c>
      <c r="Q10" s="99" t="s">
        <v>54</v>
      </c>
      <c r="R10" s="17">
        <v>859</v>
      </c>
      <c r="S10" s="18">
        <v>30.38</v>
      </c>
      <c r="T10" s="19">
        <v>2.47</v>
      </c>
      <c r="U10" s="14" t="s">
        <v>54</v>
      </c>
      <c r="V10" s="98" t="s">
        <v>54</v>
      </c>
      <c r="W10" s="99" t="s">
        <v>54</v>
      </c>
      <c r="X10" s="17">
        <v>8</v>
      </c>
      <c r="Y10" s="18">
        <v>0</v>
      </c>
      <c r="Z10" s="19">
        <v>2.63</v>
      </c>
      <c r="AA10" s="14" t="s">
        <v>54</v>
      </c>
      <c r="AB10" s="98" t="s">
        <v>54</v>
      </c>
      <c r="AC10" s="99" t="s">
        <v>54</v>
      </c>
      <c r="AD10" s="17">
        <v>1374</v>
      </c>
      <c r="AE10" s="15">
        <v>44.76</v>
      </c>
      <c r="AF10" s="20">
        <v>1.39</v>
      </c>
      <c r="AH10" s="39">
        <v>876</v>
      </c>
      <c r="AI10" s="80">
        <v>4050</v>
      </c>
      <c r="AJ10" s="81" t="s">
        <v>54</v>
      </c>
      <c r="AK10" s="80" t="s">
        <v>54</v>
      </c>
      <c r="AL10" s="81">
        <v>876</v>
      </c>
      <c r="AM10" s="82">
        <v>4050</v>
      </c>
    </row>
    <row r="11" spans="1:39" ht="12.75">
      <c r="A11" s="21" t="s">
        <v>10</v>
      </c>
      <c r="B11" s="12">
        <v>5494</v>
      </c>
      <c r="C11" s="22">
        <v>57.04</v>
      </c>
      <c r="D11" s="23">
        <v>1.12</v>
      </c>
      <c r="E11" s="24">
        <v>5198</v>
      </c>
      <c r="F11" s="25">
        <v>56.91</v>
      </c>
      <c r="G11" s="26">
        <v>1.13</v>
      </c>
      <c r="H11" s="24">
        <v>296</v>
      </c>
      <c r="I11" s="22">
        <v>59.46</v>
      </c>
      <c r="J11" s="27">
        <v>0.99</v>
      </c>
      <c r="L11" s="160">
        <v>216</v>
      </c>
      <c r="M11" s="108">
        <v>289</v>
      </c>
      <c r="N11" s="110">
        <v>4989</v>
      </c>
      <c r="O11" s="24">
        <v>200</v>
      </c>
      <c r="P11" s="22">
        <v>43</v>
      </c>
      <c r="Q11" s="27">
        <v>1.74</v>
      </c>
      <c r="R11" s="24">
        <v>23</v>
      </c>
      <c r="S11" s="25">
        <v>60.87</v>
      </c>
      <c r="T11" s="26">
        <v>0.78</v>
      </c>
      <c r="U11" s="24">
        <v>289</v>
      </c>
      <c r="V11" s="22">
        <v>42.21</v>
      </c>
      <c r="W11" s="27">
        <v>1.83</v>
      </c>
      <c r="X11" s="24"/>
      <c r="Y11" s="25"/>
      <c r="Z11" s="26"/>
      <c r="AA11" s="24">
        <v>4709</v>
      </c>
      <c r="AB11" s="22">
        <v>58.4</v>
      </c>
      <c r="AC11" s="27">
        <v>1.06</v>
      </c>
      <c r="AD11" s="24">
        <v>280</v>
      </c>
      <c r="AE11" s="22">
        <v>60.71</v>
      </c>
      <c r="AF11" s="27">
        <v>0.93</v>
      </c>
      <c r="AH11" s="83">
        <v>3134</v>
      </c>
      <c r="AI11" s="84">
        <v>6167</v>
      </c>
      <c r="AJ11" s="56">
        <v>2958</v>
      </c>
      <c r="AK11" s="84">
        <v>5873</v>
      </c>
      <c r="AL11" s="56">
        <v>176</v>
      </c>
      <c r="AM11" s="85">
        <v>294</v>
      </c>
    </row>
    <row r="12" spans="1:39" ht="12.75">
      <c r="A12" s="21" t="s">
        <v>11</v>
      </c>
      <c r="B12" s="12">
        <v>4714</v>
      </c>
      <c r="C12" s="22">
        <v>58.61</v>
      </c>
      <c r="D12" s="23">
        <v>1.05</v>
      </c>
      <c r="E12" s="24">
        <v>4472</v>
      </c>
      <c r="F12" s="25">
        <v>58.52</v>
      </c>
      <c r="G12" s="26">
        <v>1.06</v>
      </c>
      <c r="H12" s="24">
        <v>242</v>
      </c>
      <c r="I12" s="22">
        <v>60.33</v>
      </c>
      <c r="J12" s="27">
        <v>0.92</v>
      </c>
      <c r="L12" s="160">
        <v>362</v>
      </c>
      <c r="M12" s="108">
        <v>880</v>
      </c>
      <c r="N12" s="110">
        <v>3472</v>
      </c>
      <c r="O12" s="24">
        <v>339</v>
      </c>
      <c r="P12" s="22">
        <v>47.49</v>
      </c>
      <c r="Q12" s="27">
        <v>1.55</v>
      </c>
      <c r="R12" s="24">
        <v>199</v>
      </c>
      <c r="S12" s="25">
        <v>29.15</v>
      </c>
      <c r="T12" s="26">
        <v>2.16</v>
      </c>
      <c r="U12" s="24">
        <v>835</v>
      </c>
      <c r="V12" s="22">
        <v>45.39</v>
      </c>
      <c r="W12" s="27">
        <v>1.63</v>
      </c>
      <c r="X12" s="24">
        <v>45</v>
      </c>
      <c r="Y12" s="25">
        <v>57.78</v>
      </c>
      <c r="Z12" s="26">
        <v>1.07</v>
      </c>
      <c r="AA12" s="24">
        <v>3298</v>
      </c>
      <c r="AB12" s="22">
        <v>62.98</v>
      </c>
      <c r="AC12" s="27">
        <v>0.87</v>
      </c>
      <c r="AD12" s="24">
        <v>174</v>
      </c>
      <c r="AE12" s="22">
        <v>60.92</v>
      </c>
      <c r="AF12" s="27">
        <v>0.9</v>
      </c>
      <c r="AH12" s="83">
        <v>2763</v>
      </c>
      <c r="AI12" s="84">
        <v>4965</v>
      </c>
      <c r="AJ12" s="56">
        <v>2617</v>
      </c>
      <c r="AK12" s="84">
        <v>4742</v>
      </c>
      <c r="AL12" s="56">
        <v>146</v>
      </c>
      <c r="AM12" s="85">
        <v>223</v>
      </c>
    </row>
    <row r="13" spans="1:39" ht="12.75">
      <c r="A13" s="21" t="s">
        <v>12</v>
      </c>
      <c r="B13" s="12">
        <v>5871</v>
      </c>
      <c r="C13" s="22">
        <v>50.57</v>
      </c>
      <c r="D13" s="23">
        <v>1.4</v>
      </c>
      <c r="E13" s="24">
        <v>4884</v>
      </c>
      <c r="F13" s="25">
        <v>51.04</v>
      </c>
      <c r="G13" s="26">
        <v>1.4</v>
      </c>
      <c r="H13" s="24">
        <v>987</v>
      </c>
      <c r="I13" s="22">
        <v>48.23</v>
      </c>
      <c r="J13" s="27">
        <v>1.41</v>
      </c>
      <c r="L13" s="160">
        <v>1059</v>
      </c>
      <c r="M13" s="108">
        <v>1319</v>
      </c>
      <c r="N13" s="110">
        <v>3493</v>
      </c>
      <c r="O13" s="24">
        <v>860</v>
      </c>
      <c r="P13" s="22">
        <v>44.77</v>
      </c>
      <c r="Q13" s="27">
        <v>1.7</v>
      </c>
      <c r="R13" s="24">
        <v>16</v>
      </c>
      <c r="S13" s="25">
        <v>37.5</v>
      </c>
      <c r="T13" s="26">
        <v>2.06</v>
      </c>
      <c r="U13" s="24">
        <v>1267</v>
      </c>
      <c r="V13" s="22">
        <v>44.91</v>
      </c>
      <c r="W13" s="27">
        <v>1.72</v>
      </c>
      <c r="X13" s="24">
        <v>52</v>
      </c>
      <c r="Y13" s="25">
        <v>28.85</v>
      </c>
      <c r="Z13" s="26">
        <v>1.96</v>
      </c>
      <c r="AA13" s="24">
        <v>2757</v>
      </c>
      <c r="AB13" s="22">
        <v>55.82</v>
      </c>
      <c r="AC13" s="27">
        <v>1.16</v>
      </c>
      <c r="AD13" s="24">
        <v>736</v>
      </c>
      <c r="AE13" s="22">
        <v>54.76</v>
      </c>
      <c r="AF13" s="27">
        <v>1.17</v>
      </c>
      <c r="AH13" s="83">
        <v>2969</v>
      </c>
      <c r="AI13" s="84">
        <v>8239</v>
      </c>
      <c r="AJ13" s="56">
        <v>2493</v>
      </c>
      <c r="AK13" s="84">
        <v>6850</v>
      </c>
      <c r="AL13" s="56">
        <v>476</v>
      </c>
      <c r="AM13" s="85">
        <v>1389</v>
      </c>
    </row>
    <row r="14" spans="1:39" ht="13.5" thickBot="1">
      <c r="A14" s="28" t="s">
        <v>13</v>
      </c>
      <c r="B14" s="29">
        <f>SUM(B10:B13)</f>
        <v>18320</v>
      </c>
      <c r="C14" s="30">
        <f>AH14/B14*100</f>
        <v>53.1768558951965</v>
      </c>
      <c r="D14" s="31">
        <f>AI14/B14</f>
        <v>1.278438864628821</v>
      </c>
      <c r="E14" s="32">
        <f>SUM(E10:E13)</f>
        <v>14554</v>
      </c>
      <c r="F14" s="33">
        <f>AJ14/E14*100</f>
        <v>55.43493197746324</v>
      </c>
      <c r="G14" s="34">
        <f>AK14/E14</f>
        <v>1.2000137419266181</v>
      </c>
      <c r="H14" s="32">
        <f>SUM(H10:H13)</f>
        <v>3766</v>
      </c>
      <c r="I14" s="30">
        <f>AL14/H14*100</f>
        <v>44.45034519383962</v>
      </c>
      <c r="J14" s="35">
        <f>AM14/H14</f>
        <v>1.5815188528943176</v>
      </c>
      <c r="L14" s="161">
        <f>SUM(L10:L13)</f>
        <v>2496</v>
      </c>
      <c r="M14" s="106">
        <f>SUM(M10:M13)</f>
        <v>2496</v>
      </c>
      <c r="N14" s="111">
        <f>SUM(N10:N13)</f>
        <v>13328</v>
      </c>
      <c r="O14" s="32">
        <f>SUM(O10:O13)</f>
        <v>1399</v>
      </c>
      <c r="P14" s="30">
        <f>SUM(O11*P11/100+O12*P12/100+O13*P13/100)/O14*100</f>
        <v>45.17606147248035</v>
      </c>
      <c r="Q14" s="35">
        <f>SUM(O11*Q11+O12*Q12+O13*Q13)/O14</f>
        <v>1.6693709792709077</v>
      </c>
      <c r="R14" s="32">
        <f>SUM(R10:R13)</f>
        <v>1097</v>
      </c>
      <c r="S14" s="30">
        <f>SUM(R10*S10/100+R11*S11/100+R12*S12/100+R13*S13/100)/R14*100</f>
        <v>30.899981768459433</v>
      </c>
      <c r="T14" s="35">
        <f>SUM(R10*T10+R11*T11+R12*T12+R13*T13)/R14</f>
        <v>2.3723518687329084</v>
      </c>
      <c r="U14" s="32">
        <f>SUM(U10:U13)</f>
        <v>2391</v>
      </c>
      <c r="V14" s="30">
        <f>SUM(U11*V11/100+U12*V12/100+U13*V13/100)/U14*100</f>
        <v>44.75127979924717</v>
      </c>
      <c r="W14" s="35">
        <f>SUM(U11*W11+U12*W12+U13*W13)/U14</f>
        <v>1.7018653283145126</v>
      </c>
      <c r="X14" s="32">
        <f>SUM(X10:X13)</f>
        <v>105</v>
      </c>
      <c r="Y14" s="30">
        <f>SUM(X10*Y10/100+X12*Y12/100+X13*Y13/100)/X14*100</f>
        <v>39.05047619047619</v>
      </c>
      <c r="Z14" s="35">
        <f>SUM(X10*Z10+X12*Z12+X13*Z13)/X14</f>
        <v>1.6296190476190477</v>
      </c>
      <c r="AA14" s="32">
        <f>SUM(AA10:AA13)</f>
        <v>10764</v>
      </c>
      <c r="AB14" s="30">
        <f>SUM(AA11*AB11/100+AA12*AB12/100+AA13*AB13/100)/AA14*100</f>
        <v>59.14245447788926</v>
      </c>
      <c r="AC14" s="35">
        <f>SUM(AA11*AC11+AA12*AC12+AA13*AC13)/AA14</f>
        <v>1.0273987365291712</v>
      </c>
      <c r="AD14" s="32">
        <f>SUM(AD10:AD13)</f>
        <v>2564</v>
      </c>
      <c r="AE14" s="30">
        <f>SUM(AD10*AE10/100+AD11*AE11/100+AD12*AE12/100+AD13*AE13/100)/AD14*100</f>
        <v>50.46898595943837</v>
      </c>
      <c r="AF14" s="35">
        <f>SUM(AD10*AF10+AD11*AF11+AD12*AF12+AD13*AF13)/AD14</f>
        <v>1.243361934477379</v>
      </c>
      <c r="AH14" s="54">
        <f aca="true" t="shared" si="0" ref="AH14:AM14">SUM(AH10:AH13)</f>
        <v>9742</v>
      </c>
      <c r="AI14" s="86">
        <f t="shared" si="0"/>
        <v>23421</v>
      </c>
      <c r="AJ14" s="58">
        <f t="shared" si="0"/>
        <v>8068</v>
      </c>
      <c r="AK14" s="86">
        <f t="shared" si="0"/>
        <v>17465</v>
      </c>
      <c r="AL14" s="58">
        <f t="shared" si="0"/>
        <v>1674</v>
      </c>
      <c r="AM14" s="87">
        <f t="shared" si="0"/>
        <v>5956</v>
      </c>
    </row>
    <row r="15" spans="1:39" ht="12.75">
      <c r="A15" s="38" t="s">
        <v>14</v>
      </c>
      <c r="B15" s="39">
        <v>3978</v>
      </c>
      <c r="C15" s="15">
        <v>32.53</v>
      </c>
      <c r="D15" s="16">
        <v>1.93</v>
      </c>
      <c r="E15" s="40">
        <v>1346</v>
      </c>
      <c r="F15" s="18">
        <v>33.36</v>
      </c>
      <c r="G15" s="19">
        <v>1.93</v>
      </c>
      <c r="H15" s="40">
        <v>2632</v>
      </c>
      <c r="I15" s="15">
        <v>32.1</v>
      </c>
      <c r="J15" s="20">
        <v>1.93</v>
      </c>
      <c r="L15" s="162">
        <v>1238</v>
      </c>
      <c r="M15" s="107">
        <v>60</v>
      </c>
      <c r="N15" s="109">
        <v>2680</v>
      </c>
      <c r="O15" s="40">
        <v>502</v>
      </c>
      <c r="P15" s="15">
        <v>25.5</v>
      </c>
      <c r="Q15" s="20">
        <v>2.24</v>
      </c>
      <c r="R15" s="40">
        <v>736</v>
      </c>
      <c r="S15" s="18">
        <v>27.17</v>
      </c>
      <c r="T15" s="19">
        <v>2.47</v>
      </c>
      <c r="U15" s="40">
        <v>43</v>
      </c>
      <c r="V15" s="15">
        <v>37.21</v>
      </c>
      <c r="W15" s="20">
        <v>3.09</v>
      </c>
      <c r="X15" s="40">
        <v>17</v>
      </c>
      <c r="Y15" s="18">
        <v>23.53</v>
      </c>
      <c r="Z15" s="19">
        <v>1.82</v>
      </c>
      <c r="AA15" s="40">
        <v>832</v>
      </c>
      <c r="AB15" s="15">
        <v>36.66</v>
      </c>
      <c r="AC15" s="20">
        <v>1.6</v>
      </c>
      <c r="AD15" s="40">
        <v>1879</v>
      </c>
      <c r="AE15" s="15">
        <v>34.11</v>
      </c>
      <c r="AF15" s="20">
        <v>1.72</v>
      </c>
      <c r="AH15" s="39">
        <v>1294</v>
      </c>
      <c r="AI15" s="80">
        <v>7666</v>
      </c>
      <c r="AJ15" s="81">
        <v>449</v>
      </c>
      <c r="AK15" s="80">
        <v>2592</v>
      </c>
      <c r="AL15" s="81">
        <v>845</v>
      </c>
      <c r="AM15" s="82">
        <v>5074</v>
      </c>
    </row>
    <row r="16" spans="1:39" ht="12.75">
      <c r="A16" s="41" t="s">
        <v>15</v>
      </c>
      <c r="B16" s="42">
        <v>1238</v>
      </c>
      <c r="C16" s="43">
        <v>36.42</v>
      </c>
      <c r="D16" s="44">
        <v>1.97</v>
      </c>
      <c r="E16" s="45">
        <v>346</v>
      </c>
      <c r="F16" s="46">
        <v>41.04</v>
      </c>
      <c r="G16" s="47">
        <v>1.56</v>
      </c>
      <c r="H16" s="45">
        <v>892</v>
      </c>
      <c r="I16" s="43">
        <v>34.64</v>
      </c>
      <c r="J16" s="48">
        <v>2.13</v>
      </c>
      <c r="L16" s="163">
        <v>564</v>
      </c>
      <c r="M16" s="112">
        <v>24</v>
      </c>
      <c r="N16" s="115">
        <v>650</v>
      </c>
      <c r="O16" s="45">
        <v>143</v>
      </c>
      <c r="P16" s="43">
        <v>32.87</v>
      </c>
      <c r="Q16" s="48">
        <v>1.92</v>
      </c>
      <c r="R16" s="45">
        <v>421</v>
      </c>
      <c r="S16" s="46">
        <v>27.08</v>
      </c>
      <c r="T16" s="47">
        <v>2.78</v>
      </c>
      <c r="U16" s="45">
        <v>5</v>
      </c>
      <c r="V16" s="43">
        <v>20</v>
      </c>
      <c r="W16" s="48">
        <v>1.8</v>
      </c>
      <c r="X16" s="45">
        <v>19</v>
      </c>
      <c r="Y16" s="46">
        <v>15.79</v>
      </c>
      <c r="Z16" s="47">
        <v>3.47</v>
      </c>
      <c r="AA16" s="45">
        <v>198</v>
      </c>
      <c r="AB16" s="43">
        <v>47.47</v>
      </c>
      <c r="AC16" s="48">
        <v>1.29</v>
      </c>
      <c r="AD16" s="45">
        <v>452</v>
      </c>
      <c r="AE16" s="43">
        <v>42.48</v>
      </c>
      <c r="AF16" s="48">
        <v>1.47</v>
      </c>
      <c r="AH16" s="42">
        <v>451</v>
      </c>
      <c r="AI16" s="88">
        <v>2448</v>
      </c>
      <c r="AJ16" s="49">
        <v>142</v>
      </c>
      <c r="AK16" s="88">
        <v>541</v>
      </c>
      <c r="AL16" s="49">
        <v>309</v>
      </c>
      <c r="AM16" s="89">
        <v>1907</v>
      </c>
    </row>
    <row r="17" spans="1:39" ht="12.75">
      <c r="A17" s="41" t="s">
        <v>16</v>
      </c>
      <c r="B17" s="42">
        <v>2962</v>
      </c>
      <c r="C17" s="43">
        <v>31.4</v>
      </c>
      <c r="D17" s="44">
        <v>2.58</v>
      </c>
      <c r="E17" s="49">
        <v>298</v>
      </c>
      <c r="F17" s="46">
        <v>25.5</v>
      </c>
      <c r="G17" s="47">
        <v>2.65</v>
      </c>
      <c r="H17" s="49">
        <v>2664</v>
      </c>
      <c r="I17" s="43">
        <v>32.05</v>
      </c>
      <c r="J17" s="48">
        <v>2.57</v>
      </c>
      <c r="L17" s="42">
        <v>942</v>
      </c>
      <c r="M17" s="112">
        <v>28</v>
      </c>
      <c r="N17" s="115">
        <v>1992</v>
      </c>
      <c r="O17" s="49">
        <v>122</v>
      </c>
      <c r="P17" s="43">
        <v>20.49</v>
      </c>
      <c r="Q17" s="48">
        <v>3.22</v>
      </c>
      <c r="R17" s="49">
        <v>820</v>
      </c>
      <c r="S17" s="46">
        <v>23.78</v>
      </c>
      <c r="T17" s="47">
        <v>3.34</v>
      </c>
      <c r="U17" s="120">
        <v>0</v>
      </c>
      <c r="V17" s="43">
        <v>0</v>
      </c>
      <c r="W17" s="48">
        <v>0</v>
      </c>
      <c r="X17" s="49">
        <v>28</v>
      </c>
      <c r="Y17" s="46">
        <v>14.28</v>
      </c>
      <c r="Z17" s="47">
        <v>4.28</v>
      </c>
      <c r="AA17" s="49">
        <v>176</v>
      </c>
      <c r="AB17" s="43">
        <v>28.97</v>
      </c>
      <c r="AC17" s="48">
        <v>2.26</v>
      </c>
      <c r="AD17" s="49">
        <v>1816</v>
      </c>
      <c r="AE17" s="43">
        <v>36.06</v>
      </c>
      <c r="AF17" s="48">
        <v>2.2</v>
      </c>
      <c r="AH17" s="42">
        <v>930</v>
      </c>
      <c r="AI17" s="88">
        <v>7651</v>
      </c>
      <c r="AJ17" s="49">
        <v>76</v>
      </c>
      <c r="AK17" s="88">
        <v>791</v>
      </c>
      <c r="AL17" s="49">
        <v>854</v>
      </c>
      <c r="AM17" s="89">
        <v>6860</v>
      </c>
    </row>
    <row r="18" spans="1:39" ht="12.75">
      <c r="A18" s="41" t="s">
        <v>17</v>
      </c>
      <c r="B18" s="42">
        <v>794</v>
      </c>
      <c r="C18" s="43">
        <v>32.5</v>
      </c>
      <c r="D18" s="44">
        <v>2.02</v>
      </c>
      <c r="E18" s="45">
        <v>584</v>
      </c>
      <c r="F18" s="46">
        <v>33.34</v>
      </c>
      <c r="G18" s="47">
        <v>1.88</v>
      </c>
      <c r="H18" s="45">
        <v>209</v>
      </c>
      <c r="I18" s="43">
        <v>30.15</v>
      </c>
      <c r="J18" s="48">
        <v>2.39</v>
      </c>
      <c r="L18" s="163">
        <v>468</v>
      </c>
      <c r="M18" s="112">
        <v>13</v>
      </c>
      <c r="N18" s="115">
        <v>313</v>
      </c>
      <c r="O18" s="45">
        <v>339</v>
      </c>
      <c r="P18" s="43">
        <v>30.68</v>
      </c>
      <c r="Q18" s="48">
        <v>2.09</v>
      </c>
      <c r="R18" s="45">
        <v>129</v>
      </c>
      <c r="S18" s="46">
        <v>24.04</v>
      </c>
      <c r="T18" s="47">
        <v>2.77</v>
      </c>
      <c r="U18" s="45">
        <v>12</v>
      </c>
      <c r="V18" s="43">
        <v>50</v>
      </c>
      <c r="W18" s="48">
        <v>0.92</v>
      </c>
      <c r="X18" s="45">
        <v>1</v>
      </c>
      <c r="Y18" s="46">
        <v>0</v>
      </c>
      <c r="Z18" s="47">
        <v>4</v>
      </c>
      <c r="AA18" s="45">
        <v>234</v>
      </c>
      <c r="AB18" s="43">
        <v>36.33</v>
      </c>
      <c r="AC18" s="48">
        <v>1.63</v>
      </c>
      <c r="AD18" s="45">
        <v>79</v>
      </c>
      <c r="AE18" s="43">
        <v>40.51</v>
      </c>
      <c r="AF18" s="48">
        <v>1.75</v>
      </c>
      <c r="AH18" s="42">
        <v>258</v>
      </c>
      <c r="AI18" s="88">
        <v>1597</v>
      </c>
      <c r="AJ18" s="49">
        <v>195</v>
      </c>
      <c r="AK18" s="88">
        <v>1098</v>
      </c>
      <c r="AL18" s="49">
        <v>63</v>
      </c>
      <c r="AM18" s="89">
        <v>499</v>
      </c>
    </row>
    <row r="19" spans="1:39" ht="12.75">
      <c r="A19" s="41" t="s">
        <v>18</v>
      </c>
      <c r="B19" s="42">
        <v>1740</v>
      </c>
      <c r="C19" s="43">
        <v>34.25</v>
      </c>
      <c r="D19" s="44">
        <v>1.85</v>
      </c>
      <c r="E19" s="45">
        <v>1130</v>
      </c>
      <c r="F19" s="46">
        <v>36.9</v>
      </c>
      <c r="G19" s="47">
        <v>1.65</v>
      </c>
      <c r="H19" s="45">
        <v>610</v>
      </c>
      <c r="I19" s="43">
        <v>29.34</v>
      </c>
      <c r="J19" s="48">
        <v>2.2</v>
      </c>
      <c r="L19" s="163">
        <v>365</v>
      </c>
      <c r="M19" s="112">
        <v>14</v>
      </c>
      <c r="N19" s="115">
        <v>1361</v>
      </c>
      <c r="O19" s="45">
        <v>232</v>
      </c>
      <c r="P19" s="43">
        <v>29.3</v>
      </c>
      <c r="Q19" s="48">
        <v>2</v>
      </c>
      <c r="R19" s="45">
        <v>133</v>
      </c>
      <c r="S19" s="46">
        <v>23.3</v>
      </c>
      <c r="T19" s="47">
        <v>2.7</v>
      </c>
      <c r="U19" s="45">
        <v>10</v>
      </c>
      <c r="V19" s="43">
        <v>20</v>
      </c>
      <c r="W19" s="48">
        <v>2.7</v>
      </c>
      <c r="X19" s="45">
        <v>4</v>
      </c>
      <c r="Y19" s="46">
        <v>25</v>
      </c>
      <c r="Z19" s="47">
        <v>3.75</v>
      </c>
      <c r="AA19" s="45">
        <v>888</v>
      </c>
      <c r="AB19" s="43">
        <v>39</v>
      </c>
      <c r="AC19" s="48">
        <v>1.5</v>
      </c>
      <c r="AD19" s="45">
        <v>473</v>
      </c>
      <c r="AE19" s="43">
        <v>31.07</v>
      </c>
      <c r="AF19" s="48">
        <v>2</v>
      </c>
      <c r="AH19" s="42">
        <v>596</v>
      </c>
      <c r="AI19" s="88">
        <v>3220</v>
      </c>
      <c r="AJ19" s="49">
        <v>417</v>
      </c>
      <c r="AK19" s="88">
        <v>1874</v>
      </c>
      <c r="AL19" s="49">
        <v>180</v>
      </c>
      <c r="AM19" s="89">
        <v>1346</v>
      </c>
    </row>
    <row r="20" spans="1:39" ht="13.5" thickBot="1">
      <c r="A20" s="50" t="s">
        <v>19</v>
      </c>
      <c r="B20" s="51">
        <f>SUM(B15:B19)</f>
        <v>10712</v>
      </c>
      <c r="C20" s="30">
        <f>AH20/B20*100</f>
        <v>32.94436146377894</v>
      </c>
      <c r="D20" s="31">
        <f>AI20/B20</f>
        <v>2.108103061986557</v>
      </c>
      <c r="E20" s="32">
        <f>SUM(E15:E19)</f>
        <v>3704</v>
      </c>
      <c r="F20" s="33">
        <f>AJ20/E20*100</f>
        <v>34.53023758099352</v>
      </c>
      <c r="G20" s="34">
        <f>AK20/E20</f>
        <v>1.8617710583153348</v>
      </c>
      <c r="H20" s="32">
        <f>SUM(H15:H19)</f>
        <v>7007</v>
      </c>
      <c r="I20" s="30">
        <f>AL20/H20*100</f>
        <v>32.12501783930355</v>
      </c>
      <c r="J20" s="35">
        <f>AM20/H20</f>
        <v>2.23861852433281</v>
      </c>
      <c r="L20" s="161">
        <f>SUM(L15:L19)</f>
        <v>3577</v>
      </c>
      <c r="M20" s="106">
        <f>SUM(M15:M19)</f>
        <v>139</v>
      </c>
      <c r="N20" s="111">
        <f>SUM(N15:N19)</f>
        <v>6996</v>
      </c>
      <c r="O20" s="32">
        <f>SUM(O15:O19)</f>
        <v>1338</v>
      </c>
      <c r="P20" s="30">
        <f>SUM(O15*P15/100+O16*P16/100+O17*P17/100+O18*P18/100+O19*P19/100)/SUM(O20)*100</f>
        <v>27.802174887892374</v>
      </c>
      <c r="Q20" s="35">
        <f>SUM(O15*Q15+O16*Q16+O17*Q17+O18*Q18+O19*Q19)/O20</f>
        <v>2.2155381165919286</v>
      </c>
      <c r="R20" s="32">
        <f>SUM(R15:R19)</f>
        <v>2239</v>
      </c>
      <c r="S20" s="30">
        <f>SUM(R15*S15/100+R16*S16/100+R17*S17/100+R18*S18/100+R19*S19/100)/SUM(R20)*100</f>
        <v>25.501322018758383</v>
      </c>
      <c r="T20" s="35">
        <f>SUM(R15*T15+R16*T16+R17*T17+R18*T18+R19*T19)/R20</f>
        <v>2.87786065207682</v>
      </c>
      <c r="U20" s="32">
        <f>SUM(U15:U19)</f>
        <v>70</v>
      </c>
      <c r="V20" s="30">
        <f>SUM(U15*V15/100+U16*V16/100+U17*V17/100+U18*V18/100+U19*V19/100)/SUM(U20)*100</f>
        <v>35.71471428571428</v>
      </c>
      <c r="W20" s="35">
        <f>SUM(U15*W15+U16*W16+U17*W17+U18*W18+U19*W19)/U20</f>
        <v>2.5701428571428573</v>
      </c>
      <c r="X20" s="32">
        <f>SUM(X15:X19)</f>
        <v>69</v>
      </c>
      <c r="Y20" s="30">
        <f>SUM(X15*Y15/100+X16*Y16/100+X17*Y17/100+X18*Y18/100+X19*Y19/100)/SUM(X20)*100</f>
        <v>17.38927536231884</v>
      </c>
      <c r="Z20" s="35">
        <f>SUM(X15*Z15+X16*Z16+X17*Z17+X18*Z18+X19*Z19)/X20</f>
        <v>3.416086956521739</v>
      </c>
      <c r="AA20" s="32">
        <f>SUM(AA15:AA19)</f>
        <v>2328</v>
      </c>
      <c r="AB20" s="30">
        <f>SUM(AA15*AB15/100+AA16*AB16/100+AA17*AB17/100+AA18*AB18/100+AA19*AB19/100)/SUM(AA20)*100</f>
        <v>37.857439862542954</v>
      </c>
      <c r="AC20" s="35">
        <f>SUM(AA15*AC15+AA16*AC16+AA17*AC17+AA18*AC18+AA19*AC19)/AA20</f>
        <v>1.5884020618556702</v>
      </c>
      <c r="AD20" s="32">
        <f>SUM(AD15:AD19)</f>
        <v>4699</v>
      </c>
      <c r="AE20" s="30">
        <f>SUM(AD15*AE15/100+AD16*AE16/100+AD17*AE17/100+AD18*AE18/100+AD19*AE19/100)/SUM(AD20)*100</f>
        <v>35.47031496062992</v>
      </c>
      <c r="AF20" s="35">
        <f>SUM(AD15*AF15+AD16*AF16+AD17*AF17+AD18*AF18+AD19*AF19)/AD20</f>
        <v>1.9101447116407748</v>
      </c>
      <c r="AH20" s="54">
        <f aca="true" t="shared" si="1" ref="AH20:AM20">SUM(AH15:AH19)</f>
        <v>3529</v>
      </c>
      <c r="AI20" s="86">
        <f t="shared" si="1"/>
        <v>22582</v>
      </c>
      <c r="AJ20" s="58">
        <f t="shared" si="1"/>
        <v>1279</v>
      </c>
      <c r="AK20" s="86">
        <f t="shared" si="1"/>
        <v>6896</v>
      </c>
      <c r="AL20" s="58">
        <f t="shared" si="1"/>
        <v>2251</v>
      </c>
      <c r="AM20" s="87">
        <f t="shared" si="1"/>
        <v>15686</v>
      </c>
    </row>
    <row r="21" spans="1:39" ht="12.75">
      <c r="A21" s="13" t="s">
        <v>20</v>
      </c>
      <c r="B21" s="39">
        <v>2462</v>
      </c>
      <c r="C21" s="15">
        <v>42.69</v>
      </c>
      <c r="D21" s="16">
        <v>1.75</v>
      </c>
      <c r="E21" s="40">
        <v>925</v>
      </c>
      <c r="F21" s="18">
        <v>44.11</v>
      </c>
      <c r="G21" s="19">
        <v>1.62</v>
      </c>
      <c r="H21" s="40">
        <v>1537</v>
      </c>
      <c r="I21" s="15">
        <v>41.83</v>
      </c>
      <c r="J21" s="20">
        <v>1.83</v>
      </c>
      <c r="L21" s="162">
        <v>782</v>
      </c>
      <c r="M21" s="107">
        <v>66</v>
      </c>
      <c r="N21" s="109">
        <v>1614</v>
      </c>
      <c r="O21" s="40">
        <v>323</v>
      </c>
      <c r="P21" s="15">
        <v>32.2</v>
      </c>
      <c r="Q21" s="20">
        <v>2.28</v>
      </c>
      <c r="R21" s="40">
        <v>459</v>
      </c>
      <c r="S21" s="18">
        <v>29.63</v>
      </c>
      <c r="T21" s="19">
        <v>2.67</v>
      </c>
      <c r="U21" s="40">
        <v>40</v>
      </c>
      <c r="V21" s="15">
        <v>35</v>
      </c>
      <c r="W21" s="20">
        <v>2.4</v>
      </c>
      <c r="X21" s="81">
        <v>26</v>
      </c>
      <c r="Y21" s="18">
        <v>26.92</v>
      </c>
      <c r="Z21" s="19">
        <v>3</v>
      </c>
      <c r="AA21" s="40">
        <v>562</v>
      </c>
      <c r="AB21" s="15">
        <v>51.6</v>
      </c>
      <c r="AC21" s="20">
        <v>1.18</v>
      </c>
      <c r="AD21" s="40">
        <v>1052</v>
      </c>
      <c r="AE21" s="15">
        <v>47.53</v>
      </c>
      <c r="AF21" s="20">
        <v>1.43</v>
      </c>
      <c r="AH21" s="39">
        <v>1051</v>
      </c>
      <c r="AI21" s="80">
        <v>4304</v>
      </c>
      <c r="AJ21" s="40">
        <v>408</v>
      </c>
      <c r="AK21" s="90">
        <v>1498</v>
      </c>
      <c r="AL21" s="40">
        <v>643</v>
      </c>
      <c r="AM21" s="91">
        <v>2806</v>
      </c>
    </row>
    <row r="22" spans="1:39" ht="12.75">
      <c r="A22" s="52" t="s">
        <v>21</v>
      </c>
      <c r="B22" s="42">
        <v>2244</v>
      </c>
      <c r="C22" s="43">
        <v>41.6</v>
      </c>
      <c r="D22" s="44">
        <v>1.8</v>
      </c>
      <c r="E22" s="45">
        <v>1230</v>
      </c>
      <c r="F22" s="46">
        <v>39.9</v>
      </c>
      <c r="G22" s="47">
        <v>1.8</v>
      </c>
      <c r="H22" s="45">
        <v>1014</v>
      </c>
      <c r="I22" s="43">
        <v>43.6</v>
      </c>
      <c r="J22" s="48">
        <v>1.7</v>
      </c>
      <c r="L22" s="163">
        <v>522</v>
      </c>
      <c r="M22" s="112">
        <v>24</v>
      </c>
      <c r="N22" s="115">
        <v>1698</v>
      </c>
      <c r="O22" s="45">
        <v>247</v>
      </c>
      <c r="P22" s="43">
        <v>26.7</v>
      </c>
      <c r="Q22" s="48">
        <v>2.4</v>
      </c>
      <c r="R22" s="45">
        <v>275</v>
      </c>
      <c r="S22" s="46">
        <v>29.1</v>
      </c>
      <c r="T22" s="47">
        <v>2.6</v>
      </c>
      <c r="U22" s="45">
        <v>9</v>
      </c>
      <c r="V22" s="43">
        <v>22.2</v>
      </c>
      <c r="W22" s="48">
        <v>3</v>
      </c>
      <c r="X22" s="45">
        <v>15</v>
      </c>
      <c r="Y22" s="46">
        <v>13.3</v>
      </c>
      <c r="Z22" s="47">
        <v>3.2</v>
      </c>
      <c r="AA22" s="49">
        <v>857</v>
      </c>
      <c r="AB22" s="43">
        <v>43.9</v>
      </c>
      <c r="AC22" s="48">
        <v>1.6</v>
      </c>
      <c r="AD22" s="49">
        <v>692</v>
      </c>
      <c r="AE22" s="43">
        <v>49.7</v>
      </c>
      <c r="AF22" s="48">
        <v>1.4</v>
      </c>
      <c r="AH22" s="42">
        <v>934</v>
      </c>
      <c r="AI22" s="88">
        <v>4022</v>
      </c>
      <c r="AJ22" s="49">
        <v>491</v>
      </c>
      <c r="AK22" s="88">
        <v>2250</v>
      </c>
      <c r="AL22" s="49">
        <v>442</v>
      </c>
      <c r="AM22" s="89">
        <v>1772</v>
      </c>
    </row>
    <row r="23" spans="1:39" ht="12.75">
      <c r="A23" s="52" t="s">
        <v>22</v>
      </c>
      <c r="B23" s="42">
        <v>1102</v>
      </c>
      <c r="C23" s="43">
        <v>41.37</v>
      </c>
      <c r="D23" s="44">
        <v>1.93</v>
      </c>
      <c r="E23" s="49" t="s">
        <v>54</v>
      </c>
      <c r="F23" s="103" t="s">
        <v>54</v>
      </c>
      <c r="G23" s="104" t="s">
        <v>54</v>
      </c>
      <c r="H23" s="45">
        <v>1102</v>
      </c>
      <c r="I23" s="43">
        <v>41.37</v>
      </c>
      <c r="J23" s="48">
        <v>1.93</v>
      </c>
      <c r="L23" s="163">
        <v>347</v>
      </c>
      <c r="M23" s="112">
        <v>6</v>
      </c>
      <c r="N23" s="115">
        <v>749</v>
      </c>
      <c r="O23" s="49" t="s">
        <v>54</v>
      </c>
      <c r="P23" s="101" t="s">
        <v>54</v>
      </c>
      <c r="Q23" s="102" t="s">
        <v>54</v>
      </c>
      <c r="R23" s="45">
        <v>347</v>
      </c>
      <c r="S23" s="46">
        <v>28.53</v>
      </c>
      <c r="T23" s="47">
        <v>2.93</v>
      </c>
      <c r="U23" s="49" t="s">
        <v>54</v>
      </c>
      <c r="V23" s="101" t="s">
        <v>54</v>
      </c>
      <c r="W23" s="102" t="s">
        <v>54</v>
      </c>
      <c r="X23" s="49">
        <v>6</v>
      </c>
      <c r="Y23" s="46">
        <v>50</v>
      </c>
      <c r="Z23" s="47">
        <v>1.5</v>
      </c>
      <c r="AA23" s="49" t="s">
        <v>54</v>
      </c>
      <c r="AB23" s="101" t="s">
        <v>54</v>
      </c>
      <c r="AC23" s="102" t="s">
        <v>54</v>
      </c>
      <c r="AD23" s="45">
        <v>749</v>
      </c>
      <c r="AE23" s="43">
        <v>47.26</v>
      </c>
      <c r="AF23" s="48">
        <v>1.47</v>
      </c>
      <c r="AH23" s="42">
        <v>456</v>
      </c>
      <c r="AI23" s="88">
        <v>2127</v>
      </c>
      <c r="AJ23" s="49" t="s">
        <v>54</v>
      </c>
      <c r="AK23" s="88" t="s">
        <v>54</v>
      </c>
      <c r="AL23" s="45">
        <v>456</v>
      </c>
      <c r="AM23" s="92">
        <v>2127</v>
      </c>
    </row>
    <row r="24" spans="1:39" ht="12.75">
      <c r="A24" s="52" t="s">
        <v>23</v>
      </c>
      <c r="B24" s="42">
        <v>1486</v>
      </c>
      <c r="C24" s="43">
        <v>57.7</v>
      </c>
      <c r="D24" s="44">
        <v>0.92</v>
      </c>
      <c r="E24" s="45">
        <v>1436</v>
      </c>
      <c r="F24" s="46">
        <v>57.2</v>
      </c>
      <c r="G24" s="47">
        <v>0.93</v>
      </c>
      <c r="H24" s="45">
        <v>50</v>
      </c>
      <c r="I24" s="43">
        <v>62</v>
      </c>
      <c r="J24" s="48">
        <v>0.82</v>
      </c>
      <c r="L24" s="163">
        <v>217</v>
      </c>
      <c r="M24" s="112">
        <v>99</v>
      </c>
      <c r="N24" s="115">
        <v>1172</v>
      </c>
      <c r="O24" s="45">
        <v>209</v>
      </c>
      <c r="P24" s="43">
        <v>48.8</v>
      </c>
      <c r="Q24" s="48">
        <v>1.18</v>
      </c>
      <c r="R24" s="45">
        <v>9</v>
      </c>
      <c r="S24" s="46">
        <v>55.6</v>
      </c>
      <c r="T24" s="47">
        <v>0.78</v>
      </c>
      <c r="U24" s="45">
        <v>90</v>
      </c>
      <c r="V24" s="43">
        <v>45.6</v>
      </c>
      <c r="W24" s="48">
        <v>1.31</v>
      </c>
      <c r="X24" s="49">
        <v>9</v>
      </c>
      <c r="Y24" s="46">
        <v>44</v>
      </c>
      <c r="Z24" s="47">
        <v>2.33</v>
      </c>
      <c r="AA24" s="45">
        <v>1140</v>
      </c>
      <c r="AB24" s="43">
        <v>60</v>
      </c>
      <c r="AC24" s="48">
        <v>0.86</v>
      </c>
      <c r="AD24" s="45">
        <v>30</v>
      </c>
      <c r="AE24" s="43">
        <v>73.3</v>
      </c>
      <c r="AF24" s="48">
        <v>0.43</v>
      </c>
      <c r="AH24" s="42">
        <v>853</v>
      </c>
      <c r="AI24" s="88">
        <v>1287</v>
      </c>
      <c r="AJ24" s="49">
        <v>822</v>
      </c>
      <c r="AK24" s="88">
        <v>1269</v>
      </c>
      <c r="AL24" s="49">
        <v>31</v>
      </c>
      <c r="AM24" s="89">
        <v>32</v>
      </c>
    </row>
    <row r="25" spans="1:39" ht="12.75">
      <c r="A25" s="52" t="s">
        <v>24</v>
      </c>
      <c r="B25" s="42">
        <v>2264</v>
      </c>
      <c r="C25" s="43">
        <v>61.5</v>
      </c>
      <c r="D25" s="44">
        <v>0.88</v>
      </c>
      <c r="E25" s="45">
        <v>2258</v>
      </c>
      <c r="F25" s="46">
        <v>61.5</v>
      </c>
      <c r="G25" s="47">
        <v>0.88</v>
      </c>
      <c r="H25" s="45">
        <v>6</v>
      </c>
      <c r="I25" s="43">
        <v>83</v>
      </c>
      <c r="J25" s="48">
        <v>0.5</v>
      </c>
      <c r="L25" s="163">
        <v>279</v>
      </c>
      <c r="M25" s="112">
        <v>298</v>
      </c>
      <c r="N25" s="115">
        <v>1673</v>
      </c>
      <c r="O25" s="45">
        <v>277</v>
      </c>
      <c r="P25" s="43">
        <v>57</v>
      </c>
      <c r="Q25" s="48">
        <v>1.15</v>
      </c>
      <c r="R25" s="45">
        <v>2</v>
      </c>
      <c r="S25" s="46">
        <v>100</v>
      </c>
      <c r="T25" s="47">
        <v>0</v>
      </c>
      <c r="U25" s="45">
        <v>298</v>
      </c>
      <c r="V25" s="43">
        <v>51.3</v>
      </c>
      <c r="W25" s="48">
        <v>1.12</v>
      </c>
      <c r="X25" s="121">
        <v>0</v>
      </c>
      <c r="Y25" s="46">
        <v>0</v>
      </c>
      <c r="Z25" s="47">
        <v>0</v>
      </c>
      <c r="AA25" s="45">
        <v>1669</v>
      </c>
      <c r="AB25" s="43">
        <v>64.2</v>
      </c>
      <c r="AC25" s="48">
        <v>0.78</v>
      </c>
      <c r="AD25" s="45">
        <v>4</v>
      </c>
      <c r="AE25" s="43">
        <v>75</v>
      </c>
      <c r="AF25" s="48">
        <v>0.78</v>
      </c>
      <c r="AH25" s="42">
        <v>1393</v>
      </c>
      <c r="AI25" s="88">
        <v>1844</v>
      </c>
      <c r="AJ25" s="49">
        <v>1388</v>
      </c>
      <c r="AK25" s="88">
        <v>1841</v>
      </c>
      <c r="AL25" s="49">
        <v>5</v>
      </c>
      <c r="AM25" s="89">
        <v>3</v>
      </c>
    </row>
    <row r="26" spans="1:39" ht="12.75">
      <c r="A26" s="52" t="s">
        <v>25</v>
      </c>
      <c r="B26" s="42">
        <v>538</v>
      </c>
      <c r="C26" s="43">
        <v>46</v>
      </c>
      <c r="D26" s="44">
        <v>1.37</v>
      </c>
      <c r="E26" s="45">
        <v>251</v>
      </c>
      <c r="F26" s="46">
        <v>44</v>
      </c>
      <c r="G26" s="47">
        <v>1.5</v>
      </c>
      <c r="H26" s="45">
        <v>287</v>
      </c>
      <c r="I26" s="43">
        <v>48</v>
      </c>
      <c r="J26" s="48">
        <v>1.25</v>
      </c>
      <c r="L26" s="163">
        <v>103</v>
      </c>
      <c r="M26" s="112">
        <v>13</v>
      </c>
      <c r="N26" s="115">
        <v>422</v>
      </c>
      <c r="O26" s="45">
        <v>65</v>
      </c>
      <c r="P26" s="43">
        <v>26</v>
      </c>
      <c r="Q26" s="48">
        <v>2.08</v>
      </c>
      <c r="R26" s="45">
        <v>38</v>
      </c>
      <c r="S26" s="46">
        <v>32</v>
      </c>
      <c r="T26" s="47">
        <v>2.13</v>
      </c>
      <c r="U26" s="45">
        <v>13</v>
      </c>
      <c r="V26" s="43">
        <v>46</v>
      </c>
      <c r="W26" s="48">
        <v>1.69</v>
      </c>
      <c r="X26" s="121">
        <v>0</v>
      </c>
      <c r="Y26" s="46">
        <v>0</v>
      </c>
      <c r="Z26" s="47">
        <v>0</v>
      </c>
      <c r="AA26" s="45">
        <v>173</v>
      </c>
      <c r="AB26" s="43">
        <v>51</v>
      </c>
      <c r="AC26" s="48">
        <v>1.27</v>
      </c>
      <c r="AD26" s="45">
        <v>249</v>
      </c>
      <c r="AE26" s="43">
        <v>51</v>
      </c>
      <c r="AF26" s="48">
        <v>1.11</v>
      </c>
      <c r="AH26" s="42">
        <v>250</v>
      </c>
      <c r="AI26" s="88">
        <v>735</v>
      </c>
      <c r="AJ26" s="49">
        <v>111</v>
      </c>
      <c r="AK26" s="88">
        <v>377</v>
      </c>
      <c r="AL26" s="49">
        <v>139</v>
      </c>
      <c r="AM26" s="89">
        <v>358</v>
      </c>
    </row>
    <row r="27" spans="1:39" ht="12.75">
      <c r="A27" s="52" t="s">
        <v>26</v>
      </c>
      <c r="B27" s="42">
        <v>2009</v>
      </c>
      <c r="C27" s="43">
        <v>49</v>
      </c>
      <c r="D27" s="44">
        <v>1.35</v>
      </c>
      <c r="E27" s="49" t="s">
        <v>54</v>
      </c>
      <c r="F27" s="103" t="s">
        <v>54</v>
      </c>
      <c r="G27" s="105" t="s">
        <v>54</v>
      </c>
      <c r="H27" s="45">
        <v>2009</v>
      </c>
      <c r="I27" s="43">
        <v>49</v>
      </c>
      <c r="J27" s="48">
        <v>1.35</v>
      </c>
      <c r="L27" s="163">
        <v>247</v>
      </c>
      <c r="M27" s="119" t="s">
        <v>61</v>
      </c>
      <c r="N27" s="115">
        <v>1762</v>
      </c>
      <c r="O27" s="49" t="s">
        <v>54</v>
      </c>
      <c r="P27" s="101" t="s">
        <v>54</v>
      </c>
      <c r="Q27" s="102" t="s">
        <v>54</v>
      </c>
      <c r="R27" s="45">
        <v>247</v>
      </c>
      <c r="S27" s="46">
        <v>32</v>
      </c>
      <c r="T27" s="53">
        <v>2</v>
      </c>
      <c r="U27" s="49" t="s">
        <v>60</v>
      </c>
      <c r="V27" s="101" t="s">
        <v>60</v>
      </c>
      <c r="W27" s="102" t="s">
        <v>60</v>
      </c>
      <c r="X27" s="49" t="s">
        <v>60</v>
      </c>
      <c r="Y27" s="103" t="s">
        <v>60</v>
      </c>
      <c r="Z27" s="105" t="s">
        <v>60</v>
      </c>
      <c r="AA27" s="49" t="s">
        <v>54</v>
      </c>
      <c r="AB27" s="101" t="s">
        <v>54</v>
      </c>
      <c r="AC27" s="102" t="s">
        <v>54</v>
      </c>
      <c r="AD27" s="45">
        <v>1762</v>
      </c>
      <c r="AE27" s="43">
        <v>51</v>
      </c>
      <c r="AF27" s="48">
        <v>1.22</v>
      </c>
      <c r="AH27" s="42">
        <v>982</v>
      </c>
      <c r="AI27" s="88">
        <v>2717</v>
      </c>
      <c r="AJ27" s="49" t="s">
        <v>54</v>
      </c>
      <c r="AK27" s="88" t="s">
        <v>54</v>
      </c>
      <c r="AL27" s="49">
        <v>982</v>
      </c>
      <c r="AM27" s="89">
        <v>2717</v>
      </c>
    </row>
    <row r="28" spans="1:39" ht="13.5" thickBot="1">
      <c r="A28" s="28" t="s">
        <v>27</v>
      </c>
      <c r="B28" s="54">
        <f>SUM(B21:B27)</f>
        <v>12105</v>
      </c>
      <c r="C28" s="30">
        <f>AH28/B28*100</f>
        <v>48.89714993804213</v>
      </c>
      <c r="D28" s="31">
        <f>AI28/B28</f>
        <v>1.4073523337463858</v>
      </c>
      <c r="E28" s="55">
        <f>SUM(E21:E27)</f>
        <v>6100</v>
      </c>
      <c r="F28" s="33">
        <f>AJ28/E28*100</f>
        <v>52.78688524590164</v>
      </c>
      <c r="G28" s="34">
        <f>AK28/E28</f>
        <v>1.1860655737704917</v>
      </c>
      <c r="H28" s="55">
        <f>SUM(H21:H27)</f>
        <v>6005</v>
      </c>
      <c r="I28" s="30">
        <f>AL28/H28*100</f>
        <v>44.92922564529559</v>
      </c>
      <c r="J28" s="35">
        <f>AM28/H28</f>
        <v>1.6344712739383847</v>
      </c>
      <c r="L28" s="164">
        <f>SUM(L21:L27)</f>
        <v>2497</v>
      </c>
      <c r="M28" s="106">
        <f>SUM(M21:M27)</f>
        <v>506</v>
      </c>
      <c r="N28" s="111">
        <f>SUM(N21:N27)</f>
        <v>9090</v>
      </c>
      <c r="O28" s="55">
        <f>SUM(O21:O27)</f>
        <v>1121</v>
      </c>
      <c r="P28" s="30">
        <f>SUM(O21*P21/100+O22*P22/100+O24*P24/100+O25*P25/100+O26*P26/100)/O28*100</f>
        <v>39.851650312221224</v>
      </c>
      <c r="Q28" s="35">
        <f>SUM(O21*Q21+O22*Q22+O24*Q24+O25*Q25+O26*Q26)/O28</f>
        <v>1.8105352363960747</v>
      </c>
      <c r="R28" s="55">
        <f>SUM(R21:R27)</f>
        <v>1377</v>
      </c>
      <c r="S28" s="30">
        <f>SUM(R21*S21/100+R22*S22/100+R23*S23/100+R24*S24/100+R25*S25/100+R26*S26/100+R27*S27/100)/R28*100</f>
        <v>30.009426289034135</v>
      </c>
      <c r="T28" s="35">
        <f>SUM(R21*T21+R22*T22+R23*T23+R24*T24+R25*T25+R26*T26+R27*T27)/R28</f>
        <v>2.570225127087872</v>
      </c>
      <c r="U28" s="55">
        <f>SUM(U21:U27)</f>
        <v>450</v>
      </c>
      <c r="V28" s="30">
        <f>SUM(U21*V21/100+U22*V22/100+U24*V24/100+U25*V25/100+U26*V26/100)/U28*100</f>
        <v>47.97599999999999</v>
      </c>
      <c r="W28" s="35">
        <f>SUM(U21*W21+U22*W22+U24*W24+U25*W25+U26*W26)/U28</f>
        <v>1.3258444444444446</v>
      </c>
      <c r="X28" s="55">
        <f>SUM(X21:X27)</f>
        <v>56</v>
      </c>
      <c r="Y28" s="30">
        <f>SUM(X21*Y21/100+X22*Y22/100+X23*Y23/100+X24*Y24/100+X25*Y25/100+X26*Y26/100)/X28*100</f>
        <v>28.489642857142854</v>
      </c>
      <c r="Z28" s="35">
        <f>SUM(X21*Z21+X22*Z22+X23*Z23+X24*Z24+X25*Z25+X26*Z26)/X28</f>
        <v>2.7851785714285713</v>
      </c>
      <c r="AA28" s="55">
        <f>SUM(AA21:AA27)</f>
        <v>4401</v>
      </c>
      <c r="AB28" s="30">
        <f>SUM(AA21*AB21/100+AA22*AB22/100+AA24*AB24/100+AA25*AB25/100+AA26*AB26/100)/AA28*100</f>
        <v>57.03119745512383</v>
      </c>
      <c r="AC28" s="35">
        <f>AC34</f>
        <v>1.577894736842105</v>
      </c>
      <c r="AD28" s="55">
        <f>SUM(AD21:AD27)</f>
        <v>4538</v>
      </c>
      <c r="AE28" s="30">
        <f>SUM(AD21*AE21/100+AD22*AE22/100+AD23*AE23/100+AD24*AE24/100+AD25*AE25/100+AD26*AE26/100+AD27*AE27/100)/AD28*100</f>
        <v>49.54863375936536</v>
      </c>
      <c r="AF28" s="35">
        <f>SUM(AD21*AF21+AD22*AF22+AD23*AF23+AD24*AF24+AD25*AF25+AD26*AF26+AD27*AF27)/AD28</f>
        <v>1.3257470251211987</v>
      </c>
      <c r="AH28" s="54">
        <f aca="true" t="shared" si="2" ref="AH28:AM28">SUM(AH21:AH27)</f>
        <v>5919</v>
      </c>
      <c r="AI28" s="86">
        <f t="shared" si="2"/>
        <v>17036</v>
      </c>
      <c r="AJ28" s="58">
        <f t="shared" si="2"/>
        <v>3220</v>
      </c>
      <c r="AK28" s="86">
        <f t="shared" si="2"/>
        <v>7235</v>
      </c>
      <c r="AL28" s="58">
        <f t="shared" si="2"/>
        <v>2698</v>
      </c>
      <c r="AM28" s="87">
        <f t="shared" si="2"/>
        <v>9815</v>
      </c>
    </row>
    <row r="29" spans="1:39" ht="12.75">
      <c r="A29" s="143" t="s">
        <v>28</v>
      </c>
      <c r="B29" s="144">
        <v>450</v>
      </c>
      <c r="C29" s="145">
        <v>65</v>
      </c>
      <c r="D29" s="146">
        <v>2.08</v>
      </c>
      <c r="E29" s="144" t="s">
        <v>54</v>
      </c>
      <c r="F29" s="147" t="s">
        <v>54</v>
      </c>
      <c r="G29" s="148" t="s">
        <v>54</v>
      </c>
      <c r="H29" s="149">
        <v>450</v>
      </c>
      <c r="I29" s="145">
        <v>65</v>
      </c>
      <c r="J29" s="150">
        <v>2.08</v>
      </c>
      <c r="L29" s="205">
        <v>44</v>
      </c>
      <c r="M29" s="207">
        <v>2</v>
      </c>
      <c r="N29" s="208">
        <v>404</v>
      </c>
      <c r="O29" s="203" t="s">
        <v>54</v>
      </c>
      <c r="P29" s="148" t="s">
        <v>54</v>
      </c>
      <c r="Q29" s="204" t="s">
        <v>54</v>
      </c>
      <c r="R29" s="205">
        <v>44</v>
      </c>
      <c r="S29" s="211">
        <v>32</v>
      </c>
      <c r="T29" s="150">
        <v>2.9</v>
      </c>
      <c r="U29" s="203" t="s">
        <v>54</v>
      </c>
      <c r="V29" s="148" t="s">
        <v>54</v>
      </c>
      <c r="W29" s="204" t="s">
        <v>54</v>
      </c>
      <c r="X29" s="205">
        <v>2</v>
      </c>
      <c r="Y29" s="211">
        <v>100</v>
      </c>
      <c r="Z29" s="150">
        <v>0</v>
      </c>
      <c r="AA29" s="203" t="s">
        <v>54</v>
      </c>
      <c r="AB29" s="148" t="s">
        <v>54</v>
      </c>
      <c r="AC29" s="204" t="s">
        <v>54</v>
      </c>
      <c r="AD29" s="24">
        <v>404</v>
      </c>
      <c r="AE29" s="22">
        <v>37</v>
      </c>
      <c r="AF29" s="27">
        <v>2.01</v>
      </c>
      <c r="AH29" s="129">
        <v>164</v>
      </c>
      <c r="AI29" s="124">
        <v>938</v>
      </c>
      <c r="AJ29" s="122" t="s">
        <v>54</v>
      </c>
      <c r="AK29" s="124" t="s">
        <v>54</v>
      </c>
      <c r="AL29" s="122">
        <v>164</v>
      </c>
      <c r="AM29" s="130">
        <v>938</v>
      </c>
    </row>
    <row r="30" spans="1:39" ht="12.75">
      <c r="A30" s="52" t="s">
        <v>29</v>
      </c>
      <c r="B30" s="49">
        <v>4369</v>
      </c>
      <c r="C30" s="43">
        <v>42</v>
      </c>
      <c r="D30" s="44">
        <v>1.68</v>
      </c>
      <c r="E30" s="45">
        <v>12</v>
      </c>
      <c r="F30" s="46">
        <v>50</v>
      </c>
      <c r="G30" s="47">
        <v>2.17</v>
      </c>
      <c r="H30" s="45">
        <v>4357</v>
      </c>
      <c r="I30" s="43">
        <v>42</v>
      </c>
      <c r="J30" s="48">
        <v>1.68</v>
      </c>
      <c r="L30" s="163">
        <v>295</v>
      </c>
      <c r="M30" s="112">
        <v>113</v>
      </c>
      <c r="N30" s="209">
        <v>3961</v>
      </c>
      <c r="O30" s="42">
        <v>1</v>
      </c>
      <c r="P30" s="101">
        <v>100</v>
      </c>
      <c r="Q30" s="102">
        <v>0</v>
      </c>
      <c r="R30" s="163">
        <v>294</v>
      </c>
      <c r="S30" s="46">
        <v>29</v>
      </c>
      <c r="T30" s="48">
        <v>2.56</v>
      </c>
      <c r="U30" s="42">
        <v>1</v>
      </c>
      <c r="V30" s="101">
        <v>100</v>
      </c>
      <c r="W30" s="102">
        <v>0</v>
      </c>
      <c r="X30" s="163">
        <v>112</v>
      </c>
      <c r="Y30" s="46">
        <v>26</v>
      </c>
      <c r="Z30" s="48">
        <v>2.88</v>
      </c>
      <c r="AA30" s="163">
        <v>10</v>
      </c>
      <c r="AB30" s="43">
        <v>40</v>
      </c>
      <c r="AC30" s="48">
        <v>2.6</v>
      </c>
      <c r="AD30" s="45">
        <v>3951</v>
      </c>
      <c r="AE30" s="43">
        <v>44</v>
      </c>
      <c r="AF30" s="48">
        <v>1.58</v>
      </c>
      <c r="AH30" s="42">
        <v>1835</v>
      </c>
      <c r="AI30" s="88">
        <v>7340</v>
      </c>
      <c r="AJ30" s="123">
        <v>6</v>
      </c>
      <c r="AK30" s="88">
        <v>26</v>
      </c>
      <c r="AL30" s="123">
        <v>1830</v>
      </c>
      <c r="AM30" s="89">
        <v>7320</v>
      </c>
    </row>
    <row r="31" spans="1:39" ht="12.75">
      <c r="A31" s="52" t="s">
        <v>30</v>
      </c>
      <c r="B31" s="49">
        <v>704</v>
      </c>
      <c r="C31" s="43">
        <v>42</v>
      </c>
      <c r="D31" s="44">
        <v>1.63</v>
      </c>
      <c r="E31" s="49" t="s">
        <v>54</v>
      </c>
      <c r="F31" s="103" t="s">
        <v>54</v>
      </c>
      <c r="G31" s="104" t="s">
        <v>54</v>
      </c>
      <c r="H31" s="45">
        <v>704</v>
      </c>
      <c r="I31" s="43">
        <v>42</v>
      </c>
      <c r="J31" s="48">
        <v>1.63</v>
      </c>
      <c r="L31" s="163">
        <v>67</v>
      </c>
      <c r="M31" s="112">
        <v>5</v>
      </c>
      <c r="N31" s="209">
        <v>632</v>
      </c>
      <c r="O31" s="42" t="s">
        <v>54</v>
      </c>
      <c r="P31" s="101" t="s">
        <v>54</v>
      </c>
      <c r="Q31" s="102" t="s">
        <v>54</v>
      </c>
      <c r="R31" s="163">
        <v>67</v>
      </c>
      <c r="S31" s="46">
        <v>30</v>
      </c>
      <c r="T31" s="48">
        <v>2.3</v>
      </c>
      <c r="U31" s="42" t="s">
        <v>54</v>
      </c>
      <c r="V31" s="101" t="s">
        <v>54</v>
      </c>
      <c r="W31" s="102" t="s">
        <v>54</v>
      </c>
      <c r="X31" s="163">
        <v>5</v>
      </c>
      <c r="Y31" s="46">
        <v>60</v>
      </c>
      <c r="Z31" s="48">
        <v>1</v>
      </c>
      <c r="AA31" s="42" t="s">
        <v>54</v>
      </c>
      <c r="AB31" s="101" t="s">
        <v>54</v>
      </c>
      <c r="AC31" s="102" t="s">
        <v>54</v>
      </c>
      <c r="AD31" s="45">
        <v>632</v>
      </c>
      <c r="AE31" s="43">
        <v>43</v>
      </c>
      <c r="AF31" s="48">
        <v>1.56</v>
      </c>
      <c r="AH31" s="42">
        <v>296</v>
      </c>
      <c r="AI31" s="88">
        <v>1148</v>
      </c>
      <c r="AJ31" s="123" t="s">
        <v>54</v>
      </c>
      <c r="AK31" s="88" t="s">
        <v>54</v>
      </c>
      <c r="AL31" s="123">
        <v>296</v>
      </c>
      <c r="AM31" s="89">
        <v>1148</v>
      </c>
    </row>
    <row r="32" spans="1:39" ht="12.75">
      <c r="A32" s="52" t="s">
        <v>31</v>
      </c>
      <c r="B32" s="49">
        <v>2307</v>
      </c>
      <c r="C32" s="43">
        <v>37.54</v>
      </c>
      <c r="D32" s="44">
        <v>1.75</v>
      </c>
      <c r="E32" s="45">
        <v>1154</v>
      </c>
      <c r="F32" s="46">
        <v>38.99</v>
      </c>
      <c r="G32" s="47">
        <v>1.57</v>
      </c>
      <c r="H32" s="45">
        <v>1153</v>
      </c>
      <c r="I32" s="43">
        <v>36.08</v>
      </c>
      <c r="J32" s="48">
        <v>1.93</v>
      </c>
      <c r="L32" s="163">
        <v>166</v>
      </c>
      <c r="M32" s="112">
        <v>30</v>
      </c>
      <c r="N32" s="209">
        <v>2096</v>
      </c>
      <c r="O32" s="163">
        <v>74</v>
      </c>
      <c r="P32" s="43">
        <v>32.43</v>
      </c>
      <c r="Q32" s="48">
        <v>1.77</v>
      </c>
      <c r="R32" s="163">
        <v>92</v>
      </c>
      <c r="S32" s="46">
        <v>28.26</v>
      </c>
      <c r="T32" s="48">
        <v>2.5</v>
      </c>
      <c r="U32" s="163">
        <v>23</v>
      </c>
      <c r="V32" s="43">
        <v>8.7</v>
      </c>
      <c r="W32" s="48">
        <v>4.35</v>
      </c>
      <c r="X32" s="163">
        <v>7</v>
      </c>
      <c r="Y32" s="46">
        <v>42.86</v>
      </c>
      <c r="Z32" s="48">
        <v>1.43</v>
      </c>
      <c r="AA32" s="163">
        <v>1042</v>
      </c>
      <c r="AB32" s="43">
        <v>40.69</v>
      </c>
      <c r="AC32" s="48">
        <v>1.52</v>
      </c>
      <c r="AD32" s="45">
        <v>1054</v>
      </c>
      <c r="AE32" s="43">
        <v>36.72</v>
      </c>
      <c r="AF32" s="48">
        <v>1.88</v>
      </c>
      <c r="AH32" s="42">
        <v>866</v>
      </c>
      <c r="AI32" s="88">
        <v>4041</v>
      </c>
      <c r="AJ32" s="123">
        <v>450</v>
      </c>
      <c r="AK32" s="88">
        <v>1817</v>
      </c>
      <c r="AL32" s="123">
        <v>416</v>
      </c>
      <c r="AM32" s="89">
        <v>2224</v>
      </c>
    </row>
    <row r="33" spans="1:39" ht="13.5" thickBot="1">
      <c r="A33" s="151" t="s">
        <v>32</v>
      </c>
      <c r="B33" s="152">
        <v>1476</v>
      </c>
      <c r="C33" s="153">
        <v>32.9</v>
      </c>
      <c r="D33" s="154">
        <v>1.88</v>
      </c>
      <c r="E33" s="155">
        <v>685</v>
      </c>
      <c r="F33" s="156">
        <v>33.3</v>
      </c>
      <c r="G33" s="157">
        <v>1.77</v>
      </c>
      <c r="H33" s="155">
        <v>791</v>
      </c>
      <c r="I33" s="153">
        <v>32.5</v>
      </c>
      <c r="J33" s="158">
        <v>1.96</v>
      </c>
      <c r="L33" s="166">
        <v>218</v>
      </c>
      <c r="M33" s="167">
        <v>16</v>
      </c>
      <c r="N33" s="210">
        <v>1242</v>
      </c>
      <c r="O33" s="166">
        <v>127</v>
      </c>
      <c r="P33" s="153">
        <v>22</v>
      </c>
      <c r="Q33" s="158">
        <v>2.17</v>
      </c>
      <c r="R33" s="166">
        <v>91</v>
      </c>
      <c r="S33" s="156">
        <v>29.7</v>
      </c>
      <c r="T33" s="158">
        <v>2.62</v>
      </c>
      <c r="U33" s="166">
        <v>14</v>
      </c>
      <c r="V33" s="153">
        <v>28.6</v>
      </c>
      <c r="W33" s="158">
        <v>2.36</v>
      </c>
      <c r="X33" s="166">
        <v>2</v>
      </c>
      <c r="Y33" s="156">
        <v>0</v>
      </c>
      <c r="Z33" s="158">
        <v>0</v>
      </c>
      <c r="AA33" s="166">
        <v>544</v>
      </c>
      <c r="AB33" s="153">
        <v>36</v>
      </c>
      <c r="AC33" s="158">
        <v>1.67</v>
      </c>
      <c r="AD33" s="155">
        <v>698</v>
      </c>
      <c r="AE33" s="153">
        <v>32.7</v>
      </c>
      <c r="AF33" s="158">
        <v>1.88</v>
      </c>
      <c r="AH33" s="131">
        <v>485</v>
      </c>
      <c r="AI33" s="132">
        <v>2768</v>
      </c>
      <c r="AJ33" s="133">
        <v>228</v>
      </c>
      <c r="AK33" s="134">
        <v>1215</v>
      </c>
      <c r="AL33" s="133">
        <v>257</v>
      </c>
      <c r="AM33" s="135">
        <v>1553</v>
      </c>
    </row>
    <row r="34" spans="1:39" ht="13.5" thickBot="1">
      <c r="A34" s="136" t="s">
        <v>33</v>
      </c>
      <c r="B34" s="127">
        <f>SUM(B29:B33)</f>
        <v>9306</v>
      </c>
      <c r="C34" s="137">
        <f>AH34/B34*100</f>
        <v>39.179024285407266</v>
      </c>
      <c r="D34" s="138">
        <f>AI34/B34</f>
        <v>1.7445733935095638</v>
      </c>
      <c r="E34" s="139">
        <f>SUM(E29:E33)</f>
        <v>1851</v>
      </c>
      <c r="F34" s="140">
        <f>AJ34/E34*100</f>
        <v>36.95299837925446</v>
      </c>
      <c r="G34" s="141">
        <f>AK34/E34</f>
        <v>1.6520799567801188</v>
      </c>
      <c r="H34" s="139">
        <f>SUM(H29:H33)</f>
        <v>7455</v>
      </c>
      <c r="I34" s="137">
        <f>AL34/H34*100</f>
        <v>39.74513749161637</v>
      </c>
      <c r="J34" s="142">
        <f>AM34/H34</f>
        <v>1.7683433936955064</v>
      </c>
      <c r="L34" s="201">
        <f>SUM(L29:L33)</f>
        <v>790</v>
      </c>
      <c r="M34" s="114">
        <f>SUM(M29:M33)</f>
        <v>166</v>
      </c>
      <c r="N34" s="206">
        <f>SUM(N29:N33)</f>
        <v>8335</v>
      </c>
      <c r="O34" s="139">
        <f>SUM(O29:O33)</f>
        <v>202</v>
      </c>
      <c r="P34" s="137">
        <f>SUM(O30*P30/100+O32*P32/100+O33*P33/100)/O34*100</f>
        <v>26.207029702970296</v>
      </c>
      <c r="Q34" s="142">
        <v>1.77</v>
      </c>
      <c r="R34" s="139">
        <f>SUM(R29:R33)</f>
        <v>588</v>
      </c>
      <c r="S34" s="137">
        <f>SUM(R29*S29/100+R30*S30/100+R31*S31/100+R32*S32/100)/R34*100</f>
        <v>24.73455782312925</v>
      </c>
      <c r="T34" s="142">
        <f>SUM(R29*T29+R30*T30+R31*T31+R32*T32+R33*T33)/R34</f>
        <v>2.5557142857142856</v>
      </c>
      <c r="U34" s="139">
        <f>SUM(U29:U33)</f>
        <v>38</v>
      </c>
      <c r="V34" s="137">
        <f>SUM(U30*V30/100+U32*V32/100+U33*V33/100)/U34*100</f>
        <v>18.43421052631579</v>
      </c>
      <c r="W34" s="142">
        <v>4.35</v>
      </c>
      <c r="X34" s="139">
        <f>SUM(X29:X33)</f>
        <v>128</v>
      </c>
      <c r="Y34" s="137">
        <f>SUM(X29*Y29/100+X30*Y30/100+X31*Y31/100+X32*Y32/100)/X34*100</f>
        <v>29.000156250000003</v>
      </c>
      <c r="Z34" s="142">
        <f>SUM(X29*Z29+X30*Z30+X31*Z31+X32*Z32)/X34</f>
        <v>2.637265625</v>
      </c>
      <c r="AA34" s="139">
        <f>SUM(AA29:AA33)</f>
        <v>1596</v>
      </c>
      <c r="AB34" s="168">
        <f>SUM(AA30*AB30/100+AA32*AB32/100+AA33*AB33/100)/AA34*100</f>
        <v>39.08708020050125</v>
      </c>
      <c r="AC34" s="142">
        <f>SUM(AA30*AC30+AA32*AC32+AA33*AC33)/AA34</f>
        <v>1.577894736842105</v>
      </c>
      <c r="AD34" s="139">
        <f>SUM(AD29:AD33)</f>
        <v>6739</v>
      </c>
      <c r="AE34" s="137">
        <f>SUM(AD29*AE29/100+AD30*AE30/100+AD31*AE31/100+AD32*AE32/100+AD33*AE33/100)/AD34*100</f>
        <v>41.17754562991542</v>
      </c>
      <c r="AF34" s="142">
        <f>SUM(AD29*AF29+AD30*AF30+AD31*AF31+AD32*AF32+AD33*AF33)/AD34</f>
        <v>1.6818964238017509</v>
      </c>
      <c r="AH34" s="125">
        <f aca="true" t="shared" si="3" ref="AH34:AM34">SUM(AH29:AH33)</f>
        <v>3646</v>
      </c>
      <c r="AI34" s="126">
        <f t="shared" si="3"/>
        <v>16235</v>
      </c>
      <c r="AJ34" s="127">
        <f t="shared" si="3"/>
        <v>684</v>
      </c>
      <c r="AK34" s="126">
        <f t="shared" si="3"/>
        <v>3058</v>
      </c>
      <c r="AL34" s="127">
        <f t="shared" si="3"/>
        <v>2963</v>
      </c>
      <c r="AM34" s="128">
        <f t="shared" si="3"/>
        <v>13183</v>
      </c>
    </row>
    <row r="35" spans="1:39" ht="13.5" thickBot="1">
      <c r="A35" s="36"/>
      <c r="B35" s="59"/>
      <c r="C35" s="3"/>
      <c r="D35" s="4"/>
      <c r="E35" s="60"/>
      <c r="F35" s="37"/>
      <c r="G35" s="3"/>
      <c r="H35" s="60"/>
      <c r="I35" s="3"/>
      <c r="J35" s="3"/>
      <c r="L35" s="60"/>
      <c r="M35" s="113"/>
      <c r="N35" s="113"/>
      <c r="O35" s="60"/>
      <c r="P35" s="3"/>
      <c r="Q35" s="3"/>
      <c r="R35" s="60"/>
      <c r="S35" s="37"/>
      <c r="T35" s="3"/>
      <c r="U35" s="60"/>
      <c r="V35" s="3"/>
      <c r="W35" s="3"/>
      <c r="X35" s="60"/>
      <c r="Y35" s="37"/>
      <c r="Z35" s="3"/>
      <c r="AA35" s="60"/>
      <c r="AB35" s="3"/>
      <c r="AC35" s="3"/>
      <c r="AD35" s="60"/>
      <c r="AE35" s="3"/>
      <c r="AF35" s="3"/>
      <c r="AH35" s="59"/>
      <c r="AI35" s="59"/>
      <c r="AJ35" s="59"/>
      <c r="AK35" s="59"/>
      <c r="AL35" s="59"/>
      <c r="AM35" s="59"/>
    </row>
    <row r="36" spans="1:39" ht="13.5" thickBot="1">
      <c r="A36" s="61" t="s">
        <v>34</v>
      </c>
      <c r="B36" s="62">
        <f>SUM(B14+B20+B28+B34)</f>
        <v>50443</v>
      </c>
      <c r="C36" s="63">
        <f>AH36/B36*100</f>
        <v>45.2708998275281</v>
      </c>
      <c r="D36" s="64">
        <f>AI36/B36</f>
        <v>1.5715560137184545</v>
      </c>
      <c r="E36" s="65">
        <f>SUM(E14+E20+E28+E34)</f>
        <v>26209</v>
      </c>
      <c r="F36" s="66">
        <f>AJ36/E36*100</f>
        <v>50.55896829333435</v>
      </c>
      <c r="G36" s="67">
        <f>AK36/E36</f>
        <v>1.3222175588538287</v>
      </c>
      <c r="H36" s="65">
        <f>SUM(H14+H20+H28+H34)</f>
        <v>24233</v>
      </c>
      <c r="I36" s="63">
        <f>AL36/H36*100</f>
        <v>39.557628027895845</v>
      </c>
      <c r="J36" s="68">
        <f>AM36/H36</f>
        <v>1.8421161226426774</v>
      </c>
      <c r="L36" s="202">
        <f>SUM(L14+L20+L28+L34)</f>
        <v>9360</v>
      </c>
      <c r="M36" s="114">
        <f>SUM(M14+M20+M28+M34)</f>
        <v>3307</v>
      </c>
      <c r="N36" s="206">
        <f>SUM(N14+N20+N28+N34)</f>
        <v>37749</v>
      </c>
      <c r="O36" s="65">
        <f>SUM(O14+O20+O28+O34)</f>
        <v>4060</v>
      </c>
      <c r="P36" s="63">
        <f>SUM(O14*P14/100+O20*P20/100+O28*P28/100+O34*P34/100)/SUM(O36)*100</f>
        <v>37.03648768472906</v>
      </c>
      <c r="Q36" s="68">
        <f>SUM(O14*Q14+O20*Q20+O28*Q28+O34*Q34)/O36</f>
        <v>1.893347290640394</v>
      </c>
      <c r="R36" s="65">
        <f>SUM(R14+R20+R28+R34)</f>
        <v>5301</v>
      </c>
      <c r="S36" s="63">
        <f>SUM(R14*S14/100+R20*S20/100+R28*S28/100+R34*S34/100)/SUM(R36)*100</f>
        <v>27.704516129032264</v>
      </c>
      <c r="T36" s="68">
        <f>SUM(R14*T14+R20*T20+R28*T28+R34*T34)/R36</f>
        <v>2.657604225617808</v>
      </c>
      <c r="U36" s="65">
        <f>SUM(U14+U20+U28+U34)</f>
        <v>2949</v>
      </c>
      <c r="V36" s="63">
        <f>SUM(U14*V14/100+U20*V20/100+U28*V28/100+U34*V34/100)/SUM(U36)*100</f>
        <v>44.68973889454052</v>
      </c>
      <c r="W36" s="68">
        <f>SUM(U14*W14+U20*W20+U28*W28+U34*W34)/U36</f>
        <v>1.6992200746015598</v>
      </c>
      <c r="X36" s="65">
        <f>SUM(X14+X20+X28+X34)</f>
        <v>358</v>
      </c>
      <c r="Y36" s="63">
        <f>SUM(X14*Y14/100+X20*Y20/100+X28*Y28/100+X34*Y34/100)/SUM(X36)*100</f>
        <v>29.63016759776536</v>
      </c>
      <c r="Z36" s="68">
        <f>SUM(X14*Z14+X20*Z20+X28*Z28+X34*Z34)/X36</f>
        <v>2.5149720670391065</v>
      </c>
      <c r="AA36" s="65">
        <f>SUM(AA14+AA20+AA28+AA34)</f>
        <v>19089</v>
      </c>
      <c r="AB36" s="63">
        <f>SUM(AA14*AB14/100+AA20*AB20/100+AA28*AB28/100+AA34*AB34/100)/SUM(AA36)*100</f>
        <v>54.383088689821356</v>
      </c>
      <c r="AC36" s="68">
        <f>SUM(AA14*AC14+AA20*AC20+AA28*AC28+AA34*AC34)/AA36</f>
        <v>1.2687597431422342</v>
      </c>
      <c r="AD36" s="65">
        <f>SUM(AD14+AD20+AD28+AD34)</f>
        <v>18540</v>
      </c>
      <c r="AE36" s="63">
        <f>SUM(AD14*AE14/100+AD20*AE20/100+AD28*AE28/100+AD34*AE34/100)/SUM(AD36)*100</f>
        <v>43.06497680690399</v>
      </c>
      <c r="AF36" s="68">
        <f>SUM(AD14*AF14+AD20*AF20+AD28*AF28+AD34*AF34)/AD36</f>
        <v>1.5919250269687162</v>
      </c>
      <c r="AH36" s="62">
        <f aca="true" t="shared" si="4" ref="AH36:AM36">SUM(AH14+AH20+AH28+AH34)</f>
        <v>22836</v>
      </c>
      <c r="AI36" s="93">
        <f t="shared" si="4"/>
        <v>79274</v>
      </c>
      <c r="AJ36" s="94">
        <f t="shared" si="4"/>
        <v>13251</v>
      </c>
      <c r="AK36" s="93">
        <f t="shared" si="4"/>
        <v>34654</v>
      </c>
      <c r="AL36" s="94">
        <f t="shared" si="4"/>
        <v>9586</v>
      </c>
      <c r="AM36" s="95">
        <f t="shared" si="4"/>
        <v>44640</v>
      </c>
    </row>
    <row r="38" ht="12.75">
      <c r="A38" t="s">
        <v>62</v>
      </c>
    </row>
    <row r="39" ht="12.75">
      <c r="A39" t="s">
        <v>86</v>
      </c>
    </row>
    <row r="40" ht="12.75">
      <c r="A40" t="s">
        <v>63</v>
      </c>
    </row>
    <row r="41" ht="12.75">
      <c r="A41" t="s">
        <v>64</v>
      </c>
    </row>
  </sheetData>
  <mergeCells count="12">
    <mergeCell ref="A6:A8"/>
    <mergeCell ref="B6:D7"/>
    <mergeCell ref="E6:G7"/>
    <mergeCell ref="H6:J7"/>
    <mergeCell ref="L6:N7"/>
    <mergeCell ref="O6:Q7"/>
    <mergeCell ref="R6:T7"/>
    <mergeCell ref="U6:W7"/>
    <mergeCell ref="X6:Z7"/>
    <mergeCell ref="AA6:AC7"/>
    <mergeCell ref="AD6:AF7"/>
    <mergeCell ref="AH6:A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CP63"/>
  <sheetViews>
    <sheetView workbookViewId="0" topLeftCell="F28">
      <selection activeCell="N30" sqref="N30"/>
    </sheetView>
  </sheetViews>
  <sheetFormatPr defaultColWidth="9.140625" defaultRowHeight="12.75"/>
  <sheetData>
    <row r="8" ht="12.75">
      <c r="CD8" t="s">
        <v>71</v>
      </c>
    </row>
    <row r="9" spans="83:93" ht="12.75">
      <c r="CE9" t="s">
        <v>65</v>
      </c>
      <c r="CG9" t="s">
        <v>66</v>
      </c>
      <c r="CI9" t="s">
        <v>67</v>
      </c>
      <c r="CK9" t="s">
        <v>68</v>
      </c>
      <c r="CM9" t="s">
        <v>69</v>
      </c>
      <c r="CO9" t="s">
        <v>70</v>
      </c>
    </row>
    <row r="10" spans="2:94" ht="13.5" thickBot="1">
      <c r="B10" t="s">
        <v>82</v>
      </c>
      <c r="C10" t="s">
        <v>83</v>
      </c>
      <c r="F10" t="s">
        <v>73</v>
      </c>
      <c r="G10" t="s">
        <v>72</v>
      </c>
      <c r="J10" t="s">
        <v>74</v>
      </c>
      <c r="K10" t="s">
        <v>75</v>
      </c>
      <c r="CD10" s="169" t="s">
        <v>9</v>
      </c>
      <c r="CE10" s="101" t="s">
        <v>54</v>
      </c>
      <c r="CF10" s="101" t="s">
        <v>54</v>
      </c>
      <c r="CG10" s="46">
        <v>19.16</v>
      </c>
      <c r="CH10" s="43">
        <v>4.88</v>
      </c>
      <c r="CI10" s="101" t="s">
        <v>54</v>
      </c>
      <c r="CJ10" s="101" t="s">
        <v>54</v>
      </c>
      <c r="CK10" s="46">
        <v>50</v>
      </c>
      <c r="CL10" s="43">
        <v>2.75</v>
      </c>
      <c r="CM10" s="101" t="s">
        <v>54</v>
      </c>
      <c r="CN10" s="101" t="s">
        <v>54</v>
      </c>
      <c r="CO10" s="43">
        <v>48.55</v>
      </c>
      <c r="CP10" s="43">
        <v>2.34</v>
      </c>
    </row>
    <row r="11" spans="1:94" ht="12.75">
      <c r="A11" s="169" t="s">
        <v>9</v>
      </c>
      <c r="B11" s="98" t="s">
        <v>54</v>
      </c>
      <c r="C11" s="18">
        <v>19.16</v>
      </c>
      <c r="E11" s="169" t="s">
        <v>9</v>
      </c>
      <c r="F11" s="101" t="s">
        <v>54</v>
      </c>
      <c r="G11" s="46">
        <v>50</v>
      </c>
      <c r="I11" s="169" t="s">
        <v>9</v>
      </c>
      <c r="J11" s="101" t="s">
        <v>54</v>
      </c>
      <c r="K11" s="43">
        <v>48.55</v>
      </c>
      <c r="CD11" s="11" t="s">
        <v>10</v>
      </c>
      <c r="CE11" s="22">
        <v>61.17</v>
      </c>
      <c r="CF11" s="22">
        <v>1.63</v>
      </c>
      <c r="CG11" s="25">
        <v>48.39</v>
      </c>
      <c r="CH11" s="22">
        <v>2.23</v>
      </c>
      <c r="CI11" s="22">
        <v>47.91</v>
      </c>
      <c r="CJ11" s="22">
        <v>2.19</v>
      </c>
      <c r="CK11" s="25">
        <v>66.67</v>
      </c>
      <c r="CL11" s="22">
        <v>0.33</v>
      </c>
      <c r="CM11" s="22">
        <v>79.69</v>
      </c>
      <c r="CN11" s="22">
        <v>0.72</v>
      </c>
      <c r="CO11" s="22">
        <v>71.86</v>
      </c>
      <c r="CP11" s="22">
        <v>1.18</v>
      </c>
    </row>
    <row r="12" spans="1:94" ht="12.75">
      <c r="A12" s="11" t="s">
        <v>10</v>
      </c>
      <c r="B12" s="22">
        <v>61.17</v>
      </c>
      <c r="C12" s="25">
        <v>48.39</v>
      </c>
      <c r="E12" s="11" t="s">
        <v>10</v>
      </c>
      <c r="F12" s="22">
        <v>47.91</v>
      </c>
      <c r="G12" s="25">
        <v>66.67</v>
      </c>
      <c r="I12" s="11" t="s">
        <v>10</v>
      </c>
      <c r="J12" s="22">
        <v>79.69</v>
      </c>
      <c r="K12" s="22">
        <v>71.86</v>
      </c>
      <c r="CD12" s="11" t="s">
        <v>11</v>
      </c>
      <c r="CE12" s="22">
        <v>63.47</v>
      </c>
      <c r="CF12" s="22">
        <v>1.3</v>
      </c>
      <c r="CG12" s="25">
        <v>57.14</v>
      </c>
      <c r="CH12" s="22">
        <v>1.95</v>
      </c>
      <c r="CI12" s="22">
        <v>49.56</v>
      </c>
      <c r="CJ12" s="22">
        <v>2.26</v>
      </c>
      <c r="CK12" s="25">
        <v>68</v>
      </c>
      <c r="CL12" s="22">
        <v>2.36</v>
      </c>
      <c r="CM12" s="22">
        <v>77.91</v>
      </c>
      <c r="CN12" s="22">
        <v>0.79</v>
      </c>
      <c r="CO12" s="22">
        <v>69.74</v>
      </c>
      <c r="CP12" s="22">
        <v>1.16</v>
      </c>
    </row>
    <row r="13" spans="1:94" ht="12.75">
      <c r="A13" s="11" t="s">
        <v>11</v>
      </c>
      <c r="B13" s="22">
        <v>63.47</v>
      </c>
      <c r="C13" s="25">
        <v>57.14</v>
      </c>
      <c r="E13" s="11" t="s">
        <v>11</v>
      </c>
      <c r="F13" s="22">
        <v>49.56</v>
      </c>
      <c r="G13" s="25">
        <v>68</v>
      </c>
      <c r="I13" s="11" t="s">
        <v>11</v>
      </c>
      <c r="J13" s="22">
        <v>77.91</v>
      </c>
      <c r="K13" s="22">
        <v>69.74</v>
      </c>
      <c r="CD13" s="11" t="s">
        <v>12</v>
      </c>
      <c r="CE13" s="22">
        <v>56.8</v>
      </c>
      <c r="CF13" s="22">
        <v>1.87</v>
      </c>
      <c r="CG13" s="25">
        <v>54.76</v>
      </c>
      <c r="CH13" s="22">
        <v>2.18</v>
      </c>
      <c r="CI13" s="22">
        <v>50.43</v>
      </c>
      <c r="CJ13" s="22">
        <v>2.42</v>
      </c>
      <c r="CK13" s="25">
        <v>41.46</v>
      </c>
      <c r="CL13" s="22">
        <v>3.95</v>
      </c>
      <c r="CM13" s="22">
        <v>74.47</v>
      </c>
      <c r="CN13" s="22">
        <v>0.93</v>
      </c>
      <c r="CO13" s="22">
        <v>69.47</v>
      </c>
      <c r="CP13" s="22">
        <v>1.17</v>
      </c>
    </row>
    <row r="14" spans="1:94" ht="13.5" thickBot="1">
      <c r="A14" s="11" t="s">
        <v>12</v>
      </c>
      <c r="B14" s="22">
        <v>56.8</v>
      </c>
      <c r="C14" s="25">
        <v>54.76</v>
      </c>
      <c r="E14" s="11" t="s">
        <v>12</v>
      </c>
      <c r="F14" s="22">
        <v>50.43</v>
      </c>
      <c r="G14" s="25">
        <v>41.46</v>
      </c>
      <c r="I14" s="11" t="s">
        <v>12</v>
      </c>
      <c r="J14" s="22">
        <v>74.47</v>
      </c>
      <c r="K14" s="22">
        <v>69.47</v>
      </c>
      <c r="CD14" s="170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</row>
    <row r="15" spans="1:94" ht="12.75">
      <c r="A15" s="169" t="s">
        <v>14</v>
      </c>
      <c r="B15" s="15">
        <v>47.8</v>
      </c>
      <c r="C15" s="18">
        <v>23.54</v>
      </c>
      <c r="E15" s="169" t="s">
        <v>14</v>
      </c>
      <c r="F15" s="43">
        <v>19.05</v>
      </c>
      <c r="G15" s="46">
        <v>42.86</v>
      </c>
      <c r="I15" s="169" t="s">
        <v>14</v>
      </c>
      <c r="J15" s="43">
        <v>56</v>
      </c>
      <c r="K15" s="43">
        <v>44.53</v>
      </c>
      <c r="CD15" s="169" t="s">
        <v>15</v>
      </c>
      <c r="CE15" s="43">
        <v>18.29</v>
      </c>
      <c r="CF15" s="43">
        <v>5.92</v>
      </c>
      <c r="CG15" s="46">
        <v>18.42</v>
      </c>
      <c r="CH15" s="43">
        <v>4.6</v>
      </c>
      <c r="CI15" s="43">
        <v>40</v>
      </c>
      <c r="CJ15" s="43">
        <v>2.4</v>
      </c>
      <c r="CK15" s="46">
        <v>27.78</v>
      </c>
      <c r="CL15" s="43">
        <v>4.33</v>
      </c>
      <c r="CM15" s="43">
        <v>64.33</v>
      </c>
      <c r="CN15" s="43">
        <v>1.47</v>
      </c>
      <c r="CO15" s="43">
        <v>48.13</v>
      </c>
      <c r="CP15" s="43">
        <v>2.31</v>
      </c>
    </row>
    <row r="16" spans="1:94" ht="12.75">
      <c r="A16" s="169" t="s">
        <v>15</v>
      </c>
      <c r="B16" s="43">
        <v>18.29</v>
      </c>
      <c r="C16" s="46">
        <v>18.42</v>
      </c>
      <c r="E16" s="169" t="s">
        <v>15</v>
      </c>
      <c r="F16" s="43">
        <v>40</v>
      </c>
      <c r="G16" s="46">
        <v>27.78</v>
      </c>
      <c r="I16" s="169" t="s">
        <v>15</v>
      </c>
      <c r="J16" s="43">
        <v>64.33</v>
      </c>
      <c r="K16" s="43">
        <v>48.13</v>
      </c>
      <c r="CD16" s="169" t="s">
        <v>16</v>
      </c>
      <c r="CE16" s="43">
        <v>25</v>
      </c>
      <c r="CF16" s="43">
        <v>4.36</v>
      </c>
      <c r="CG16" s="46">
        <v>21.4</v>
      </c>
      <c r="CH16" s="43">
        <v>4.68</v>
      </c>
      <c r="CI16" s="43">
        <v>0</v>
      </c>
      <c r="CJ16" s="43">
        <v>0</v>
      </c>
      <c r="CK16" s="46">
        <v>22.22</v>
      </c>
      <c r="CL16" s="43">
        <v>5.22</v>
      </c>
      <c r="CM16" s="43">
        <v>55.45</v>
      </c>
      <c r="CN16" s="43">
        <v>1.43</v>
      </c>
      <c r="CO16" s="43">
        <v>54.87</v>
      </c>
      <c r="CP16" s="43">
        <v>1.99</v>
      </c>
    </row>
    <row r="17" spans="1:94" ht="12.75">
      <c r="A17" s="169" t="s">
        <v>16</v>
      </c>
      <c r="B17" s="43">
        <v>25</v>
      </c>
      <c r="C17" s="46">
        <v>21.4</v>
      </c>
      <c r="E17" s="169" t="s">
        <v>16</v>
      </c>
      <c r="F17" s="43">
        <v>0</v>
      </c>
      <c r="G17" s="46">
        <v>22.22</v>
      </c>
      <c r="I17" s="169" t="s">
        <v>16</v>
      </c>
      <c r="J17" s="43">
        <v>55.45</v>
      </c>
      <c r="K17" s="43">
        <v>54.87</v>
      </c>
      <c r="CD17" s="169" t="s">
        <v>17</v>
      </c>
      <c r="CE17" s="43">
        <v>26.59</v>
      </c>
      <c r="CF17" s="43">
        <v>4.37</v>
      </c>
      <c r="CG17" s="46">
        <v>11.77</v>
      </c>
      <c r="CH17" s="43">
        <v>4.78</v>
      </c>
      <c r="CI17" s="43">
        <v>16.67</v>
      </c>
      <c r="CJ17" s="43">
        <v>3.08</v>
      </c>
      <c r="CK17" s="46">
        <v>33.33</v>
      </c>
      <c r="CL17" s="43">
        <v>1.33</v>
      </c>
      <c r="CM17" s="43">
        <v>48.72</v>
      </c>
      <c r="CN17" s="43">
        <v>1.83</v>
      </c>
      <c r="CO17" s="43">
        <v>44.96</v>
      </c>
      <c r="CP17" s="43">
        <v>1.72</v>
      </c>
    </row>
    <row r="18" spans="1:94" ht="12.75">
      <c r="A18" s="169" t="s">
        <v>17</v>
      </c>
      <c r="B18" s="43">
        <v>26.59</v>
      </c>
      <c r="C18" s="46">
        <v>11.77</v>
      </c>
      <c r="E18" s="169" t="s">
        <v>17</v>
      </c>
      <c r="F18" s="43">
        <v>16.67</v>
      </c>
      <c r="G18" s="46">
        <v>33.33</v>
      </c>
      <c r="I18" s="169" t="s">
        <v>17</v>
      </c>
      <c r="J18" s="43">
        <v>48.72</v>
      </c>
      <c r="K18" s="43">
        <v>44.96</v>
      </c>
      <c r="CD18" s="169" t="s">
        <v>18</v>
      </c>
      <c r="CE18" s="43">
        <v>30.97</v>
      </c>
      <c r="CF18" s="43">
        <v>3.6</v>
      </c>
      <c r="CG18" s="46">
        <v>18.4</v>
      </c>
      <c r="CH18" s="43">
        <v>4.2</v>
      </c>
      <c r="CI18" s="43">
        <v>29</v>
      </c>
      <c r="CJ18" s="43">
        <v>3.47</v>
      </c>
      <c r="CK18" s="46">
        <v>100</v>
      </c>
      <c r="CL18" s="43">
        <v>0</v>
      </c>
      <c r="CM18" s="43">
        <v>56.4</v>
      </c>
      <c r="CN18" s="43">
        <v>1.66</v>
      </c>
      <c r="CO18" s="43">
        <v>45</v>
      </c>
      <c r="CP18" s="43">
        <v>2.4</v>
      </c>
    </row>
    <row r="19" spans="1:94" ht="13.5" thickBot="1">
      <c r="A19" s="169" t="s">
        <v>18</v>
      </c>
      <c r="B19" s="43">
        <v>30.97</v>
      </c>
      <c r="C19" s="46">
        <v>18.4</v>
      </c>
      <c r="E19" s="169" t="s">
        <v>18</v>
      </c>
      <c r="F19" s="43">
        <v>29</v>
      </c>
      <c r="G19" s="46">
        <v>100</v>
      </c>
      <c r="I19" s="169" t="s">
        <v>18</v>
      </c>
      <c r="J19" s="43">
        <v>56.4</v>
      </c>
      <c r="K19" s="43">
        <v>45</v>
      </c>
      <c r="CD19" s="170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</row>
    <row r="20" spans="1:94" ht="12.75">
      <c r="A20" s="169" t="s">
        <v>20</v>
      </c>
      <c r="B20" s="15">
        <v>27.3</v>
      </c>
      <c r="C20" s="18">
        <v>23.17</v>
      </c>
      <c r="E20" s="169" t="s">
        <v>20</v>
      </c>
      <c r="F20" s="43">
        <v>24.32</v>
      </c>
      <c r="G20" s="46">
        <v>19.44</v>
      </c>
      <c r="I20" s="169" t="s">
        <v>20</v>
      </c>
      <c r="J20" s="43">
        <v>64.57</v>
      </c>
      <c r="K20" s="43">
        <v>57.26</v>
      </c>
      <c r="CD20" s="169" t="s">
        <v>21</v>
      </c>
      <c r="CE20" s="43">
        <v>42.5</v>
      </c>
      <c r="CF20" s="43"/>
      <c r="CG20" s="46">
        <v>27.1</v>
      </c>
      <c r="CH20" s="43">
        <v>4.2</v>
      </c>
      <c r="CI20" s="43">
        <v>33.3</v>
      </c>
      <c r="CJ20" s="43">
        <v>3.7</v>
      </c>
      <c r="CK20" s="46">
        <v>20.6</v>
      </c>
      <c r="CL20" s="43">
        <v>5.3</v>
      </c>
      <c r="CM20" s="43"/>
      <c r="CN20" s="43"/>
      <c r="CO20" s="43"/>
      <c r="CP20" s="43"/>
    </row>
    <row r="21" spans="1:94" ht="12.75">
      <c r="A21" s="169" t="s">
        <v>21</v>
      </c>
      <c r="B21" s="43">
        <v>42.5</v>
      </c>
      <c r="C21" s="46">
        <v>27.1</v>
      </c>
      <c r="E21" s="169" t="s">
        <v>21</v>
      </c>
      <c r="F21" s="43">
        <v>33.3</v>
      </c>
      <c r="G21" s="46">
        <v>20.6</v>
      </c>
      <c r="I21" s="169" t="s">
        <v>21</v>
      </c>
      <c r="J21" s="43">
        <v>55.2</v>
      </c>
      <c r="K21" s="43">
        <v>31.6</v>
      </c>
      <c r="CD21" s="169" t="s">
        <v>22</v>
      </c>
      <c r="CE21" s="101" t="s">
        <v>54</v>
      </c>
      <c r="CF21" s="101" t="s">
        <v>54</v>
      </c>
      <c r="CG21" s="46">
        <v>24.47</v>
      </c>
      <c r="CH21" s="43">
        <v>4.8</v>
      </c>
      <c r="CI21" s="101" t="s">
        <v>54</v>
      </c>
      <c r="CJ21" s="101" t="s">
        <v>54</v>
      </c>
      <c r="CK21" s="46">
        <v>8.33</v>
      </c>
      <c r="CL21" s="43">
        <v>7</v>
      </c>
      <c r="CM21" s="101" t="s">
        <v>54</v>
      </c>
      <c r="CN21" s="101" t="s">
        <v>54</v>
      </c>
      <c r="CO21" s="43">
        <v>50.44</v>
      </c>
      <c r="CP21" s="43">
        <v>2.29</v>
      </c>
    </row>
    <row r="22" spans="1:94" ht="12.75">
      <c r="A22" s="169" t="s">
        <v>22</v>
      </c>
      <c r="B22" s="101" t="s">
        <v>54</v>
      </c>
      <c r="C22" s="46">
        <v>24.47</v>
      </c>
      <c r="E22" s="169" t="s">
        <v>22</v>
      </c>
      <c r="F22" s="101" t="s">
        <v>54</v>
      </c>
      <c r="G22" s="46">
        <v>8.33</v>
      </c>
      <c r="I22" s="169" t="s">
        <v>22</v>
      </c>
      <c r="J22" s="101" t="s">
        <v>54</v>
      </c>
      <c r="K22" s="43">
        <v>50.44</v>
      </c>
      <c r="CD22" s="169" t="s">
        <v>23</v>
      </c>
      <c r="CE22" s="43">
        <v>27</v>
      </c>
      <c r="CF22" s="43">
        <v>3.89</v>
      </c>
      <c r="CG22" s="46">
        <v>0</v>
      </c>
      <c r="CH22" s="43">
        <v>4.1</v>
      </c>
      <c r="CI22" s="43">
        <v>24.1</v>
      </c>
      <c r="CJ22" s="43">
        <v>4.2</v>
      </c>
      <c r="CK22" s="46">
        <v>0</v>
      </c>
      <c r="CL22" s="43">
        <v>5.71</v>
      </c>
      <c r="CM22" s="43">
        <v>60.2</v>
      </c>
      <c r="CN22" s="43">
        <v>1.51</v>
      </c>
      <c r="CO22" s="43">
        <v>60.5</v>
      </c>
      <c r="CP22" s="43">
        <v>1.05</v>
      </c>
    </row>
    <row r="23" spans="1:94" ht="12.75">
      <c r="A23" s="169" t="s">
        <v>23</v>
      </c>
      <c r="B23" s="43">
        <v>27</v>
      </c>
      <c r="C23" s="46">
        <v>0</v>
      </c>
      <c r="E23" s="169" t="s">
        <v>23</v>
      </c>
      <c r="F23" s="43">
        <v>24.1</v>
      </c>
      <c r="G23" s="46">
        <v>0</v>
      </c>
      <c r="I23" s="169" t="s">
        <v>23</v>
      </c>
      <c r="J23" s="43">
        <v>60.2</v>
      </c>
      <c r="K23" s="43">
        <v>60.5</v>
      </c>
      <c r="CD23" s="169" t="s">
        <v>24</v>
      </c>
      <c r="CE23" s="43">
        <v>41.8</v>
      </c>
      <c r="CF23" s="43">
        <v>2.9</v>
      </c>
      <c r="CG23" s="46">
        <v>0</v>
      </c>
      <c r="CH23" s="43">
        <v>3</v>
      </c>
      <c r="CI23" s="43">
        <v>30.4</v>
      </c>
      <c r="CJ23" s="43">
        <v>3.78</v>
      </c>
      <c r="CK23" s="46">
        <v>0</v>
      </c>
      <c r="CL23" s="43">
        <v>0</v>
      </c>
      <c r="CM23" s="43">
        <v>68.1</v>
      </c>
      <c r="CN23" s="43">
        <v>1.24</v>
      </c>
      <c r="CO23" s="43">
        <v>40</v>
      </c>
      <c r="CP23" s="43">
        <v>1.1</v>
      </c>
    </row>
    <row r="24" spans="1:94" ht="12.75">
      <c r="A24" s="169" t="s">
        <v>24</v>
      </c>
      <c r="B24" s="43">
        <v>41.8</v>
      </c>
      <c r="C24" s="46">
        <v>0</v>
      </c>
      <c r="E24" s="169" t="s">
        <v>24</v>
      </c>
      <c r="F24" s="43">
        <v>30.4</v>
      </c>
      <c r="G24" s="46">
        <v>0</v>
      </c>
      <c r="I24" s="169" t="s">
        <v>24</v>
      </c>
      <c r="J24" s="43">
        <v>68.1</v>
      </c>
      <c r="K24" s="43">
        <v>40</v>
      </c>
      <c r="CD24" s="169" t="s">
        <v>25</v>
      </c>
      <c r="CE24" s="43">
        <v>28</v>
      </c>
      <c r="CF24" s="43">
        <v>3.39</v>
      </c>
      <c r="CG24" s="46">
        <v>23</v>
      </c>
      <c r="CH24" s="43">
        <v>3.68</v>
      </c>
      <c r="CI24" s="43">
        <v>30</v>
      </c>
      <c r="CJ24" s="43">
        <v>3.3</v>
      </c>
      <c r="CK24" s="46">
        <v>50</v>
      </c>
      <c r="CL24" s="43">
        <v>2</v>
      </c>
      <c r="CM24" s="43">
        <v>68</v>
      </c>
      <c r="CN24" s="43">
        <v>1.03</v>
      </c>
      <c r="CO24" s="43">
        <v>53</v>
      </c>
      <c r="CP24" s="43">
        <v>2.37</v>
      </c>
    </row>
    <row r="25" spans="1:94" ht="12.75">
      <c r="A25" s="169" t="s">
        <v>25</v>
      </c>
      <c r="B25" s="43">
        <v>28</v>
      </c>
      <c r="C25" s="46">
        <v>23</v>
      </c>
      <c r="E25" s="169" t="s">
        <v>25</v>
      </c>
      <c r="F25" s="43">
        <v>30</v>
      </c>
      <c r="G25" s="46">
        <v>50</v>
      </c>
      <c r="I25" s="169" t="s">
        <v>25</v>
      </c>
      <c r="J25" s="43">
        <v>68</v>
      </c>
      <c r="K25" s="43">
        <v>53</v>
      </c>
      <c r="CD25" s="169" t="s">
        <v>26</v>
      </c>
      <c r="CE25" s="101" t="s">
        <v>54</v>
      </c>
      <c r="CF25" s="101" t="s">
        <v>54</v>
      </c>
      <c r="CG25" s="46">
        <v>27</v>
      </c>
      <c r="CH25" s="46">
        <v>4.64</v>
      </c>
      <c r="CI25" s="101" t="s">
        <v>54</v>
      </c>
      <c r="CJ25" s="101" t="s">
        <v>54</v>
      </c>
      <c r="CK25" s="103" t="s">
        <v>60</v>
      </c>
      <c r="CL25" s="103" t="s">
        <v>60</v>
      </c>
      <c r="CM25" s="101" t="s">
        <v>54</v>
      </c>
      <c r="CN25" s="101" t="s">
        <v>54</v>
      </c>
      <c r="CO25" s="43">
        <v>55</v>
      </c>
      <c r="CP25" s="43">
        <v>1.79</v>
      </c>
    </row>
    <row r="26" spans="1:94" ht="12.75">
      <c r="A26" s="169" t="s">
        <v>26</v>
      </c>
      <c r="B26" s="101" t="s">
        <v>54</v>
      </c>
      <c r="C26" s="46">
        <v>27</v>
      </c>
      <c r="E26" s="169" t="s">
        <v>26</v>
      </c>
      <c r="F26" s="101" t="s">
        <v>54</v>
      </c>
      <c r="G26" s="103" t="s">
        <v>60</v>
      </c>
      <c r="I26" s="169" t="s">
        <v>26</v>
      </c>
      <c r="J26" s="101" t="s">
        <v>54</v>
      </c>
      <c r="K26" s="43">
        <v>55</v>
      </c>
      <c r="CD26" s="170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</row>
    <row r="27" spans="1:94" ht="12.75">
      <c r="A27" s="172" t="s">
        <v>28</v>
      </c>
      <c r="B27" s="117" t="s">
        <v>54</v>
      </c>
      <c r="C27" s="37">
        <v>39</v>
      </c>
      <c r="E27" s="172" t="s">
        <v>28</v>
      </c>
      <c r="F27" s="165" t="s">
        <v>54</v>
      </c>
      <c r="G27" s="25">
        <v>0</v>
      </c>
      <c r="I27" s="172" t="s">
        <v>28</v>
      </c>
      <c r="J27" s="165" t="s">
        <v>54</v>
      </c>
      <c r="K27" s="22">
        <v>48</v>
      </c>
      <c r="CD27" s="169" t="s">
        <v>29</v>
      </c>
      <c r="CE27" s="101" t="s">
        <v>54</v>
      </c>
      <c r="CF27" s="101" t="s">
        <v>54</v>
      </c>
      <c r="CG27" s="46">
        <v>28.4</v>
      </c>
      <c r="CH27" s="43">
        <v>3.9</v>
      </c>
      <c r="CI27" s="101" t="s">
        <v>54</v>
      </c>
      <c r="CJ27" s="101" t="s">
        <v>54</v>
      </c>
      <c r="CK27" s="46">
        <v>20.4</v>
      </c>
      <c r="CL27" s="43">
        <v>4.8</v>
      </c>
      <c r="CM27" s="43">
        <v>50</v>
      </c>
      <c r="CN27" s="43">
        <v>3.2</v>
      </c>
      <c r="CO27" s="43">
        <v>54.1</v>
      </c>
      <c r="CP27" s="43">
        <v>2</v>
      </c>
    </row>
    <row r="28" spans="1:94" ht="12.75">
      <c r="A28" s="169" t="s">
        <v>29</v>
      </c>
      <c r="B28" s="101" t="s">
        <v>54</v>
      </c>
      <c r="C28" s="46">
        <v>28.4</v>
      </c>
      <c r="E28" s="169" t="s">
        <v>29</v>
      </c>
      <c r="F28" s="101" t="s">
        <v>54</v>
      </c>
      <c r="G28" s="46">
        <v>20.4</v>
      </c>
      <c r="I28" s="169" t="s">
        <v>29</v>
      </c>
      <c r="J28" s="43">
        <v>50</v>
      </c>
      <c r="K28" s="43">
        <v>54.1</v>
      </c>
      <c r="CD28" s="169" t="s">
        <v>30</v>
      </c>
      <c r="CE28" s="101" t="s">
        <v>54</v>
      </c>
      <c r="CF28" s="101" t="s">
        <v>54</v>
      </c>
      <c r="CG28" s="46">
        <v>33</v>
      </c>
      <c r="CH28" s="43">
        <v>3.79</v>
      </c>
      <c r="CI28" s="101" t="s">
        <v>54</v>
      </c>
      <c r="CJ28" s="101" t="s">
        <v>54</v>
      </c>
      <c r="CK28" s="46">
        <v>25</v>
      </c>
      <c r="CL28" s="43">
        <v>4.3</v>
      </c>
      <c r="CM28" s="101" t="s">
        <v>54</v>
      </c>
      <c r="CN28" s="101" t="s">
        <v>54</v>
      </c>
      <c r="CO28" s="43">
        <v>57</v>
      </c>
      <c r="CP28" s="43">
        <v>1.69</v>
      </c>
    </row>
    <row r="29" spans="1:94" ht="12.75">
      <c r="A29" s="169" t="s">
        <v>30</v>
      </c>
      <c r="B29" s="101" t="s">
        <v>54</v>
      </c>
      <c r="C29" s="46">
        <v>33</v>
      </c>
      <c r="E29" s="169" t="s">
        <v>30</v>
      </c>
      <c r="F29" s="101" t="s">
        <v>54</v>
      </c>
      <c r="G29" s="46">
        <v>25</v>
      </c>
      <c r="I29" s="169" t="s">
        <v>30</v>
      </c>
      <c r="J29" s="101" t="s">
        <v>54</v>
      </c>
      <c r="K29" s="43">
        <v>57</v>
      </c>
      <c r="CD29" s="169" t="s">
        <v>31</v>
      </c>
      <c r="CE29" s="43">
        <v>44.44</v>
      </c>
      <c r="CF29" s="43">
        <v>2.26</v>
      </c>
      <c r="CG29" s="46">
        <v>41.33</v>
      </c>
      <c r="CH29" s="43">
        <v>2.89</v>
      </c>
      <c r="CI29" s="43">
        <v>33.33</v>
      </c>
      <c r="CJ29" s="43">
        <v>3.15</v>
      </c>
      <c r="CK29" s="46">
        <v>25</v>
      </c>
      <c r="CL29" s="43">
        <v>2.75</v>
      </c>
      <c r="CM29" s="43">
        <v>65.69</v>
      </c>
      <c r="CN29" s="43">
        <v>1.29</v>
      </c>
      <c r="CO29" s="43">
        <v>59.57</v>
      </c>
      <c r="CP29" s="43">
        <v>1.6</v>
      </c>
    </row>
    <row r="30" spans="1:94" ht="12.75">
      <c r="A30" s="169" t="s">
        <v>31</v>
      </c>
      <c r="B30" s="43">
        <v>44.44</v>
      </c>
      <c r="C30" s="46">
        <v>41.33</v>
      </c>
      <c r="E30" s="169" t="s">
        <v>31</v>
      </c>
      <c r="F30" s="43">
        <v>33.33</v>
      </c>
      <c r="G30" s="46">
        <v>25</v>
      </c>
      <c r="I30" s="169" t="s">
        <v>31</v>
      </c>
      <c r="J30" s="43">
        <v>65.69</v>
      </c>
      <c r="K30" s="43">
        <v>59.57</v>
      </c>
      <c r="CD30" s="11" t="s">
        <v>32</v>
      </c>
      <c r="CE30" s="22">
        <v>39.7</v>
      </c>
      <c r="CF30" s="22">
        <v>2.26</v>
      </c>
      <c r="CG30" s="25">
        <v>22.7</v>
      </c>
      <c r="CH30" s="22">
        <v>4.11</v>
      </c>
      <c r="CI30" s="22">
        <v>31.8</v>
      </c>
      <c r="CJ30" s="22">
        <v>2.62</v>
      </c>
      <c r="CK30" s="25">
        <v>60</v>
      </c>
      <c r="CL30" s="22">
        <v>1.8</v>
      </c>
      <c r="CM30" s="22">
        <v>57.9</v>
      </c>
      <c r="CN30" s="22">
        <v>1.54</v>
      </c>
      <c r="CO30" s="22">
        <v>51.5</v>
      </c>
      <c r="CP30" s="22">
        <v>2.09</v>
      </c>
    </row>
    <row r="31" spans="1:93" ht="12.75">
      <c r="A31" s="11" t="s">
        <v>32</v>
      </c>
      <c r="B31" s="22">
        <v>39.7</v>
      </c>
      <c r="C31" s="25">
        <v>22.7</v>
      </c>
      <c r="E31" s="11" t="s">
        <v>32</v>
      </c>
      <c r="F31" s="22">
        <v>31.8</v>
      </c>
      <c r="G31" s="25">
        <v>60</v>
      </c>
      <c r="I31" s="11" t="s">
        <v>32</v>
      </c>
      <c r="J31" s="22">
        <v>57.9</v>
      </c>
      <c r="K31" s="22">
        <v>51.5</v>
      </c>
      <c r="CC31" s="170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</row>
    <row r="32" spans="1:94" ht="12.75">
      <c r="B32" s="3"/>
      <c r="C32" s="37"/>
      <c r="CD32" s="172"/>
      <c r="CE32" s="22"/>
      <c r="CF32" s="22"/>
      <c r="CG32" s="25"/>
      <c r="CH32" s="22"/>
      <c r="CI32" s="22"/>
      <c r="CJ32" s="22"/>
      <c r="CK32" s="25"/>
      <c r="CL32" s="22"/>
      <c r="CM32" s="22"/>
      <c r="CN32" s="22"/>
      <c r="CO32" s="22"/>
      <c r="CP32" s="22"/>
    </row>
    <row r="33" spans="3:94" ht="12.75">
      <c r="C33" s="169"/>
      <c r="CD33" s="170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</row>
    <row r="34" spans="2:3" ht="12.75">
      <c r="B34" s="169"/>
      <c r="C34" s="169"/>
    </row>
    <row r="35" spans="1:15" ht="13.5" thickBot="1">
      <c r="A35" t="s">
        <v>76</v>
      </c>
      <c r="B35" s="169"/>
      <c r="C35" s="169"/>
      <c r="D35" t="s">
        <v>77</v>
      </c>
      <c r="E35" t="s">
        <v>78</v>
      </c>
      <c r="H35" t="s">
        <v>79</v>
      </c>
      <c r="I35" t="s">
        <v>77</v>
      </c>
      <c r="J35" t="s">
        <v>78</v>
      </c>
      <c r="N35" t="s">
        <v>77</v>
      </c>
      <c r="O35" t="s">
        <v>78</v>
      </c>
    </row>
    <row r="36" spans="1:15" ht="12.75">
      <c r="A36" s="13" t="s">
        <v>9</v>
      </c>
      <c r="B36" s="169"/>
      <c r="C36" s="169"/>
      <c r="D36" s="96" t="s">
        <v>54</v>
      </c>
      <c r="E36" s="15">
        <v>35.8</v>
      </c>
      <c r="H36" t="s">
        <v>80</v>
      </c>
      <c r="I36">
        <v>61.66</v>
      </c>
      <c r="J36">
        <v>45.35</v>
      </c>
      <c r="M36" t="s">
        <v>87</v>
      </c>
      <c r="N36">
        <v>1.44</v>
      </c>
      <c r="O36">
        <v>2.44</v>
      </c>
    </row>
    <row r="37" spans="1:15" ht="13.5" thickBot="1">
      <c r="A37" s="21" t="s">
        <v>10</v>
      </c>
      <c r="B37" s="169"/>
      <c r="C37" s="169"/>
      <c r="D37" s="25">
        <v>75</v>
      </c>
      <c r="E37" s="22">
        <v>69.06</v>
      </c>
      <c r="H37" t="s">
        <v>42</v>
      </c>
      <c r="I37">
        <v>42.16</v>
      </c>
      <c r="J37">
        <v>23.8</v>
      </c>
      <c r="M37" t="s">
        <v>88</v>
      </c>
      <c r="N37">
        <v>1.26</v>
      </c>
      <c r="O37">
        <v>1.77</v>
      </c>
    </row>
    <row r="38" spans="1:15" ht="12.75">
      <c r="A38" s="21" t="s">
        <v>11</v>
      </c>
      <c r="B38" s="173"/>
      <c r="C38" s="36"/>
      <c r="D38" s="25">
        <v>72.18</v>
      </c>
      <c r="E38" s="22">
        <v>67.21</v>
      </c>
      <c r="H38" t="s">
        <v>43</v>
      </c>
      <c r="I38">
        <v>42.92</v>
      </c>
      <c r="J38">
        <v>28.4</v>
      </c>
      <c r="M38" t="s">
        <v>89</v>
      </c>
      <c r="N38">
        <v>2.95</v>
      </c>
      <c r="O38">
        <v>4.89</v>
      </c>
    </row>
    <row r="39" spans="1:15" ht="13.5" thickBot="1">
      <c r="A39" s="21" t="s">
        <v>12</v>
      </c>
      <c r="B39" s="169"/>
      <c r="C39" s="169"/>
      <c r="D39" s="25">
        <v>66.9</v>
      </c>
      <c r="E39" s="22">
        <v>64.32</v>
      </c>
      <c r="H39" t="s">
        <v>44</v>
      </c>
      <c r="I39">
        <v>69.68</v>
      </c>
      <c r="J39">
        <v>52.75</v>
      </c>
      <c r="M39" t="s">
        <v>90</v>
      </c>
      <c r="N39">
        <v>2.8</v>
      </c>
      <c r="O39">
        <v>4.19</v>
      </c>
    </row>
    <row r="40" spans="1:15" ht="12.75">
      <c r="A40" s="38" t="s">
        <v>14</v>
      </c>
      <c r="B40" s="169"/>
      <c r="C40" s="169"/>
      <c r="D40" s="18">
        <v>47.02</v>
      </c>
      <c r="E40" s="15">
        <v>35.31</v>
      </c>
      <c r="M40" t="s">
        <v>91</v>
      </c>
      <c r="N40">
        <v>1.19</v>
      </c>
      <c r="O40">
        <v>2.07</v>
      </c>
    </row>
    <row r="41" spans="1:15" ht="12.75">
      <c r="A41" s="41" t="s">
        <v>15</v>
      </c>
      <c r="B41" s="169"/>
      <c r="C41" s="169"/>
      <c r="D41" s="46">
        <v>41.39</v>
      </c>
      <c r="E41" s="43">
        <v>25.45</v>
      </c>
      <c r="M41" t="s">
        <v>92</v>
      </c>
      <c r="N41">
        <v>1.89</v>
      </c>
      <c r="O41">
        <v>2.61</v>
      </c>
    </row>
    <row r="42" spans="1:15" ht="12.75">
      <c r="A42" s="41" t="s">
        <v>16</v>
      </c>
      <c r="B42" s="169"/>
      <c r="C42" s="11"/>
      <c r="D42" s="46">
        <v>38.43</v>
      </c>
      <c r="E42" s="43">
        <v>41.09</v>
      </c>
      <c r="H42" t="s">
        <v>81</v>
      </c>
      <c r="I42" t="s">
        <v>77</v>
      </c>
      <c r="J42" t="s">
        <v>78</v>
      </c>
      <c r="M42" t="s">
        <v>93</v>
      </c>
      <c r="N42">
        <v>1.7</v>
      </c>
      <c r="O42">
        <v>2.51</v>
      </c>
    </row>
    <row r="43" spans="1:15" ht="12.75">
      <c r="A43" s="41" t="s">
        <v>17</v>
      </c>
      <c r="B43" s="169"/>
      <c r="C43" s="36"/>
      <c r="D43" s="46">
        <v>33.48</v>
      </c>
      <c r="E43" s="43">
        <v>27.71</v>
      </c>
      <c r="H43" t="s">
        <v>1</v>
      </c>
      <c r="I43">
        <v>1.26</v>
      </c>
      <c r="J43">
        <v>1.77</v>
      </c>
      <c r="M43" t="s">
        <v>94</v>
      </c>
      <c r="N43">
        <v>1.09</v>
      </c>
      <c r="O43">
        <v>1.52</v>
      </c>
    </row>
    <row r="44" spans="1:10" ht="13.5" thickBot="1">
      <c r="A44" s="41" t="s">
        <v>18</v>
      </c>
      <c r="B44" s="169"/>
      <c r="D44" s="46">
        <v>48.6</v>
      </c>
      <c r="E44" s="43">
        <v>39.7</v>
      </c>
      <c r="H44" t="s">
        <v>42</v>
      </c>
      <c r="I44">
        <v>1.89</v>
      </c>
      <c r="J44">
        <v>2.61</v>
      </c>
    </row>
    <row r="45" spans="1:10" ht="12.75">
      <c r="A45" s="13" t="s">
        <v>20</v>
      </c>
      <c r="B45" s="36"/>
      <c r="D45" s="18">
        <v>47.17</v>
      </c>
      <c r="E45" s="15">
        <v>44.44</v>
      </c>
      <c r="H45" t="s">
        <v>43</v>
      </c>
      <c r="I45">
        <v>1.7</v>
      </c>
      <c r="J45">
        <v>2.51</v>
      </c>
    </row>
    <row r="46" spans="1:10" ht="12.75">
      <c r="A46" s="52" t="s">
        <v>21</v>
      </c>
      <c r="B46" s="169"/>
      <c r="D46" s="46">
        <v>55.8</v>
      </c>
      <c r="E46" s="43">
        <v>42.2</v>
      </c>
      <c r="H46" t="s">
        <v>44</v>
      </c>
      <c r="I46">
        <v>1.09</v>
      </c>
      <c r="J46">
        <v>1.52</v>
      </c>
    </row>
    <row r="47" spans="1:5" ht="12.75">
      <c r="A47" s="52" t="s">
        <v>22</v>
      </c>
      <c r="B47" s="169"/>
      <c r="D47" s="103" t="s">
        <v>54</v>
      </c>
      <c r="E47" s="43">
        <v>39.02</v>
      </c>
    </row>
    <row r="48" spans="1:5" ht="13.5" thickBot="1">
      <c r="A48" s="52" t="s">
        <v>23</v>
      </c>
      <c r="B48" s="169"/>
      <c r="D48" s="46">
        <v>51</v>
      </c>
      <c r="E48" s="43">
        <v>42.3</v>
      </c>
    </row>
    <row r="49" spans="1:5" ht="13.5" thickBot="1">
      <c r="A49" s="52" t="s">
        <v>24</v>
      </c>
      <c r="B49" s="11"/>
      <c r="C49" s="174"/>
      <c r="D49" s="46">
        <v>58.4</v>
      </c>
      <c r="E49" s="43">
        <v>54.5</v>
      </c>
    </row>
    <row r="50" spans="1:5" ht="12.75">
      <c r="A50" s="52" t="s">
        <v>25</v>
      </c>
      <c r="B50" s="36"/>
      <c r="D50" s="46">
        <v>53</v>
      </c>
      <c r="E50" s="43">
        <v>47</v>
      </c>
    </row>
    <row r="51" spans="1:5" ht="12.75">
      <c r="A51" s="52" t="s">
        <v>26</v>
      </c>
      <c r="D51" s="103" t="s">
        <v>54</v>
      </c>
      <c r="E51" s="43">
        <v>52</v>
      </c>
    </row>
    <row r="52" spans="1:5" ht="12.75">
      <c r="A52" s="36" t="s">
        <v>28</v>
      </c>
      <c r="D52" s="116" t="s">
        <v>54</v>
      </c>
      <c r="E52" s="3">
        <v>46</v>
      </c>
    </row>
    <row r="53" spans="1:5" ht="12.75">
      <c r="A53" s="52" t="s">
        <v>29</v>
      </c>
      <c r="D53" s="46">
        <v>50</v>
      </c>
      <c r="E53" s="43">
        <v>51</v>
      </c>
    </row>
    <row r="54" spans="1:5" ht="12.75">
      <c r="A54" s="52" t="s">
        <v>30</v>
      </c>
      <c r="D54" s="46">
        <v>27</v>
      </c>
      <c r="E54" s="43">
        <v>54</v>
      </c>
    </row>
    <row r="55" spans="1:5" ht="13.5" thickBot="1">
      <c r="A55" s="52" t="s">
        <v>31</v>
      </c>
      <c r="D55" s="46">
        <v>62.77</v>
      </c>
      <c r="E55" s="43">
        <v>57.73</v>
      </c>
    </row>
    <row r="56" spans="1:5" ht="13.5" thickBot="1">
      <c r="A56" s="21" t="s">
        <v>32</v>
      </c>
      <c r="B56" s="174"/>
      <c r="D56" s="25">
        <v>54</v>
      </c>
      <c r="E56" s="22">
        <v>48.9</v>
      </c>
    </row>
    <row r="57" ht="12.75">
      <c r="A57" s="36"/>
    </row>
    <row r="62" ht="13.5" thickBot="1"/>
    <row r="63" spans="1:12" ht="13.5" thickBot="1">
      <c r="A63" s="61"/>
      <c r="D63" s="62"/>
      <c r="E63" s="118"/>
      <c r="F63" s="64"/>
      <c r="G63" s="65"/>
      <c r="H63" s="66"/>
      <c r="I63" s="67"/>
      <c r="J63" s="65"/>
      <c r="K63" s="63"/>
      <c r="L63" s="6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Ministry of Health</cp:lastModifiedBy>
  <cp:lastPrinted>2004-09-02T02:42:40Z</cp:lastPrinted>
  <dcterms:created xsi:type="dcterms:W3CDTF">2004-03-24T21:01:10Z</dcterms:created>
  <dcterms:modified xsi:type="dcterms:W3CDTF">2005-07-05T01:47:36Z</dcterms:modified>
  <cp:category/>
  <cp:version/>
  <cp:contentType/>
  <cp:contentStatus/>
</cp:coreProperties>
</file>