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chartsheets/sheet1.xml" ContentType="application/vnd.openxmlformats-officedocument.spreadsheetml.chartsheet+xml"/>
  <Override PartName="/xl/worksheets/sheet12.xml" ContentType="application/vnd.openxmlformats-officedocument.spreadsheetml.worksheet+xml"/>
  <Override PartName="/xl/worksheets/sheet13.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pivotCache/pivotCacheDefinition3.xml" ContentType="application/vnd.openxmlformats-officedocument.spreadsheetml.pivotCacheDefinition+xml"/>
  <Override PartName="/xl/pivotCache/pivotCacheRecords3.xml" ContentType="application/vnd.openxmlformats-officedocument.spreadsheetml.pivotCacheRecords+xml"/>
  <Override PartName="/xl/pivotCache/pivotCacheDefinition4.xml" ContentType="application/vnd.openxmlformats-officedocument.spreadsheetml.pivotCacheDefinition+xml"/>
  <Override PartName="/xl/pivotCache/pivotCacheRecords4.xml" ContentType="application/vnd.openxmlformats-officedocument.spreadsheetml.pivotCacheRecords+xml"/>
  <Override PartName="/xl/pivotCache/pivotCacheDefinition5.xml" ContentType="application/vnd.openxmlformats-officedocument.spreadsheetml.pivotCacheDefinition+xml"/>
  <Override PartName="/xl/pivotCache/pivotCacheRecords5.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pivotTable5.xml" ContentType="application/vnd.openxmlformats-officedocument.spreadsheetml.pivotTable+xml"/>
  <Override PartName="/xl/pivotTables/pivotTable6.xml" ContentType="application/vnd.openxmlformats-officedocument.spreadsheetml.pivotTable+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defaultThemeVersion="166925"/>
  <mc:AlternateContent xmlns:mc="http://schemas.openxmlformats.org/markup-compatibility/2006">
    <mc:Choice Requires="x15">
      <x15ac:absPath xmlns:x15ac="http://schemas.microsoft.com/office/spreadsheetml/2010/11/ac" url="https://mohgovtnz-my.sharepoint.com/personal/andrew_leggott_health_govt_nz/Documents/Documents/Bau/Greenhouse/"/>
    </mc:Choice>
  </mc:AlternateContent>
  <xr:revisionPtr revIDLastSave="3" documentId="13_ncr:1_{5EE272C1-30BE-47DB-8925-E29265CA3146}" xr6:coauthVersionLast="47" xr6:coauthVersionMax="47" xr10:uidLastSave="{A3AA295A-EE71-45C7-955A-5F9D1F89DD9E}"/>
  <bookViews>
    <workbookView xWindow="5370" yWindow="1410" windowWidth="21600" windowHeight="11385" firstSheet="9" activeTab="9" xr2:uid="{99014A3E-4395-4353-B638-4346B8C9AA3C}"/>
  </bookViews>
  <sheets>
    <sheet name="tproducts_sub_cat" sheetId="8" r:id="rId1"/>
    <sheet name="Crosstab Cons" sheetId="2" r:id="rId2"/>
    <sheet name="Tsites" sheetId="10" r:id="rId3"/>
    <sheet name="Flatfile2025" sheetId="7" r:id="rId4"/>
    <sheet name="Q1" sheetId="13" r:id="rId5"/>
    <sheet name="Q2" sheetId="1" r:id="rId6"/>
    <sheet name="Q3" sheetId="3" r:id="rId7"/>
    <sheet name="Q4" sheetId="4" r:id="rId8"/>
    <sheet name="Total" sheetId="5" r:id="rId9"/>
    <sheet name="Total Final for inventory" sheetId="11" r:id="rId10"/>
    <sheet name="Sum " sheetId="6" r:id="rId11"/>
    <sheet name="Chart1" sheetId="9" r:id="rId12"/>
    <sheet name="CNGP" sheetId="14" r:id="rId13"/>
    <sheet name="Look Up " sheetId="15" r:id="rId14"/>
  </sheets>
  <definedNames>
    <definedName name="_xlnm._FilterDatabase" localSheetId="1" hidden="1">'Crosstab Cons'!$B$1:$AU$192</definedName>
    <definedName name="_xlnm._FilterDatabase" localSheetId="3" hidden="1">Flatfile2025!$A$1:$L$2557</definedName>
    <definedName name="_xlnm._FilterDatabase" localSheetId="4" hidden="1">'Q1'!$B$3:$AC$78</definedName>
    <definedName name="_xlnm._FilterDatabase" localSheetId="5" hidden="1">'Q2'!$A$3:$AB$78</definedName>
    <definedName name="_xlnm._FilterDatabase" localSheetId="6" hidden="1">'Q3'!$A$3:$AB$77</definedName>
    <definedName name="_xlnm._FilterDatabase" localSheetId="7" hidden="1">'Q4'!$A$3:$Y$79</definedName>
    <definedName name="_xlnm._FilterDatabase" localSheetId="8" hidden="1">Total!$A$3:$AB$77</definedName>
    <definedName name="_xlnm._FilterDatabase" localSheetId="9" hidden="1">'Total Final for inventory'!$A$3:$AC$304</definedName>
    <definedName name="_xlnm._FilterDatabase" localSheetId="2" hidden="1">Tsites!$A$1:$CI$201</definedName>
  </definedNames>
  <calcPr calcId="191028"/>
  <pivotCaches>
    <pivotCache cacheId="0" r:id="rId15"/>
    <pivotCache cacheId="1" r:id="rId16"/>
    <pivotCache cacheId="2" r:id="rId17"/>
    <pivotCache cacheId="3" r:id="rId18"/>
    <pivotCache cacheId="4" r:id="rId19"/>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52" i="14" l="1"/>
  <c r="G52" i="14"/>
  <c r="F52" i="14" s="1"/>
  <c r="E53" i="14"/>
  <c r="G53" i="14"/>
  <c r="F53" i="14" s="1"/>
  <c r="S5" i="11"/>
  <c r="T5" i="11"/>
  <c r="U5" i="11"/>
  <c r="S6" i="11"/>
  <c r="T6" i="11"/>
  <c r="U6" i="11"/>
  <c r="S7" i="11"/>
  <c r="T7" i="11"/>
  <c r="U7" i="11"/>
  <c r="S8" i="11"/>
  <c r="T8" i="11"/>
  <c r="U8" i="11"/>
  <c r="S9" i="11"/>
  <c r="T9" i="11"/>
  <c r="U9" i="11"/>
  <c r="S10" i="11"/>
  <c r="T10" i="11"/>
  <c r="U10" i="11"/>
  <c r="S11" i="11"/>
  <c r="T11" i="11"/>
  <c r="U11" i="11"/>
  <c r="S12" i="11"/>
  <c r="T12" i="11"/>
  <c r="U12" i="11"/>
  <c r="S13" i="11"/>
  <c r="T13" i="11"/>
  <c r="U13" i="11"/>
  <c r="S14" i="11"/>
  <c r="T14" i="11"/>
  <c r="U14" i="11"/>
  <c r="S15" i="11"/>
  <c r="T15" i="11"/>
  <c r="U15" i="11"/>
  <c r="S16" i="11"/>
  <c r="T16" i="11"/>
  <c r="U16" i="11"/>
  <c r="S17" i="11"/>
  <c r="T17" i="11"/>
  <c r="U17" i="11"/>
  <c r="S18" i="11"/>
  <c r="T18" i="11"/>
  <c r="U18" i="11"/>
  <c r="S19" i="11"/>
  <c r="T19" i="11"/>
  <c r="U19" i="11"/>
  <c r="S20" i="11"/>
  <c r="T20" i="11"/>
  <c r="U20" i="11"/>
  <c r="S21" i="11"/>
  <c r="T21" i="11"/>
  <c r="U21" i="11"/>
  <c r="S22" i="11"/>
  <c r="T22" i="11"/>
  <c r="U22" i="11"/>
  <c r="S23" i="11"/>
  <c r="T23" i="11"/>
  <c r="U23" i="11"/>
  <c r="S24" i="11"/>
  <c r="T24" i="11"/>
  <c r="U24" i="11"/>
  <c r="S25" i="11"/>
  <c r="T25" i="11"/>
  <c r="U25" i="11"/>
  <c r="S26" i="11"/>
  <c r="T26" i="11"/>
  <c r="U26" i="11"/>
  <c r="S27" i="11"/>
  <c r="T27" i="11"/>
  <c r="U27" i="11"/>
  <c r="S28" i="11"/>
  <c r="T28" i="11"/>
  <c r="U28" i="11"/>
  <c r="S29" i="11"/>
  <c r="T29" i="11"/>
  <c r="U29" i="11"/>
  <c r="S30" i="11"/>
  <c r="T30" i="11"/>
  <c r="U30" i="11"/>
  <c r="S31" i="11"/>
  <c r="T31" i="11"/>
  <c r="U31" i="11"/>
  <c r="S32" i="11"/>
  <c r="T32" i="11"/>
  <c r="U32" i="11"/>
  <c r="S33" i="11"/>
  <c r="T33" i="11"/>
  <c r="U33" i="11"/>
  <c r="S34" i="11"/>
  <c r="T34" i="11"/>
  <c r="U34" i="11"/>
  <c r="S35" i="11"/>
  <c r="T35" i="11"/>
  <c r="U35" i="11"/>
  <c r="S36" i="11"/>
  <c r="T36" i="11"/>
  <c r="U36" i="11"/>
  <c r="S37" i="11"/>
  <c r="T37" i="11"/>
  <c r="U37" i="11"/>
  <c r="S38" i="11"/>
  <c r="T38" i="11"/>
  <c r="U38" i="11"/>
  <c r="S39" i="11"/>
  <c r="T39" i="11"/>
  <c r="U39" i="11"/>
  <c r="S40" i="11"/>
  <c r="T40" i="11"/>
  <c r="U40" i="11"/>
  <c r="S41" i="11"/>
  <c r="T41" i="11"/>
  <c r="U41" i="11"/>
  <c r="S42" i="11"/>
  <c r="T42" i="11"/>
  <c r="U42" i="11"/>
  <c r="S43" i="11"/>
  <c r="T43" i="11"/>
  <c r="U43" i="11"/>
  <c r="S44" i="11"/>
  <c r="T44" i="11"/>
  <c r="U44" i="11"/>
  <c r="S45" i="11"/>
  <c r="T45" i="11"/>
  <c r="U45" i="11"/>
  <c r="S46" i="11"/>
  <c r="T46" i="11"/>
  <c r="U46" i="11"/>
  <c r="S47" i="11"/>
  <c r="T47" i="11"/>
  <c r="U47" i="11"/>
  <c r="S48" i="11"/>
  <c r="T48" i="11"/>
  <c r="U48" i="11"/>
  <c r="S49" i="11"/>
  <c r="T49" i="11"/>
  <c r="U49" i="11"/>
  <c r="S50" i="11"/>
  <c r="T50" i="11"/>
  <c r="U50" i="11"/>
  <c r="S51" i="11"/>
  <c r="T51" i="11"/>
  <c r="U51" i="11"/>
  <c r="S52" i="11"/>
  <c r="T52" i="11"/>
  <c r="U52" i="11"/>
  <c r="S53" i="11"/>
  <c r="T53" i="11"/>
  <c r="U53" i="11"/>
  <c r="S54" i="11"/>
  <c r="T54" i="11"/>
  <c r="U54" i="11"/>
  <c r="S55" i="11"/>
  <c r="T55" i="11"/>
  <c r="U55" i="11"/>
  <c r="S56" i="11"/>
  <c r="T56" i="11"/>
  <c r="U56" i="11"/>
  <c r="S57" i="11"/>
  <c r="T57" i="11"/>
  <c r="U57" i="11"/>
  <c r="S58" i="11"/>
  <c r="T58" i="11"/>
  <c r="U58" i="11"/>
  <c r="S59" i="11"/>
  <c r="T59" i="11"/>
  <c r="U59" i="11"/>
  <c r="S60" i="11"/>
  <c r="T60" i="11"/>
  <c r="U60" i="11"/>
  <c r="S61" i="11"/>
  <c r="T61" i="11"/>
  <c r="U61" i="11"/>
  <c r="S62" i="11"/>
  <c r="T62" i="11"/>
  <c r="U62" i="11"/>
  <c r="S63" i="11"/>
  <c r="T63" i="11"/>
  <c r="U63" i="11"/>
  <c r="S64" i="11"/>
  <c r="T64" i="11"/>
  <c r="U64" i="11"/>
  <c r="S65" i="11"/>
  <c r="T65" i="11"/>
  <c r="U65" i="11"/>
  <c r="S66" i="11"/>
  <c r="T66" i="11"/>
  <c r="U66" i="11"/>
  <c r="S67" i="11"/>
  <c r="T67" i="11"/>
  <c r="U67" i="11"/>
  <c r="S68" i="11"/>
  <c r="T68" i="11"/>
  <c r="U68" i="11"/>
  <c r="S69" i="11"/>
  <c r="T69" i="11"/>
  <c r="U69" i="11"/>
  <c r="S70" i="11"/>
  <c r="T70" i="11"/>
  <c r="U70" i="11"/>
  <c r="S71" i="11"/>
  <c r="T71" i="11"/>
  <c r="U71" i="11"/>
  <c r="S72" i="11"/>
  <c r="T72" i="11"/>
  <c r="U72" i="11"/>
  <c r="S73" i="11"/>
  <c r="T73" i="11"/>
  <c r="U73" i="11"/>
  <c r="S74" i="11"/>
  <c r="T74" i="11"/>
  <c r="U74" i="11"/>
  <c r="S75" i="11"/>
  <c r="T75" i="11"/>
  <c r="U75" i="11"/>
  <c r="S76" i="11"/>
  <c r="T76" i="11"/>
  <c r="U76" i="11"/>
  <c r="S77" i="11"/>
  <c r="T77" i="11"/>
  <c r="U77" i="11"/>
  <c r="S78" i="11"/>
  <c r="T78" i="11"/>
  <c r="U78" i="11"/>
  <c r="S79" i="11"/>
  <c r="T79" i="11"/>
  <c r="U79" i="11"/>
  <c r="S80" i="11"/>
  <c r="T80" i="11"/>
  <c r="U80" i="11"/>
  <c r="S81" i="11"/>
  <c r="T81" i="11"/>
  <c r="U81" i="11"/>
  <c r="S82" i="11"/>
  <c r="T82" i="11"/>
  <c r="U82" i="11"/>
  <c r="S83" i="11"/>
  <c r="T83" i="11"/>
  <c r="U83" i="11"/>
  <c r="S84" i="11"/>
  <c r="T84" i="11"/>
  <c r="U84" i="11"/>
  <c r="S85" i="11"/>
  <c r="T85" i="11"/>
  <c r="U85" i="11"/>
  <c r="S86" i="11"/>
  <c r="T86" i="11"/>
  <c r="U86" i="11"/>
  <c r="S87" i="11"/>
  <c r="T87" i="11"/>
  <c r="U87" i="11"/>
  <c r="S88" i="11"/>
  <c r="T88" i="11"/>
  <c r="U88" i="11"/>
  <c r="S89" i="11"/>
  <c r="T89" i="11"/>
  <c r="U89" i="11"/>
  <c r="S90" i="11"/>
  <c r="T90" i="11"/>
  <c r="U90" i="11"/>
  <c r="S91" i="11"/>
  <c r="T91" i="11"/>
  <c r="U91" i="11"/>
  <c r="S92" i="11"/>
  <c r="T92" i="11"/>
  <c r="U92" i="11"/>
  <c r="S93" i="11"/>
  <c r="T93" i="11"/>
  <c r="U93" i="11"/>
  <c r="S94" i="11"/>
  <c r="T94" i="11"/>
  <c r="U94" i="11"/>
  <c r="S95" i="11"/>
  <c r="T95" i="11"/>
  <c r="U95" i="11"/>
  <c r="S96" i="11"/>
  <c r="T96" i="11"/>
  <c r="U96" i="11"/>
  <c r="S97" i="11"/>
  <c r="T97" i="11"/>
  <c r="U97" i="11"/>
  <c r="S98" i="11"/>
  <c r="T98" i="11"/>
  <c r="U98" i="11"/>
  <c r="S99" i="11"/>
  <c r="T99" i="11"/>
  <c r="U99" i="11"/>
  <c r="S100" i="11"/>
  <c r="T100" i="11"/>
  <c r="U100" i="11"/>
  <c r="S101" i="11"/>
  <c r="T101" i="11"/>
  <c r="U101" i="11"/>
  <c r="S102" i="11"/>
  <c r="T102" i="11"/>
  <c r="U102" i="11"/>
  <c r="S103" i="11"/>
  <c r="T103" i="11"/>
  <c r="U103" i="11"/>
  <c r="S104" i="11"/>
  <c r="T104" i="11"/>
  <c r="U104" i="11"/>
  <c r="S105" i="11"/>
  <c r="T105" i="11"/>
  <c r="U105" i="11"/>
  <c r="S106" i="11"/>
  <c r="T106" i="11"/>
  <c r="U106" i="11"/>
  <c r="S107" i="11"/>
  <c r="T107" i="11"/>
  <c r="U107" i="11"/>
  <c r="S108" i="11"/>
  <c r="T108" i="11"/>
  <c r="U108" i="11"/>
  <c r="S109" i="11"/>
  <c r="T109" i="11"/>
  <c r="U109" i="11"/>
  <c r="S110" i="11"/>
  <c r="T110" i="11"/>
  <c r="U110" i="11"/>
  <c r="S111" i="11"/>
  <c r="T111" i="11"/>
  <c r="U111" i="11"/>
  <c r="S112" i="11"/>
  <c r="T112" i="11"/>
  <c r="U112" i="11"/>
  <c r="S113" i="11"/>
  <c r="T113" i="11"/>
  <c r="U113" i="11"/>
  <c r="S114" i="11"/>
  <c r="T114" i="11"/>
  <c r="U114" i="11"/>
  <c r="S115" i="11"/>
  <c r="T115" i="11"/>
  <c r="U115" i="11"/>
  <c r="S116" i="11"/>
  <c r="T116" i="11"/>
  <c r="U116" i="11"/>
  <c r="S117" i="11"/>
  <c r="T117" i="11"/>
  <c r="U117" i="11"/>
  <c r="S118" i="11"/>
  <c r="T118" i="11"/>
  <c r="U118" i="11"/>
  <c r="S119" i="11"/>
  <c r="T119" i="11"/>
  <c r="U119" i="11"/>
  <c r="S120" i="11"/>
  <c r="T120" i="11"/>
  <c r="U120" i="11"/>
  <c r="S121" i="11"/>
  <c r="T121" i="11"/>
  <c r="U121" i="11"/>
  <c r="S122" i="11"/>
  <c r="T122" i="11"/>
  <c r="U122" i="11"/>
  <c r="S123" i="11"/>
  <c r="T123" i="11"/>
  <c r="U123" i="11"/>
  <c r="S124" i="11"/>
  <c r="T124" i="11"/>
  <c r="U124" i="11"/>
  <c r="S125" i="11"/>
  <c r="T125" i="11"/>
  <c r="U125" i="11"/>
  <c r="S126" i="11"/>
  <c r="T126" i="11"/>
  <c r="U126" i="11"/>
  <c r="S127" i="11"/>
  <c r="T127" i="11"/>
  <c r="U127" i="11"/>
  <c r="S128" i="11"/>
  <c r="T128" i="11"/>
  <c r="U128" i="11"/>
  <c r="S129" i="11"/>
  <c r="T129" i="11"/>
  <c r="U129" i="11"/>
  <c r="S130" i="11"/>
  <c r="T130" i="11"/>
  <c r="U130" i="11"/>
  <c r="S131" i="11"/>
  <c r="T131" i="11"/>
  <c r="U131" i="11"/>
  <c r="S132" i="11"/>
  <c r="T132" i="11"/>
  <c r="U132" i="11"/>
  <c r="S133" i="11"/>
  <c r="T133" i="11"/>
  <c r="U133" i="11"/>
  <c r="S134" i="11"/>
  <c r="T134" i="11"/>
  <c r="U134" i="11"/>
  <c r="S135" i="11"/>
  <c r="T135" i="11"/>
  <c r="U135" i="11"/>
  <c r="S136" i="11"/>
  <c r="T136" i="11"/>
  <c r="U136" i="11"/>
  <c r="S137" i="11"/>
  <c r="T137" i="11"/>
  <c r="U137" i="11"/>
  <c r="S138" i="11"/>
  <c r="T138" i="11"/>
  <c r="U138" i="11"/>
  <c r="S139" i="11"/>
  <c r="T139" i="11"/>
  <c r="U139" i="11"/>
  <c r="S140" i="11"/>
  <c r="T140" i="11"/>
  <c r="U140" i="11"/>
  <c r="S141" i="11"/>
  <c r="T141" i="11"/>
  <c r="U141" i="11"/>
  <c r="S142" i="11"/>
  <c r="T142" i="11"/>
  <c r="U142" i="11"/>
  <c r="S143" i="11"/>
  <c r="T143" i="11"/>
  <c r="U143" i="11"/>
  <c r="S144" i="11"/>
  <c r="T144" i="11"/>
  <c r="U144" i="11"/>
  <c r="S145" i="11"/>
  <c r="T145" i="11"/>
  <c r="U145" i="11"/>
  <c r="S146" i="11"/>
  <c r="T146" i="11"/>
  <c r="U146" i="11"/>
  <c r="S147" i="11"/>
  <c r="T147" i="11"/>
  <c r="U147" i="11"/>
  <c r="S148" i="11"/>
  <c r="T148" i="11"/>
  <c r="U148" i="11"/>
  <c r="S149" i="11"/>
  <c r="T149" i="11"/>
  <c r="U149" i="11"/>
  <c r="S150" i="11"/>
  <c r="T150" i="11"/>
  <c r="U150" i="11"/>
  <c r="S151" i="11"/>
  <c r="T151" i="11"/>
  <c r="U151" i="11"/>
  <c r="S152" i="11"/>
  <c r="T152" i="11"/>
  <c r="U152" i="11"/>
  <c r="S153" i="11"/>
  <c r="T153" i="11"/>
  <c r="U153" i="11"/>
  <c r="S154" i="11"/>
  <c r="T154" i="11"/>
  <c r="U154" i="11"/>
  <c r="S155" i="11"/>
  <c r="Y155" i="11" s="1"/>
  <c r="T155" i="11"/>
  <c r="U155" i="11"/>
  <c r="S156" i="11"/>
  <c r="T156" i="11"/>
  <c r="U156" i="11"/>
  <c r="S157" i="11"/>
  <c r="T157" i="11"/>
  <c r="U157" i="11"/>
  <c r="S158" i="11"/>
  <c r="T158" i="11"/>
  <c r="Y158" i="11" s="1"/>
  <c r="U158" i="11"/>
  <c r="S159" i="11"/>
  <c r="T159" i="11"/>
  <c r="U159" i="11"/>
  <c r="S160" i="11"/>
  <c r="Y160" i="11" s="1"/>
  <c r="T160" i="11"/>
  <c r="U160" i="11"/>
  <c r="S161" i="11"/>
  <c r="T161" i="11"/>
  <c r="U161" i="11"/>
  <c r="S162" i="11"/>
  <c r="T162" i="11"/>
  <c r="Y162" i="11" s="1"/>
  <c r="U162" i="11"/>
  <c r="S163" i="11"/>
  <c r="T163" i="11"/>
  <c r="U163" i="11"/>
  <c r="S164" i="11"/>
  <c r="Y164" i="11" s="1"/>
  <c r="T164" i="11"/>
  <c r="U164" i="11"/>
  <c r="S165" i="11"/>
  <c r="T165" i="11"/>
  <c r="U165" i="11"/>
  <c r="S166" i="11"/>
  <c r="T166" i="11"/>
  <c r="U166" i="11"/>
  <c r="S167" i="11"/>
  <c r="T167" i="11"/>
  <c r="U167" i="11"/>
  <c r="S168" i="11"/>
  <c r="Y168" i="11" s="1"/>
  <c r="T168" i="11"/>
  <c r="U168" i="11"/>
  <c r="S169" i="11"/>
  <c r="T169" i="11"/>
  <c r="U169" i="11"/>
  <c r="S170" i="11"/>
  <c r="T170" i="11"/>
  <c r="U170" i="11"/>
  <c r="S171" i="11"/>
  <c r="T171" i="11"/>
  <c r="U171" i="11"/>
  <c r="S172" i="11"/>
  <c r="Y172" i="11" s="1"/>
  <c r="T172" i="11"/>
  <c r="U172" i="11"/>
  <c r="S173" i="11"/>
  <c r="T173" i="11"/>
  <c r="U173" i="11"/>
  <c r="S174" i="11"/>
  <c r="T174" i="11"/>
  <c r="U174" i="11"/>
  <c r="S175" i="11"/>
  <c r="T175" i="11"/>
  <c r="U175" i="11"/>
  <c r="S176" i="11"/>
  <c r="Y176" i="11" s="1"/>
  <c r="T176" i="11"/>
  <c r="U176" i="11"/>
  <c r="S177" i="11"/>
  <c r="T177" i="11"/>
  <c r="U177" i="11"/>
  <c r="S178" i="11"/>
  <c r="T178" i="11"/>
  <c r="U178" i="11"/>
  <c r="S179" i="11"/>
  <c r="T179" i="11"/>
  <c r="U179" i="11"/>
  <c r="S180" i="11"/>
  <c r="Y180" i="11" s="1"/>
  <c r="T180" i="11"/>
  <c r="U180" i="11"/>
  <c r="S181" i="11"/>
  <c r="T181" i="11"/>
  <c r="U181" i="11"/>
  <c r="S182" i="11"/>
  <c r="T182" i="11"/>
  <c r="U182" i="11"/>
  <c r="S183" i="11"/>
  <c r="T183" i="11"/>
  <c r="U183" i="11"/>
  <c r="S184" i="11"/>
  <c r="T184" i="11"/>
  <c r="U184" i="11"/>
  <c r="Y184" i="11" s="1"/>
  <c r="S185" i="11"/>
  <c r="T185" i="11"/>
  <c r="U185" i="11"/>
  <c r="S186" i="11"/>
  <c r="T186" i="11"/>
  <c r="U186" i="11"/>
  <c r="S187" i="11"/>
  <c r="T187" i="11"/>
  <c r="U187" i="11"/>
  <c r="S188" i="11"/>
  <c r="T188" i="11"/>
  <c r="U188" i="11"/>
  <c r="Y188" i="11" s="1"/>
  <c r="S189" i="11"/>
  <c r="T189" i="11"/>
  <c r="U189" i="11"/>
  <c r="S190" i="11"/>
  <c r="T190" i="11"/>
  <c r="U190" i="11"/>
  <c r="S191" i="11"/>
  <c r="T191" i="11"/>
  <c r="U191" i="11"/>
  <c r="S192" i="11"/>
  <c r="T192" i="11"/>
  <c r="U192" i="11"/>
  <c r="S193" i="11"/>
  <c r="T193" i="11"/>
  <c r="U193" i="11"/>
  <c r="Y193" i="11" s="1"/>
  <c r="S194" i="11"/>
  <c r="T194" i="11"/>
  <c r="Y194" i="11" s="1"/>
  <c r="U194" i="11"/>
  <c r="S195" i="11"/>
  <c r="T195" i="11"/>
  <c r="U195" i="11"/>
  <c r="S196" i="11"/>
  <c r="T196" i="11"/>
  <c r="U196" i="11"/>
  <c r="Y196" i="11" s="1"/>
  <c r="S197" i="11"/>
  <c r="T197" i="11"/>
  <c r="U197" i="11"/>
  <c r="S198" i="11"/>
  <c r="T198" i="11"/>
  <c r="Y198" i="11" s="1"/>
  <c r="U198" i="11"/>
  <c r="S199" i="11"/>
  <c r="T199" i="11"/>
  <c r="U199" i="11"/>
  <c r="S200" i="11"/>
  <c r="T200" i="11"/>
  <c r="U200" i="11"/>
  <c r="Y200" i="11" s="1"/>
  <c r="S201" i="11"/>
  <c r="T201" i="11"/>
  <c r="U201" i="11"/>
  <c r="S202" i="11"/>
  <c r="T202" i="11"/>
  <c r="U202" i="11"/>
  <c r="S203" i="11"/>
  <c r="T203" i="11"/>
  <c r="U203" i="11"/>
  <c r="S204" i="11"/>
  <c r="Y204" i="11" s="1"/>
  <c r="T204" i="11"/>
  <c r="U204" i="11"/>
  <c r="S205" i="11"/>
  <c r="T205" i="11"/>
  <c r="U205" i="11"/>
  <c r="S206" i="11"/>
  <c r="T206" i="11"/>
  <c r="U206" i="11"/>
  <c r="S207" i="11"/>
  <c r="T207" i="11"/>
  <c r="U207" i="11"/>
  <c r="Y207" i="11" s="1"/>
  <c r="S208" i="11"/>
  <c r="T208" i="11"/>
  <c r="U208" i="11"/>
  <c r="Y208" i="11" s="1"/>
  <c r="S209" i="11"/>
  <c r="T209" i="11"/>
  <c r="U209" i="11"/>
  <c r="S210" i="11"/>
  <c r="T210" i="11"/>
  <c r="U210" i="11"/>
  <c r="S211" i="11"/>
  <c r="T211" i="11"/>
  <c r="U211" i="11"/>
  <c r="S212" i="11"/>
  <c r="T212" i="11"/>
  <c r="U212" i="11"/>
  <c r="S213" i="11"/>
  <c r="T213" i="11"/>
  <c r="U213" i="11"/>
  <c r="Y213" i="11" s="1"/>
  <c r="S214" i="11"/>
  <c r="T214" i="11"/>
  <c r="Y214" i="11" s="1"/>
  <c r="U214" i="11"/>
  <c r="S215" i="11"/>
  <c r="T215" i="11"/>
  <c r="U215" i="11"/>
  <c r="S216" i="11"/>
  <c r="Y216" i="11" s="1"/>
  <c r="T216" i="11"/>
  <c r="U216" i="11"/>
  <c r="S217" i="11"/>
  <c r="T217" i="11"/>
  <c r="U217" i="11"/>
  <c r="Y217" i="11" s="1"/>
  <c r="S218" i="11"/>
  <c r="T218" i="11"/>
  <c r="U218" i="11"/>
  <c r="S219" i="11"/>
  <c r="T219" i="11"/>
  <c r="U219" i="11"/>
  <c r="Y219" i="11" s="1"/>
  <c r="S220" i="11"/>
  <c r="T220" i="11"/>
  <c r="U220" i="11"/>
  <c r="Y220" i="11" s="1"/>
  <c r="S221" i="11"/>
  <c r="T221" i="11"/>
  <c r="U221" i="11"/>
  <c r="S222" i="11"/>
  <c r="T222" i="11"/>
  <c r="U222" i="11"/>
  <c r="S223" i="11"/>
  <c r="T223" i="11"/>
  <c r="U223" i="11"/>
  <c r="S224" i="11"/>
  <c r="T224" i="11"/>
  <c r="Y224" i="11" s="1"/>
  <c r="U224" i="11"/>
  <c r="S225" i="11"/>
  <c r="T225" i="11"/>
  <c r="U225" i="11"/>
  <c r="S226" i="11"/>
  <c r="T226" i="11"/>
  <c r="U226" i="11"/>
  <c r="S227" i="11"/>
  <c r="T227" i="11"/>
  <c r="U227" i="11"/>
  <c r="S228" i="11"/>
  <c r="T228" i="11"/>
  <c r="U228" i="11"/>
  <c r="Y228" i="11" s="1"/>
  <c r="S229" i="11"/>
  <c r="T229" i="11"/>
  <c r="U229" i="11"/>
  <c r="S230" i="11"/>
  <c r="T230" i="11"/>
  <c r="Y230" i="11" s="1"/>
  <c r="U230" i="11"/>
  <c r="S231" i="11"/>
  <c r="T231" i="11"/>
  <c r="U231" i="11"/>
  <c r="S232" i="11"/>
  <c r="T232" i="11"/>
  <c r="U232" i="11"/>
  <c r="Y232" i="11" s="1"/>
  <c r="S233" i="11"/>
  <c r="T233" i="11"/>
  <c r="U233" i="11"/>
  <c r="S234" i="11"/>
  <c r="T234" i="11"/>
  <c r="U234" i="11"/>
  <c r="S235" i="11"/>
  <c r="T235" i="11"/>
  <c r="U235" i="11"/>
  <c r="S236" i="11"/>
  <c r="Y236" i="11" s="1"/>
  <c r="T236" i="11"/>
  <c r="U236" i="11"/>
  <c r="S237" i="11"/>
  <c r="T237" i="11"/>
  <c r="U237" i="11"/>
  <c r="S238" i="11"/>
  <c r="T238" i="11"/>
  <c r="U238" i="11"/>
  <c r="S239" i="11"/>
  <c r="T239" i="11"/>
  <c r="U239" i="11"/>
  <c r="S240" i="11"/>
  <c r="Y240" i="11" s="1"/>
  <c r="T240" i="11"/>
  <c r="U240" i="11"/>
  <c r="S241" i="11"/>
  <c r="T241" i="11"/>
  <c r="U241" i="11"/>
  <c r="Y241" i="11" s="1"/>
  <c r="S242" i="11"/>
  <c r="T242" i="11"/>
  <c r="U242" i="11"/>
  <c r="S243" i="11"/>
  <c r="T243" i="11"/>
  <c r="U243" i="11"/>
  <c r="S244" i="11"/>
  <c r="T244" i="11"/>
  <c r="U244" i="11"/>
  <c r="Y244" i="11" s="1"/>
  <c r="S245" i="11"/>
  <c r="T245" i="11"/>
  <c r="U245" i="11"/>
  <c r="S246" i="11"/>
  <c r="T246" i="11"/>
  <c r="U246" i="11"/>
  <c r="S247" i="11"/>
  <c r="T247" i="11"/>
  <c r="U247" i="11"/>
  <c r="S248" i="11"/>
  <c r="Y248" i="11" s="1"/>
  <c r="T248" i="11"/>
  <c r="U248" i="11"/>
  <c r="S249" i="11"/>
  <c r="T249" i="11"/>
  <c r="U249" i="11"/>
  <c r="S250" i="11"/>
  <c r="T250" i="11"/>
  <c r="U250" i="11"/>
  <c r="S251" i="11"/>
  <c r="T251" i="11"/>
  <c r="U251" i="11"/>
  <c r="S252" i="11"/>
  <c r="Y252" i="11" s="1"/>
  <c r="T252" i="11"/>
  <c r="U252" i="11"/>
  <c r="S253" i="11"/>
  <c r="T253" i="11"/>
  <c r="U253" i="11"/>
  <c r="S254" i="11"/>
  <c r="T254" i="11"/>
  <c r="U254" i="11"/>
  <c r="S255" i="11"/>
  <c r="T255" i="11"/>
  <c r="U255" i="11"/>
  <c r="S256" i="11"/>
  <c r="T256" i="11"/>
  <c r="U256" i="11"/>
  <c r="Y256" i="11" s="1"/>
  <c r="S257" i="11"/>
  <c r="T257" i="11"/>
  <c r="U257" i="11"/>
  <c r="S258" i="11"/>
  <c r="T258" i="11"/>
  <c r="U258" i="11"/>
  <c r="S259" i="11"/>
  <c r="T259" i="11"/>
  <c r="U259" i="11"/>
  <c r="S260" i="11"/>
  <c r="T260" i="11"/>
  <c r="Y260" i="11" s="1"/>
  <c r="U260" i="11"/>
  <c r="S261" i="11"/>
  <c r="T261" i="11"/>
  <c r="U261" i="11"/>
  <c r="S262" i="11"/>
  <c r="T262" i="11"/>
  <c r="U262" i="11"/>
  <c r="S263" i="11"/>
  <c r="T263" i="11"/>
  <c r="U263" i="11"/>
  <c r="S264" i="11"/>
  <c r="T264" i="11"/>
  <c r="U264" i="11"/>
  <c r="Y264" i="11" s="1"/>
  <c r="S265" i="11"/>
  <c r="T265" i="11"/>
  <c r="U265" i="11"/>
  <c r="S266" i="11"/>
  <c r="T266" i="11"/>
  <c r="Y266" i="11" s="1"/>
  <c r="U266" i="11"/>
  <c r="S267" i="11"/>
  <c r="T267" i="11"/>
  <c r="U267" i="11"/>
  <c r="S268" i="11"/>
  <c r="T268" i="11"/>
  <c r="U268" i="11"/>
  <c r="Y268" i="11" s="1"/>
  <c r="S269" i="11"/>
  <c r="T269" i="11"/>
  <c r="U269" i="11"/>
  <c r="S270" i="11"/>
  <c r="T270" i="11"/>
  <c r="U270" i="11"/>
  <c r="S271" i="11"/>
  <c r="T271" i="11"/>
  <c r="U271" i="11"/>
  <c r="S272" i="11"/>
  <c r="Y272" i="11" s="1"/>
  <c r="T272" i="11"/>
  <c r="U272" i="11"/>
  <c r="S273" i="11"/>
  <c r="T273" i="11"/>
  <c r="U273" i="11"/>
  <c r="S274" i="11"/>
  <c r="T274" i="11"/>
  <c r="U274" i="11"/>
  <c r="S275" i="11"/>
  <c r="T275" i="11"/>
  <c r="U275" i="11"/>
  <c r="S276" i="11"/>
  <c r="Y276" i="11" s="1"/>
  <c r="T276" i="11"/>
  <c r="U276" i="11"/>
  <c r="S277" i="11"/>
  <c r="T277" i="11"/>
  <c r="U277" i="11"/>
  <c r="Y277" i="11" s="1"/>
  <c r="S278" i="11"/>
  <c r="T278" i="11"/>
  <c r="U278" i="11"/>
  <c r="S279" i="11"/>
  <c r="T279" i="11"/>
  <c r="U279" i="11"/>
  <c r="S280" i="11"/>
  <c r="T280" i="11"/>
  <c r="U280" i="11"/>
  <c r="Y280" i="11" s="1"/>
  <c r="S281" i="11"/>
  <c r="T281" i="11"/>
  <c r="U281" i="11"/>
  <c r="S282" i="11"/>
  <c r="T282" i="11"/>
  <c r="U282" i="11"/>
  <c r="S283" i="11"/>
  <c r="T283" i="11"/>
  <c r="U283" i="11"/>
  <c r="S284" i="11"/>
  <c r="Y284" i="11" s="1"/>
  <c r="T284" i="11"/>
  <c r="U284" i="11"/>
  <c r="S285" i="11"/>
  <c r="T285" i="11"/>
  <c r="U285" i="11"/>
  <c r="S286" i="11"/>
  <c r="T286" i="11"/>
  <c r="U286" i="11"/>
  <c r="S287" i="11"/>
  <c r="T287" i="11"/>
  <c r="U287" i="11"/>
  <c r="S288" i="11"/>
  <c r="Y288" i="11" s="1"/>
  <c r="T288" i="11"/>
  <c r="U288" i="11"/>
  <c r="S289" i="11"/>
  <c r="T289" i="11"/>
  <c r="U289" i="11"/>
  <c r="S290" i="11"/>
  <c r="T290" i="11"/>
  <c r="Y290" i="11" s="1"/>
  <c r="U290" i="11"/>
  <c r="S291" i="11"/>
  <c r="T291" i="11"/>
  <c r="U291" i="11"/>
  <c r="S292" i="11"/>
  <c r="T292" i="11"/>
  <c r="U292" i="11"/>
  <c r="Y292" i="11" s="1"/>
  <c r="S293" i="11"/>
  <c r="T293" i="11"/>
  <c r="U293" i="11"/>
  <c r="S294" i="11"/>
  <c r="T294" i="11"/>
  <c r="U294" i="11"/>
  <c r="S295" i="11"/>
  <c r="T295" i="11"/>
  <c r="U295" i="11"/>
  <c r="S296" i="11"/>
  <c r="Y296" i="11" s="1"/>
  <c r="T296" i="11"/>
  <c r="U296" i="11"/>
  <c r="S297" i="11"/>
  <c r="T297" i="11"/>
  <c r="U297" i="11"/>
  <c r="Y297" i="11" s="1"/>
  <c r="S298" i="11"/>
  <c r="T298" i="11"/>
  <c r="Y298" i="11" s="1"/>
  <c r="U298" i="11"/>
  <c r="S299" i="11"/>
  <c r="T299" i="11"/>
  <c r="U299" i="11"/>
  <c r="S300" i="11"/>
  <c r="Y300" i="11" s="1"/>
  <c r="T300" i="11"/>
  <c r="U300" i="11"/>
  <c r="S301" i="11"/>
  <c r="T301" i="11"/>
  <c r="U301" i="11"/>
  <c r="S302" i="11"/>
  <c r="T302" i="11"/>
  <c r="U302" i="11"/>
  <c r="S303" i="11"/>
  <c r="T303" i="11"/>
  <c r="U303" i="11"/>
  <c r="Y303" i="11" s="1"/>
  <c r="S304" i="11"/>
  <c r="T304" i="11"/>
  <c r="U304" i="11"/>
  <c r="Y289" i="11"/>
  <c r="Y301" i="11"/>
  <c r="Y302" i="11"/>
  <c r="Y229" i="11"/>
  <c r="Y242" i="11"/>
  <c r="Y253" i="11"/>
  <c r="Y254" i="11"/>
  <c r="Y265" i="11"/>
  <c r="Y278" i="11"/>
  <c r="Y201" i="11"/>
  <c r="Y202" i="11"/>
  <c r="Y205" i="11"/>
  <c r="Y206" i="11"/>
  <c r="Y212" i="11"/>
  <c r="Y218" i="11"/>
  <c r="Y181" i="11"/>
  <c r="Y182" i="11"/>
  <c r="Y192" i="11"/>
  <c r="Y169" i="11"/>
  <c r="Y161" i="11"/>
  <c r="Y154" i="11"/>
  <c r="N86" i="5"/>
  <c r="AB310" i="11"/>
  <c r="Y156" i="11" l="1"/>
  <c r="Y299" i="11"/>
  <c r="Y291" i="11"/>
  <c r="Y279" i="11"/>
  <c r="Y271" i="11"/>
  <c r="Y267" i="11"/>
  <c r="Y263" i="11"/>
  <c r="Y255" i="11"/>
  <c r="Y247" i="11"/>
  <c r="Y239" i="11"/>
  <c r="Y235" i="11"/>
  <c r="Y231" i="11"/>
  <c r="AA314" i="11" s="1"/>
  <c r="Y227" i="11"/>
  <c r="Y223" i="11"/>
  <c r="Y211" i="11"/>
  <c r="Y203" i="11"/>
  <c r="Y199" i="11"/>
  <c r="Y195" i="11"/>
  <c r="Y187" i="11"/>
  <c r="Y183" i="11"/>
  <c r="Y171" i="11"/>
  <c r="Y167" i="11"/>
  <c r="Y163" i="11"/>
  <c r="Y159" i="11"/>
  <c r="Y294" i="11"/>
  <c r="Y286" i="11"/>
  <c r="Y282" i="11"/>
  <c r="Y274" i="11"/>
  <c r="Y270" i="11"/>
  <c r="Y262" i="11"/>
  <c r="Y258" i="11"/>
  <c r="Y250" i="11"/>
  <c r="Y246" i="11"/>
  <c r="Y238" i="11"/>
  <c r="Y234" i="11"/>
  <c r="Y226" i="11"/>
  <c r="Y222" i="11"/>
  <c r="Y190" i="11"/>
  <c r="Y186" i="11"/>
  <c r="Y178" i="11"/>
  <c r="Y174" i="11"/>
  <c r="Y170" i="11"/>
  <c r="Y166" i="11"/>
  <c r="Y287" i="11"/>
  <c r="Y251" i="11"/>
  <c r="Y191" i="11"/>
  <c r="Y210" i="11"/>
  <c r="Y304" i="11"/>
  <c r="Y295" i="11"/>
  <c r="Y275" i="11"/>
  <c r="Y243" i="11"/>
  <c r="Y175" i="11"/>
  <c r="Y283" i="11"/>
  <c r="Y259" i="11"/>
  <c r="Y215" i="11"/>
  <c r="Y179" i="11"/>
  <c r="Y293" i="11"/>
  <c r="Y285" i="11"/>
  <c r="Y281" i="11"/>
  <c r="Y273" i="11"/>
  <c r="Y269" i="11"/>
  <c r="Y261" i="11"/>
  <c r="Y257" i="11"/>
  <c r="Y249" i="11"/>
  <c r="Y245" i="11"/>
  <c r="Y237" i="11"/>
  <c r="Y233" i="11"/>
  <c r="Y225" i="11"/>
  <c r="Y221" i="11"/>
  <c r="Y209" i="11"/>
  <c r="Y197" i="11"/>
  <c r="Y189" i="11"/>
  <c r="Y185" i="11"/>
  <c r="Y177" i="11"/>
  <c r="Y173" i="11"/>
  <c r="Y165" i="11"/>
  <c r="Y157" i="11"/>
  <c r="BM211" i="2"/>
  <c r="BS211" i="2"/>
  <c r="BS210" i="2"/>
  <c r="BR211" i="2"/>
  <c r="BT190" i="2"/>
  <c r="BT188" i="2"/>
  <c r="BT186" i="2"/>
  <c r="BT181" i="2"/>
  <c r="BT180" i="2"/>
  <c r="BT179" i="2"/>
  <c r="BT178" i="2"/>
  <c r="BT177" i="2"/>
  <c r="BT176" i="2"/>
  <c r="BT175" i="2"/>
  <c r="BT174" i="2"/>
  <c r="BT173" i="2"/>
  <c r="BT172" i="2"/>
  <c r="BT171" i="2"/>
  <c r="BT170" i="2"/>
  <c r="BT169" i="2"/>
  <c r="BT168" i="2"/>
  <c r="BT167" i="2"/>
  <c r="BT165" i="2"/>
  <c r="BT164" i="2"/>
  <c r="BT163" i="2"/>
  <c r="BT162" i="2"/>
  <c r="BT161" i="2"/>
  <c r="BT160" i="2"/>
  <c r="BT159" i="2"/>
  <c r="BT158" i="2"/>
  <c r="BT157" i="2"/>
  <c r="BT156" i="2"/>
  <c r="BT155" i="2"/>
  <c r="BT154" i="2"/>
  <c r="BT153" i="2"/>
  <c r="BT148" i="2"/>
  <c r="BT147" i="2"/>
  <c r="BT146" i="2"/>
  <c r="BT145" i="2"/>
  <c r="BT144" i="2"/>
  <c r="BT138" i="2"/>
  <c r="BT74" i="2"/>
  <c r="BT73" i="2"/>
  <c r="BT72" i="2"/>
  <c r="BT71" i="2"/>
  <c r="BT70" i="2"/>
  <c r="BT69" i="2"/>
  <c r="BT68" i="2"/>
  <c r="BT67" i="2"/>
  <c r="BT66" i="2"/>
  <c r="BT65" i="2"/>
  <c r="BT64" i="2"/>
  <c r="BT63" i="2"/>
  <c r="BT62" i="2"/>
  <c r="BT61" i="2"/>
  <c r="BT60" i="2"/>
  <c r="BT59" i="2"/>
  <c r="BT58" i="2"/>
  <c r="BT57" i="2"/>
  <c r="BT56" i="2"/>
  <c r="BT55" i="2"/>
  <c r="BT54" i="2"/>
  <c r="BT53" i="2"/>
  <c r="BT52" i="2"/>
  <c r="BT51" i="2"/>
  <c r="BT50" i="2"/>
  <c r="BT49" i="2"/>
  <c r="BT48" i="2"/>
  <c r="BT47" i="2"/>
  <c r="BT46" i="2"/>
  <c r="BT45" i="2"/>
  <c r="BT44" i="2"/>
  <c r="BT43" i="2"/>
  <c r="BT42" i="2"/>
  <c r="BT41" i="2"/>
  <c r="BT40" i="2"/>
  <c r="BT39" i="2"/>
  <c r="BT38" i="2"/>
  <c r="BT37" i="2"/>
  <c r="BT36" i="2"/>
  <c r="BT35" i="2"/>
  <c r="BT34" i="2"/>
  <c r="BT33" i="2"/>
  <c r="BT32" i="2"/>
  <c r="BT31" i="2"/>
  <c r="BT30" i="2"/>
  <c r="BT29" i="2"/>
  <c r="BT28" i="2"/>
  <c r="BT27" i="2"/>
  <c r="BT26" i="2"/>
  <c r="BT25" i="2"/>
  <c r="BT24" i="2"/>
  <c r="BT23" i="2"/>
  <c r="BT22" i="2"/>
  <c r="BT21" i="2"/>
  <c r="BT20" i="2"/>
  <c r="BT19" i="2"/>
  <c r="BT18" i="2"/>
  <c r="BT17" i="2"/>
  <c r="BT16" i="2"/>
  <c r="BT15" i="2"/>
  <c r="BT14" i="2"/>
  <c r="BT13" i="2"/>
  <c r="BT12" i="2"/>
  <c r="BT11" i="2"/>
  <c r="BT10" i="2"/>
  <c r="BT9" i="2"/>
  <c r="BT8" i="2"/>
  <c r="BT7" i="2"/>
  <c r="BT6" i="2"/>
  <c r="P96" i="6"/>
  <c r="AA313" i="11" l="1"/>
  <c r="Z229" i="11"/>
  <c r="AA229" i="11"/>
  <c r="AB229" i="11"/>
  <c r="AC229" i="11"/>
  <c r="Z230" i="11"/>
  <c r="AA230" i="11"/>
  <c r="AB230" i="11"/>
  <c r="AC230" i="11"/>
  <c r="Z231" i="11"/>
  <c r="AA231" i="11"/>
  <c r="AB231" i="11"/>
  <c r="AC231" i="11"/>
  <c r="Z232" i="11"/>
  <c r="AA232" i="11"/>
  <c r="AB232" i="11"/>
  <c r="AC232" i="11"/>
  <c r="Z233" i="11"/>
  <c r="AA233" i="11"/>
  <c r="AB233" i="11"/>
  <c r="AC233" i="11"/>
  <c r="Z234" i="11"/>
  <c r="AA234" i="11"/>
  <c r="AB234" i="11"/>
  <c r="AC234" i="11"/>
  <c r="Z235" i="11"/>
  <c r="AA235" i="11"/>
  <c r="AB235" i="11"/>
  <c r="AC235" i="11"/>
  <c r="Z236" i="11"/>
  <c r="AA236" i="11"/>
  <c r="AB236" i="11"/>
  <c r="AC236" i="11"/>
  <c r="Z237" i="11"/>
  <c r="AA237" i="11"/>
  <c r="AB237" i="11"/>
  <c r="AC237" i="11"/>
  <c r="Z238" i="11"/>
  <c r="AA238" i="11"/>
  <c r="AB238" i="11"/>
  <c r="AC238" i="11"/>
  <c r="Z239" i="11"/>
  <c r="AA239" i="11"/>
  <c r="AB239" i="11"/>
  <c r="AC239" i="11"/>
  <c r="Z240" i="11"/>
  <c r="AA240" i="11"/>
  <c r="AB240" i="11"/>
  <c r="AC240" i="11"/>
  <c r="Z241" i="11"/>
  <c r="AA241" i="11"/>
  <c r="AB241" i="11"/>
  <c r="AC241" i="11"/>
  <c r="Z242" i="11"/>
  <c r="AA242" i="11"/>
  <c r="AB242" i="11"/>
  <c r="AC242" i="11"/>
  <c r="Z243" i="11"/>
  <c r="AA243" i="11"/>
  <c r="AB243" i="11"/>
  <c r="AC243" i="11"/>
  <c r="Z244" i="11"/>
  <c r="AA244" i="11"/>
  <c r="AB244" i="11"/>
  <c r="AC244" i="11"/>
  <c r="Z245" i="11"/>
  <c r="AA245" i="11"/>
  <c r="AB245" i="11"/>
  <c r="AC245" i="11"/>
  <c r="Z246" i="11"/>
  <c r="AA246" i="11"/>
  <c r="AB246" i="11"/>
  <c r="AC246" i="11"/>
  <c r="Z247" i="11"/>
  <c r="AA247" i="11"/>
  <c r="AB247" i="11"/>
  <c r="AC247" i="11"/>
  <c r="Z248" i="11"/>
  <c r="AA248" i="11"/>
  <c r="AB248" i="11"/>
  <c r="AC248" i="11"/>
  <c r="Z249" i="11"/>
  <c r="AA249" i="11"/>
  <c r="AB249" i="11"/>
  <c r="AC249" i="11"/>
  <c r="Z250" i="11"/>
  <c r="AA250" i="11"/>
  <c r="AB250" i="11"/>
  <c r="AC250" i="11"/>
  <c r="Z251" i="11"/>
  <c r="AA251" i="11"/>
  <c r="AB251" i="11"/>
  <c r="AC251" i="11"/>
  <c r="Z252" i="11"/>
  <c r="AA252" i="11"/>
  <c r="AB252" i="11"/>
  <c r="AC252" i="11"/>
  <c r="Z253" i="11"/>
  <c r="AA253" i="11"/>
  <c r="AB253" i="11"/>
  <c r="AC253" i="11"/>
  <c r="Z254" i="11"/>
  <c r="AA254" i="11"/>
  <c r="AB254" i="11"/>
  <c r="AC254" i="11"/>
  <c r="Z255" i="11"/>
  <c r="AA255" i="11"/>
  <c r="AB255" i="11"/>
  <c r="AC255" i="11"/>
  <c r="Z256" i="11"/>
  <c r="AA256" i="11"/>
  <c r="AB256" i="11"/>
  <c r="AC256" i="11"/>
  <c r="Z257" i="11"/>
  <c r="AA257" i="11"/>
  <c r="AB257" i="11"/>
  <c r="AC257" i="11"/>
  <c r="Z258" i="11"/>
  <c r="AA258" i="11"/>
  <c r="AB258" i="11"/>
  <c r="AC258" i="11"/>
  <c r="Z259" i="11"/>
  <c r="AA259" i="11"/>
  <c r="AB259" i="11"/>
  <c r="AC259" i="11"/>
  <c r="Z260" i="11"/>
  <c r="AA260" i="11"/>
  <c r="AB260" i="11"/>
  <c r="AC260" i="11"/>
  <c r="Z261" i="11"/>
  <c r="AA261" i="11"/>
  <c r="AB261" i="11"/>
  <c r="AC261" i="11"/>
  <c r="Z262" i="11"/>
  <c r="AA262" i="11"/>
  <c r="AB262" i="11"/>
  <c r="AC262" i="11"/>
  <c r="Z263" i="11"/>
  <c r="AA263" i="11"/>
  <c r="AB263" i="11"/>
  <c r="AC263" i="11"/>
  <c r="Z264" i="11"/>
  <c r="AA264" i="11"/>
  <c r="AB264" i="11"/>
  <c r="AC264" i="11"/>
  <c r="Z265" i="11"/>
  <c r="AA265" i="11"/>
  <c r="AB265" i="11"/>
  <c r="AC265" i="11"/>
  <c r="Z266" i="11"/>
  <c r="AA266" i="11"/>
  <c r="AB266" i="11"/>
  <c r="AC266" i="11"/>
  <c r="Z267" i="11"/>
  <c r="AA267" i="11"/>
  <c r="AB267" i="11"/>
  <c r="AC267" i="11"/>
  <c r="Z268" i="11"/>
  <c r="AA268" i="11"/>
  <c r="AB268" i="11"/>
  <c r="AC268" i="11"/>
  <c r="Z269" i="11"/>
  <c r="AA269" i="11"/>
  <c r="AB269" i="11"/>
  <c r="AC269" i="11"/>
  <c r="Z270" i="11"/>
  <c r="AA270" i="11"/>
  <c r="AB270" i="11"/>
  <c r="AC270" i="11"/>
  <c r="Z271" i="11"/>
  <c r="AA271" i="11"/>
  <c r="AB271" i="11"/>
  <c r="AC271" i="11"/>
  <c r="Z272" i="11"/>
  <c r="AA272" i="11"/>
  <c r="AB272" i="11"/>
  <c r="AC272" i="11"/>
  <c r="Z273" i="11"/>
  <c r="AA273" i="11"/>
  <c r="AB273" i="11"/>
  <c r="AC273" i="11"/>
  <c r="Z274" i="11"/>
  <c r="AA274" i="11"/>
  <c r="AB274" i="11"/>
  <c r="AC274" i="11"/>
  <c r="Z275" i="11"/>
  <c r="AA275" i="11"/>
  <c r="AB275" i="11"/>
  <c r="AC275" i="11"/>
  <c r="Z276" i="11"/>
  <c r="AA276" i="11"/>
  <c r="AB276" i="11"/>
  <c r="AC276" i="11"/>
  <c r="Z277" i="11"/>
  <c r="AA277" i="11"/>
  <c r="AB277" i="11"/>
  <c r="AC277" i="11"/>
  <c r="Z278" i="11"/>
  <c r="AA278" i="11"/>
  <c r="AB278" i="11"/>
  <c r="AC278" i="11"/>
  <c r="Z279" i="11"/>
  <c r="AA279" i="11"/>
  <c r="AB279" i="11"/>
  <c r="AC279" i="11"/>
  <c r="Z280" i="11"/>
  <c r="AA280" i="11"/>
  <c r="AB280" i="11"/>
  <c r="AC280" i="11"/>
  <c r="Z281" i="11"/>
  <c r="AA281" i="11"/>
  <c r="AB281" i="11"/>
  <c r="AC281" i="11"/>
  <c r="Z282" i="11"/>
  <c r="AA282" i="11"/>
  <c r="AB282" i="11"/>
  <c r="AC282" i="11"/>
  <c r="Z283" i="11"/>
  <c r="AA283" i="11"/>
  <c r="AB283" i="11"/>
  <c r="AC283" i="11"/>
  <c r="Z284" i="11"/>
  <c r="AA284" i="11"/>
  <c r="AB284" i="11"/>
  <c r="AC284" i="11"/>
  <c r="Z285" i="11"/>
  <c r="AA285" i="11"/>
  <c r="AB285" i="11"/>
  <c r="AC285" i="11"/>
  <c r="Z286" i="11"/>
  <c r="AA286" i="11"/>
  <c r="AB286" i="11"/>
  <c r="AC286" i="11"/>
  <c r="Z287" i="11"/>
  <c r="AA287" i="11"/>
  <c r="AB287" i="11"/>
  <c r="AC287" i="11"/>
  <c r="Z288" i="11"/>
  <c r="AA288" i="11"/>
  <c r="AB288" i="11"/>
  <c r="AC288" i="11"/>
  <c r="Z289" i="11"/>
  <c r="AA289" i="11"/>
  <c r="AB289" i="11"/>
  <c r="AC289" i="11"/>
  <c r="Z290" i="11"/>
  <c r="AA290" i="11"/>
  <c r="AB290" i="11"/>
  <c r="AC290" i="11"/>
  <c r="Z291" i="11"/>
  <c r="AA291" i="11"/>
  <c r="AB291" i="11"/>
  <c r="AC291" i="11"/>
  <c r="Z292" i="11"/>
  <c r="AA292" i="11"/>
  <c r="AB292" i="11"/>
  <c r="AC292" i="11"/>
  <c r="Z293" i="11"/>
  <c r="AA293" i="11"/>
  <c r="AB293" i="11"/>
  <c r="AC293" i="11"/>
  <c r="Z294" i="11"/>
  <c r="AA294" i="11"/>
  <c r="AB294" i="11"/>
  <c r="AC294" i="11"/>
  <c r="Z295" i="11"/>
  <c r="AA295" i="11"/>
  <c r="AB295" i="11"/>
  <c r="AC295" i="11"/>
  <c r="Z296" i="11"/>
  <c r="AA296" i="11"/>
  <c r="AB296" i="11"/>
  <c r="AC296" i="11"/>
  <c r="Z297" i="11"/>
  <c r="AA297" i="11"/>
  <c r="AB297" i="11"/>
  <c r="AC297" i="11"/>
  <c r="Z298" i="11"/>
  <c r="AA298" i="11"/>
  <c r="AB298" i="11"/>
  <c r="AC298" i="11"/>
  <c r="Z299" i="11"/>
  <c r="AA299" i="11"/>
  <c r="AB299" i="11"/>
  <c r="AC299" i="11"/>
  <c r="Z300" i="11"/>
  <c r="AA300" i="11"/>
  <c r="AB300" i="11"/>
  <c r="AC300" i="11"/>
  <c r="Z301" i="11"/>
  <c r="AA301" i="11"/>
  <c r="AB301" i="11"/>
  <c r="AC301" i="11"/>
  <c r="Z302" i="11"/>
  <c r="AA302" i="11"/>
  <c r="AB302" i="11"/>
  <c r="AC302" i="11"/>
  <c r="Z303" i="11"/>
  <c r="AA303" i="11"/>
  <c r="AB303" i="11"/>
  <c r="AC303" i="11"/>
  <c r="Z304" i="11"/>
  <c r="AA304" i="11"/>
  <c r="AB304" i="11"/>
  <c r="AC304" i="11"/>
  <c r="Z79" i="5"/>
  <c r="AA79" i="5"/>
  <c r="AB79" i="5"/>
  <c r="AC79" i="5"/>
  <c r="P79" i="5"/>
  <c r="Q79" i="5"/>
  <c r="R79" i="5"/>
  <c r="U79" i="5" s="1"/>
  <c r="C79" i="5"/>
  <c r="D79" i="5"/>
  <c r="E79" i="5"/>
  <c r="F79" i="5"/>
  <c r="G79" i="5"/>
  <c r="H79" i="5"/>
  <c r="I79" i="5"/>
  <c r="J79" i="5"/>
  <c r="K79" i="5"/>
  <c r="L79" i="5"/>
  <c r="M79" i="5"/>
  <c r="N79" i="5"/>
  <c r="O79" i="5"/>
  <c r="R79" i="4"/>
  <c r="S79" i="4" s="1"/>
  <c r="O79" i="4"/>
  <c r="P79" i="4"/>
  <c r="Q79" i="4"/>
  <c r="S79" i="13"/>
  <c r="T79" i="13" s="1"/>
  <c r="AB79" i="13"/>
  <c r="AF79" i="13" s="1"/>
  <c r="AG79" i="13" s="1"/>
  <c r="AC79" i="13"/>
  <c r="AD79" i="13"/>
  <c r="AE79" i="13"/>
  <c r="A192" i="2"/>
  <c r="B192" i="2"/>
  <c r="C192" i="2"/>
  <c r="D192" i="2"/>
  <c r="E192" i="2"/>
  <c r="H51" i="6"/>
  <c r="T79" i="5" l="1"/>
  <c r="S79" i="5"/>
  <c r="V79" i="13"/>
  <c r="U79" i="13"/>
  <c r="Z79" i="13" s="1"/>
  <c r="U79" i="4"/>
  <c r="T79" i="4"/>
  <c r="Y79" i="4" s="1"/>
  <c r="P79" i="13"/>
  <c r="AG7" i="13"/>
  <c r="Y79" i="5" l="1"/>
  <c r="Z108" i="11"/>
  <c r="AA108" i="11"/>
  <c r="AB108" i="11"/>
  <c r="AC108" i="11"/>
  <c r="Z109" i="11"/>
  <c r="AA109" i="11"/>
  <c r="AB109" i="11"/>
  <c r="AC109" i="11"/>
  <c r="Z110" i="11"/>
  <c r="AA110" i="11"/>
  <c r="AB110" i="11"/>
  <c r="AC110" i="11"/>
  <c r="Z111" i="11"/>
  <c r="AA111" i="11"/>
  <c r="AB111" i="11"/>
  <c r="AC111" i="11"/>
  <c r="Z112" i="11"/>
  <c r="AA112" i="11"/>
  <c r="AB112" i="11"/>
  <c r="AC112" i="11"/>
  <c r="Z113" i="11"/>
  <c r="AA113" i="11"/>
  <c r="AB113" i="11"/>
  <c r="AC113" i="11"/>
  <c r="Z114" i="11"/>
  <c r="AA114" i="11"/>
  <c r="AB114" i="11"/>
  <c r="AC114" i="11"/>
  <c r="Z115" i="11"/>
  <c r="AA115" i="11"/>
  <c r="AB115" i="11"/>
  <c r="AC115" i="11"/>
  <c r="Z116" i="11"/>
  <c r="AA116" i="11"/>
  <c r="AB116" i="11"/>
  <c r="AC116" i="11"/>
  <c r="Z117" i="11"/>
  <c r="AA117" i="11"/>
  <c r="AB117" i="11"/>
  <c r="AC117" i="11"/>
  <c r="Z118" i="11"/>
  <c r="AA118" i="11"/>
  <c r="AB118" i="11"/>
  <c r="AC118" i="11"/>
  <c r="Z119" i="11"/>
  <c r="AA119" i="11"/>
  <c r="AB119" i="11"/>
  <c r="AC119" i="11"/>
  <c r="Z120" i="11"/>
  <c r="AA120" i="11"/>
  <c r="AB120" i="11"/>
  <c r="AC120" i="11"/>
  <c r="Z121" i="11"/>
  <c r="AA121" i="11"/>
  <c r="AB121" i="11"/>
  <c r="AC121" i="11"/>
  <c r="Z122" i="11"/>
  <c r="AA122" i="11"/>
  <c r="AB122" i="11"/>
  <c r="AC122" i="11"/>
  <c r="Z123" i="11"/>
  <c r="AA123" i="11"/>
  <c r="AB123" i="11"/>
  <c r="AC123" i="11"/>
  <c r="Z124" i="11"/>
  <c r="AA124" i="11"/>
  <c r="AB124" i="11"/>
  <c r="AC124" i="11"/>
  <c r="Z125" i="11"/>
  <c r="AA125" i="11"/>
  <c r="AB125" i="11"/>
  <c r="AC125" i="11"/>
  <c r="Z126" i="11"/>
  <c r="AA126" i="11"/>
  <c r="AB126" i="11"/>
  <c r="AC126" i="11"/>
  <c r="Z127" i="11"/>
  <c r="AA127" i="11"/>
  <c r="AB127" i="11"/>
  <c r="AC127" i="11"/>
  <c r="Z128" i="11"/>
  <c r="AA128" i="11"/>
  <c r="AB128" i="11"/>
  <c r="AC128" i="11"/>
  <c r="Z129" i="11"/>
  <c r="AA129" i="11"/>
  <c r="AB129" i="11"/>
  <c r="AC129" i="11"/>
  <c r="Z130" i="11"/>
  <c r="AA130" i="11"/>
  <c r="AB130" i="11"/>
  <c r="AC130" i="11"/>
  <c r="Z131" i="11"/>
  <c r="AA131" i="11"/>
  <c r="AB131" i="11"/>
  <c r="AC131" i="11"/>
  <c r="Z132" i="11"/>
  <c r="AA132" i="11"/>
  <c r="AB132" i="11"/>
  <c r="AC132" i="11"/>
  <c r="Z133" i="11"/>
  <c r="AA133" i="11"/>
  <c r="AB133" i="11"/>
  <c r="AC133" i="11"/>
  <c r="Z134" i="11"/>
  <c r="AA134" i="11"/>
  <c r="AB134" i="11"/>
  <c r="AC134" i="11"/>
  <c r="Z135" i="11"/>
  <c r="AA135" i="11"/>
  <c r="AB135" i="11"/>
  <c r="AC135" i="11"/>
  <c r="Z136" i="11"/>
  <c r="AA136" i="11"/>
  <c r="AB136" i="11"/>
  <c r="AC136" i="11"/>
  <c r="Z137" i="11"/>
  <c r="AA137" i="11"/>
  <c r="AB137" i="11"/>
  <c r="AC137" i="11"/>
  <c r="Z138" i="11"/>
  <c r="AA138" i="11"/>
  <c r="AB138" i="11"/>
  <c r="AC138" i="11"/>
  <c r="Z139" i="11"/>
  <c r="AA139" i="11"/>
  <c r="AB139" i="11"/>
  <c r="AC139" i="11"/>
  <c r="Z140" i="11"/>
  <c r="AA140" i="11"/>
  <c r="AB140" i="11"/>
  <c r="AC140" i="11"/>
  <c r="Z141" i="11"/>
  <c r="AA141" i="11"/>
  <c r="AB141" i="11"/>
  <c r="AC141" i="11"/>
  <c r="Z142" i="11"/>
  <c r="AA142" i="11"/>
  <c r="AB142" i="11"/>
  <c r="AC142" i="11"/>
  <c r="Z143" i="11"/>
  <c r="AA143" i="11"/>
  <c r="AB143" i="11"/>
  <c r="AC143" i="11"/>
  <c r="Z144" i="11"/>
  <c r="AA144" i="11"/>
  <c r="AB144" i="11"/>
  <c r="AC144" i="11"/>
  <c r="Z145" i="11"/>
  <c r="AA145" i="11"/>
  <c r="AB145" i="11"/>
  <c r="AC145" i="11"/>
  <c r="Z146" i="11"/>
  <c r="AA146" i="11"/>
  <c r="AB146" i="11"/>
  <c r="AC146" i="11"/>
  <c r="Z147" i="11"/>
  <c r="AA147" i="11"/>
  <c r="AB147" i="11"/>
  <c r="AC147" i="11"/>
  <c r="Z148" i="11"/>
  <c r="AA148" i="11"/>
  <c r="AB148" i="11"/>
  <c r="AC148" i="11"/>
  <c r="Z149" i="11"/>
  <c r="AA149" i="11"/>
  <c r="AB149" i="11"/>
  <c r="AC149" i="11"/>
  <c r="Z150" i="11"/>
  <c r="AA150" i="11"/>
  <c r="AB150" i="11"/>
  <c r="AC150" i="11"/>
  <c r="Z151" i="11"/>
  <c r="AA151" i="11"/>
  <c r="AB151" i="11"/>
  <c r="AC151" i="11"/>
  <c r="Z152" i="11"/>
  <c r="AA152" i="11"/>
  <c r="AB152" i="11"/>
  <c r="AC152" i="11"/>
  <c r="Z153" i="11"/>
  <c r="AA153" i="11"/>
  <c r="AB153" i="11"/>
  <c r="AC153" i="11"/>
  <c r="Z154" i="11"/>
  <c r="AA154" i="11"/>
  <c r="AB154" i="11"/>
  <c r="AC154" i="11"/>
  <c r="Z155" i="11"/>
  <c r="AA155" i="11"/>
  <c r="AB155" i="11"/>
  <c r="AC155" i="11"/>
  <c r="Z156" i="11"/>
  <c r="AA156" i="11"/>
  <c r="AB156" i="11"/>
  <c r="AC156" i="11"/>
  <c r="Z157" i="11"/>
  <c r="AA157" i="11"/>
  <c r="AB157" i="11"/>
  <c r="AC157" i="11"/>
  <c r="Z158" i="11"/>
  <c r="AA158" i="11"/>
  <c r="AB158" i="11"/>
  <c r="AC158" i="11"/>
  <c r="Z159" i="11"/>
  <c r="AA159" i="11"/>
  <c r="AB159" i="11"/>
  <c r="AC159" i="11"/>
  <c r="Z160" i="11"/>
  <c r="AA160" i="11"/>
  <c r="AB160" i="11"/>
  <c r="AC160" i="11"/>
  <c r="Z161" i="11"/>
  <c r="AA161" i="11"/>
  <c r="AB161" i="11"/>
  <c r="AC161" i="11"/>
  <c r="Z162" i="11"/>
  <c r="AA162" i="11"/>
  <c r="AB162" i="11"/>
  <c r="AC162" i="11"/>
  <c r="Z163" i="11"/>
  <c r="AA163" i="11"/>
  <c r="AB163" i="11"/>
  <c r="AC163" i="11"/>
  <c r="Z164" i="11"/>
  <c r="AA164" i="11"/>
  <c r="AB164" i="11"/>
  <c r="AC164" i="11"/>
  <c r="Z165" i="11"/>
  <c r="AA165" i="11"/>
  <c r="AB165" i="11"/>
  <c r="AC165" i="11"/>
  <c r="Z166" i="11"/>
  <c r="AA166" i="11"/>
  <c r="AB166" i="11"/>
  <c r="AC166" i="11"/>
  <c r="Z167" i="11"/>
  <c r="AA167" i="11"/>
  <c r="AB167" i="11"/>
  <c r="AC167" i="11"/>
  <c r="Z168" i="11"/>
  <c r="AA168" i="11"/>
  <c r="AB168" i="11"/>
  <c r="AC168" i="11"/>
  <c r="Z169" i="11"/>
  <c r="AA169" i="11"/>
  <c r="AB169" i="11"/>
  <c r="AC169" i="11"/>
  <c r="Z170" i="11"/>
  <c r="AA170" i="11"/>
  <c r="AB170" i="11"/>
  <c r="AC170" i="11"/>
  <c r="Z171" i="11"/>
  <c r="AA171" i="11"/>
  <c r="AB171" i="11"/>
  <c r="AC171" i="11"/>
  <c r="Z172" i="11"/>
  <c r="AA172" i="11"/>
  <c r="AB172" i="11"/>
  <c r="AC172" i="11"/>
  <c r="Z173" i="11"/>
  <c r="AA173" i="11"/>
  <c r="AB173" i="11"/>
  <c r="AC173" i="11"/>
  <c r="Z174" i="11"/>
  <c r="AA174" i="11"/>
  <c r="AB174" i="11"/>
  <c r="AC174" i="11"/>
  <c r="Z175" i="11"/>
  <c r="AA175" i="11"/>
  <c r="AB175" i="11"/>
  <c r="AC175" i="11"/>
  <c r="Z176" i="11"/>
  <c r="AA176" i="11"/>
  <c r="AB176" i="11"/>
  <c r="AC176" i="11"/>
  <c r="Z177" i="11"/>
  <c r="AA177" i="11"/>
  <c r="AB177" i="11"/>
  <c r="AC177" i="11"/>
  <c r="Z178" i="11"/>
  <c r="AA178" i="11"/>
  <c r="AB178" i="11"/>
  <c r="AC178" i="11"/>
  <c r="Z179" i="11"/>
  <c r="AA179" i="11"/>
  <c r="AB179" i="11"/>
  <c r="AC179" i="11"/>
  <c r="Z180" i="11"/>
  <c r="AA180" i="11"/>
  <c r="AB180" i="11"/>
  <c r="AC180" i="11"/>
  <c r="Z181" i="11"/>
  <c r="AA181" i="11"/>
  <c r="AB181" i="11"/>
  <c r="AC181" i="11"/>
  <c r="Z182" i="11"/>
  <c r="AA182" i="11"/>
  <c r="AB182" i="11"/>
  <c r="AC182" i="11"/>
  <c r="Z183" i="11"/>
  <c r="AA183" i="11"/>
  <c r="AB183" i="11"/>
  <c r="AC183" i="11"/>
  <c r="Z184" i="11"/>
  <c r="AA184" i="11"/>
  <c r="AB184" i="11"/>
  <c r="AC184" i="11"/>
  <c r="Z185" i="11"/>
  <c r="AA185" i="11"/>
  <c r="AB185" i="11"/>
  <c r="AC185" i="11"/>
  <c r="Z186" i="11"/>
  <c r="AA186" i="11"/>
  <c r="AB186" i="11"/>
  <c r="AC186" i="11"/>
  <c r="Z187" i="11"/>
  <c r="AA187" i="11"/>
  <c r="AB187" i="11"/>
  <c r="AC187" i="11"/>
  <c r="Z188" i="11"/>
  <c r="AA188" i="11"/>
  <c r="AB188" i="11"/>
  <c r="AC188" i="11"/>
  <c r="Z189" i="11"/>
  <c r="AA189" i="11"/>
  <c r="AB189" i="11"/>
  <c r="AC189" i="11"/>
  <c r="Z190" i="11"/>
  <c r="AA190" i="11"/>
  <c r="AB190" i="11"/>
  <c r="AC190" i="11"/>
  <c r="Z191" i="11"/>
  <c r="AA191" i="11"/>
  <c r="AB191" i="11"/>
  <c r="AC191" i="11"/>
  <c r="Z192" i="11"/>
  <c r="AA192" i="11"/>
  <c r="AB192" i="11"/>
  <c r="AC192" i="11"/>
  <c r="Z193" i="11"/>
  <c r="AA193" i="11"/>
  <c r="AB193" i="11"/>
  <c r="AC193" i="11"/>
  <c r="Z194" i="11"/>
  <c r="AA194" i="11"/>
  <c r="AB194" i="11"/>
  <c r="AC194" i="11"/>
  <c r="Z195" i="11"/>
  <c r="AA195" i="11"/>
  <c r="AB195" i="11"/>
  <c r="AC195" i="11"/>
  <c r="Z196" i="11"/>
  <c r="AA196" i="11"/>
  <c r="AB196" i="11"/>
  <c r="AC196" i="11"/>
  <c r="Z197" i="11"/>
  <c r="AA197" i="11"/>
  <c r="AB197" i="11"/>
  <c r="AC197" i="11"/>
  <c r="Z198" i="11"/>
  <c r="AA198" i="11"/>
  <c r="AB198" i="11"/>
  <c r="AC198" i="11"/>
  <c r="Z199" i="11"/>
  <c r="AA199" i="11"/>
  <c r="AB199" i="11"/>
  <c r="AC199" i="11"/>
  <c r="Z200" i="11"/>
  <c r="AA200" i="11"/>
  <c r="AB200" i="11"/>
  <c r="AC200" i="11"/>
  <c r="Z201" i="11"/>
  <c r="AA201" i="11"/>
  <c r="AB201" i="11"/>
  <c r="AC201" i="11"/>
  <c r="Z202" i="11"/>
  <c r="AA202" i="11"/>
  <c r="AB202" i="11"/>
  <c r="AC202" i="11"/>
  <c r="Z203" i="11"/>
  <c r="AA203" i="11"/>
  <c r="AB203" i="11"/>
  <c r="AC203" i="11"/>
  <c r="Z204" i="11"/>
  <c r="AA204" i="11"/>
  <c r="AB204" i="11"/>
  <c r="AC204" i="11"/>
  <c r="Z205" i="11"/>
  <c r="AA205" i="11"/>
  <c r="AB205" i="11"/>
  <c r="AC205" i="11"/>
  <c r="Z206" i="11"/>
  <c r="AA206" i="11"/>
  <c r="AB206" i="11"/>
  <c r="AC206" i="11"/>
  <c r="Z207" i="11"/>
  <c r="AA207" i="11"/>
  <c r="AB207" i="11"/>
  <c r="AC207" i="11"/>
  <c r="Z208" i="11"/>
  <c r="AA208" i="11"/>
  <c r="AB208" i="11"/>
  <c r="AC208" i="11"/>
  <c r="Z209" i="11"/>
  <c r="AA209" i="11"/>
  <c r="AB209" i="11"/>
  <c r="AC209" i="11"/>
  <c r="Z210" i="11"/>
  <c r="AA210" i="11"/>
  <c r="AB210" i="11"/>
  <c r="AC210" i="11"/>
  <c r="Z211" i="11"/>
  <c r="AA211" i="11"/>
  <c r="AB211" i="11"/>
  <c r="AC211" i="11"/>
  <c r="Z212" i="11"/>
  <c r="AA212" i="11"/>
  <c r="AB212" i="11"/>
  <c r="AC212" i="11"/>
  <c r="Z213" i="11"/>
  <c r="AA213" i="11"/>
  <c r="AB213" i="11"/>
  <c r="AC213" i="11"/>
  <c r="Z214" i="11"/>
  <c r="AA214" i="11"/>
  <c r="AB214" i="11"/>
  <c r="AC214" i="11"/>
  <c r="Z215" i="11"/>
  <c r="AA215" i="11"/>
  <c r="AB215" i="11"/>
  <c r="AC215" i="11"/>
  <c r="Z216" i="11"/>
  <c r="AA216" i="11"/>
  <c r="AB216" i="11"/>
  <c r="AC216" i="11"/>
  <c r="Z217" i="11"/>
  <c r="AA217" i="11"/>
  <c r="AB217" i="11"/>
  <c r="AC217" i="11"/>
  <c r="Z218" i="11"/>
  <c r="AA218" i="11"/>
  <c r="AB218" i="11"/>
  <c r="AC218" i="11"/>
  <c r="Z219" i="11"/>
  <c r="AA219" i="11"/>
  <c r="AB219" i="11"/>
  <c r="AC219" i="11"/>
  <c r="Z220" i="11"/>
  <c r="AA220" i="11"/>
  <c r="AB220" i="11"/>
  <c r="AC220" i="11"/>
  <c r="Z221" i="11"/>
  <c r="AA221" i="11"/>
  <c r="AB221" i="11"/>
  <c r="AC221" i="11"/>
  <c r="Z222" i="11"/>
  <c r="AA222" i="11"/>
  <c r="AB222" i="11"/>
  <c r="AC222" i="11"/>
  <c r="Z223" i="11"/>
  <c r="AA223" i="11"/>
  <c r="AB223" i="11"/>
  <c r="AC223" i="11"/>
  <c r="Z224" i="11"/>
  <c r="AA224" i="11"/>
  <c r="AB224" i="11"/>
  <c r="AC224" i="11"/>
  <c r="Z225" i="11"/>
  <c r="AA225" i="11"/>
  <c r="AB225" i="11"/>
  <c r="AC225" i="11"/>
  <c r="Z226" i="11"/>
  <c r="AA226" i="11"/>
  <c r="AB226" i="11"/>
  <c r="AC226" i="11"/>
  <c r="Z227" i="11"/>
  <c r="AA227" i="11"/>
  <c r="AB227" i="11"/>
  <c r="AC227" i="11"/>
  <c r="Z228" i="11"/>
  <c r="AA228" i="11"/>
  <c r="AB228" i="11"/>
  <c r="AC228" i="11"/>
  <c r="O18" i="5"/>
  <c r="P18" i="5"/>
  <c r="Q18" i="5"/>
  <c r="O19" i="5"/>
  <c r="P19" i="5"/>
  <c r="Q19" i="5"/>
  <c r="O20" i="5"/>
  <c r="P20" i="5"/>
  <c r="Q20" i="5"/>
  <c r="O21" i="5"/>
  <c r="P21" i="5"/>
  <c r="Q21" i="5"/>
  <c r="O22" i="5"/>
  <c r="P22" i="5"/>
  <c r="Q22" i="5"/>
  <c r="O23" i="5"/>
  <c r="P23" i="5"/>
  <c r="Q23" i="5"/>
  <c r="O24" i="5"/>
  <c r="P24" i="5"/>
  <c r="Q24" i="5"/>
  <c r="O25" i="5"/>
  <c r="P25" i="5"/>
  <c r="Q25" i="5"/>
  <c r="O26" i="5"/>
  <c r="P26" i="5"/>
  <c r="Q26" i="5"/>
  <c r="O27" i="5"/>
  <c r="P27" i="5"/>
  <c r="Q27" i="5"/>
  <c r="O28" i="5"/>
  <c r="P28" i="5"/>
  <c r="Q28" i="5"/>
  <c r="O29" i="5"/>
  <c r="P29" i="5"/>
  <c r="Q29" i="5"/>
  <c r="O30" i="5"/>
  <c r="P30" i="5"/>
  <c r="Q30" i="5"/>
  <c r="O31" i="5"/>
  <c r="P31" i="5"/>
  <c r="Q31" i="5"/>
  <c r="O32" i="5"/>
  <c r="P32" i="5"/>
  <c r="Q32" i="5"/>
  <c r="O33" i="5"/>
  <c r="P33" i="5"/>
  <c r="Q33" i="5"/>
  <c r="O34" i="5"/>
  <c r="P34" i="5"/>
  <c r="Q34" i="5"/>
  <c r="O35" i="5"/>
  <c r="P35" i="5"/>
  <c r="Q35" i="5"/>
  <c r="O36" i="5"/>
  <c r="P36" i="5"/>
  <c r="Q36" i="5"/>
  <c r="O37" i="5"/>
  <c r="P37" i="5"/>
  <c r="Q37" i="5"/>
  <c r="O38" i="5"/>
  <c r="P38" i="5"/>
  <c r="Q38" i="5"/>
  <c r="O39" i="5"/>
  <c r="P39" i="5"/>
  <c r="Q39" i="5"/>
  <c r="O40" i="5"/>
  <c r="P40" i="5"/>
  <c r="Q40" i="5"/>
  <c r="O41" i="5"/>
  <c r="P41" i="5"/>
  <c r="Q41" i="5"/>
  <c r="O42" i="5"/>
  <c r="P42" i="5"/>
  <c r="Q42" i="5"/>
  <c r="O43" i="5"/>
  <c r="P43" i="5"/>
  <c r="Q43" i="5"/>
  <c r="O44" i="5"/>
  <c r="P44" i="5"/>
  <c r="Q44" i="5"/>
  <c r="O45" i="5"/>
  <c r="P45" i="5"/>
  <c r="Q45" i="5"/>
  <c r="O46" i="5"/>
  <c r="P46" i="5"/>
  <c r="Q46" i="5"/>
  <c r="O47" i="5"/>
  <c r="P47" i="5"/>
  <c r="Q47" i="5"/>
  <c r="O48" i="5"/>
  <c r="P48" i="5"/>
  <c r="Q48" i="5"/>
  <c r="O49" i="5"/>
  <c r="P49" i="5"/>
  <c r="Q49" i="5"/>
  <c r="O50" i="5"/>
  <c r="P50" i="5"/>
  <c r="Q50" i="5"/>
  <c r="O51" i="5"/>
  <c r="P51" i="5"/>
  <c r="Q51" i="5"/>
  <c r="O52" i="5"/>
  <c r="P52" i="5"/>
  <c r="Q52" i="5"/>
  <c r="O53" i="5"/>
  <c r="P53" i="5"/>
  <c r="Q53" i="5"/>
  <c r="O54" i="5"/>
  <c r="P54" i="5"/>
  <c r="Q54" i="5"/>
  <c r="O55" i="5"/>
  <c r="P55" i="5"/>
  <c r="Q55" i="5"/>
  <c r="O56" i="5"/>
  <c r="P56" i="5"/>
  <c r="Q56" i="5"/>
  <c r="O57" i="5"/>
  <c r="P57" i="5"/>
  <c r="Q57" i="5"/>
  <c r="O58" i="5"/>
  <c r="P58" i="5"/>
  <c r="Q58" i="5"/>
  <c r="O59" i="5"/>
  <c r="P59" i="5"/>
  <c r="Q59" i="5"/>
  <c r="O60" i="5"/>
  <c r="P60" i="5"/>
  <c r="Q60" i="5"/>
  <c r="O61" i="5"/>
  <c r="P61" i="5"/>
  <c r="Q61" i="5"/>
  <c r="O62" i="5"/>
  <c r="P62" i="5"/>
  <c r="Q62" i="5"/>
  <c r="O63" i="5"/>
  <c r="P63" i="5"/>
  <c r="Q63" i="5"/>
  <c r="O64" i="5"/>
  <c r="P64" i="5"/>
  <c r="Q64" i="5"/>
  <c r="O65" i="5"/>
  <c r="P65" i="5"/>
  <c r="Q65" i="5"/>
  <c r="O66" i="5"/>
  <c r="P66" i="5"/>
  <c r="Q66" i="5"/>
  <c r="O67" i="5"/>
  <c r="P67" i="5"/>
  <c r="Q67" i="5"/>
  <c r="O68" i="5"/>
  <c r="P68" i="5"/>
  <c r="Q68" i="5"/>
  <c r="O69" i="5"/>
  <c r="P69" i="5"/>
  <c r="Q69" i="5"/>
  <c r="O70" i="5"/>
  <c r="P70" i="5"/>
  <c r="Q70" i="5"/>
  <c r="O71" i="5"/>
  <c r="P71" i="5"/>
  <c r="Q71" i="5"/>
  <c r="O72" i="5"/>
  <c r="P72" i="5"/>
  <c r="Q72" i="5"/>
  <c r="O73" i="5"/>
  <c r="P73" i="5"/>
  <c r="Q73" i="5"/>
  <c r="O74" i="5"/>
  <c r="P74" i="5"/>
  <c r="Q74" i="5"/>
  <c r="O75" i="5"/>
  <c r="P75" i="5"/>
  <c r="Q75" i="5"/>
  <c r="O76" i="5"/>
  <c r="P76" i="5"/>
  <c r="Q76" i="5"/>
  <c r="O77" i="5"/>
  <c r="P77" i="5"/>
  <c r="Q77" i="5"/>
  <c r="O78" i="5"/>
  <c r="P78" i="5"/>
  <c r="Q78" i="5"/>
  <c r="O17" i="5"/>
  <c r="P17" i="5"/>
  <c r="Q17" i="5"/>
  <c r="O16" i="5"/>
  <c r="P16" i="5"/>
  <c r="Q16" i="5"/>
  <c r="O5" i="5"/>
  <c r="P5" i="5"/>
  <c r="Q5" i="5"/>
  <c r="O6" i="5"/>
  <c r="P6" i="5"/>
  <c r="Q6" i="5"/>
  <c r="O7" i="5"/>
  <c r="P7" i="5"/>
  <c r="Q7" i="5"/>
  <c r="O8" i="5"/>
  <c r="P8" i="5"/>
  <c r="Q8" i="5"/>
  <c r="O9" i="5"/>
  <c r="P9" i="5"/>
  <c r="Q9" i="5"/>
  <c r="O10" i="5"/>
  <c r="P10" i="5"/>
  <c r="Q10" i="5"/>
  <c r="O11" i="5"/>
  <c r="P11" i="5"/>
  <c r="Q11" i="5"/>
  <c r="O12" i="5"/>
  <c r="P12" i="5"/>
  <c r="Q12" i="5"/>
  <c r="O13" i="5"/>
  <c r="P13" i="5"/>
  <c r="Q13" i="5"/>
  <c r="O14" i="5"/>
  <c r="P14" i="5"/>
  <c r="Q14" i="5"/>
  <c r="O15" i="5"/>
  <c r="P15" i="5"/>
  <c r="Q15" i="5"/>
  <c r="P4" i="5"/>
  <c r="Q4" i="5"/>
  <c r="O4" i="5"/>
  <c r="O5" i="4"/>
  <c r="P5" i="4"/>
  <c r="Q5" i="4"/>
  <c r="O6" i="4"/>
  <c r="P6" i="4"/>
  <c r="Q6" i="4"/>
  <c r="O7" i="4"/>
  <c r="P7" i="4"/>
  <c r="Q7" i="4"/>
  <c r="O8" i="4"/>
  <c r="P8" i="4"/>
  <c r="Q8" i="4"/>
  <c r="O9" i="4"/>
  <c r="P9" i="4"/>
  <c r="Q9" i="4"/>
  <c r="O10" i="4"/>
  <c r="P10" i="4"/>
  <c r="Q10" i="4"/>
  <c r="O11" i="4"/>
  <c r="P11" i="4"/>
  <c r="Q11" i="4"/>
  <c r="O12" i="4"/>
  <c r="P12" i="4"/>
  <c r="Q12" i="4"/>
  <c r="O13" i="4"/>
  <c r="P13" i="4"/>
  <c r="Q13" i="4"/>
  <c r="O14" i="4"/>
  <c r="P14" i="4"/>
  <c r="Q14" i="4"/>
  <c r="O15" i="4"/>
  <c r="P15" i="4"/>
  <c r="Q15" i="4"/>
  <c r="O16" i="4"/>
  <c r="P16" i="4"/>
  <c r="Q16" i="4"/>
  <c r="O17" i="4"/>
  <c r="P17" i="4"/>
  <c r="Q17" i="4"/>
  <c r="O18" i="4"/>
  <c r="P18" i="4"/>
  <c r="Q18" i="4"/>
  <c r="O19" i="4"/>
  <c r="P19" i="4"/>
  <c r="Q19" i="4"/>
  <c r="O20" i="4"/>
  <c r="P20" i="4"/>
  <c r="Q20" i="4"/>
  <c r="O21" i="4"/>
  <c r="P21" i="4"/>
  <c r="Q21" i="4"/>
  <c r="O22" i="4"/>
  <c r="P22" i="4"/>
  <c r="Q22" i="4"/>
  <c r="O23" i="4"/>
  <c r="P23" i="4"/>
  <c r="Q23" i="4"/>
  <c r="O24" i="4"/>
  <c r="P24" i="4"/>
  <c r="Q24" i="4"/>
  <c r="O25" i="4"/>
  <c r="P25" i="4"/>
  <c r="Q25" i="4"/>
  <c r="O26" i="4"/>
  <c r="P26" i="4"/>
  <c r="Q26" i="4"/>
  <c r="O27" i="4"/>
  <c r="P27" i="4"/>
  <c r="Q27" i="4"/>
  <c r="O28" i="4"/>
  <c r="P28" i="4"/>
  <c r="Q28" i="4"/>
  <c r="O29" i="4"/>
  <c r="P29" i="4"/>
  <c r="Q29" i="4"/>
  <c r="O30" i="4"/>
  <c r="P30" i="4"/>
  <c r="Q30" i="4"/>
  <c r="O31" i="4"/>
  <c r="P31" i="4"/>
  <c r="Q31" i="4"/>
  <c r="O32" i="4"/>
  <c r="P32" i="4"/>
  <c r="Q32" i="4"/>
  <c r="O33" i="4"/>
  <c r="P33" i="4"/>
  <c r="Q33" i="4"/>
  <c r="O34" i="4"/>
  <c r="P34" i="4"/>
  <c r="Q34" i="4"/>
  <c r="O35" i="4"/>
  <c r="P35" i="4"/>
  <c r="Q35" i="4"/>
  <c r="O36" i="4"/>
  <c r="P36" i="4"/>
  <c r="Q36" i="4"/>
  <c r="O37" i="4"/>
  <c r="P37" i="4"/>
  <c r="Q37" i="4"/>
  <c r="O38" i="4"/>
  <c r="P38" i="4"/>
  <c r="Q38" i="4"/>
  <c r="O39" i="4"/>
  <c r="P39" i="4"/>
  <c r="Q39" i="4"/>
  <c r="O40" i="4"/>
  <c r="P40" i="4"/>
  <c r="Q40" i="4"/>
  <c r="O41" i="4"/>
  <c r="P41" i="4"/>
  <c r="Q41" i="4"/>
  <c r="O42" i="4"/>
  <c r="P42" i="4"/>
  <c r="Q42" i="4"/>
  <c r="O43" i="4"/>
  <c r="P43" i="4"/>
  <c r="Q43" i="4"/>
  <c r="O44" i="4"/>
  <c r="P44" i="4"/>
  <c r="Q44" i="4"/>
  <c r="O45" i="4"/>
  <c r="P45" i="4"/>
  <c r="Q45" i="4"/>
  <c r="O46" i="4"/>
  <c r="P46" i="4"/>
  <c r="Q46" i="4"/>
  <c r="O47" i="4"/>
  <c r="P47" i="4"/>
  <c r="Q47" i="4"/>
  <c r="O48" i="4"/>
  <c r="P48" i="4"/>
  <c r="Q48" i="4"/>
  <c r="O49" i="4"/>
  <c r="P49" i="4"/>
  <c r="Q49" i="4"/>
  <c r="O50" i="4"/>
  <c r="P50" i="4"/>
  <c r="Q50" i="4"/>
  <c r="O51" i="4"/>
  <c r="P51" i="4"/>
  <c r="Q51" i="4"/>
  <c r="O52" i="4"/>
  <c r="P52" i="4"/>
  <c r="Q52" i="4"/>
  <c r="O53" i="4"/>
  <c r="P53" i="4"/>
  <c r="Q53" i="4"/>
  <c r="O54" i="4"/>
  <c r="P54" i="4"/>
  <c r="Q54" i="4"/>
  <c r="O55" i="4"/>
  <c r="P55" i="4"/>
  <c r="Q55" i="4"/>
  <c r="O56" i="4"/>
  <c r="P56" i="4"/>
  <c r="Q56" i="4"/>
  <c r="O57" i="4"/>
  <c r="P57" i="4"/>
  <c r="Q57" i="4"/>
  <c r="O58" i="4"/>
  <c r="P58" i="4"/>
  <c r="Q58" i="4"/>
  <c r="O59" i="4"/>
  <c r="P59" i="4"/>
  <c r="Q59" i="4"/>
  <c r="O60" i="4"/>
  <c r="P60" i="4"/>
  <c r="Q60" i="4"/>
  <c r="O61" i="4"/>
  <c r="P61" i="4"/>
  <c r="Q61" i="4"/>
  <c r="O62" i="4"/>
  <c r="P62" i="4"/>
  <c r="Q62" i="4"/>
  <c r="O63" i="4"/>
  <c r="P63" i="4"/>
  <c r="Q63" i="4"/>
  <c r="O64" i="4"/>
  <c r="P64" i="4"/>
  <c r="Q64" i="4"/>
  <c r="O65" i="4"/>
  <c r="P65" i="4"/>
  <c r="Q65" i="4"/>
  <c r="O66" i="4"/>
  <c r="P66" i="4"/>
  <c r="Q66" i="4"/>
  <c r="O67" i="4"/>
  <c r="P67" i="4"/>
  <c r="Q67" i="4"/>
  <c r="O68" i="4"/>
  <c r="P68" i="4"/>
  <c r="Q68" i="4"/>
  <c r="O69" i="4"/>
  <c r="P69" i="4"/>
  <c r="Q69" i="4"/>
  <c r="O70" i="4"/>
  <c r="P70" i="4"/>
  <c r="Q70" i="4"/>
  <c r="O71" i="4"/>
  <c r="P71" i="4"/>
  <c r="Q71" i="4"/>
  <c r="O72" i="4"/>
  <c r="P72" i="4"/>
  <c r="Q72" i="4"/>
  <c r="O73" i="4"/>
  <c r="P73" i="4"/>
  <c r="Q73" i="4"/>
  <c r="O74" i="4"/>
  <c r="P74" i="4"/>
  <c r="Q74" i="4"/>
  <c r="O75" i="4"/>
  <c r="P75" i="4"/>
  <c r="Q75" i="4"/>
  <c r="O76" i="4"/>
  <c r="P76" i="4"/>
  <c r="Q76" i="4"/>
  <c r="O77" i="4"/>
  <c r="P77" i="4"/>
  <c r="Q77" i="4"/>
  <c r="O78" i="4"/>
  <c r="P78" i="4"/>
  <c r="Q78" i="4"/>
  <c r="P4" i="4"/>
  <c r="Q4" i="4"/>
  <c r="O4" i="4"/>
  <c r="O5" i="3"/>
  <c r="P5" i="3"/>
  <c r="Q5" i="3"/>
  <c r="O6" i="3"/>
  <c r="P6" i="3"/>
  <c r="Q6" i="3"/>
  <c r="O7" i="3"/>
  <c r="P7" i="3"/>
  <c r="Q7" i="3"/>
  <c r="O8" i="3"/>
  <c r="P8" i="3"/>
  <c r="Q8" i="3"/>
  <c r="O9" i="3"/>
  <c r="P9" i="3"/>
  <c r="Q9" i="3"/>
  <c r="O10" i="3"/>
  <c r="P10" i="3"/>
  <c r="Q10" i="3"/>
  <c r="O11" i="3"/>
  <c r="P11" i="3"/>
  <c r="Q11" i="3"/>
  <c r="O12" i="3"/>
  <c r="P12" i="3"/>
  <c r="Q12" i="3"/>
  <c r="O13" i="3"/>
  <c r="P13" i="3"/>
  <c r="Q13" i="3"/>
  <c r="O14" i="3"/>
  <c r="P14" i="3"/>
  <c r="Q14" i="3"/>
  <c r="O15" i="3"/>
  <c r="P15" i="3"/>
  <c r="Q15" i="3"/>
  <c r="O16" i="3"/>
  <c r="P16" i="3"/>
  <c r="Q16" i="3"/>
  <c r="O17" i="3"/>
  <c r="P17" i="3"/>
  <c r="Q17" i="3"/>
  <c r="O18" i="3"/>
  <c r="P18" i="3"/>
  <c r="Q18" i="3"/>
  <c r="O19" i="3"/>
  <c r="P19" i="3"/>
  <c r="Q19" i="3"/>
  <c r="O20" i="3"/>
  <c r="P20" i="3"/>
  <c r="Q20" i="3"/>
  <c r="O21" i="3"/>
  <c r="P21" i="3"/>
  <c r="Q21" i="3"/>
  <c r="O22" i="3"/>
  <c r="P22" i="3"/>
  <c r="Q22" i="3"/>
  <c r="O23" i="3"/>
  <c r="P23" i="3"/>
  <c r="Q23" i="3"/>
  <c r="O24" i="3"/>
  <c r="P24" i="3"/>
  <c r="Q24" i="3"/>
  <c r="O25" i="3"/>
  <c r="P25" i="3"/>
  <c r="Q25" i="3"/>
  <c r="O26" i="3"/>
  <c r="P26" i="3"/>
  <c r="Q26" i="3"/>
  <c r="O27" i="3"/>
  <c r="P27" i="3"/>
  <c r="Q27" i="3"/>
  <c r="O28" i="3"/>
  <c r="P28" i="3"/>
  <c r="Q28" i="3"/>
  <c r="O29" i="3"/>
  <c r="P29" i="3"/>
  <c r="Q29" i="3"/>
  <c r="O30" i="3"/>
  <c r="P30" i="3"/>
  <c r="Q30" i="3"/>
  <c r="O31" i="3"/>
  <c r="P31" i="3"/>
  <c r="Q31" i="3"/>
  <c r="O32" i="3"/>
  <c r="P32" i="3"/>
  <c r="Q32" i="3"/>
  <c r="O33" i="3"/>
  <c r="P33" i="3"/>
  <c r="Q33" i="3"/>
  <c r="O34" i="3"/>
  <c r="P34" i="3"/>
  <c r="Q34" i="3"/>
  <c r="O35" i="3"/>
  <c r="P35" i="3"/>
  <c r="Q35" i="3"/>
  <c r="O36" i="3"/>
  <c r="P36" i="3"/>
  <c r="Q36" i="3"/>
  <c r="O37" i="3"/>
  <c r="P37" i="3"/>
  <c r="Q37" i="3"/>
  <c r="O38" i="3"/>
  <c r="P38" i="3"/>
  <c r="Q38" i="3"/>
  <c r="O39" i="3"/>
  <c r="P39" i="3"/>
  <c r="Q39" i="3"/>
  <c r="O40" i="3"/>
  <c r="P40" i="3"/>
  <c r="Q40" i="3"/>
  <c r="O41" i="3"/>
  <c r="P41" i="3"/>
  <c r="Q41" i="3"/>
  <c r="O42" i="3"/>
  <c r="P42" i="3"/>
  <c r="Q42" i="3"/>
  <c r="O43" i="3"/>
  <c r="P43" i="3"/>
  <c r="Q43" i="3"/>
  <c r="O44" i="3"/>
  <c r="P44" i="3"/>
  <c r="Q44" i="3"/>
  <c r="O45" i="3"/>
  <c r="P45" i="3"/>
  <c r="Q45" i="3"/>
  <c r="O46" i="3"/>
  <c r="P46" i="3"/>
  <c r="Q46" i="3"/>
  <c r="O47" i="3"/>
  <c r="P47" i="3"/>
  <c r="Q47" i="3"/>
  <c r="O48" i="3"/>
  <c r="P48" i="3"/>
  <c r="Q48" i="3"/>
  <c r="O49" i="3"/>
  <c r="P49" i="3"/>
  <c r="Q49" i="3"/>
  <c r="O50" i="3"/>
  <c r="P50" i="3"/>
  <c r="Q50" i="3"/>
  <c r="O51" i="3"/>
  <c r="P51" i="3"/>
  <c r="Q51" i="3"/>
  <c r="O52" i="3"/>
  <c r="P52" i="3"/>
  <c r="Q52" i="3"/>
  <c r="O53" i="3"/>
  <c r="P53" i="3"/>
  <c r="Q53" i="3"/>
  <c r="O54" i="3"/>
  <c r="P54" i="3"/>
  <c r="Q54" i="3"/>
  <c r="O55" i="3"/>
  <c r="P55" i="3"/>
  <c r="Q55" i="3"/>
  <c r="O56" i="3"/>
  <c r="P56" i="3"/>
  <c r="Q56" i="3"/>
  <c r="O57" i="3"/>
  <c r="P57" i="3"/>
  <c r="Q57" i="3"/>
  <c r="O58" i="3"/>
  <c r="P58" i="3"/>
  <c r="Q58" i="3"/>
  <c r="O59" i="3"/>
  <c r="P59" i="3"/>
  <c r="Q59" i="3"/>
  <c r="O60" i="3"/>
  <c r="P60" i="3"/>
  <c r="Q60" i="3"/>
  <c r="O61" i="3"/>
  <c r="P61" i="3"/>
  <c r="Q61" i="3"/>
  <c r="O62" i="3"/>
  <c r="P62" i="3"/>
  <c r="Q62" i="3"/>
  <c r="O63" i="3"/>
  <c r="P63" i="3"/>
  <c r="Q63" i="3"/>
  <c r="O64" i="3"/>
  <c r="P64" i="3"/>
  <c r="Q64" i="3"/>
  <c r="O65" i="3"/>
  <c r="P65" i="3"/>
  <c r="Q65" i="3"/>
  <c r="O66" i="3"/>
  <c r="P66" i="3"/>
  <c r="Q66" i="3"/>
  <c r="O67" i="3"/>
  <c r="P67" i="3"/>
  <c r="Q67" i="3"/>
  <c r="O68" i="3"/>
  <c r="P68" i="3"/>
  <c r="Q68" i="3"/>
  <c r="O69" i="3"/>
  <c r="P69" i="3"/>
  <c r="Q69" i="3"/>
  <c r="O70" i="3"/>
  <c r="P70" i="3"/>
  <c r="Q70" i="3"/>
  <c r="O71" i="3"/>
  <c r="P71" i="3"/>
  <c r="Q71" i="3"/>
  <c r="O72" i="3"/>
  <c r="P72" i="3"/>
  <c r="Q72" i="3"/>
  <c r="O73" i="3"/>
  <c r="P73" i="3"/>
  <c r="Q73" i="3"/>
  <c r="O74" i="3"/>
  <c r="P74" i="3"/>
  <c r="Q74" i="3"/>
  <c r="O75" i="3"/>
  <c r="P75" i="3"/>
  <c r="Q75" i="3"/>
  <c r="O76" i="3"/>
  <c r="P76" i="3"/>
  <c r="Q76" i="3"/>
  <c r="O77" i="3"/>
  <c r="P77" i="3"/>
  <c r="Q77" i="3"/>
  <c r="O78" i="3"/>
  <c r="P78" i="3"/>
  <c r="Q78" i="3"/>
  <c r="P4" i="3"/>
  <c r="Q4" i="3"/>
  <c r="O4" i="3"/>
  <c r="P8" i="1"/>
  <c r="Q8" i="1"/>
  <c r="P9" i="1"/>
  <c r="Q9" i="1"/>
  <c r="P10" i="1"/>
  <c r="Q10" i="1"/>
  <c r="P11" i="1"/>
  <c r="Q11" i="1"/>
  <c r="P12" i="1"/>
  <c r="Q12" i="1"/>
  <c r="P13" i="1"/>
  <c r="Q13" i="1"/>
  <c r="P14" i="1"/>
  <c r="Q14" i="1"/>
  <c r="P15" i="1"/>
  <c r="Q15" i="1"/>
  <c r="P16" i="1"/>
  <c r="Q16" i="1"/>
  <c r="P17" i="1"/>
  <c r="Q17" i="1"/>
  <c r="P18" i="1"/>
  <c r="Q18" i="1"/>
  <c r="P19" i="1"/>
  <c r="Q19" i="1"/>
  <c r="O20" i="1"/>
  <c r="P20" i="1"/>
  <c r="Q20" i="1"/>
  <c r="P21" i="1"/>
  <c r="Q21" i="1"/>
  <c r="P22" i="1"/>
  <c r="Q22" i="1"/>
  <c r="P23" i="1"/>
  <c r="Q23" i="1"/>
  <c r="P24" i="1"/>
  <c r="Q24" i="1"/>
  <c r="P25" i="1"/>
  <c r="Q25" i="1"/>
  <c r="P26" i="1"/>
  <c r="Q26" i="1"/>
  <c r="P27" i="1"/>
  <c r="Q27" i="1"/>
  <c r="O48" i="1"/>
  <c r="P48" i="1"/>
  <c r="Q48" i="1"/>
  <c r="O69" i="1"/>
  <c r="Q69" i="1"/>
  <c r="P72" i="1"/>
  <c r="Q72" i="1"/>
  <c r="P73" i="1"/>
  <c r="Q73" i="1"/>
  <c r="P74" i="1"/>
  <c r="Q74" i="1"/>
  <c r="P75" i="1"/>
  <c r="Q75" i="1"/>
  <c r="P77" i="1"/>
  <c r="Q77" i="1"/>
  <c r="P78" i="1"/>
  <c r="Q78" i="1"/>
  <c r="P4" i="13"/>
  <c r="O4" i="1" s="1"/>
  <c r="M3034" i="7" l="1"/>
  <c r="M3033" i="7"/>
  <c r="M3032" i="7"/>
  <c r="M3031" i="7"/>
  <c r="M3030" i="7"/>
  <c r="M3029" i="7"/>
  <c r="M3028" i="7"/>
  <c r="M3027" i="7"/>
  <c r="M3026" i="7"/>
  <c r="M3025" i="7"/>
  <c r="M3024" i="7"/>
  <c r="M3023" i="7"/>
  <c r="M3022" i="7"/>
  <c r="M3021" i="7"/>
  <c r="M3020" i="7"/>
  <c r="M3019" i="7"/>
  <c r="M3018" i="7"/>
  <c r="M3017" i="7"/>
  <c r="M3016" i="7"/>
  <c r="M3015" i="7"/>
  <c r="M3014" i="7"/>
  <c r="M3013" i="7"/>
  <c r="M3012" i="7"/>
  <c r="M3011" i="7"/>
  <c r="M3010" i="7"/>
  <c r="M3009" i="7"/>
  <c r="M3008" i="7"/>
  <c r="M3007" i="7"/>
  <c r="M3006" i="7"/>
  <c r="M3005" i="7"/>
  <c r="M3004" i="7"/>
  <c r="M3003" i="7"/>
  <c r="M3002" i="7"/>
  <c r="M3001" i="7"/>
  <c r="M3000" i="7"/>
  <c r="M2999" i="7"/>
  <c r="M2998" i="7"/>
  <c r="M2997" i="7"/>
  <c r="M2996" i="7"/>
  <c r="M2995" i="7"/>
  <c r="M2994" i="7"/>
  <c r="M2993" i="7"/>
  <c r="M2992" i="7"/>
  <c r="M2991" i="7"/>
  <c r="M2990" i="7"/>
  <c r="M2989" i="7"/>
  <c r="M2988" i="7"/>
  <c r="M2987" i="7"/>
  <c r="M2986" i="7"/>
  <c r="M2985" i="7"/>
  <c r="M2984" i="7"/>
  <c r="M2983" i="7"/>
  <c r="M2982" i="7"/>
  <c r="M2981" i="7"/>
  <c r="M2980" i="7"/>
  <c r="M2979" i="7"/>
  <c r="M2978" i="7"/>
  <c r="M2977" i="7"/>
  <c r="M2976" i="7"/>
  <c r="M2975" i="7"/>
  <c r="M2974" i="7"/>
  <c r="M2973" i="7"/>
  <c r="M2972" i="7"/>
  <c r="M2971" i="7"/>
  <c r="M2970" i="7"/>
  <c r="M2969" i="7"/>
  <c r="M2968" i="7"/>
  <c r="M2967" i="7"/>
  <c r="M2966" i="7"/>
  <c r="M2965" i="7"/>
  <c r="M2964" i="7"/>
  <c r="M2963" i="7"/>
  <c r="M2962" i="7"/>
  <c r="M2961" i="7"/>
  <c r="M2960" i="7"/>
  <c r="M2959" i="7"/>
  <c r="M2958" i="7"/>
  <c r="M2957" i="7"/>
  <c r="M2956" i="7"/>
  <c r="M2955" i="7"/>
  <c r="M2954" i="7"/>
  <c r="M2953" i="7"/>
  <c r="M2952" i="7"/>
  <c r="M2951" i="7"/>
  <c r="M2950" i="7"/>
  <c r="M2949" i="7"/>
  <c r="M2948" i="7"/>
  <c r="M2947" i="7"/>
  <c r="M2946" i="7"/>
  <c r="M2945" i="7"/>
  <c r="M2944" i="7"/>
  <c r="M2943" i="7"/>
  <c r="M2942" i="7"/>
  <c r="M2941" i="7"/>
  <c r="M2940" i="7"/>
  <c r="M2939" i="7"/>
  <c r="M2938" i="7"/>
  <c r="M2937" i="7"/>
  <c r="M2936" i="7"/>
  <c r="M2935" i="7"/>
  <c r="M2934" i="7"/>
  <c r="M2933" i="7"/>
  <c r="M2932" i="7"/>
  <c r="M2931" i="7"/>
  <c r="M2930" i="7"/>
  <c r="M2929" i="7"/>
  <c r="M2928" i="7"/>
  <c r="M2927" i="7"/>
  <c r="M2926" i="7"/>
  <c r="M2925" i="7"/>
  <c r="M2924" i="7"/>
  <c r="M2923" i="7"/>
  <c r="M2922" i="7"/>
  <c r="M2921" i="7"/>
  <c r="M2920" i="7"/>
  <c r="M2919" i="7"/>
  <c r="M2918" i="7"/>
  <c r="M2917" i="7"/>
  <c r="M2916" i="7"/>
  <c r="M2915" i="7"/>
  <c r="M2914" i="7"/>
  <c r="M2913" i="7"/>
  <c r="M2912" i="7"/>
  <c r="M2911" i="7"/>
  <c r="M2910" i="7"/>
  <c r="M2909" i="7"/>
  <c r="M2908" i="7"/>
  <c r="M2907" i="7"/>
  <c r="M2906" i="7"/>
  <c r="M2905" i="7"/>
  <c r="M2904" i="7"/>
  <c r="M2903" i="7"/>
  <c r="M2902" i="7"/>
  <c r="M2901" i="7"/>
  <c r="M2900" i="7"/>
  <c r="M2899" i="7"/>
  <c r="M2898" i="7"/>
  <c r="M2897" i="7"/>
  <c r="M2896" i="7"/>
  <c r="M2895" i="7"/>
  <c r="M2894" i="7"/>
  <c r="M2893" i="7"/>
  <c r="M2892" i="7"/>
  <c r="M2891" i="7"/>
  <c r="M2890" i="7"/>
  <c r="M2889" i="7"/>
  <c r="M2888" i="7"/>
  <c r="M2887" i="7"/>
  <c r="M2886" i="7"/>
  <c r="M2885" i="7"/>
  <c r="M2884" i="7"/>
  <c r="M2883" i="7"/>
  <c r="M2882" i="7"/>
  <c r="M2881" i="7"/>
  <c r="M2880" i="7"/>
  <c r="M2879" i="7"/>
  <c r="M2878" i="7"/>
  <c r="M2877" i="7"/>
  <c r="M2876" i="7"/>
  <c r="M2875" i="7"/>
  <c r="M2874" i="7"/>
  <c r="M2873" i="7"/>
  <c r="M2872" i="7"/>
  <c r="M2871" i="7"/>
  <c r="M2870" i="7"/>
  <c r="M2869" i="7"/>
  <c r="M2868" i="7"/>
  <c r="M2867" i="7"/>
  <c r="M2866" i="7"/>
  <c r="M2865" i="7"/>
  <c r="M2864" i="7"/>
  <c r="M2863" i="7"/>
  <c r="M2862" i="7"/>
  <c r="M2861" i="7"/>
  <c r="M2860" i="7"/>
  <c r="M2859" i="7"/>
  <c r="M2858" i="7"/>
  <c r="M2857" i="7"/>
  <c r="M2856" i="7"/>
  <c r="M2855" i="7"/>
  <c r="M2854" i="7"/>
  <c r="M2853" i="7"/>
  <c r="M2852" i="7"/>
  <c r="M2851" i="7"/>
  <c r="M2850" i="7"/>
  <c r="M2849" i="7"/>
  <c r="M2848" i="7"/>
  <c r="M2847" i="7"/>
  <c r="M2846" i="7"/>
  <c r="M2845" i="7"/>
  <c r="M2844" i="7"/>
  <c r="M2843" i="7"/>
  <c r="M2842" i="7"/>
  <c r="M2841" i="7"/>
  <c r="M2840" i="7"/>
  <c r="M2839" i="7"/>
  <c r="M2838" i="7"/>
  <c r="M2837" i="7"/>
  <c r="M2836" i="7"/>
  <c r="M2835" i="7"/>
  <c r="M2834" i="7"/>
  <c r="M2833" i="7"/>
  <c r="M2832" i="7"/>
  <c r="M2831" i="7"/>
  <c r="M2830" i="7"/>
  <c r="M2829" i="7"/>
  <c r="M2828" i="7"/>
  <c r="M2827" i="7"/>
  <c r="M2826" i="7"/>
  <c r="M2825" i="7"/>
  <c r="M2824" i="7"/>
  <c r="M2823" i="7"/>
  <c r="M2822" i="7"/>
  <c r="M2821" i="7"/>
  <c r="M2820" i="7"/>
  <c r="M2819" i="7"/>
  <c r="M2818" i="7"/>
  <c r="M2817" i="7"/>
  <c r="M2816" i="7"/>
  <c r="M2815" i="7"/>
  <c r="M2814" i="7"/>
  <c r="M2813" i="7"/>
  <c r="M2812" i="7"/>
  <c r="M2811" i="7"/>
  <c r="M2810" i="7"/>
  <c r="M2809" i="7"/>
  <c r="M2808" i="7"/>
  <c r="M2807" i="7"/>
  <c r="M2806" i="7"/>
  <c r="M2805" i="7"/>
  <c r="M2804" i="7"/>
  <c r="M2803" i="7"/>
  <c r="M2802" i="7"/>
  <c r="M2801" i="7"/>
  <c r="M2800" i="7"/>
  <c r="M2799" i="7"/>
  <c r="M2798" i="7"/>
  <c r="M2797" i="7"/>
  <c r="M2796" i="7"/>
  <c r="M2795" i="7"/>
  <c r="M2794" i="7"/>
  <c r="M2793" i="7"/>
  <c r="M2792" i="7"/>
  <c r="M2791" i="7"/>
  <c r="M2790" i="7"/>
  <c r="M2789" i="7"/>
  <c r="M2788" i="7"/>
  <c r="M2787" i="7"/>
  <c r="M2786" i="7"/>
  <c r="M2785" i="7"/>
  <c r="M2784" i="7"/>
  <c r="M2783" i="7"/>
  <c r="M2782" i="7"/>
  <c r="M2781" i="7"/>
  <c r="M2780" i="7"/>
  <c r="M2779" i="7"/>
  <c r="M2778" i="7"/>
  <c r="M2777" i="7"/>
  <c r="M2776" i="7"/>
  <c r="M2775" i="7"/>
  <c r="M2774" i="7"/>
  <c r="M2773" i="7"/>
  <c r="M2772" i="7"/>
  <c r="M2771" i="7"/>
  <c r="M2770" i="7"/>
  <c r="M2769" i="7"/>
  <c r="M2768" i="7"/>
  <c r="M2767" i="7"/>
  <c r="M2766" i="7"/>
  <c r="M2765" i="7"/>
  <c r="M2764" i="7"/>
  <c r="M2763" i="7"/>
  <c r="M2762" i="7"/>
  <c r="M2761" i="7"/>
  <c r="M2760" i="7"/>
  <c r="M2759" i="7"/>
  <c r="M2758" i="7"/>
  <c r="M2757" i="7"/>
  <c r="M2756" i="7"/>
  <c r="M2755" i="7"/>
  <c r="M2754" i="7"/>
  <c r="M2753" i="7"/>
  <c r="M2752" i="7"/>
  <c r="M2751" i="7"/>
  <c r="M2750" i="7"/>
  <c r="M2749" i="7"/>
  <c r="M2748" i="7"/>
  <c r="M2747" i="7"/>
  <c r="M2746" i="7"/>
  <c r="M2745" i="7"/>
  <c r="M2744" i="7"/>
  <c r="M2743" i="7"/>
  <c r="M2742" i="7"/>
  <c r="M2741" i="7"/>
  <c r="M2740" i="7"/>
  <c r="M2739" i="7"/>
  <c r="M2738" i="7"/>
  <c r="M2737" i="7"/>
  <c r="M2736" i="7"/>
  <c r="M2735" i="7"/>
  <c r="M2734" i="7"/>
  <c r="M2733" i="7"/>
  <c r="M2732" i="7"/>
  <c r="M2731" i="7"/>
  <c r="M2730" i="7"/>
  <c r="M2729" i="7"/>
  <c r="M2728" i="7"/>
  <c r="M2727" i="7"/>
  <c r="M2726" i="7"/>
  <c r="M2725" i="7"/>
  <c r="M2724" i="7"/>
  <c r="M2723" i="7"/>
  <c r="M2722" i="7"/>
  <c r="M2721" i="7"/>
  <c r="M2720" i="7"/>
  <c r="M2719" i="7"/>
  <c r="M2718" i="7"/>
  <c r="M2717" i="7"/>
  <c r="M2716" i="7"/>
  <c r="M2715" i="7"/>
  <c r="M2714" i="7"/>
  <c r="M2713" i="7"/>
  <c r="M2712" i="7"/>
  <c r="M2711" i="7"/>
  <c r="M2710" i="7"/>
  <c r="M2709" i="7"/>
  <c r="M2708" i="7"/>
  <c r="M2707" i="7"/>
  <c r="M2706" i="7"/>
  <c r="M2705" i="7"/>
  <c r="M2704" i="7"/>
  <c r="M2703" i="7"/>
  <c r="M2702" i="7"/>
  <c r="M2701" i="7"/>
  <c r="M2700" i="7"/>
  <c r="M2699" i="7"/>
  <c r="M2698" i="7"/>
  <c r="M2697" i="7"/>
  <c r="M2696" i="7"/>
  <c r="M2695" i="7"/>
  <c r="M2694" i="7"/>
  <c r="M2693" i="7"/>
  <c r="M2692" i="7"/>
  <c r="M2691" i="7"/>
  <c r="M2690" i="7"/>
  <c r="M2689" i="7"/>
  <c r="M2688" i="7"/>
  <c r="M2687" i="7"/>
  <c r="M2686" i="7"/>
  <c r="M2685" i="7"/>
  <c r="M2684" i="7"/>
  <c r="M2683" i="7"/>
  <c r="M2682" i="7"/>
  <c r="M2681" i="7"/>
  <c r="M2680" i="7"/>
  <c r="M2679" i="7"/>
  <c r="M2678" i="7"/>
  <c r="M2677" i="7"/>
  <c r="M2676" i="7"/>
  <c r="M2675" i="7"/>
  <c r="M2674" i="7"/>
  <c r="M2673" i="7"/>
  <c r="M2672" i="7"/>
  <c r="M2671" i="7"/>
  <c r="M2670" i="7"/>
  <c r="M2669" i="7"/>
  <c r="M2668" i="7"/>
  <c r="M2667" i="7"/>
  <c r="M2666" i="7"/>
  <c r="M2665" i="7"/>
  <c r="M2664" i="7"/>
  <c r="M2663" i="7"/>
  <c r="M2662" i="7"/>
  <c r="M2661" i="7"/>
  <c r="M2660" i="7"/>
  <c r="M2659" i="7"/>
  <c r="M2658" i="7"/>
  <c r="M2657" i="7"/>
  <c r="M2656" i="7"/>
  <c r="M2655" i="7"/>
  <c r="M2654" i="7"/>
  <c r="M2653" i="7"/>
  <c r="M2652" i="7"/>
  <c r="M2651" i="7"/>
  <c r="M2650" i="7"/>
  <c r="M2649" i="7"/>
  <c r="M2648" i="7"/>
  <c r="M2647" i="7"/>
  <c r="M2646" i="7"/>
  <c r="M2645" i="7"/>
  <c r="M2644" i="7"/>
  <c r="M2643" i="7"/>
  <c r="M2642" i="7"/>
  <c r="M2641" i="7"/>
  <c r="M2640" i="7"/>
  <c r="M2639" i="7"/>
  <c r="M2638" i="7"/>
  <c r="M2637" i="7"/>
  <c r="M2636" i="7"/>
  <c r="M2635" i="7"/>
  <c r="M2634" i="7"/>
  <c r="M2633" i="7"/>
  <c r="M2632" i="7"/>
  <c r="M2631" i="7"/>
  <c r="M2630" i="7"/>
  <c r="M2629" i="7"/>
  <c r="M2628" i="7"/>
  <c r="M2627" i="7"/>
  <c r="M2626" i="7"/>
  <c r="M2625" i="7"/>
  <c r="M2624" i="7"/>
  <c r="M2623" i="7"/>
  <c r="M2622" i="7"/>
  <c r="M2621" i="7"/>
  <c r="M2620" i="7"/>
  <c r="M2619" i="7"/>
  <c r="M2618" i="7"/>
  <c r="M2617" i="7"/>
  <c r="M2616" i="7"/>
  <c r="M2615" i="7"/>
  <c r="M2614" i="7"/>
  <c r="M2613" i="7"/>
  <c r="M2612" i="7"/>
  <c r="M2611" i="7"/>
  <c r="M2610" i="7"/>
  <c r="M2609" i="7"/>
  <c r="M2608" i="7"/>
  <c r="M2607" i="7"/>
  <c r="M2606" i="7"/>
  <c r="M2605" i="7"/>
  <c r="M2604" i="7"/>
  <c r="M2603" i="7"/>
  <c r="M2602" i="7"/>
  <c r="M2601" i="7"/>
  <c r="M2600" i="7"/>
  <c r="M2599" i="7"/>
  <c r="M2598" i="7"/>
  <c r="M2597" i="7"/>
  <c r="M2596" i="7"/>
  <c r="M2595" i="7"/>
  <c r="M2594" i="7"/>
  <c r="M2593" i="7"/>
  <c r="M2592" i="7"/>
  <c r="M2591" i="7"/>
  <c r="M2590" i="7"/>
  <c r="M2589" i="7"/>
  <c r="M2588" i="7"/>
  <c r="M2587" i="7"/>
  <c r="M2586" i="7"/>
  <c r="M2585" i="7"/>
  <c r="M2584" i="7"/>
  <c r="M2583" i="7"/>
  <c r="M2582" i="7"/>
  <c r="M2581" i="7"/>
  <c r="M2580" i="7"/>
  <c r="M2579" i="7"/>
  <c r="M2578" i="7"/>
  <c r="M2577" i="7"/>
  <c r="M2576" i="7"/>
  <c r="M2575" i="7"/>
  <c r="M2574" i="7"/>
  <c r="M2573" i="7"/>
  <c r="M2572" i="7"/>
  <c r="M2571" i="7"/>
  <c r="M2570" i="7"/>
  <c r="M2569" i="7"/>
  <c r="M2568" i="7"/>
  <c r="M2567" i="7"/>
  <c r="M2566" i="7"/>
  <c r="M2565" i="7"/>
  <c r="M2564" i="7"/>
  <c r="M2563" i="7"/>
  <c r="M2562" i="7"/>
  <c r="M2561" i="7"/>
  <c r="M2560" i="7"/>
  <c r="M2559" i="7"/>
  <c r="M2558" i="7"/>
  <c r="M2557" i="7"/>
  <c r="M2556" i="7"/>
  <c r="M2555" i="7"/>
  <c r="M2554" i="7"/>
  <c r="M2553" i="7"/>
  <c r="M2552" i="7"/>
  <c r="M2551" i="7"/>
  <c r="M2550" i="7"/>
  <c r="M2549" i="7"/>
  <c r="M2548" i="7"/>
  <c r="M2547" i="7"/>
  <c r="M2546" i="7"/>
  <c r="M2545" i="7"/>
  <c r="M2544" i="7"/>
  <c r="M2543" i="7"/>
  <c r="M2542" i="7"/>
  <c r="M2541" i="7"/>
  <c r="M2540" i="7"/>
  <c r="M2539" i="7"/>
  <c r="M2538" i="7"/>
  <c r="M2537" i="7"/>
  <c r="M2536" i="7"/>
  <c r="M2535" i="7"/>
  <c r="M2534" i="7"/>
  <c r="M2533" i="7"/>
  <c r="M2532" i="7"/>
  <c r="M2531" i="7"/>
  <c r="M2530" i="7"/>
  <c r="M2529" i="7"/>
  <c r="M2528" i="7"/>
  <c r="M2527" i="7"/>
  <c r="M2526" i="7"/>
  <c r="M2525" i="7"/>
  <c r="M2524" i="7"/>
  <c r="M2523" i="7"/>
  <c r="M2522" i="7"/>
  <c r="M2521" i="7"/>
  <c r="M2520" i="7"/>
  <c r="M2519" i="7"/>
  <c r="M2518" i="7"/>
  <c r="M2517" i="7"/>
  <c r="M2516" i="7"/>
  <c r="M2515" i="7"/>
  <c r="M2514" i="7"/>
  <c r="M2513" i="7"/>
  <c r="M2512" i="7"/>
  <c r="M2511" i="7"/>
  <c r="M2510" i="7"/>
  <c r="M2509" i="7"/>
  <c r="M2508" i="7"/>
  <c r="M2507" i="7"/>
  <c r="M2506" i="7"/>
  <c r="M2505" i="7"/>
  <c r="M2504" i="7"/>
  <c r="M2503" i="7"/>
  <c r="M2502" i="7"/>
  <c r="M2501" i="7"/>
  <c r="M2500" i="7"/>
  <c r="M2499" i="7"/>
  <c r="M2498" i="7"/>
  <c r="M2497" i="7"/>
  <c r="M2496" i="7"/>
  <c r="M2495" i="7"/>
  <c r="M2494" i="7"/>
  <c r="M2493" i="7"/>
  <c r="M2492" i="7"/>
  <c r="M2491" i="7"/>
  <c r="M2490" i="7"/>
  <c r="M2489" i="7"/>
  <c r="M2488" i="7"/>
  <c r="M2487" i="7"/>
  <c r="M2486" i="7"/>
  <c r="M2485" i="7"/>
  <c r="M2484" i="7"/>
  <c r="M2483" i="7"/>
  <c r="M2482" i="7"/>
  <c r="M2481" i="7"/>
  <c r="M2480" i="7"/>
  <c r="M2479" i="7"/>
  <c r="M2478" i="7"/>
  <c r="M2477" i="7"/>
  <c r="M2476" i="7"/>
  <c r="M2475" i="7"/>
  <c r="M2474" i="7"/>
  <c r="M2473" i="7"/>
  <c r="M2472" i="7"/>
  <c r="M2471" i="7"/>
  <c r="M2470" i="7"/>
  <c r="M2469" i="7"/>
  <c r="M2468" i="7"/>
  <c r="M2467" i="7"/>
  <c r="M2466" i="7"/>
  <c r="M2465" i="7"/>
  <c r="M2464" i="7"/>
  <c r="M2463" i="7"/>
  <c r="M2462" i="7"/>
  <c r="M2461" i="7"/>
  <c r="M2460" i="7"/>
  <c r="M2459" i="7"/>
  <c r="M2458" i="7"/>
  <c r="M2457" i="7"/>
  <c r="M2456" i="7"/>
  <c r="M2455" i="7"/>
  <c r="M2454" i="7"/>
  <c r="M2453" i="7"/>
  <c r="M2452" i="7"/>
  <c r="M2451" i="7"/>
  <c r="M2450" i="7"/>
  <c r="M2449" i="7"/>
  <c r="M2448" i="7"/>
  <c r="M2447" i="7"/>
  <c r="M2446" i="7"/>
  <c r="M2445" i="7"/>
  <c r="M2444" i="7"/>
  <c r="M2443" i="7"/>
  <c r="M2442" i="7"/>
  <c r="M2441" i="7"/>
  <c r="M2440" i="7"/>
  <c r="M2439" i="7"/>
  <c r="M2438" i="7"/>
  <c r="M2437" i="7"/>
  <c r="M2436" i="7"/>
  <c r="M2435" i="7"/>
  <c r="M2434" i="7"/>
  <c r="M2433" i="7"/>
  <c r="M2432" i="7"/>
  <c r="M2431" i="7"/>
  <c r="M2430" i="7"/>
  <c r="M2429" i="7"/>
  <c r="M2428" i="7"/>
  <c r="M2427" i="7"/>
  <c r="M2426" i="7"/>
  <c r="M2425" i="7"/>
  <c r="M2424" i="7"/>
  <c r="M2423" i="7"/>
  <c r="M2422" i="7"/>
  <c r="M2421" i="7"/>
  <c r="M2420" i="7"/>
  <c r="M2419" i="7"/>
  <c r="M2418" i="7"/>
  <c r="M2417" i="7"/>
  <c r="M2416" i="7"/>
  <c r="M2415" i="7"/>
  <c r="M2414" i="7"/>
  <c r="M2413" i="7"/>
  <c r="M2412" i="7"/>
  <c r="M2411" i="7"/>
  <c r="M2410" i="7"/>
  <c r="M2409" i="7"/>
  <c r="M2408" i="7"/>
  <c r="M2407" i="7"/>
  <c r="M2406" i="7"/>
  <c r="M2405" i="7"/>
  <c r="M2404" i="7"/>
  <c r="M2403" i="7"/>
  <c r="M2402" i="7"/>
  <c r="M2401" i="7"/>
  <c r="M2400" i="7"/>
  <c r="M2399" i="7"/>
  <c r="M2398" i="7"/>
  <c r="M2397" i="7"/>
  <c r="M2396" i="7"/>
  <c r="M2395" i="7"/>
  <c r="M2394" i="7"/>
  <c r="M2393" i="7"/>
  <c r="M2392" i="7"/>
  <c r="M2391" i="7"/>
  <c r="M2390" i="7"/>
  <c r="M2389" i="7"/>
  <c r="M2388" i="7"/>
  <c r="M2387" i="7"/>
  <c r="M2386" i="7"/>
  <c r="M2385" i="7"/>
  <c r="M2384" i="7"/>
  <c r="M2383" i="7"/>
  <c r="M2382" i="7"/>
  <c r="M2381" i="7"/>
  <c r="M2380" i="7"/>
  <c r="M2379" i="7"/>
  <c r="M2378" i="7"/>
  <c r="M2377" i="7"/>
  <c r="M2376" i="7"/>
  <c r="M2375" i="7"/>
  <c r="M2374" i="7"/>
  <c r="M2373" i="7"/>
  <c r="M2372" i="7"/>
  <c r="M2371" i="7"/>
  <c r="M2370" i="7"/>
  <c r="M2369" i="7"/>
  <c r="M2368" i="7"/>
  <c r="M2367" i="7"/>
  <c r="M2366" i="7"/>
  <c r="M2365" i="7"/>
  <c r="M2364" i="7"/>
  <c r="M2363" i="7"/>
  <c r="M2362" i="7"/>
  <c r="M2361" i="7"/>
  <c r="M2360" i="7"/>
  <c r="M2359" i="7"/>
  <c r="M2358" i="7"/>
  <c r="M2357" i="7"/>
  <c r="M2356" i="7"/>
  <c r="M2355" i="7"/>
  <c r="M2354" i="7"/>
  <c r="M2353" i="7"/>
  <c r="M2352" i="7"/>
  <c r="M2351" i="7"/>
  <c r="M2350" i="7"/>
  <c r="M2349" i="7"/>
  <c r="M2348" i="7"/>
  <c r="M2347" i="7"/>
  <c r="M2346" i="7"/>
  <c r="M2345" i="7"/>
  <c r="M2344" i="7"/>
  <c r="M2343" i="7"/>
  <c r="M2342" i="7"/>
  <c r="M2341" i="7"/>
  <c r="M2340" i="7"/>
  <c r="M2339" i="7"/>
  <c r="M2338" i="7"/>
  <c r="M2337" i="7"/>
  <c r="M2336" i="7"/>
  <c r="M2335" i="7"/>
  <c r="M2334" i="7"/>
  <c r="M2333" i="7"/>
  <c r="M2332" i="7"/>
  <c r="M2331" i="7"/>
  <c r="M2330" i="7"/>
  <c r="M2329" i="7"/>
  <c r="M2328" i="7"/>
  <c r="M2327" i="7"/>
  <c r="M2326" i="7"/>
  <c r="M2325" i="7"/>
  <c r="M2324" i="7"/>
  <c r="M2323" i="7"/>
  <c r="M2322" i="7"/>
  <c r="M2321" i="7"/>
  <c r="M2320" i="7"/>
  <c r="M2319" i="7"/>
  <c r="M2318" i="7"/>
  <c r="M2317" i="7"/>
  <c r="M2316" i="7"/>
  <c r="M2315" i="7"/>
  <c r="M2314" i="7"/>
  <c r="M2313" i="7"/>
  <c r="M2312" i="7"/>
  <c r="M2311" i="7"/>
  <c r="M2310" i="7"/>
  <c r="M2309" i="7"/>
  <c r="M2308" i="7"/>
  <c r="M2307" i="7"/>
  <c r="M2306" i="7"/>
  <c r="M2305" i="7"/>
  <c r="M2304" i="7"/>
  <c r="M2303" i="7"/>
  <c r="M2302" i="7"/>
  <c r="M2301" i="7"/>
  <c r="M2300" i="7"/>
  <c r="M2299" i="7"/>
  <c r="M2298" i="7"/>
  <c r="M2297" i="7"/>
  <c r="M2296" i="7"/>
  <c r="M2295" i="7"/>
  <c r="M2294" i="7"/>
  <c r="M2293" i="7"/>
  <c r="M2292" i="7"/>
  <c r="M2291" i="7"/>
  <c r="M2290" i="7"/>
  <c r="M2289" i="7"/>
  <c r="M2288" i="7"/>
  <c r="M2287" i="7"/>
  <c r="M2286" i="7"/>
  <c r="M2285" i="7"/>
  <c r="M2284" i="7"/>
  <c r="M2283" i="7"/>
  <c r="M2282" i="7"/>
  <c r="M2281" i="7"/>
  <c r="M2280" i="7"/>
  <c r="M2279" i="7"/>
  <c r="M2278" i="7"/>
  <c r="M2277" i="7"/>
  <c r="M2276" i="7"/>
  <c r="M2275" i="7"/>
  <c r="M2274" i="7"/>
  <c r="M2273" i="7"/>
  <c r="M2272" i="7"/>
  <c r="M2271" i="7"/>
  <c r="M2270" i="7"/>
  <c r="M2269" i="7"/>
  <c r="M2268" i="7"/>
  <c r="M2267" i="7"/>
  <c r="M2266" i="7"/>
  <c r="M2265" i="7"/>
  <c r="M2264" i="7"/>
  <c r="M2263" i="7"/>
  <c r="M2262" i="7"/>
  <c r="M2261" i="7"/>
  <c r="M2260" i="7"/>
  <c r="M2259" i="7"/>
  <c r="M2258" i="7"/>
  <c r="M2257" i="7"/>
  <c r="M2256" i="7"/>
  <c r="M2255" i="7"/>
  <c r="M2254" i="7"/>
  <c r="M2253" i="7"/>
  <c r="M2252" i="7"/>
  <c r="M2251" i="7"/>
  <c r="M2250" i="7"/>
  <c r="M2249" i="7"/>
  <c r="M2248" i="7"/>
  <c r="M2247" i="7"/>
  <c r="M2246" i="7"/>
  <c r="M2245" i="7"/>
  <c r="M2244" i="7"/>
  <c r="M2243" i="7"/>
  <c r="M2242" i="7"/>
  <c r="M2241" i="7"/>
  <c r="M2240" i="7"/>
  <c r="M2239" i="7"/>
  <c r="M2238" i="7"/>
  <c r="M2237" i="7"/>
  <c r="M2236" i="7"/>
  <c r="M2235" i="7"/>
  <c r="M2234" i="7"/>
  <c r="M2233" i="7"/>
  <c r="M2232" i="7"/>
  <c r="M2231" i="7"/>
  <c r="M2230" i="7"/>
  <c r="M2229" i="7"/>
  <c r="M2228" i="7"/>
  <c r="M2227" i="7"/>
  <c r="M2226" i="7"/>
  <c r="M2225" i="7"/>
  <c r="M2224" i="7"/>
  <c r="M2223" i="7"/>
  <c r="M2222" i="7"/>
  <c r="M2221" i="7"/>
  <c r="M2220" i="7"/>
  <c r="M2219" i="7"/>
  <c r="M2218" i="7"/>
  <c r="M2217" i="7"/>
  <c r="M2216" i="7"/>
  <c r="M2215" i="7"/>
  <c r="M2214" i="7"/>
  <c r="M2213" i="7"/>
  <c r="M2212" i="7"/>
  <c r="M2211" i="7"/>
  <c r="M2210" i="7"/>
  <c r="M2209" i="7"/>
  <c r="M2208" i="7"/>
  <c r="M2207" i="7"/>
  <c r="M2206" i="7"/>
  <c r="M2205" i="7"/>
  <c r="M2204" i="7"/>
  <c r="M2203" i="7"/>
  <c r="M2202" i="7"/>
  <c r="M2201" i="7"/>
  <c r="M2200" i="7"/>
  <c r="M2199" i="7"/>
  <c r="M2198" i="7"/>
  <c r="M2197" i="7"/>
  <c r="M2196" i="7"/>
  <c r="M2195" i="7"/>
  <c r="M2194" i="7"/>
  <c r="M2193" i="7"/>
  <c r="M2192" i="7"/>
  <c r="M2191" i="7"/>
  <c r="M2190" i="7"/>
  <c r="M2189" i="7"/>
  <c r="M2188" i="7"/>
  <c r="M2187" i="7"/>
  <c r="M2186" i="7"/>
  <c r="M2185" i="7"/>
  <c r="M2184" i="7"/>
  <c r="M2183" i="7"/>
  <c r="M2182" i="7"/>
  <c r="M2181" i="7"/>
  <c r="M2180" i="7"/>
  <c r="M2179" i="7"/>
  <c r="M2178" i="7"/>
  <c r="M2177" i="7"/>
  <c r="M2176" i="7"/>
  <c r="M2175" i="7"/>
  <c r="M2174" i="7"/>
  <c r="M2173" i="7"/>
  <c r="M2172" i="7"/>
  <c r="M2171" i="7"/>
  <c r="M2170" i="7"/>
  <c r="M2169" i="7"/>
  <c r="M2168" i="7"/>
  <c r="M2167" i="7"/>
  <c r="M2166" i="7"/>
  <c r="M2165" i="7"/>
  <c r="M2164" i="7"/>
  <c r="M2163" i="7"/>
  <c r="M2162" i="7"/>
  <c r="M2161" i="7"/>
  <c r="M2160" i="7"/>
  <c r="M2159" i="7"/>
  <c r="M2158" i="7"/>
  <c r="M2157" i="7"/>
  <c r="M2156" i="7"/>
  <c r="M2155" i="7"/>
  <c r="M2154" i="7"/>
  <c r="M2153" i="7"/>
  <c r="M2152" i="7"/>
  <c r="M2151" i="7"/>
  <c r="M2150" i="7"/>
  <c r="M2149" i="7"/>
  <c r="M2148" i="7"/>
  <c r="M2147" i="7"/>
  <c r="M2146" i="7"/>
  <c r="M2145" i="7"/>
  <c r="M2144" i="7"/>
  <c r="M2143" i="7"/>
  <c r="M2142" i="7"/>
  <c r="M2141" i="7"/>
  <c r="M2140" i="7"/>
  <c r="M2139" i="7"/>
  <c r="M2138" i="7"/>
  <c r="M2137" i="7"/>
  <c r="M2136" i="7"/>
  <c r="M2135" i="7"/>
  <c r="M2134" i="7"/>
  <c r="M2133" i="7"/>
  <c r="M2132" i="7"/>
  <c r="M2131" i="7"/>
  <c r="M2130" i="7"/>
  <c r="M2129" i="7"/>
  <c r="M2128" i="7"/>
  <c r="M2127" i="7"/>
  <c r="M2126" i="7"/>
  <c r="M2125" i="7"/>
  <c r="M2124" i="7"/>
  <c r="M2123" i="7"/>
  <c r="M2122" i="7"/>
  <c r="M2121" i="7"/>
  <c r="M2120" i="7"/>
  <c r="M2119" i="7"/>
  <c r="M2118" i="7"/>
  <c r="M2117" i="7"/>
  <c r="M2116" i="7"/>
  <c r="M2115" i="7"/>
  <c r="M2114" i="7"/>
  <c r="M2113" i="7"/>
  <c r="M2112" i="7"/>
  <c r="M2111" i="7"/>
  <c r="M2110" i="7"/>
  <c r="M2109" i="7"/>
  <c r="M2108" i="7"/>
  <c r="M2107" i="7"/>
  <c r="M2106" i="7"/>
  <c r="M2105" i="7"/>
  <c r="M2104" i="7"/>
  <c r="M2103" i="7"/>
  <c r="M2102" i="7"/>
  <c r="M2101" i="7"/>
  <c r="M2100" i="7"/>
  <c r="M2099" i="7"/>
  <c r="M2098" i="7"/>
  <c r="M2097" i="7"/>
  <c r="M2096" i="7"/>
  <c r="M2095" i="7"/>
  <c r="M2094" i="7"/>
  <c r="M2093" i="7"/>
  <c r="M2092" i="7"/>
  <c r="M2091" i="7"/>
  <c r="M2090" i="7"/>
  <c r="M2089" i="7"/>
  <c r="M2088" i="7"/>
  <c r="M2087" i="7"/>
  <c r="M2086" i="7"/>
  <c r="M2085" i="7"/>
  <c r="M2084" i="7"/>
  <c r="M2083" i="7"/>
  <c r="M2082" i="7"/>
  <c r="M2081" i="7"/>
  <c r="M2080" i="7"/>
  <c r="M2079" i="7"/>
  <c r="M2078" i="7"/>
  <c r="M2077" i="7"/>
  <c r="M2076" i="7"/>
  <c r="M2075" i="7"/>
  <c r="M2074" i="7"/>
  <c r="M2073" i="7"/>
  <c r="M2072" i="7"/>
  <c r="M2071" i="7"/>
  <c r="M2070" i="7"/>
  <c r="M2069" i="7"/>
  <c r="M2068" i="7"/>
  <c r="M2067" i="7"/>
  <c r="M2066" i="7"/>
  <c r="M2065" i="7"/>
  <c r="M2064" i="7"/>
  <c r="M2063" i="7"/>
  <c r="M2062" i="7"/>
  <c r="M2061" i="7"/>
  <c r="M2060" i="7"/>
  <c r="M2059" i="7"/>
  <c r="M2058" i="7"/>
  <c r="M2057" i="7"/>
  <c r="M2056" i="7"/>
  <c r="M2055" i="7"/>
  <c r="M2054" i="7"/>
  <c r="M2053" i="7"/>
  <c r="M2052" i="7"/>
  <c r="M2051" i="7"/>
  <c r="M2050" i="7"/>
  <c r="M2049" i="7"/>
  <c r="M2048" i="7"/>
  <c r="M2047" i="7"/>
  <c r="M2046" i="7"/>
  <c r="M2045" i="7"/>
  <c r="M2044" i="7"/>
  <c r="M2043" i="7"/>
  <c r="M2042" i="7"/>
  <c r="M2041" i="7"/>
  <c r="M2040" i="7"/>
  <c r="M2039" i="7"/>
  <c r="M2038" i="7"/>
  <c r="M2037" i="7"/>
  <c r="M2036" i="7"/>
  <c r="M2035" i="7"/>
  <c r="M2034" i="7"/>
  <c r="M2033" i="7"/>
  <c r="M2032" i="7"/>
  <c r="M2031" i="7"/>
  <c r="M2030" i="7"/>
  <c r="M2029" i="7"/>
  <c r="M2028" i="7"/>
  <c r="M2027" i="7"/>
  <c r="M2026" i="7"/>
  <c r="M2025" i="7"/>
  <c r="M2024" i="7"/>
  <c r="M2023" i="7"/>
  <c r="M2022" i="7"/>
  <c r="M2021" i="7"/>
  <c r="M2020" i="7"/>
  <c r="M2019" i="7"/>
  <c r="M2018" i="7"/>
  <c r="M2017" i="7"/>
  <c r="M2016" i="7"/>
  <c r="M2015" i="7"/>
  <c r="M2014" i="7"/>
  <c r="M2013" i="7"/>
  <c r="M2012" i="7"/>
  <c r="M2011" i="7"/>
  <c r="M2010" i="7"/>
  <c r="M2009" i="7"/>
  <c r="M2008" i="7"/>
  <c r="M2007" i="7"/>
  <c r="M2006" i="7"/>
  <c r="M2005" i="7"/>
  <c r="M2004" i="7"/>
  <c r="M2003" i="7"/>
  <c r="M2002" i="7"/>
  <c r="M2001" i="7"/>
  <c r="M2000" i="7"/>
  <c r="M1999" i="7"/>
  <c r="M1998" i="7"/>
  <c r="M1997" i="7"/>
  <c r="M1996" i="7"/>
  <c r="M1995" i="7"/>
  <c r="M1994" i="7"/>
  <c r="M1993" i="7"/>
  <c r="M1992" i="7"/>
  <c r="M1991" i="7"/>
  <c r="M1990" i="7"/>
  <c r="M1989" i="7"/>
  <c r="M1988" i="7"/>
  <c r="M1987" i="7"/>
  <c r="M1986" i="7"/>
  <c r="M1985" i="7"/>
  <c r="M1984" i="7"/>
  <c r="M1983" i="7"/>
  <c r="M1982" i="7"/>
  <c r="M1981" i="7"/>
  <c r="M1980" i="7"/>
  <c r="M1979" i="7"/>
  <c r="M1978" i="7"/>
  <c r="M1977" i="7"/>
  <c r="M1976" i="7"/>
  <c r="M1975" i="7"/>
  <c r="M1974" i="7"/>
  <c r="M1973" i="7"/>
  <c r="M1972" i="7"/>
  <c r="M1971" i="7"/>
  <c r="M1970" i="7"/>
  <c r="M1969" i="7"/>
  <c r="M1968" i="7"/>
  <c r="M1967" i="7"/>
  <c r="M1966" i="7"/>
  <c r="M1965" i="7"/>
  <c r="M1964" i="7"/>
  <c r="M1963" i="7"/>
  <c r="M1962" i="7"/>
  <c r="M1961" i="7"/>
  <c r="M1960" i="7"/>
  <c r="M1959" i="7"/>
  <c r="M1958" i="7"/>
  <c r="M1957" i="7"/>
  <c r="M1956" i="7"/>
  <c r="M1955" i="7"/>
  <c r="M1954" i="7"/>
  <c r="M1953" i="7"/>
  <c r="M1952" i="7"/>
  <c r="M1951" i="7"/>
  <c r="M1950" i="7"/>
  <c r="M1949" i="7"/>
  <c r="M1948" i="7"/>
  <c r="M1947" i="7"/>
  <c r="M1946" i="7"/>
  <c r="M1945" i="7"/>
  <c r="M1944" i="7"/>
  <c r="M1943" i="7"/>
  <c r="M1942" i="7"/>
  <c r="M1941" i="7"/>
  <c r="M1940" i="7"/>
  <c r="M1939" i="7"/>
  <c r="M1938" i="7"/>
  <c r="M1937" i="7"/>
  <c r="M1936" i="7"/>
  <c r="M1935" i="7"/>
  <c r="M1934" i="7"/>
  <c r="M1933" i="7"/>
  <c r="M1932" i="7"/>
  <c r="M1931" i="7"/>
  <c r="M1930" i="7"/>
  <c r="M1929" i="7"/>
  <c r="M1928" i="7"/>
  <c r="M1927" i="7"/>
  <c r="M1926" i="7"/>
  <c r="M1925" i="7"/>
  <c r="M1924" i="7"/>
  <c r="M1923" i="7"/>
  <c r="M1922" i="7"/>
  <c r="M1921" i="7"/>
  <c r="M1920" i="7"/>
  <c r="M1919" i="7"/>
  <c r="M1918" i="7"/>
  <c r="M1917" i="7"/>
  <c r="M1916" i="7"/>
  <c r="M1915" i="7"/>
  <c r="M1914" i="7"/>
  <c r="M1913" i="7"/>
  <c r="M1912" i="7"/>
  <c r="M1911" i="7"/>
  <c r="M1910" i="7"/>
  <c r="M1909" i="7"/>
  <c r="M1908" i="7"/>
  <c r="M1907" i="7"/>
  <c r="M1906" i="7"/>
  <c r="M1905" i="7"/>
  <c r="M1904" i="7"/>
  <c r="M1903" i="7"/>
  <c r="M1902" i="7"/>
  <c r="M1901" i="7"/>
  <c r="M1900" i="7"/>
  <c r="M1899" i="7"/>
  <c r="M1898" i="7"/>
  <c r="M1897" i="7"/>
  <c r="M1896" i="7"/>
  <c r="M1895" i="7"/>
  <c r="M1894" i="7"/>
  <c r="M1893" i="7"/>
  <c r="M1892" i="7"/>
  <c r="M1891" i="7"/>
  <c r="M1890" i="7"/>
  <c r="M1889" i="7"/>
  <c r="M1888" i="7"/>
  <c r="M1887" i="7"/>
  <c r="M1886" i="7"/>
  <c r="M1885" i="7"/>
  <c r="M1884" i="7"/>
  <c r="M1883" i="7"/>
  <c r="M1882" i="7"/>
  <c r="M1881" i="7"/>
  <c r="M1880" i="7"/>
  <c r="M1879" i="7"/>
  <c r="M1878" i="7"/>
  <c r="M1877" i="7"/>
  <c r="M1876" i="7"/>
  <c r="M1875" i="7"/>
  <c r="M1874" i="7"/>
  <c r="M1873" i="7"/>
  <c r="M1872" i="7"/>
  <c r="M1871" i="7"/>
  <c r="M1870" i="7"/>
  <c r="M1869" i="7"/>
  <c r="M1868" i="7"/>
  <c r="M1867" i="7"/>
  <c r="M1866" i="7"/>
  <c r="M1865" i="7"/>
  <c r="M1864" i="7"/>
  <c r="M1863" i="7"/>
  <c r="M1862" i="7"/>
  <c r="M1861" i="7"/>
  <c r="M1860" i="7"/>
  <c r="M1859" i="7"/>
  <c r="M1858" i="7"/>
  <c r="M1857" i="7"/>
  <c r="M1856" i="7"/>
  <c r="M1855" i="7"/>
  <c r="M1854" i="7"/>
  <c r="M1853" i="7"/>
  <c r="M1852" i="7"/>
  <c r="M1851" i="7"/>
  <c r="M1850" i="7"/>
  <c r="M1849" i="7"/>
  <c r="M1848" i="7"/>
  <c r="M1847" i="7"/>
  <c r="M1846" i="7"/>
  <c r="M1845" i="7"/>
  <c r="M1844" i="7"/>
  <c r="M1843" i="7"/>
  <c r="M1842" i="7"/>
  <c r="M1841" i="7"/>
  <c r="M1840" i="7"/>
  <c r="M1839" i="7"/>
  <c r="M1838" i="7"/>
  <c r="M1837" i="7"/>
  <c r="M1836" i="7"/>
  <c r="M1835" i="7"/>
  <c r="M1834" i="7"/>
  <c r="M1833" i="7"/>
  <c r="M1832" i="7"/>
  <c r="M1831" i="7"/>
  <c r="M1830" i="7"/>
  <c r="M1829" i="7"/>
  <c r="M1828" i="7"/>
  <c r="M1827" i="7"/>
  <c r="M1826" i="7"/>
  <c r="M1825" i="7"/>
  <c r="M1824" i="7"/>
  <c r="M1823" i="7"/>
  <c r="M1822" i="7"/>
  <c r="M1821" i="7"/>
  <c r="M1820" i="7"/>
  <c r="M1819" i="7"/>
  <c r="M1818" i="7"/>
  <c r="M1817" i="7"/>
  <c r="M1816" i="7"/>
  <c r="M1815" i="7"/>
  <c r="M1814" i="7"/>
  <c r="M1813" i="7"/>
  <c r="M1812" i="7"/>
  <c r="M1811" i="7"/>
  <c r="M1810" i="7"/>
  <c r="M1809" i="7"/>
  <c r="M1808" i="7"/>
  <c r="M1807" i="7"/>
  <c r="M1806" i="7"/>
  <c r="M1805" i="7"/>
  <c r="M1804" i="7"/>
  <c r="M1803" i="7"/>
  <c r="M1802" i="7"/>
  <c r="M1801" i="7"/>
  <c r="M1800" i="7"/>
  <c r="M1799" i="7"/>
  <c r="M1798" i="7"/>
  <c r="M1797" i="7"/>
  <c r="M1796" i="7"/>
  <c r="M1795" i="7"/>
  <c r="M1794" i="7"/>
  <c r="M1793" i="7"/>
  <c r="M1792" i="7"/>
  <c r="M1791" i="7"/>
  <c r="M1790" i="7"/>
  <c r="M1789" i="7"/>
  <c r="M1788" i="7"/>
  <c r="M1787" i="7"/>
  <c r="M1786" i="7"/>
  <c r="M1785" i="7"/>
  <c r="M1784" i="7"/>
  <c r="M1783" i="7"/>
  <c r="M1782" i="7"/>
  <c r="M1781" i="7"/>
  <c r="M1780" i="7"/>
  <c r="M1779" i="7"/>
  <c r="M1778" i="7"/>
  <c r="M1777" i="7"/>
  <c r="M1776" i="7"/>
  <c r="M1775" i="7"/>
  <c r="M1774" i="7"/>
  <c r="M1773" i="7"/>
  <c r="M1772" i="7"/>
  <c r="M1771" i="7"/>
  <c r="M1770" i="7"/>
  <c r="M1769" i="7"/>
  <c r="M1768" i="7"/>
  <c r="M1767" i="7"/>
  <c r="M1766" i="7"/>
  <c r="M1765" i="7"/>
  <c r="M1764" i="7"/>
  <c r="M1763" i="7"/>
  <c r="M1762" i="7"/>
  <c r="M1761" i="7"/>
  <c r="M1760" i="7"/>
  <c r="M1759" i="7"/>
  <c r="M1758" i="7"/>
  <c r="M1757" i="7"/>
  <c r="M1756" i="7"/>
  <c r="M1755" i="7"/>
  <c r="M1754" i="7"/>
  <c r="M1753" i="7"/>
  <c r="M1752" i="7"/>
  <c r="M1751" i="7"/>
  <c r="M1750" i="7"/>
  <c r="M1749" i="7"/>
  <c r="M1748" i="7"/>
  <c r="M1747" i="7"/>
  <c r="M1746" i="7"/>
  <c r="M1745" i="7"/>
  <c r="M1744" i="7"/>
  <c r="M1743" i="7"/>
  <c r="M1742" i="7"/>
  <c r="M1741" i="7"/>
  <c r="M1740" i="7"/>
  <c r="M1739" i="7"/>
  <c r="M1738" i="7"/>
  <c r="M1737" i="7"/>
  <c r="M1736" i="7"/>
  <c r="M1735" i="7"/>
  <c r="M1734" i="7"/>
  <c r="M1733" i="7"/>
  <c r="M1732" i="7"/>
  <c r="M1731" i="7"/>
  <c r="M1730" i="7"/>
  <c r="M1729" i="7"/>
  <c r="M1728" i="7"/>
  <c r="M1727" i="7"/>
  <c r="M1726" i="7"/>
  <c r="M1725" i="7"/>
  <c r="M1724" i="7"/>
  <c r="M1723" i="7"/>
  <c r="M1722" i="7"/>
  <c r="M1721" i="7"/>
  <c r="M1720" i="7"/>
  <c r="M1719" i="7"/>
  <c r="M1718" i="7"/>
  <c r="M1717" i="7"/>
  <c r="M1716" i="7"/>
  <c r="M1715" i="7"/>
  <c r="M1714" i="7"/>
  <c r="M1713" i="7"/>
  <c r="M1712" i="7"/>
  <c r="M1711" i="7"/>
  <c r="M1710" i="7"/>
  <c r="M1709" i="7"/>
  <c r="M1708" i="7"/>
  <c r="M1707" i="7"/>
  <c r="M1706" i="7"/>
  <c r="M1705" i="7"/>
  <c r="M1704" i="7"/>
  <c r="M1703" i="7"/>
  <c r="M1702" i="7"/>
  <c r="M1701" i="7"/>
  <c r="M1700" i="7"/>
  <c r="M1699" i="7"/>
  <c r="M1698" i="7"/>
  <c r="M1697" i="7"/>
  <c r="M1696" i="7"/>
  <c r="M1695" i="7"/>
  <c r="M1694" i="7"/>
  <c r="M1693" i="7"/>
  <c r="M1692" i="7"/>
  <c r="M1691" i="7"/>
  <c r="M1690" i="7"/>
  <c r="M1689" i="7"/>
  <c r="M1688" i="7"/>
  <c r="M1687" i="7"/>
  <c r="M1686" i="7"/>
  <c r="M1685" i="7"/>
  <c r="M1684" i="7"/>
  <c r="M1683" i="7"/>
  <c r="M1682" i="7"/>
  <c r="M1681" i="7"/>
  <c r="M1680" i="7"/>
  <c r="M1679" i="7"/>
  <c r="M1678" i="7"/>
  <c r="M1677" i="7"/>
  <c r="M1676" i="7"/>
  <c r="M1675" i="7"/>
  <c r="M1674" i="7"/>
  <c r="M1673" i="7"/>
  <c r="M1672" i="7"/>
  <c r="M1671" i="7"/>
  <c r="M1670" i="7"/>
  <c r="M1669" i="7"/>
  <c r="M1668" i="7"/>
  <c r="M1667" i="7"/>
  <c r="M1666" i="7"/>
  <c r="M1665" i="7"/>
  <c r="M1664" i="7"/>
  <c r="M1663" i="7"/>
  <c r="M1662" i="7"/>
  <c r="M1661" i="7"/>
  <c r="M1660" i="7"/>
  <c r="M1659" i="7"/>
  <c r="M1658" i="7"/>
  <c r="M1657" i="7"/>
  <c r="M1656" i="7"/>
  <c r="M1655" i="7"/>
  <c r="M1654" i="7"/>
  <c r="M1653" i="7"/>
  <c r="M1652" i="7"/>
  <c r="M1651" i="7"/>
  <c r="M1650" i="7"/>
  <c r="M1649" i="7"/>
  <c r="M1648" i="7"/>
  <c r="M1647" i="7"/>
  <c r="M1646" i="7"/>
  <c r="M1645" i="7"/>
  <c r="M1644" i="7"/>
  <c r="M1643" i="7"/>
  <c r="M1642" i="7"/>
  <c r="M1641" i="7"/>
  <c r="M1640" i="7"/>
  <c r="M1639" i="7"/>
  <c r="M1638" i="7"/>
  <c r="M1637" i="7"/>
  <c r="M1636" i="7"/>
  <c r="M1635" i="7"/>
  <c r="M1634" i="7"/>
  <c r="M1633" i="7"/>
  <c r="M1632" i="7"/>
  <c r="M1631" i="7"/>
  <c r="M1630" i="7"/>
  <c r="M1629" i="7"/>
  <c r="M1628" i="7"/>
  <c r="M1627" i="7"/>
  <c r="M1626" i="7"/>
  <c r="M1625" i="7"/>
  <c r="M1624" i="7"/>
  <c r="M1623" i="7"/>
  <c r="M1622" i="7"/>
  <c r="M1621" i="7"/>
  <c r="M1620" i="7"/>
  <c r="M1619" i="7"/>
  <c r="M1618" i="7"/>
  <c r="M1617" i="7"/>
  <c r="M1616" i="7"/>
  <c r="M1615" i="7"/>
  <c r="M1614" i="7"/>
  <c r="M1613" i="7"/>
  <c r="M1612" i="7"/>
  <c r="M1611" i="7"/>
  <c r="M1610" i="7"/>
  <c r="M1609" i="7"/>
  <c r="M1608" i="7"/>
  <c r="M1607" i="7"/>
  <c r="M1606" i="7"/>
  <c r="M1605" i="7"/>
  <c r="M1604" i="7"/>
  <c r="M1603" i="7"/>
  <c r="M1602" i="7"/>
  <c r="M1601" i="7"/>
  <c r="M1600" i="7"/>
  <c r="M1599" i="7"/>
  <c r="M1598" i="7"/>
  <c r="M1597" i="7"/>
  <c r="M1596" i="7"/>
  <c r="M1595" i="7"/>
  <c r="M1594" i="7"/>
  <c r="M1593" i="7"/>
  <c r="M1592" i="7"/>
  <c r="M1591" i="7"/>
  <c r="M1590" i="7"/>
  <c r="M1589" i="7"/>
  <c r="M1588" i="7"/>
  <c r="M1587" i="7"/>
  <c r="M1586" i="7"/>
  <c r="M1585" i="7"/>
  <c r="M1584" i="7"/>
  <c r="M1583" i="7"/>
  <c r="M1582" i="7"/>
  <c r="M1581" i="7"/>
  <c r="M1580" i="7"/>
  <c r="M1579" i="7"/>
  <c r="M1578" i="7"/>
  <c r="M1577" i="7"/>
  <c r="M1576" i="7"/>
  <c r="M1575" i="7"/>
  <c r="M1574" i="7"/>
  <c r="M1573" i="7"/>
  <c r="M1572" i="7"/>
  <c r="M1571" i="7"/>
  <c r="M1570" i="7"/>
  <c r="M1569" i="7"/>
  <c r="M1568" i="7"/>
  <c r="M1567" i="7"/>
  <c r="M1566" i="7"/>
  <c r="M1565" i="7"/>
  <c r="M1564" i="7"/>
  <c r="M1563" i="7"/>
  <c r="M1562" i="7"/>
  <c r="M1561" i="7"/>
  <c r="M1560" i="7"/>
  <c r="M1559" i="7"/>
  <c r="M1558" i="7"/>
  <c r="M1557" i="7"/>
  <c r="M1556" i="7"/>
  <c r="M1555" i="7"/>
  <c r="M1554" i="7"/>
  <c r="M1553" i="7"/>
  <c r="M1552" i="7"/>
  <c r="M1551" i="7"/>
  <c r="M1550" i="7"/>
  <c r="M1549" i="7"/>
  <c r="M1548" i="7"/>
  <c r="M1547" i="7"/>
  <c r="M1546" i="7"/>
  <c r="M1545" i="7"/>
  <c r="M1544" i="7"/>
  <c r="M1543" i="7"/>
  <c r="M1542" i="7"/>
  <c r="M1541" i="7"/>
  <c r="M1540" i="7"/>
  <c r="M1539" i="7"/>
  <c r="M1538" i="7"/>
  <c r="M1537" i="7"/>
  <c r="M1536" i="7"/>
  <c r="M1535" i="7"/>
  <c r="M1534" i="7"/>
  <c r="M1533" i="7"/>
  <c r="M1532" i="7"/>
  <c r="M1531" i="7"/>
  <c r="M1530" i="7"/>
  <c r="M1529" i="7"/>
  <c r="M1528" i="7"/>
  <c r="M1527" i="7"/>
  <c r="M1526" i="7"/>
  <c r="M1525" i="7"/>
  <c r="M1524" i="7"/>
  <c r="M1523" i="7"/>
  <c r="M1522" i="7"/>
  <c r="M1521" i="7"/>
  <c r="M1520" i="7"/>
  <c r="M1519" i="7"/>
  <c r="M1518" i="7"/>
  <c r="M1517" i="7"/>
  <c r="M1516" i="7"/>
  <c r="M1515" i="7"/>
  <c r="M1514" i="7"/>
  <c r="M1513" i="7"/>
  <c r="M1512" i="7"/>
  <c r="M1511" i="7"/>
  <c r="M1510" i="7"/>
  <c r="M1509" i="7"/>
  <c r="M1508" i="7"/>
  <c r="M1507" i="7"/>
  <c r="M1506" i="7"/>
  <c r="M1505" i="7"/>
  <c r="M1504" i="7"/>
  <c r="M1503" i="7"/>
  <c r="M1502" i="7"/>
  <c r="M1501" i="7"/>
  <c r="M1500" i="7"/>
  <c r="M1499" i="7"/>
  <c r="M1498" i="7"/>
  <c r="M1497" i="7"/>
  <c r="M1496" i="7"/>
  <c r="M1495" i="7"/>
  <c r="M1494" i="7"/>
  <c r="M1493" i="7"/>
  <c r="M1492" i="7"/>
  <c r="M1491" i="7"/>
  <c r="M1490" i="7"/>
  <c r="M1489" i="7"/>
  <c r="M1488" i="7"/>
  <c r="M1487" i="7"/>
  <c r="M1486" i="7"/>
  <c r="M1485" i="7"/>
  <c r="M1484" i="7"/>
  <c r="M1483" i="7"/>
  <c r="M1482" i="7"/>
  <c r="M1481" i="7"/>
  <c r="M1480" i="7"/>
  <c r="M1479" i="7"/>
  <c r="M1478" i="7"/>
  <c r="M1477" i="7"/>
  <c r="M1476" i="7"/>
  <c r="M1475" i="7"/>
  <c r="M1474" i="7"/>
  <c r="M1473" i="7"/>
  <c r="M1472" i="7"/>
  <c r="M1471" i="7"/>
  <c r="M1470" i="7"/>
  <c r="M1469" i="7"/>
  <c r="M1468" i="7"/>
  <c r="M1467" i="7"/>
  <c r="M1466" i="7"/>
  <c r="M1465" i="7"/>
  <c r="M1464" i="7"/>
  <c r="M1463" i="7"/>
  <c r="M1462" i="7"/>
  <c r="M1461" i="7"/>
  <c r="M1460" i="7"/>
  <c r="M1459" i="7"/>
  <c r="M1458" i="7"/>
  <c r="M1457" i="7"/>
  <c r="M1456" i="7"/>
  <c r="M1455" i="7"/>
  <c r="M1454" i="7"/>
  <c r="M1453" i="7"/>
  <c r="M1452" i="7"/>
  <c r="M1451" i="7"/>
  <c r="M1450" i="7"/>
  <c r="M1449" i="7"/>
  <c r="M1448" i="7"/>
  <c r="M1447" i="7"/>
  <c r="M1446" i="7"/>
  <c r="M1445" i="7"/>
  <c r="M1444" i="7"/>
  <c r="M1443" i="7"/>
  <c r="M1442" i="7"/>
  <c r="M1441" i="7"/>
  <c r="M1440" i="7"/>
  <c r="M1439" i="7"/>
  <c r="M1438" i="7"/>
  <c r="M1437" i="7"/>
  <c r="M1436" i="7"/>
  <c r="M1435" i="7"/>
  <c r="M1434" i="7"/>
  <c r="M1433" i="7"/>
  <c r="M1432" i="7"/>
  <c r="M1431" i="7"/>
  <c r="M1430" i="7"/>
  <c r="M1429" i="7"/>
  <c r="M1428" i="7"/>
  <c r="M1427" i="7"/>
  <c r="M1426" i="7"/>
  <c r="M1425" i="7"/>
  <c r="M1424" i="7"/>
  <c r="M1423" i="7"/>
  <c r="M1422" i="7"/>
  <c r="M1421" i="7"/>
  <c r="M1420" i="7"/>
  <c r="M1419" i="7"/>
  <c r="M1418" i="7"/>
  <c r="M1417" i="7"/>
  <c r="M1416" i="7"/>
  <c r="M1415" i="7"/>
  <c r="M1414" i="7"/>
  <c r="M1413" i="7"/>
  <c r="M1412" i="7"/>
  <c r="M1411" i="7"/>
  <c r="M1410" i="7"/>
  <c r="M1409" i="7"/>
  <c r="M1408" i="7"/>
  <c r="M1407" i="7"/>
  <c r="M1406" i="7"/>
  <c r="M1405" i="7"/>
  <c r="M1404" i="7"/>
  <c r="M1403" i="7"/>
  <c r="M1402" i="7"/>
  <c r="M1401" i="7"/>
  <c r="M1400" i="7"/>
  <c r="M1399" i="7"/>
  <c r="M1398" i="7"/>
  <c r="M1397" i="7"/>
  <c r="M1396" i="7"/>
  <c r="M1395" i="7"/>
  <c r="M1394" i="7"/>
  <c r="M1393" i="7"/>
  <c r="M1392" i="7"/>
  <c r="M1391" i="7"/>
  <c r="M1390" i="7"/>
  <c r="M1389" i="7"/>
  <c r="M1388" i="7"/>
  <c r="M1387" i="7"/>
  <c r="M1386" i="7"/>
  <c r="M1385" i="7"/>
  <c r="M1384" i="7"/>
  <c r="M1383" i="7"/>
  <c r="M1382" i="7"/>
  <c r="M1381" i="7"/>
  <c r="M1380" i="7"/>
  <c r="M1379" i="7"/>
  <c r="M1378" i="7"/>
  <c r="M1377" i="7"/>
  <c r="M1376" i="7"/>
  <c r="M1375" i="7"/>
  <c r="M1374" i="7"/>
  <c r="M1373" i="7"/>
  <c r="M1372" i="7"/>
  <c r="M1371" i="7"/>
  <c r="M1370" i="7"/>
  <c r="M1369" i="7"/>
  <c r="M1368" i="7"/>
  <c r="M1367" i="7"/>
  <c r="M1366" i="7"/>
  <c r="M1365" i="7"/>
  <c r="M1364" i="7"/>
  <c r="M1363" i="7"/>
  <c r="M1362" i="7"/>
  <c r="M1361" i="7"/>
  <c r="M1360" i="7"/>
  <c r="M1359" i="7"/>
  <c r="M1358" i="7"/>
  <c r="M1357" i="7"/>
  <c r="M1356" i="7"/>
  <c r="M1355" i="7"/>
  <c r="M1354" i="7"/>
  <c r="M1353" i="7"/>
  <c r="M1352" i="7"/>
  <c r="M1351" i="7"/>
  <c r="M1350" i="7"/>
  <c r="M1349" i="7"/>
  <c r="M1348" i="7"/>
  <c r="M1347" i="7"/>
  <c r="M1346" i="7"/>
  <c r="M1345" i="7"/>
  <c r="M1344" i="7"/>
  <c r="M1343" i="7"/>
  <c r="M1342" i="7"/>
  <c r="M1341" i="7"/>
  <c r="M1340" i="7"/>
  <c r="M1339" i="7"/>
  <c r="M1338" i="7"/>
  <c r="M1337" i="7"/>
  <c r="M1336" i="7"/>
  <c r="M1335" i="7"/>
  <c r="M1334" i="7"/>
  <c r="M1333" i="7"/>
  <c r="M1332" i="7"/>
  <c r="M1331" i="7"/>
  <c r="M1330" i="7"/>
  <c r="M1329" i="7"/>
  <c r="M1328" i="7"/>
  <c r="M1327" i="7"/>
  <c r="M1326" i="7"/>
  <c r="M1325" i="7"/>
  <c r="M1324" i="7"/>
  <c r="M1323" i="7"/>
  <c r="M1322" i="7"/>
  <c r="M1321" i="7"/>
  <c r="M1320" i="7"/>
  <c r="M1319" i="7"/>
  <c r="M1318" i="7"/>
  <c r="M1317" i="7"/>
  <c r="M1316" i="7"/>
  <c r="M1315" i="7"/>
  <c r="M1314" i="7"/>
  <c r="M1313" i="7"/>
  <c r="M1312" i="7"/>
  <c r="M1311" i="7"/>
  <c r="M1310" i="7"/>
  <c r="M1309" i="7"/>
  <c r="M1308" i="7"/>
  <c r="M1307" i="7"/>
  <c r="M1306" i="7"/>
  <c r="M1305" i="7"/>
  <c r="M1304" i="7"/>
  <c r="M1303" i="7"/>
  <c r="M1302" i="7"/>
  <c r="M1301" i="7"/>
  <c r="M1300" i="7"/>
  <c r="M1299" i="7"/>
  <c r="M1298" i="7"/>
  <c r="M1297" i="7"/>
  <c r="M1296" i="7"/>
  <c r="M1295" i="7"/>
  <c r="M1294" i="7"/>
  <c r="M1293" i="7"/>
  <c r="M1292" i="7"/>
  <c r="M1291" i="7"/>
  <c r="M1290" i="7"/>
  <c r="M1289" i="7"/>
  <c r="M1288" i="7"/>
  <c r="M1287" i="7"/>
  <c r="M1286" i="7"/>
  <c r="M1285" i="7"/>
  <c r="M1284" i="7"/>
  <c r="M1283" i="7"/>
  <c r="M1282" i="7"/>
  <c r="M1281" i="7"/>
  <c r="M1280" i="7"/>
  <c r="M1279" i="7"/>
  <c r="M1278" i="7"/>
  <c r="M1277" i="7"/>
  <c r="M1276" i="7"/>
  <c r="M1275" i="7"/>
  <c r="M1274" i="7"/>
  <c r="M1273" i="7"/>
  <c r="M1272" i="7"/>
  <c r="M1271" i="7"/>
  <c r="M1270" i="7"/>
  <c r="M1269" i="7"/>
  <c r="M1268" i="7"/>
  <c r="M1267" i="7"/>
  <c r="M1266" i="7"/>
  <c r="M1265" i="7"/>
  <c r="M1264" i="7"/>
  <c r="M1263" i="7"/>
  <c r="M1262" i="7"/>
  <c r="M1261" i="7"/>
  <c r="M1260" i="7"/>
  <c r="M1259" i="7"/>
  <c r="M1258" i="7"/>
  <c r="M1257" i="7"/>
  <c r="M1256" i="7"/>
  <c r="M1255" i="7"/>
  <c r="M1254" i="7"/>
  <c r="M1253" i="7"/>
  <c r="M1252" i="7"/>
  <c r="M1251" i="7"/>
  <c r="M1250" i="7"/>
  <c r="M1249" i="7"/>
  <c r="M1248" i="7"/>
  <c r="M1247" i="7"/>
  <c r="M1246" i="7"/>
  <c r="M1245" i="7"/>
  <c r="M1244" i="7"/>
  <c r="M1243" i="7"/>
  <c r="M1242" i="7"/>
  <c r="M1241" i="7"/>
  <c r="M1240" i="7"/>
  <c r="M1239" i="7"/>
  <c r="M1238" i="7"/>
  <c r="M1237" i="7"/>
  <c r="M1236" i="7"/>
  <c r="M1235" i="7"/>
  <c r="M1234" i="7"/>
  <c r="M1233" i="7"/>
  <c r="M1232" i="7"/>
  <c r="M1231" i="7"/>
  <c r="M1230" i="7"/>
  <c r="M1229" i="7"/>
  <c r="M1228" i="7"/>
  <c r="M1227" i="7"/>
  <c r="M1226" i="7"/>
  <c r="M1225" i="7"/>
  <c r="M1224" i="7"/>
  <c r="M1223" i="7"/>
  <c r="M1222" i="7"/>
  <c r="M1221" i="7"/>
  <c r="M1220" i="7"/>
  <c r="M1219" i="7"/>
  <c r="M1218" i="7"/>
  <c r="M1217" i="7"/>
  <c r="M1216" i="7"/>
  <c r="M1215" i="7"/>
  <c r="M1214" i="7"/>
  <c r="M1213" i="7"/>
  <c r="M1212" i="7"/>
  <c r="M1211" i="7"/>
  <c r="M1210" i="7"/>
  <c r="M1209" i="7"/>
  <c r="M1208" i="7"/>
  <c r="M1207" i="7"/>
  <c r="M1206" i="7"/>
  <c r="M1205" i="7"/>
  <c r="M1204" i="7"/>
  <c r="M1203" i="7"/>
  <c r="M1202" i="7"/>
  <c r="M1201" i="7"/>
  <c r="M1200" i="7"/>
  <c r="M1199" i="7"/>
  <c r="M1198" i="7"/>
  <c r="M1197" i="7"/>
  <c r="M1196" i="7"/>
  <c r="M1195" i="7"/>
  <c r="M1194" i="7"/>
  <c r="M1193" i="7"/>
  <c r="M1192" i="7"/>
  <c r="M1191" i="7"/>
  <c r="M1190" i="7"/>
  <c r="M1189" i="7"/>
  <c r="M1188" i="7"/>
  <c r="M1187" i="7"/>
  <c r="M1186" i="7"/>
  <c r="M1185" i="7"/>
  <c r="M1184" i="7"/>
  <c r="M1183" i="7"/>
  <c r="M1182" i="7"/>
  <c r="M1181" i="7"/>
  <c r="M1180" i="7"/>
  <c r="M1179" i="7"/>
  <c r="M1178" i="7"/>
  <c r="M1177" i="7"/>
  <c r="M1176" i="7"/>
  <c r="M1175" i="7"/>
  <c r="M1174" i="7"/>
  <c r="M1173" i="7"/>
  <c r="M1172" i="7"/>
  <c r="M1171" i="7"/>
  <c r="M1170" i="7"/>
  <c r="M1169" i="7"/>
  <c r="M1168" i="7"/>
  <c r="M1167" i="7"/>
  <c r="M1166" i="7"/>
  <c r="M1165" i="7"/>
  <c r="M1164" i="7"/>
  <c r="M1163" i="7"/>
  <c r="M1162" i="7"/>
  <c r="M1161" i="7"/>
  <c r="M1160" i="7"/>
  <c r="M1159" i="7"/>
  <c r="M1158" i="7"/>
  <c r="M1157" i="7"/>
  <c r="M1156" i="7"/>
  <c r="M1155" i="7"/>
  <c r="M1154" i="7"/>
  <c r="M1153" i="7"/>
  <c r="M1152" i="7"/>
  <c r="M1151" i="7"/>
  <c r="M1150" i="7"/>
  <c r="M1149" i="7"/>
  <c r="M1148" i="7"/>
  <c r="M1147" i="7"/>
  <c r="M1146" i="7"/>
  <c r="M1145" i="7"/>
  <c r="M1144" i="7"/>
  <c r="M1143" i="7"/>
  <c r="M1142" i="7"/>
  <c r="M1141" i="7"/>
  <c r="M1140" i="7"/>
  <c r="M1139" i="7"/>
  <c r="M1138" i="7"/>
  <c r="M1137" i="7"/>
  <c r="M1136" i="7"/>
  <c r="M1135" i="7"/>
  <c r="M1134" i="7"/>
  <c r="M1133" i="7"/>
  <c r="M1132" i="7"/>
  <c r="M1131" i="7"/>
  <c r="M1130" i="7"/>
  <c r="M1129" i="7"/>
  <c r="M1128" i="7"/>
  <c r="M1127" i="7"/>
  <c r="M1126" i="7"/>
  <c r="M1125" i="7"/>
  <c r="M1124" i="7"/>
  <c r="M1123" i="7"/>
  <c r="M1122" i="7"/>
  <c r="M1121" i="7"/>
  <c r="M1120" i="7"/>
  <c r="M1119" i="7"/>
  <c r="M1118" i="7"/>
  <c r="M1117" i="7"/>
  <c r="M1116" i="7"/>
  <c r="M1115" i="7"/>
  <c r="M1114" i="7"/>
  <c r="M1113" i="7"/>
  <c r="M1112" i="7"/>
  <c r="M1111" i="7"/>
  <c r="M1110" i="7"/>
  <c r="M1109" i="7"/>
  <c r="M1108" i="7"/>
  <c r="M1107" i="7"/>
  <c r="M1106" i="7"/>
  <c r="M1105" i="7"/>
  <c r="M1104" i="7"/>
  <c r="M1103" i="7"/>
  <c r="M1102" i="7"/>
  <c r="M1101" i="7"/>
  <c r="M1100" i="7"/>
  <c r="M1099" i="7"/>
  <c r="M1098" i="7"/>
  <c r="M1097" i="7"/>
  <c r="M1096" i="7"/>
  <c r="M1095" i="7"/>
  <c r="M1094" i="7"/>
  <c r="M1093" i="7"/>
  <c r="M1092" i="7"/>
  <c r="M1091" i="7"/>
  <c r="M1090" i="7"/>
  <c r="M1089" i="7"/>
  <c r="M1088" i="7"/>
  <c r="M1087" i="7"/>
  <c r="M1086" i="7"/>
  <c r="M1085" i="7"/>
  <c r="M1084" i="7"/>
  <c r="M1083" i="7"/>
  <c r="M1082" i="7"/>
  <c r="M1081" i="7"/>
  <c r="M1080" i="7"/>
  <c r="M1079" i="7"/>
  <c r="M1078" i="7"/>
  <c r="M1077" i="7"/>
  <c r="M1076" i="7"/>
  <c r="M1075" i="7"/>
  <c r="M1074" i="7"/>
  <c r="M1073" i="7"/>
  <c r="M1072" i="7"/>
  <c r="M1071" i="7"/>
  <c r="M1070" i="7"/>
  <c r="M1069" i="7"/>
  <c r="M1068" i="7"/>
  <c r="M1067" i="7"/>
  <c r="M1066" i="7"/>
  <c r="M1065" i="7"/>
  <c r="M1064" i="7"/>
  <c r="M1063" i="7"/>
  <c r="M1062" i="7"/>
  <c r="M1061" i="7"/>
  <c r="M1060" i="7"/>
  <c r="M1059" i="7"/>
  <c r="M1058" i="7"/>
  <c r="M1057" i="7"/>
  <c r="M1056" i="7"/>
  <c r="M1055" i="7"/>
  <c r="M1054" i="7"/>
  <c r="M1053" i="7"/>
  <c r="M1052" i="7"/>
  <c r="M1051" i="7"/>
  <c r="M1050" i="7"/>
  <c r="M1049" i="7"/>
  <c r="M1048" i="7"/>
  <c r="M1047" i="7"/>
  <c r="M1046" i="7"/>
  <c r="M1045" i="7"/>
  <c r="M1044" i="7"/>
  <c r="M1043" i="7"/>
  <c r="M1042" i="7"/>
  <c r="M1041" i="7"/>
  <c r="M1040" i="7"/>
  <c r="M1039" i="7"/>
  <c r="M1038" i="7"/>
  <c r="M1037" i="7"/>
  <c r="M1036" i="7"/>
  <c r="M1035" i="7"/>
  <c r="M1034" i="7"/>
  <c r="M1033" i="7"/>
  <c r="M1032" i="7"/>
  <c r="M1031" i="7"/>
  <c r="M1030" i="7"/>
  <c r="M1029" i="7"/>
  <c r="M1028" i="7"/>
  <c r="M1027" i="7"/>
  <c r="M1026" i="7"/>
  <c r="M1025" i="7"/>
  <c r="M1024" i="7"/>
  <c r="M1023" i="7"/>
  <c r="M1022" i="7"/>
  <c r="M1021" i="7"/>
  <c r="M1020" i="7"/>
  <c r="M1019" i="7"/>
  <c r="M1018" i="7"/>
  <c r="M1017" i="7"/>
  <c r="M1016" i="7"/>
  <c r="M1015" i="7"/>
  <c r="M1014" i="7"/>
  <c r="M1013" i="7"/>
  <c r="M1012" i="7"/>
  <c r="M1011" i="7"/>
  <c r="M1010" i="7"/>
  <c r="M1009" i="7"/>
  <c r="M1008" i="7"/>
  <c r="M1007" i="7"/>
  <c r="M1006" i="7"/>
  <c r="M1005" i="7"/>
  <c r="M1004" i="7"/>
  <c r="M1003" i="7"/>
  <c r="M1002" i="7"/>
  <c r="M1001" i="7"/>
  <c r="M1000" i="7"/>
  <c r="M999" i="7"/>
  <c r="M998" i="7"/>
  <c r="M997" i="7"/>
  <c r="M996" i="7"/>
  <c r="M995" i="7"/>
  <c r="M994" i="7"/>
  <c r="M993" i="7"/>
  <c r="M992" i="7"/>
  <c r="M991" i="7"/>
  <c r="M990" i="7"/>
  <c r="M989" i="7"/>
  <c r="M988" i="7"/>
  <c r="M987" i="7"/>
  <c r="M986" i="7"/>
  <c r="M985" i="7"/>
  <c r="M984" i="7"/>
  <c r="M983" i="7"/>
  <c r="M982" i="7"/>
  <c r="M981" i="7"/>
  <c r="M980" i="7"/>
  <c r="M979" i="7"/>
  <c r="M978" i="7"/>
  <c r="M977" i="7"/>
  <c r="M976" i="7"/>
  <c r="M975" i="7"/>
  <c r="M974" i="7"/>
  <c r="M973" i="7"/>
  <c r="M972" i="7"/>
  <c r="M971" i="7"/>
  <c r="M970" i="7"/>
  <c r="M969" i="7"/>
  <c r="M968" i="7"/>
  <c r="M967" i="7"/>
  <c r="M966" i="7"/>
  <c r="M965" i="7"/>
  <c r="M964" i="7"/>
  <c r="M963" i="7"/>
  <c r="M962" i="7"/>
  <c r="M961" i="7"/>
  <c r="M960" i="7"/>
  <c r="M959" i="7"/>
  <c r="M958" i="7"/>
  <c r="M957" i="7"/>
  <c r="M956" i="7"/>
  <c r="M955" i="7"/>
  <c r="M954" i="7"/>
  <c r="M953" i="7"/>
  <c r="M952" i="7"/>
  <c r="M951" i="7"/>
  <c r="M950" i="7"/>
  <c r="M949" i="7"/>
  <c r="M948" i="7"/>
  <c r="M947" i="7"/>
  <c r="M946" i="7"/>
  <c r="M945" i="7"/>
  <c r="M944" i="7"/>
  <c r="M943" i="7"/>
  <c r="M942" i="7"/>
  <c r="M941" i="7"/>
  <c r="M940" i="7"/>
  <c r="M939" i="7"/>
  <c r="M938" i="7"/>
  <c r="M937" i="7"/>
  <c r="M936" i="7"/>
  <c r="M935" i="7"/>
  <c r="M934" i="7"/>
  <c r="M933" i="7"/>
  <c r="M932" i="7"/>
  <c r="M931" i="7"/>
  <c r="M930" i="7"/>
  <c r="M929" i="7"/>
  <c r="M928" i="7"/>
  <c r="M927" i="7"/>
  <c r="M926" i="7"/>
  <c r="M925" i="7"/>
  <c r="M924" i="7"/>
  <c r="M923" i="7"/>
  <c r="M922" i="7"/>
  <c r="M921" i="7"/>
  <c r="M920" i="7"/>
  <c r="M919" i="7"/>
  <c r="M918" i="7"/>
  <c r="M917" i="7"/>
  <c r="M916" i="7"/>
  <c r="M915" i="7"/>
  <c r="M914" i="7"/>
  <c r="M913" i="7"/>
  <c r="M912" i="7"/>
  <c r="M911" i="7"/>
  <c r="M910" i="7"/>
  <c r="M909" i="7"/>
  <c r="M908" i="7"/>
  <c r="M907" i="7"/>
  <c r="M906" i="7"/>
  <c r="M905" i="7"/>
  <c r="M904" i="7"/>
  <c r="M903" i="7"/>
  <c r="M902" i="7"/>
  <c r="M901" i="7"/>
  <c r="M900" i="7"/>
  <c r="M899" i="7"/>
  <c r="M898" i="7"/>
  <c r="M897" i="7"/>
  <c r="M896" i="7"/>
  <c r="M895" i="7"/>
  <c r="M894" i="7"/>
  <c r="M893" i="7"/>
  <c r="M892" i="7"/>
  <c r="M891" i="7"/>
  <c r="M890" i="7"/>
  <c r="M889" i="7"/>
  <c r="M888" i="7"/>
  <c r="M887" i="7"/>
  <c r="M886" i="7"/>
  <c r="M885" i="7"/>
  <c r="M884" i="7"/>
  <c r="M883" i="7"/>
  <c r="M882" i="7"/>
  <c r="M881" i="7"/>
  <c r="M880" i="7"/>
  <c r="M879" i="7"/>
  <c r="M878" i="7"/>
  <c r="M877" i="7"/>
  <c r="M876" i="7"/>
  <c r="M875" i="7"/>
  <c r="M874" i="7"/>
  <c r="M873" i="7"/>
  <c r="M872" i="7"/>
  <c r="M871" i="7"/>
  <c r="M870" i="7"/>
  <c r="M869" i="7"/>
  <c r="M868" i="7"/>
  <c r="M867" i="7"/>
  <c r="M866" i="7"/>
  <c r="M865" i="7"/>
  <c r="M864" i="7"/>
  <c r="M863" i="7"/>
  <c r="M862" i="7"/>
  <c r="M861" i="7"/>
  <c r="M860" i="7"/>
  <c r="M859" i="7"/>
  <c r="M858" i="7"/>
  <c r="M857" i="7"/>
  <c r="M856" i="7"/>
  <c r="M855" i="7"/>
  <c r="M854" i="7"/>
  <c r="M853" i="7"/>
  <c r="M852" i="7"/>
  <c r="M851" i="7"/>
  <c r="M850" i="7"/>
  <c r="M849" i="7"/>
  <c r="M848" i="7"/>
  <c r="M847" i="7"/>
  <c r="M846" i="7"/>
  <c r="M845" i="7"/>
  <c r="M844" i="7"/>
  <c r="M843" i="7"/>
  <c r="M842" i="7"/>
  <c r="M841" i="7"/>
  <c r="M840" i="7"/>
  <c r="M839" i="7"/>
  <c r="M838" i="7"/>
  <c r="M837" i="7"/>
  <c r="M836" i="7"/>
  <c r="M835" i="7"/>
  <c r="M834" i="7"/>
  <c r="M833" i="7"/>
  <c r="M832" i="7"/>
  <c r="M831" i="7"/>
  <c r="M830" i="7"/>
  <c r="M829" i="7"/>
  <c r="M828" i="7"/>
  <c r="M827" i="7"/>
  <c r="M826" i="7"/>
  <c r="M825" i="7"/>
  <c r="M824" i="7"/>
  <c r="M823" i="7"/>
  <c r="M822" i="7"/>
  <c r="M821" i="7"/>
  <c r="M820" i="7"/>
  <c r="M819" i="7"/>
  <c r="M818" i="7"/>
  <c r="M817" i="7"/>
  <c r="M816" i="7"/>
  <c r="M815" i="7"/>
  <c r="M814" i="7"/>
  <c r="M813" i="7"/>
  <c r="M812" i="7"/>
  <c r="M811" i="7"/>
  <c r="M810" i="7"/>
  <c r="M809" i="7"/>
  <c r="M808" i="7"/>
  <c r="M807" i="7"/>
  <c r="M806" i="7"/>
  <c r="M805" i="7"/>
  <c r="M804" i="7"/>
  <c r="M803" i="7"/>
  <c r="M802" i="7"/>
  <c r="M801" i="7"/>
  <c r="M800" i="7"/>
  <c r="M799" i="7"/>
  <c r="M798" i="7"/>
  <c r="M797" i="7"/>
  <c r="M796" i="7"/>
  <c r="M795" i="7"/>
  <c r="M794" i="7"/>
  <c r="M793" i="7"/>
  <c r="M792" i="7"/>
  <c r="M791" i="7"/>
  <c r="M790" i="7"/>
  <c r="M789" i="7"/>
  <c r="M788" i="7"/>
  <c r="M787" i="7"/>
  <c r="M786" i="7"/>
  <c r="M785" i="7"/>
  <c r="M784" i="7"/>
  <c r="M783" i="7"/>
  <c r="M782" i="7"/>
  <c r="M781" i="7"/>
  <c r="M780" i="7"/>
  <c r="M779" i="7"/>
  <c r="M778" i="7"/>
  <c r="M777" i="7"/>
  <c r="M776" i="7"/>
  <c r="M775" i="7"/>
  <c r="M774" i="7"/>
  <c r="M773" i="7"/>
  <c r="M772" i="7"/>
  <c r="M771" i="7"/>
  <c r="M770" i="7"/>
  <c r="M769" i="7"/>
  <c r="M768" i="7"/>
  <c r="M767" i="7"/>
  <c r="M766" i="7"/>
  <c r="M765" i="7"/>
  <c r="M764" i="7"/>
  <c r="M763" i="7"/>
  <c r="M762" i="7"/>
  <c r="M761" i="7"/>
  <c r="M760" i="7"/>
  <c r="M759" i="7"/>
  <c r="M758" i="7"/>
  <c r="M757" i="7"/>
  <c r="M756" i="7"/>
  <c r="M755" i="7"/>
  <c r="M754" i="7"/>
  <c r="M753" i="7"/>
  <c r="M752" i="7"/>
  <c r="M751" i="7"/>
  <c r="M750" i="7"/>
  <c r="M749" i="7"/>
  <c r="M748" i="7"/>
  <c r="M747" i="7"/>
  <c r="M746" i="7"/>
  <c r="M745" i="7"/>
  <c r="M744" i="7"/>
  <c r="M743" i="7"/>
  <c r="M742" i="7"/>
  <c r="M741" i="7"/>
  <c r="M740" i="7"/>
  <c r="M739" i="7"/>
  <c r="M738" i="7"/>
  <c r="M737" i="7"/>
  <c r="M736" i="7"/>
  <c r="M735" i="7"/>
  <c r="M734" i="7"/>
  <c r="M733" i="7"/>
  <c r="M732" i="7"/>
  <c r="M731" i="7"/>
  <c r="M730" i="7"/>
  <c r="M729" i="7"/>
  <c r="M728" i="7"/>
  <c r="M727" i="7"/>
  <c r="M726" i="7"/>
  <c r="M725" i="7"/>
  <c r="M724" i="7"/>
  <c r="M723" i="7"/>
  <c r="M722" i="7"/>
  <c r="M721" i="7"/>
  <c r="M720" i="7"/>
  <c r="M719" i="7"/>
  <c r="M718" i="7"/>
  <c r="M717" i="7"/>
  <c r="M716" i="7"/>
  <c r="M715" i="7"/>
  <c r="M714" i="7"/>
  <c r="M713" i="7"/>
  <c r="M712" i="7"/>
  <c r="M711" i="7"/>
  <c r="M710" i="7"/>
  <c r="M709" i="7"/>
  <c r="M708" i="7"/>
  <c r="M707" i="7"/>
  <c r="M706" i="7"/>
  <c r="M705" i="7"/>
  <c r="M704" i="7"/>
  <c r="M703" i="7"/>
  <c r="M702" i="7"/>
  <c r="M701" i="7"/>
  <c r="M700" i="7"/>
  <c r="M699" i="7"/>
  <c r="M698" i="7"/>
  <c r="M697" i="7"/>
  <c r="M696" i="7"/>
  <c r="M695" i="7"/>
  <c r="M694" i="7"/>
  <c r="M693" i="7"/>
  <c r="M692" i="7"/>
  <c r="M691" i="7"/>
  <c r="M690" i="7"/>
  <c r="M689" i="7"/>
  <c r="M688" i="7"/>
  <c r="M687" i="7"/>
  <c r="M686" i="7"/>
  <c r="M685" i="7"/>
  <c r="M684" i="7"/>
  <c r="M683" i="7"/>
  <c r="M682" i="7"/>
  <c r="M681" i="7"/>
  <c r="M680" i="7"/>
  <c r="M679" i="7"/>
  <c r="M678" i="7"/>
  <c r="M677" i="7"/>
  <c r="M676" i="7"/>
  <c r="M675" i="7"/>
  <c r="M674" i="7"/>
  <c r="M673" i="7"/>
  <c r="M672" i="7"/>
  <c r="M671" i="7"/>
  <c r="M670" i="7"/>
  <c r="M669" i="7"/>
  <c r="M668" i="7"/>
  <c r="M667" i="7"/>
  <c r="M666" i="7"/>
  <c r="M665" i="7"/>
  <c r="M664" i="7"/>
  <c r="M663" i="7"/>
  <c r="M662" i="7"/>
  <c r="M661" i="7"/>
  <c r="M660" i="7"/>
  <c r="M659" i="7"/>
  <c r="M658" i="7"/>
  <c r="M657" i="7"/>
  <c r="M656" i="7"/>
  <c r="M655" i="7"/>
  <c r="M654" i="7"/>
  <c r="M653" i="7"/>
  <c r="M652" i="7"/>
  <c r="M651" i="7"/>
  <c r="M650" i="7"/>
  <c r="M649" i="7"/>
  <c r="M648" i="7"/>
  <c r="M647" i="7"/>
  <c r="M646" i="7"/>
  <c r="M645" i="7"/>
  <c r="M644" i="7"/>
  <c r="M643" i="7"/>
  <c r="M642" i="7"/>
  <c r="M641" i="7"/>
  <c r="M640" i="7"/>
  <c r="M639" i="7"/>
  <c r="M638" i="7"/>
  <c r="M637" i="7"/>
  <c r="M636" i="7"/>
  <c r="M635" i="7"/>
  <c r="M634" i="7"/>
  <c r="M633" i="7"/>
  <c r="M632" i="7"/>
  <c r="M631" i="7"/>
  <c r="M630" i="7"/>
  <c r="M629" i="7"/>
  <c r="M628" i="7"/>
  <c r="M627" i="7"/>
  <c r="M626" i="7"/>
  <c r="M625" i="7"/>
  <c r="M624" i="7"/>
  <c r="M623" i="7"/>
  <c r="M622" i="7"/>
  <c r="M621" i="7"/>
  <c r="M620" i="7"/>
  <c r="M619" i="7"/>
  <c r="M618" i="7"/>
  <c r="M617" i="7"/>
  <c r="M616" i="7"/>
  <c r="M615" i="7"/>
  <c r="M614" i="7"/>
  <c r="M613" i="7"/>
  <c r="M612" i="7"/>
  <c r="M611" i="7"/>
  <c r="M610" i="7"/>
  <c r="M609" i="7"/>
  <c r="M608" i="7"/>
  <c r="M607" i="7"/>
  <c r="M606" i="7"/>
  <c r="M605" i="7"/>
  <c r="M604" i="7"/>
  <c r="M603" i="7"/>
  <c r="M602" i="7"/>
  <c r="M601" i="7"/>
  <c r="M600" i="7"/>
  <c r="M599" i="7"/>
  <c r="M598" i="7"/>
  <c r="M597" i="7"/>
  <c r="M596" i="7"/>
  <c r="M595" i="7"/>
  <c r="M594" i="7"/>
  <c r="M593" i="7"/>
  <c r="M592" i="7"/>
  <c r="M591" i="7"/>
  <c r="M590" i="7"/>
  <c r="M589" i="7"/>
  <c r="M588" i="7"/>
  <c r="M587" i="7"/>
  <c r="M586" i="7"/>
  <c r="M585" i="7"/>
  <c r="M584" i="7"/>
  <c r="M583" i="7"/>
  <c r="M582" i="7"/>
  <c r="M581" i="7"/>
  <c r="M580" i="7"/>
  <c r="M579" i="7"/>
  <c r="M578" i="7"/>
  <c r="M577" i="7"/>
  <c r="M576" i="7"/>
  <c r="M575" i="7"/>
  <c r="M574" i="7"/>
  <c r="M573" i="7"/>
  <c r="M572" i="7"/>
  <c r="M571" i="7"/>
  <c r="M570" i="7"/>
  <c r="M569" i="7"/>
  <c r="M568" i="7"/>
  <c r="M567" i="7"/>
  <c r="M566" i="7"/>
  <c r="M565" i="7"/>
  <c r="M564" i="7"/>
  <c r="M563" i="7"/>
  <c r="M562" i="7"/>
  <c r="M561" i="7"/>
  <c r="M560" i="7"/>
  <c r="M559" i="7"/>
  <c r="M558" i="7"/>
  <c r="M557" i="7"/>
  <c r="M556" i="7"/>
  <c r="M555" i="7"/>
  <c r="M554" i="7"/>
  <c r="M553" i="7"/>
  <c r="M552" i="7"/>
  <c r="M551" i="7"/>
  <c r="M550" i="7"/>
  <c r="M549" i="7"/>
  <c r="M548" i="7"/>
  <c r="M547" i="7"/>
  <c r="M546" i="7"/>
  <c r="M545" i="7"/>
  <c r="M544" i="7"/>
  <c r="M543" i="7"/>
  <c r="M542" i="7"/>
  <c r="M541" i="7"/>
  <c r="M540" i="7"/>
  <c r="M539" i="7"/>
  <c r="M538" i="7"/>
  <c r="M537" i="7"/>
  <c r="M536" i="7"/>
  <c r="M535" i="7"/>
  <c r="M534" i="7"/>
  <c r="M533" i="7"/>
  <c r="M532" i="7"/>
  <c r="M531" i="7"/>
  <c r="M530" i="7"/>
  <c r="M529" i="7"/>
  <c r="M528" i="7"/>
  <c r="M527" i="7"/>
  <c r="M526" i="7"/>
  <c r="M525" i="7"/>
  <c r="M524" i="7"/>
  <c r="M523" i="7"/>
  <c r="M522" i="7"/>
  <c r="M521" i="7"/>
  <c r="M520" i="7"/>
  <c r="M519" i="7"/>
  <c r="M518" i="7"/>
  <c r="M517" i="7"/>
  <c r="M516" i="7"/>
  <c r="M515" i="7"/>
  <c r="M514" i="7"/>
  <c r="M513" i="7"/>
  <c r="M512" i="7"/>
  <c r="M511" i="7"/>
  <c r="M510" i="7"/>
  <c r="M509" i="7"/>
  <c r="M508" i="7"/>
  <c r="M507" i="7"/>
  <c r="M506" i="7"/>
  <c r="M505" i="7"/>
  <c r="M504" i="7"/>
  <c r="M503" i="7"/>
  <c r="M502" i="7"/>
  <c r="M501" i="7"/>
  <c r="M500" i="7"/>
  <c r="M499" i="7"/>
  <c r="M498" i="7"/>
  <c r="M497" i="7"/>
  <c r="M496" i="7"/>
  <c r="M495" i="7"/>
  <c r="M494" i="7"/>
  <c r="M493" i="7"/>
  <c r="M492" i="7"/>
  <c r="M491" i="7"/>
  <c r="M490" i="7"/>
  <c r="M489" i="7"/>
  <c r="M488" i="7"/>
  <c r="M487" i="7"/>
  <c r="M486" i="7"/>
  <c r="M485" i="7"/>
  <c r="M484" i="7"/>
  <c r="M483" i="7"/>
  <c r="M482" i="7"/>
  <c r="M481" i="7"/>
  <c r="M480" i="7"/>
  <c r="M479" i="7"/>
  <c r="M478" i="7"/>
  <c r="M477" i="7"/>
  <c r="M476" i="7"/>
  <c r="M475" i="7"/>
  <c r="M474" i="7"/>
  <c r="M473" i="7"/>
  <c r="M472" i="7"/>
  <c r="M471" i="7"/>
  <c r="M470" i="7"/>
  <c r="M469" i="7"/>
  <c r="M468" i="7"/>
  <c r="M467" i="7"/>
  <c r="M466" i="7"/>
  <c r="M465" i="7"/>
  <c r="M464" i="7"/>
  <c r="M463" i="7"/>
  <c r="M462" i="7"/>
  <c r="M461" i="7"/>
  <c r="M460" i="7"/>
  <c r="M459" i="7"/>
  <c r="M458" i="7"/>
  <c r="M457" i="7"/>
  <c r="M456" i="7"/>
  <c r="M455" i="7"/>
  <c r="M454" i="7"/>
  <c r="M453" i="7"/>
  <c r="M452" i="7"/>
  <c r="M451" i="7"/>
  <c r="M450" i="7"/>
  <c r="M449" i="7"/>
  <c r="M448" i="7"/>
  <c r="M447" i="7"/>
  <c r="M446" i="7"/>
  <c r="M445" i="7"/>
  <c r="M444" i="7"/>
  <c r="M443" i="7"/>
  <c r="M442" i="7"/>
  <c r="M441" i="7"/>
  <c r="M440" i="7"/>
  <c r="M439" i="7"/>
  <c r="M438" i="7"/>
  <c r="M437" i="7"/>
  <c r="M436" i="7"/>
  <c r="M435" i="7"/>
  <c r="M434" i="7"/>
  <c r="M433" i="7"/>
  <c r="M432" i="7"/>
  <c r="M431" i="7"/>
  <c r="M430" i="7"/>
  <c r="M429" i="7"/>
  <c r="M428" i="7"/>
  <c r="M427" i="7"/>
  <c r="M426" i="7"/>
  <c r="M425" i="7"/>
  <c r="M424" i="7"/>
  <c r="M423" i="7"/>
  <c r="M422" i="7"/>
  <c r="M421" i="7"/>
  <c r="M420" i="7"/>
  <c r="M419" i="7"/>
  <c r="M418" i="7"/>
  <c r="M417" i="7"/>
  <c r="M416" i="7"/>
  <c r="M415" i="7"/>
  <c r="M414" i="7"/>
  <c r="M413" i="7"/>
  <c r="M412" i="7"/>
  <c r="M411" i="7"/>
  <c r="M410" i="7"/>
  <c r="M409" i="7"/>
  <c r="M408" i="7"/>
  <c r="M407" i="7"/>
  <c r="M406" i="7"/>
  <c r="M405" i="7"/>
  <c r="M404" i="7"/>
  <c r="M403" i="7"/>
  <c r="M402" i="7"/>
  <c r="M401" i="7"/>
  <c r="M400" i="7"/>
  <c r="M399" i="7"/>
  <c r="M398" i="7"/>
  <c r="M397" i="7"/>
  <c r="M396" i="7"/>
  <c r="M395" i="7"/>
  <c r="M394" i="7"/>
  <c r="M393" i="7"/>
  <c r="M392" i="7"/>
  <c r="M391" i="7"/>
  <c r="M390" i="7"/>
  <c r="M389" i="7"/>
  <c r="M388" i="7"/>
  <c r="M387" i="7"/>
  <c r="M386" i="7"/>
  <c r="M385" i="7"/>
  <c r="M384" i="7"/>
  <c r="M383" i="7"/>
  <c r="M382" i="7"/>
  <c r="M381" i="7"/>
  <c r="M380" i="7"/>
  <c r="M379" i="7"/>
  <c r="M378" i="7"/>
  <c r="M377" i="7"/>
  <c r="M376" i="7"/>
  <c r="M375" i="7"/>
  <c r="M374" i="7"/>
  <c r="M373" i="7"/>
  <c r="M372" i="7"/>
  <c r="M371" i="7"/>
  <c r="M370" i="7"/>
  <c r="M369" i="7"/>
  <c r="M368" i="7"/>
  <c r="M367" i="7"/>
  <c r="M366" i="7"/>
  <c r="M365" i="7"/>
  <c r="M364" i="7"/>
  <c r="M363" i="7"/>
  <c r="M362" i="7"/>
  <c r="M361" i="7"/>
  <c r="M360" i="7"/>
  <c r="M359" i="7"/>
  <c r="M358" i="7"/>
  <c r="M357" i="7"/>
  <c r="M356" i="7"/>
  <c r="M355" i="7"/>
  <c r="M354" i="7"/>
  <c r="M353" i="7"/>
  <c r="M352" i="7"/>
  <c r="M351" i="7"/>
  <c r="M350" i="7"/>
  <c r="M349" i="7"/>
  <c r="M348" i="7"/>
  <c r="M347" i="7"/>
  <c r="M346" i="7"/>
  <c r="M345" i="7"/>
  <c r="M344" i="7"/>
  <c r="M343" i="7"/>
  <c r="M342" i="7"/>
  <c r="M341" i="7"/>
  <c r="M340" i="7"/>
  <c r="M339" i="7"/>
  <c r="M338" i="7"/>
  <c r="M337" i="7"/>
  <c r="M336" i="7"/>
  <c r="M335" i="7"/>
  <c r="M334" i="7"/>
  <c r="M333" i="7"/>
  <c r="M332" i="7"/>
  <c r="M331" i="7"/>
  <c r="M330" i="7"/>
  <c r="M329" i="7"/>
  <c r="M328" i="7"/>
  <c r="M327" i="7"/>
  <c r="M326" i="7"/>
  <c r="M325" i="7"/>
  <c r="M324" i="7"/>
  <c r="M323" i="7"/>
  <c r="M322" i="7"/>
  <c r="M321" i="7"/>
  <c r="M320" i="7"/>
  <c r="M319" i="7"/>
  <c r="M318" i="7"/>
  <c r="M317" i="7"/>
  <c r="M316" i="7"/>
  <c r="M315" i="7"/>
  <c r="M314" i="7"/>
  <c r="M313" i="7"/>
  <c r="M312" i="7"/>
  <c r="M311" i="7"/>
  <c r="M310" i="7"/>
  <c r="M309" i="7"/>
  <c r="M308" i="7"/>
  <c r="M307" i="7"/>
  <c r="M306" i="7"/>
  <c r="M305" i="7"/>
  <c r="M304" i="7"/>
  <c r="M303" i="7"/>
  <c r="M302" i="7"/>
  <c r="M301" i="7"/>
  <c r="M300" i="7"/>
  <c r="M299" i="7"/>
  <c r="M298" i="7"/>
  <c r="M297" i="7"/>
  <c r="M296" i="7"/>
  <c r="M295" i="7"/>
  <c r="M294" i="7"/>
  <c r="M293" i="7"/>
  <c r="M292" i="7"/>
  <c r="M291" i="7"/>
  <c r="M290" i="7"/>
  <c r="M289" i="7"/>
  <c r="M288" i="7"/>
  <c r="M287" i="7"/>
  <c r="M286" i="7"/>
  <c r="M285" i="7"/>
  <c r="M284" i="7"/>
  <c r="M283" i="7"/>
  <c r="M282" i="7"/>
  <c r="M281" i="7"/>
  <c r="M280" i="7"/>
  <c r="M279" i="7"/>
  <c r="M278" i="7"/>
  <c r="M277" i="7"/>
  <c r="M276" i="7"/>
  <c r="M275" i="7"/>
  <c r="M274" i="7"/>
  <c r="M273" i="7"/>
  <c r="M272" i="7"/>
  <c r="M271" i="7"/>
  <c r="M270" i="7"/>
  <c r="M269" i="7"/>
  <c r="M268" i="7"/>
  <c r="M267" i="7"/>
  <c r="M266" i="7"/>
  <c r="M265" i="7"/>
  <c r="M264" i="7"/>
  <c r="M263" i="7"/>
  <c r="M262" i="7"/>
  <c r="M261" i="7"/>
  <c r="M260" i="7"/>
  <c r="M259" i="7"/>
  <c r="M258" i="7"/>
  <c r="M257" i="7"/>
  <c r="M256" i="7"/>
  <c r="M255" i="7"/>
  <c r="M254" i="7"/>
  <c r="M253" i="7"/>
  <c r="M252" i="7"/>
  <c r="M251" i="7"/>
  <c r="M250" i="7"/>
  <c r="M249" i="7"/>
  <c r="M248" i="7"/>
  <c r="M247" i="7"/>
  <c r="M246" i="7"/>
  <c r="M245" i="7"/>
  <c r="M244" i="7"/>
  <c r="M243" i="7"/>
  <c r="M242" i="7"/>
  <c r="M241" i="7"/>
  <c r="M240" i="7"/>
  <c r="M239" i="7"/>
  <c r="M238" i="7"/>
  <c r="M237" i="7"/>
  <c r="M236" i="7"/>
  <c r="M235" i="7"/>
  <c r="M234" i="7"/>
  <c r="M233" i="7"/>
  <c r="M232" i="7"/>
  <c r="M231" i="7"/>
  <c r="M230" i="7"/>
  <c r="M229" i="7"/>
  <c r="M228" i="7"/>
  <c r="M227" i="7"/>
  <c r="M226" i="7"/>
  <c r="M225" i="7"/>
  <c r="M224" i="7"/>
  <c r="M223" i="7"/>
  <c r="M222" i="7"/>
  <c r="M221" i="7"/>
  <c r="M220" i="7"/>
  <c r="M219" i="7"/>
  <c r="M218" i="7"/>
  <c r="M217" i="7"/>
  <c r="M216" i="7"/>
  <c r="M215" i="7"/>
  <c r="M214" i="7"/>
  <c r="M213" i="7"/>
  <c r="M212" i="7"/>
  <c r="M211" i="7"/>
  <c r="M210" i="7"/>
  <c r="M209" i="7"/>
  <c r="M208" i="7"/>
  <c r="M207" i="7"/>
  <c r="M206" i="7"/>
  <c r="M205" i="7"/>
  <c r="M204" i="7"/>
  <c r="M203" i="7"/>
  <c r="M202" i="7"/>
  <c r="M201" i="7"/>
  <c r="M200" i="7"/>
  <c r="M199" i="7"/>
  <c r="M198" i="7"/>
  <c r="M197" i="7"/>
  <c r="M196" i="7"/>
  <c r="M195" i="7"/>
  <c r="M194" i="7"/>
  <c r="M193" i="7"/>
  <c r="M192" i="7"/>
  <c r="M191" i="7"/>
  <c r="M190" i="7"/>
  <c r="M189" i="7"/>
  <c r="M188" i="7"/>
  <c r="M187" i="7"/>
  <c r="M186" i="7"/>
  <c r="M185" i="7"/>
  <c r="M184" i="7"/>
  <c r="M183" i="7"/>
  <c r="M182" i="7"/>
  <c r="M181" i="7"/>
  <c r="M180" i="7"/>
  <c r="M179" i="7"/>
  <c r="M178" i="7"/>
  <c r="M177" i="7"/>
  <c r="M176" i="7"/>
  <c r="M175" i="7"/>
  <c r="M174" i="7"/>
  <c r="M173" i="7"/>
  <c r="M172" i="7"/>
  <c r="M171" i="7"/>
  <c r="M170" i="7"/>
  <c r="M169" i="7"/>
  <c r="M168" i="7"/>
  <c r="M167" i="7"/>
  <c r="M166" i="7"/>
  <c r="M165" i="7"/>
  <c r="M164" i="7"/>
  <c r="M163" i="7"/>
  <c r="M162" i="7"/>
  <c r="M161" i="7"/>
  <c r="M160" i="7"/>
  <c r="M159" i="7"/>
  <c r="M158" i="7"/>
  <c r="M157" i="7"/>
  <c r="M156" i="7"/>
  <c r="M155" i="7"/>
  <c r="M154" i="7"/>
  <c r="M153" i="7"/>
  <c r="M152" i="7"/>
  <c r="M151" i="7"/>
  <c r="M150" i="7"/>
  <c r="M149" i="7"/>
  <c r="M148" i="7"/>
  <c r="M147" i="7"/>
  <c r="M146" i="7"/>
  <c r="M145" i="7"/>
  <c r="M144" i="7"/>
  <c r="M143" i="7"/>
  <c r="M142" i="7"/>
  <c r="M141" i="7"/>
  <c r="M140" i="7"/>
  <c r="M139" i="7"/>
  <c r="M138" i="7"/>
  <c r="M137" i="7"/>
  <c r="M136" i="7"/>
  <c r="M135" i="7"/>
  <c r="M134" i="7"/>
  <c r="M133" i="7"/>
  <c r="M132" i="7"/>
  <c r="M131" i="7"/>
  <c r="M130" i="7"/>
  <c r="M129" i="7"/>
  <c r="M128" i="7"/>
  <c r="M127" i="7"/>
  <c r="M126" i="7"/>
  <c r="M125" i="7"/>
  <c r="M124" i="7"/>
  <c r="M123" i="7"/>
  <c r="M122" i="7"/>
  <c r="M121" i="7"/>
  <c r="M120" i="7"/>
  <c r="M119" i="7"/>
  <c r="M118" i="7"/>
  <c r="M117" i="7"/>
  <c r="M116" i="7"/>
  <c r="M115" i="7"/>
  <c r="M114" i="7"/>
  <c r="M113" i="7"/>
  <c r="M112" i="7"/>
  <c r="M111" i="7"/>
  <c r="M110" i="7"/>
  <c r="M109" i="7"/>
  <c r="M108" i="7"/>
  <c r="M107" i="7"/>
  <c r="M106" i="7"/>
  <c r="M105" i="7"/>
  <c r="M104" i="7"/>
  <c r="M103" i="7"/>
  <c r="M102" i="7"/>
  <c r="M101" i="7"/>
  <c r="M100" i="7"/>
  <c r="M99" i="7"/>
  <c r="M98" i="7"/>
  <c r="M97" i="7"/>
  <c r="M96" i="7"/>
  <c r="M95" i="7"/>
  <c r="M94" i="7"/>
  <c r="M93" i="7"/>
  <c r="M92" i="7"/>
  <c r="M91" i="7"/>
  <c r="M90" i="7"/>
  <c r="M89" i="7"/>
  <c r="M88" i="7"/>
  <c r="M87" i="7"/>
  <c r="M86" i="7"/>
  <c r="M85" i="7"/>
  <c r="M84" i="7"/>
  <c r="M83" i="7"/>
  <c r="M82" i="7"/>
  <c r="M81" i="7"/>
  <c r="M80" i="7"/>
  <c r="M79" i="7"/>
  <c r="M78" i="7"/>
  <c r="M77" i="7"/>
  <c r="M76" i="7"/>
  <c r="M75" i="7"/>
  <c r="M74" i="7"/>
  <c r="M73" i="7"/>
  <c r="M72" i="7"/>
  <c r="M71" i="7"/>
  <c r="M70" i="7"/>
  <c r="M69" i="7"/>
  <c r="M68" i="7"/>
  <c r="M67" i="7"/>
  <c r="M66" i="7"/>
  <c r="M65" i="7"/>
  <c r="M64" i="7"/>
  <c r="M63" i="7"/>
  <c r="M62" i="7"/>
  <c r="M61" i="7"/>
  <c r="M60" i="7"/>
  <c r="M59" i="7"/>
  <c r="M58" i="7"/>
  <c r="M57" i="7"/>
  <c r="M56" i="7"/>
  <c r="M55" i="7"/>
  <c r="M54" i="7"/>
  <c r="M53" i="7"/>
  <c r="M52" i="7"/>
  <c r="M51" i="7"/>
  <c r="M50" i="7"/>
  <c r="M49" i="7"/>
  <c r="M48" i="7"/>
  <c r="M47" i="7"/>
  <c r="M46" i="7"/>
  <c r="M45" i="7"/>
  <c r="M44" i="7"/>
  <c r="M43" i="7"/>
  <c r="M42" i="7"/>
  <c r="M41" i="7"/>
  <c r="M40" i="7"/>
  <c r="M39" i="7"/>
  <c r="M38" i="7"/>
  <c r="M37" i="7"/>
  <c r="M36" i="7"/>
  <c r="M35" i="7"/>
  <c r="M34" i="7"/>
  <c r="M33" i="7"/>
  <c r="M32" i="7"/>
  <c r="M31" i="7"/>
  <c r="M30" i="7"/>
  <c r="M29" i="7"/>
  <c r="M28" i="7"/>
  <c r="M27" i="7"/>
  <c r="M26" i="7"/>
  <c r="M25" i="7"/>
  <c r="M24" i="7"/>
  <c r="M23" i="7"/>
  <c r="M22" i="7"/>
  <c r="M21" i="7"/>
  <c r="M20" i="7"/>
  <c r="M19" i="7"/>
  <c r="M18" i="7"/>
  <c r="M17" i="7"/>
  <c r="M16" i="7"/>
  <c r="M15" i="7"/>
  <c r="M14" i="7"/>
  <c r="M13" i="7"/>
  <c r="M12" i="7"/>
  <c r="M11" i="7"/>
  <c r="M10" i="7"/>
  <c r="M9" i="7"/>
  <c r="M8" i="7"/>
  <c r="M7" i="7"/>
  <c r="M6" i="7"/>
  <c r="M5" i="7"/>
  <c r="M4" i="7"/>
  <c r="M3" i="7"/>
  <c r="M2" i="7"/>
  <c r="F37" i="6"/>
  <c r="E37" i="6"/>
  <c r="E36" i="6"/>
  <c r="E25" i="6"/>
  <c r="U19" i="6"/>
  <c r="T19" i="6"/>
  <c r="M19" i="6"/>
  <c r="N19" i="6"/>
  <c r="N22" i="6" s="1"/>
  <c r="H19" i="6"/>
  <c r="I19" i="6"/>
  <c r="L84" i="6"/>
  <c r="L85" i="6"/>
  <c r="L86" i="6"/>
  <c r="L87" i="6"/>
  <c r="L88" i="6"/>
  <c r="L89" i="6"/>
  <c r="L90" i="6"/>
  <c r="L91" i="6"/>
  <c r="L92" i="6"/>
  <c r="L93" i="6"/>
  <c r="L94" i="6"/>
  <c r="L95" i="6"/>
  <c r="Z77" i="11"/>
  <c r="AA77" i="11"/>
  <c r="AB77" i="11"/>
  <c r="AC77" i="11"/>
  <c r="Z78" i="11"/>
  <c r="AA78" i="11"/>
  <c r="AB78" i="11"/>
  <c r="AC78" i="11"/>
  <c r="Z79" i="11"/>
  <c r="AA79" i="11"/>
  <c r="AB79" i="11"/>
  <c r="AC79" i="11"/>
  <c r="Z80" i="11"/>
  <c r="AA80" i="11"/>
  <c r="AB80" i="11"/>
  <c r="AC80" i="11"/>
  <c r="Z81" i="11"/>
  <c r="AA81" i="11"/>
  <c r="AB81" i="11"/>
  <c r="AC81" i="11"/>
  <c r="Z82" i="11"/>
  <c r="AA82" i="11"/>
  <c r="AB82" i="11"/>
  <c r="AC82" i="11"/>
  <c r="Z83" i="11"/>
  <c r="AA83" i="11"/>
  <c r="AB83" i="11"/>
  <c r="AC83" i="11"/>
  <c r="Z84" i="11"/>
  <c r="AA84" i="11"/>
  <c r="AB84" i="11"/>
  <c r="AC84" i="11"/>
  <c r="Z85" i="11"/>
  <c r="AA85" i="11"/>
  <c r="AB85" i="11"/>
  <c r="AC85" i="11"/>
  <c r="Z86" i="11"/>
  <c r="AA86" i="11"/>
  <c r="AB86" i="11"/>
  <c r="AC86" i="11"/>
  <c r="Z87" i="11"/>
  <c r="AA87" i="11"/>
  <c r="AB87" i="11"/>
  <c r="AC87" i="11"/>
  <c r="Z88" i="11"/>
  <c r="AA88" i="11"/>
  <c r="AB88" i="11"/>
  <c r="AC88" i="11"/>
  <c r="Z89" i="11"/>
  <c r="AA89" i="11"/>
  <c r="AB89" i="11"/>
  <c r="AC89" i="11"/>
  <c r="Z90" i="11"/>
  <c r="AA90" i="11"/>
  <c r="AB90" i="11"/>
  <c r="AC90" i="11"/>
  <c r="Z91" i="11"/>
  <c r="AA91" i="11"/>
  <c r="AB91" i="11"/>
  <c r="AC91" i="11"/>
  <c r="Z92" i="11"/>
  <c r="AA92" i="11"/>
  <c r="AB92" i="11"/>
  <c r="AC92" i="11"/>
  <c r="Z93" i="11"/>
  <c r="AA93" i="11"/>
  <c r="AB93" i="11"/>
  <c r="AC93" i="11"/>
  <c r="Z94" i="11"/>
  <c r="AA94" i="11"/>
  <c r="AB94" i="11"/>
  <c r="AC94" i="11"/>
  <c r="Z95" i="11"/>
  <c r="AA95" i="11"/>
  <c r="AB95" i="11"/>
  <c r="AC95" i="11"/>
  <c r="Z96" i="11"/>
  <c r="AA96" i="11"/>
  <c r="AB96" i="11"/>
  <c r="AC96" i="11"/>
  <c r="Z97" i="11"/>
  <c r="AA97" i="11"/>
  <c r="AB97" i="11"/>
  <c r="AC97" i="11"/>
  <c r="Z98" i="11"/>
  <c r="AA98" i="11"/>
  <c r="AB98" i="11"/>
  <c r="AC98" i="11"/>
  <c r="Z99" i="11"/>
  <c r="AA99" i="11"/>
  <c r="AB99" i="11"/>
  <c r="AC99" i="11"/>
  <c r="Z100" i="11"/>
  <c r="AA100" i="11"/>
  <c r="AB100" i="11"/>
  <c r="AC100" i="11"/>
  <c r="Z101" i="11"/>
  <c r="AA101" i="11"/>
  <c r="AB101" i="11"/>
  <c r="AC101" i="11"/>
  <c r="Z102" i="11"/>
  <c r="AA102" i="11"/>
  <c r="AB102" i="11"/>
  <c r="AC102" i="11"/>
  <c r="Z103" i="11"/>
  <c r="AA103" i="11"/>
  <c r="AB103" i="11"/>
  <c r="AC103" i="11"/>
  <c r="Z104" i="11"/>
  <c r="AA104" i="11"/>
  <c r="AB104" i="11"/>
  <c r="AC104" i="11"/>
  <c r="Z105" i="11"/>
  <c r="AA105" i="11"/>
  <c r="AB105" i="11"/>
  <c r="AC105" i="11"/>
  <c r="Z106" i="11"/>
  <c r="AA106" i="11"/>
  <c r="AB106" i="11"/>
  <c r="AC106" i="11"/>
  <c r="Z107" i="11"/>
  <c r="AA107" i="11"/>
  <c r="AB107" i="11"/>
  <c r="AC107" i="11"/>
  <c r="Z68" i="11"/>
  <c r="Z53" i="11"/>
  <c r="AA53" i="11"/>
  <c r="AB53" i="11"/>
  <c r="AC53" i="11"/>
  <c r="Z54" i="11"/>
  <c r="AA54" i="11"/>
  <c r="AB54" i="11"/>
  <c r="AC54" i="11"/>
  <c r="Z55" i="11"/>
  <c r="AA55" i="11"/>
  <c r="AB55" i="11"/>
  <c r="AC55" i="11"/>
  <c r="Z56" i="11"/>
  <c r="AA56" i="11"/>
  <c r="AB56" i="11"/>
  <c r="AC56" i="11"/>
  <c r="Z57" i="11"/>
  <c r="AA57" i="11"/>
  <c r="AB57" i="11"/>
  <c r="AC57" i="11"/>
  <c r="Z58" i="11"/>
  <c r="AA58" i="11"/>
  <c r="AB58" i="11"/>
  <c r="AC58" i="11"/>
  <c r="Z59" i="11"/>
  <c r="AA59" i="11"/>
  <c r="AB59" i="11"/>
  <c r="AC59" i="11"/>
  <c r="Z60" i="11"/>
  <c r="AA60" i="11"/>
  <c r="AB60" i="11"/>
  <c r="AC60" i="11"/>
  <c r="Z61" i="11"/>
  <c r="AA61" i="11"/>
  <c r="AB61" i="11"/>
  <c r="AC61" i="11"/>
  <c r="Z62" i="11"/>
  <c r="AA62" i="11"/>
  <c r="AB62" i="11"/>
  <c r="AC62" i="11"/>
  <c r="Z63" i="11"/>
  <c r="AA63" i="11"/>
  <c r="AB63" i="11"/>
  <c r="AC63" i="11"/>
  <c r="Z64" i="11"/>
  <c r="AA64" i="11"/>
  <c r="AB64" i="11"/>
  <c r="AC64" i="11"/>
  <c r="Z65" i="11"/>
  <c r="AA65" i="11"/>
  <c r="AB65" i="11"/>
  <c r="AC65" i="11"/>
  <c r="Z66" i="11"/>
  <c r="AA66" i="11"/>
  <c r="AB66" i="11"/>
  <c r="AC66" i="11"/>
  <c r="Z67" i="11"/>
  <c r="AA67" i="11"/>
  <c r="AB67" i="11"/>
  <c r="AC67" i="11"/>
  <c r="AA68" i="11"/>
  <c r="AB68" i="11"/>
  <c r="AC68" i="11"/>
  <c r="Z69" i="11"/>
  <c r="AA69" i="11"/>
  <c r="AB69" i="11"/>
  <c r="AC69" i="11"/>
  <c r="Z70" i="11"/>
  <c r="AA70" i="11"/>
  <c r="AB70" i="11"/>
  <c r="AC70" i="11"/>
  <c r="Z71" i="11"/>
  <c r="AA71" i="11"/>
  <c r="AB71" i="11"/>
  <c r="AC71" i="11"/>
  <c r="Z72" i="11"/>
  <c r="AA72" i="11"/>
  <c r="AB72" i="11"/>
  <c r="AC72" i="11"/>
  <c r="Z73" i="11"/>
  <c r="AA73" i="11"/>
  <c r="AB73" i="11"/>
  <c r="AC73" i="11"/>
  <c r="Z74" i="11"/>
  <c r="AA74" i="11"/>
  <c r="AB74" i="11"/>
  <c r="AC74" i="11"/>
  <c r="Z75" i="11"/>
  <c r="AA75" i="11"/>
  <c r="AB75" i="11"/>
  <c r="AC75" i="11"/>
  <c r="Z76" i="11"/>
  <c r="AA76" i="11"/>
  <c r="AB76" i="11"/>
  <c r="AC76" i="11"/>
  <c r="Z39" i="11"/>
  <c r="Z29" i="11"/>
  <c r="Z5" i="11"/>
  <c r="AA5" i="11"/>
  <c r="AB5" i="11"/>
  <c r="AC5" i="11"/>
  <c r="Z6" i="11"/>
  <c r="AA6" i="11"/>
  <c r="AB6" i="11"/>
  <c r="AC6" i="11"/>
  <c r="Z7" i="11"/>
  <c r="AA7" i="11"/>
  <c r="AB7" i="11"/>
  <c r="AC7" i="11"/>
  <c r="Z8" i="11"/>
  <c r="AA8" i="11"/>
  <c r="AB8" i="11"/>
  <c r="AC8" i="11"/>
  <c r="Z9" i="11"/>
  <c r="AA9" i="11"/>
  <c r="AB9" i="11"/>
  <c r="AC9" i="11"/>
  <c r="Z10" i="11"/>
  <c r="AA10" i="11"/>
  <c r="AB10" i="11"/>
  <c r="AC10" i="11"/>
  <c r="Z11" i="11"/>
  <c r="AA11" i="11"/>
  <c r="AB11" i="11"/>
  <c r="AC11" i="11"/>
  <c r="Z12" i="11"/>
  <c r="AA12" i="11"/>
  <c r="AB12" i="11"/>
  <c r="AC12" i="11"/>
  <c r="Z13" i="11"/>
  <c r="AA13" i="11"/>
  <c r="AB13" i="11"/>
  <c r="AC13" i="11"/>
  <c r="Z14" i="11"/>
  <c r="AA14" i="11"/>
  <c r="AB14" i="11"/>
  <c r="AC14" i="11"/>
  <c r="Z15" i="11"/>
  <c r="AA15" i="11"/>
  <c r="AB15" i="11"/>
  <c r="AC15" i="11"/>
  <c r="Z16" i="11"/>
  <c r="AA16" i="11"/>
  <c r="AB16" i="11"/>
  <c r="AC16" i="11"/>
  <c r="Z17" i="11"/>
  <c r="AA17" i="11"/>
  <c r="AB17" i="11"/>
  <c r="AC17" i="11"/>
  <c r="Z18" i="11"/>
  <c r="AA18" i="11"/>
  <c r="AB18" i="11"/>
  <c r="AC18" i="11"/>
  <c r="Z19" i="11"/>
  <c r="AA19" i="11"/>
  <c r="AB19" i="11"/>
  <c r="AC19" i="11"/>
  <c r="Z20" i="11"/>
  <c r="AA20" i="11"/>
  <c r="AB20" i="11"/>
  <c r="AC20" i="11"/>
  <c r="Z21" i="11"/>
  <c r="AA21" i="11"/>
  <c r="AB21" i="11"/>
  <c r="AC21" i="11"/>
  <c r="Z22" i="11"/>
  <c r="AA22" i="11"/>
  <c r="AB22" i="11"/>
  <c r="AC22" i="11"/>
  <c r="Z23" i="11"/>
  <c r="AA23" i="11"/>
  <c r="AB23" i="11"/>
  <c r="AC23" i="11"/>
  <c r="Z24" i="11"/>
  <c r="AA24" i="11"/>
  <c r="AB24" i="11"/>
  <c r="AC24" i="11"/>
  <c r="Z25" i="11"/>
  <c r="AA25" i="11"/>
  <c r="AB25" i="11"/>
  <c r="AC25" i="11"/>
  <c r="Z26" i="11"/>
  <c r="AA26" i="11"/>
  <c r="AB26" i="11"/>
  <c r="AC26" i="11"/>
  <c r="Z27" i="11"/>
  <c r="AA27" i="11"/>
  <c r="AB27" i="11"/>
  <c r="AC27" i="11"/>
  <c r="Z28" i="11"/>
  <c r="AA28" i="11"/>
  <c r="AB28" i="11"/>
  <c r="AC28" i="11"/>
  <c r="AA29" i="11"/>
  <c r="AB29" i="11"/>
  <c r="AC29" i="11"/>
  <c r="Z30" i="11"/>
  <c r="AA30" i="11"/>
  <c r="AB30" i="11"/>
  <c r="AC30" i="11"/>
  <c r="Z31" i="11"/>
  <c r="AA31" i="11"/>
  <c r="AB31" i="11"/>
  <c r="AC31" i="11"/>
  <c r="Z32" i="11"/>
  <c r="AA32" i="11"/>
  <c r="AB32" i="11"/>
  <c r="AC32" i="11"/>
  <c r="Z33" i="11"/>
  <c r="AA33" i="11"/>
  <c r="AB33" i="11"/>
  <c r="AC33" i="11"/>
  <c r="Z34" i="11"/>
  <c r="AA34" i="11"/>
  <c r="AB34" i="11"/>
  <c r="AC34" i="11"/>
  <c r="Z35" i="11"/>
  <c r="AA35" i="11"/>
  <c r="AB35" i="11"/>
  <c r="AC35" i="11"/>
  <c r="Z36" i="11"/>
  <c r="AA36" i="11"/>
  <c r="AB36" i="11"/>
  <c r="AC36" i="11"/>
  <c r="Z37" i="11"/>
  <c r="AA37" i="11"/>
  <c r="AB37" i="11"/>
  <c r="AC37" i="11"/>
  <c r="Z38" i="11"/>
  <c r="AA38" i="11"/>
  <c r="AB38" i="11"/>
  <c r="AC38" i="11"/>
  <c r="AA39" i="11"/>
  <c r="AB39" i="11"/>
  <c r="AC39" i="11"/>
  <c r="Z40" i="11"/>
  <c r="AA40" i="11"/>
  <c r="AB40" i="11"/>
  <c r="AC40" i="11"/>
  <c r="Z41" i="11"/>
  <c r="AA41" i="11"/>
  <c r="AB41" i="11"/>
  <c r="AC41" i="11"/>
  <c r="Z42" i="11"/>
  <c r="AA42" i="11"/>
  <c r="AB42" i="11"/>
  <c r="AC42" i="11"/>
  <c r="Z43" i="11"/>
  <c r="AA43" i="11"/>
  <c r="AB43" i="11"/>
  <c r="AC43" i="11"/>
  <c r="Z44" i="11"/>
  <c r="AA44" i="11"/>
  <c r="AB44" i="11"/>
  <c r="AC44" i="11"/>
  <c r="Z45" i="11"/>
  <c r="AA45" i="11"/>
  <c r="AB45" i="11"/>
  <c r="AC45" i="11"/>
  <c r="Z46" i="11"/>
  <c r="AA46" i="11"/>
  <c r="AB46" i="11"/>
  <c r="AC46" i="11"/>
  <c r="Z47" i="11"/>
  <c r="AA47" i="11"/>
  <c r="AB47" i="11"/>
  <c r="AC47" i="11"/>
  <c r="Z48" i="11"/>
  <c r="AA48" i="11"/>
  <c r="AB48" i="11"/>
  <c r="AC48" i="11"/>
  <c r="Z49" i="11"/>
  <c r="AA49" i="11"/>
  <c r="AB49" i="11"/>
  <c r="AC49" i="11"/>
  <c r="Z50" i="11"/>
  <c r="AA50" i="11"/>
  <c r="AB50" i="11"/>
  <c r="AC50" i="11"/>
  <c r="Z51" i="11"/>
  <c r="AA51" i="11"/>
  <c r="AB51" i="11"/>
  <c r="AC51" i="11"/>
  <c r="Z52" i="11"/>
  <c r="AA52" i="11"/>
  <c r="AB52" i="11"/>
  <c r="AC52" i="11"/>
  <c r="AC4" i="11"/>
  <c r="AB4" i="11"/>
  <c r="AA4" i="11"/>
  <c r="Z4" i="11"/>
  <c r="Z5" i="5"/>
  <c r="F38" i="6"/>
  <c r="G21" i="6"/>
  <c r="E51" i="14" l="1"/>
  <c r="G50" i="14"/>
  <c r="E50" i="14"/>
  <c r="E49" i="14"/>
  <c r="E37" i="14"/>
  <c r="E25" i="14"/>
  <c r="E13" i="14"/>
  <c r="E46" i="14"/>
  <c r="E34" i="14"/>
  <c r="E22" i="14"/>
  <c r="E10" i="14"/>
  <c r="E40" i="14"/>
  <c r="E28" i="14"/>
  <c r="E16" i="14"/>
  <c r="E4" i="14"/>
  <c r="E3" i="14"/>
  <c r="E39" i="14"/>
  <c r="E27" i="14"/>
  <c r="E15" i="14"/>
  <c r="E38" i="14"/>
  <c r="E26" i="14"/>
  <c r="E14" i="14"/>
  <c r="E48" i="14"/>
  <c r="E36" i="14"/>
  <c r="E24" i="14"/>
  <c r="E12" i="14"/>
  <c r="E47" i="14"/>
  <c r="E35" i="14"/>
  <c r="E23" i="14"/>
  <c r="E11" i="14"/>
  <c r="E45" i="14"/>
  <c r="E33" i="14"/>
  <c r="E21" i="14"/>
  <c r="E9" i="14"/>
  <c r="E44" i="14"/>
  <c r="E32" i="14"/>
  <c r="E20" i="14"/>
  <c r="E8" i="14"/>
  <c r="E43" i="14"/>
  <c r="E31" i="14"/>
  <c r="E19" i="14"/>
  <c r="E7" i="14"/>
  <c r="E42" i="14"/>
  <c r="E30" i="14"/>
  <c r="E18" i="14"/>
  <c r="E6" i="14"/>
  <c r="E41" i="14"/>
  <c r="E29" i="14"/>
  <c r="E17" i="14"/>
  <c r="E5" i="14"/>
  <c r="Y36" i="11"/>
  <c r="AD74" i="1"/>
  <c r="AD75" i="1"/>
  <c r="AD76" i="1"/>
  <c r="AD77" i="1"/>
  <c r="AD78" i="1"/>
  <c r="AA20" i="1"/>
  <c r="AD20" i="1" s="1"/>
  <c r="AA48" i="1"/>
  <c r="AD48" i="1" s="1"/>
  <c r="J5" i="6"/>
  <c r="F50" i="14" l="1"/>
  <c r="I2" i="14"/>
  <c r="Z78" i="5"/>
  <c r="AA78" i="5"/>
  <c r="AB78" i="5"/>
  <c r="AC78" i="5"/>
  <c r="BT192" i="2"/>
  <c r="BT191" i="2"/>
  <c r="BT189" i="2"/>
  <c r="BT187" i="2"/>
  <c r="BT185" i="2"/>
  <c r="BT184" i="2"/>
  <c r="BT183" i="2"/>
  <c r="BT182" i="2"/>
  <c r="BT166" i="2"/>
  <c r="BT152" i="2"/>
  <c r="BT151" i="2"/>
  <c r="BT150" i="2"/>
  <c r="BT149" i="2"/>
  <c r="BT143" i="2"/>
  <c r="BT142" i="2"/>
  <c r="BT141" i="2"/>
  <c r="BT140" i="2"/>
  <c r="BT139" i="2"/>
  <c r="BT137" i="2"/>
  <c r="BT136" i="2"/>
  <c r="BT135" i="2"/>
  <c r="BT134" i="2"/>
  <c r="BT133" i="2"/>
  <c r="BT132" i="2"/>
  <c r="BT131" i="2"/>
  <c r="BT130" i="2"/>
  <c r="BT129" i="2"/>
  <c r="BT128" i="2"/>
  <c r="BT127" i="2"/>
  <c r="BT126" i="2"/>
  <c r="BT125" i="2"/>
  <c r="BT124" i="2"/>
  <c r="BT123" i="2"/>
  <c r="BT122" i="2"/>
  <c r="BT121" i="2"/>
  <c r="BT120" i="2"/>
  <c r="BT119" i="2"/>
  <c r="BT118" i="2"/>
  <c r="BT117" i="2"/>
  <c r="BT116" i="2"/>
  <c r="BT115" i="2"/>
  <c r="BT114" i="2"/>
  <c r="BT113" i="2"/>
  <c r="BT112" i="2"/>
  <c r="BT111" i="2"/>
  <c r="BT110" i="2"/>
  <c r="BT109" i="2"/>
  <c r="BT108" i="2"/>
  <c r="BT107" i="2"/>
  <c r="BT106" i="2"/>
  <c r="BT105" i="2"/>
  <c r="BT104" i="2"/>
  <c r="BT103" i="2"/>
  <c r="BT102" i="2"/>
  <c r="BT101" i="2"/>
  <c r="BT100" i="2"/>
  <c r="BT99" i="2"/>
  <c r="BT98" i="2"/>
  <c r="BT97" i="2"/>
  <c r="BT96" i="2"/>
  <c r="BT95" i="2"/>
  <c r="BT94" i="2"/>
  <c r="BT93" i="2"/>
  <c r="BT92" i="2"/>
  <c r="BT91" i="2"/>
  <c r="BT90" i="2"/>
  <c r="BT89" i="2"/>
  <c r="BT88" i="2"/>
  <c r="BT87" i="2"/>
  <c r="BT86" i="2"/>
  <c r="BT85" i="2"/>
  <c r="BT84" i="2"/>
  <c r="BT83" i="2"/>
  <c r="BT82" i="2"/>
  <c r="BT81" i="2"/>
  <c r="BT80" i="2"/>
  <c r="BT79" i="2"/>
  <c r="BT78" i="2"/>
  <c r="BT77" i="2"/>
  <c r="BT76" i="2"/>
  <c r="BT75" i="2"/>
  <c r="R78" i="5"/>
  <c r="S78" i="5" s="1"/>
  <c r="A191" i="2"/>
  <c r="B191" i="2"/>
  <c r="C191" i="2"/>
  <c r="D191" i="2"/>
  <c r="E191" i="2"/>
  <c r="R78" i="4" s="1"/>
  <c r="U78" i="4" s="1"/>
  <c r="R78" i="1"/>
  <c r="T78" i="1" s="1"/>
  <c r="R78" i="3"/>
  <c r="U78" i="3" s="1"/>
  <c r="S78" i="13"/>
  <c r="AF78" i="13"/>
  <c r="AG78" i="13" s="1"/>
  <c r="AC78" i="13"/>
  <c r="AD78" i="13"/>
  <c r="AE78" i="13"/>
  <c r="AB78" i="13"/>
  <c r="P78" i="13" s="1"/>
  <c r="O78" i="1" s="1"/>
  <c r="AA5" i="5"/>
  <c r="AB5" i="5"/>
  <c r="AC5" i="5"/>
  <c r="Z6" i="5"/>
  <c r="AA6" i="5"/>
  <c r="AB6" i="5"/>
  <c r="AC6" i="5"/>
  <c r="Z7" i="5"/>
  <c r="AA7" i="5"/>
  <c r="AB7" i="5"/>
  <c r="AC7" i="5"/>
  <c r="Z8" i="5"/>
  <c r="AA8" i="5"/>
  <c r="AB8" i="5"/>
  <c r="AC8" i="5"/>
  <c r="Z9" i="5"/>
  <c r="AA9" i="5"/>
  <c r="AB9" i="5"/>
  <c r="AC9" i="5"/>
  <c r="Z10" i="5"/>
  <c r="AA10" i="5"/>
  <c r="AB10" i="5"/>
  <c r="AC10" i="5"/>
  <c r="Z11" i="5"/>
  <c r="AA11" i="5"/>
  <c r="AB11" i="5"/>
  <c r="AC11" i="5"/>
  <c r="Z12" i="5"/>
  <c r="AA12" i="5"/>
  <c r="AB12" i="5"/>
  <c r="AC12" i="5"/>
  <c r="Z13" i="5"/>
  <c r="AA13" i="5"/>
  <c r="AB13" i="5"/>
  <c r="AC13" i="5"/>
  <c r="Z14" i="5"/>
  <c r="AA14" i="5"/>
  <c r="AB14" i="5"/>
  <c r="AC14" i="5"/>
  <c r="Z15" i="5"/>
  <c r="AA15" i="5"/>
  <c r="AB15" i="5"/>
  <c r="AC15" i="5"/>
  <c r="Z16" i="5"/>
  <c r="AA16" i="5"/>
  <c r="AB16" i="5"/>
  <c r="AC16" i="5"/>
  <c r="Z17" i="5"/>
  <c r="AA17" i="5"/>
  <c r="AB17" i="5"/>
  <c r="AC17" i="5"/>
  <c r="Z18" i="5"/>
  <c r="AA18" i="5"/>
  <c r="AB18" i="5"/>
  <c r="AC18" i="5"/>
  <c r="Z19" i="5"/>
  <c r="AA19" i="5"/>
  <c r="AB19" i="5"/>
  <c r="AC19" i="5"/>
  <c r="Z20" i="5"/>
  <c r="AA20" i="5"/>
  <c r="AB20" i="5"/>
  <c r="AC20" i="5"/>
  <c r="Z21" i="5"/>
  <c r="AA21" i="5"/>
  <c r="AB21" i="5"/>
  <c r="AC21" i="5"/>
  <c r="Z22" i="5"/>
  <c r="AA22" i="5"/>
  <c r="AB22" i="5"/>
  <c r="AC22" i="5"/>
  <c r="Z23" i="5"/>
  <c r="AA23" i="5"/>
  <c r="AB23" i="5"/>
  <c r="AC23" i="5"/>
  <c r="Z24" i="5"/>
  <c r="AA24" i="5"/>
  <c r="AB24" i="5"/>
  <c r="AC24" i="5"/>
  <c r="Z25" i="5"/>
  <c r="AA25" i="5"/>
  <c r="AB25" i="5"/>
  <c r="AC25" i="5"/>
  <c r="Z26" i="5"/>
  <c r="AA26" i="5"/>
  <c r="AB26" i="5"/>
  <c r="AC26" i="5"/>
  <c r="Z27" i="5"/>
  <c r="AA27" i="5"/>
  <c r="AB27" i="5"/>
  <c r="AC27" i="5"/>
  <c r="Z28" i="5"/>
  <c r="AA28" i="5"/>
  <c r="AB28" i="5"/>
  <c r="AC28" i="5"/>
  <c r="Z29" i="5"/>
  <c r="AA29" i="5"/>
  <c r="AB29" i="5"/>
  <c r="AC29" i="5"/>
  <c r="Z30" i="5"/>
  <c r="AA30" i="5"/>
  <c r="AB30" i="5"/>
  <c r="AC30" i="5"/>
  <c r="Z31" i="5"/>
  <c r="AA31" i="5"/>
  <c r="AB31" i="5"/>
  <c r="AC31" i="5"/>
  <c r="Z32" i="5"/>
  <c r="AA32" i="5"/>
  <c r="AB32" i="5"/>
  <c r="AC32" i="5"/>
  <c r="Z33" i="5"/>
  <c r="AA33" i="5"/>
  <c r="AB33" i="5"/>
  <c r="AC33" i="5"/>
  <c r="Z34" i="5"/>
  <c r="AA34" i="5"/>
  <c r="AB34" i="5"/>
  <c r="AC34" i="5"/>
  <c r="Z35" i="5"/>
  <c r="AA35" i="5"/>
  <c r="AB35" i="5"/>
  <c r="AC35" i="5"/>
  <c r="Z36" i="5"/>
  <c r="AA36" i="5"/>
  <c r="AB36" i="5"/>
  <c r="AC36" i="5"/>
  <c r="Z37" i="5"/>
  <c r="AA37" i="5"/>
  <c r="AB37" i="5"/>
  <c r="AC37" i="5"/>
  <c r="Z38" i="5"/>
  <c r="AA38" i="5"/>
  <c r="AB38" i="5"/>
  <c r="AC38" i="5"/>
  <c r="Z39" i="5"/>
  <c r="AA39" i="5"/>
  <c r="AB39" i="5"/>
  <c r="AC39" i="5"/>
  <c r="Z40" i="5"/>
  <c r="AA40" i="5"/>
  <c r="AB40" i="5"/>
  <c r="AC40" i="5"/>
  <c r="Z41" i="5"/>
  <c r="AA41" i="5"/>
  <c r="AB41" i="5"/>
  <c r="AC41" i="5"/>
  <c r="Z42" i="5"/>
  <c r="AA42" i="5"/>
  <c r="AB42" i="5"/>
  <c r="AC42" i="5"/>
  <c r="Z43" i="5"/>
  <c r="AA43" i="5"/>
  <c r="AB43" i="5"/>
  <c r="AC43" i="5"/>
  <c r="Z44" i="5"/>
  <c r="AA44" i="5"/>
  <c r="AB44" i="5"/>
  <c r="AC44" i="5"/>
  <c r="Z45" i="5"/>
  <c r="AA45" i="5"/>
  <c r="AB45" i="5"/>
  <c r="AC45" i="5"/>
  <c r="Z46" i="5"/>
  <c r="AA46" i="5"/>
  <c r="AB46" i="5"/>
  <c r="AC46" i="5"/>
  <c r="Z47" i="5"/>
  <c r="AA47" i="5"/>
  <c r="AB47" i="5"/>
  <c r="AC47" i="5"/>
  <c r="Z48" i="5"/>
  <c r="AA48" i="5"/>
  <c r="AB48" i="5"/>
  <c r="AC48" i="5"/>
  <c r="Z49" i="5"/>
  <c r="AA49" i="5"/>
  <c r="AB49" i="5"/>
  <c r="AC49" i="5"/>
  <c r="Z50" i="5"/>
  <c r="AA50" i="5"/>
  <c r="AB50" i="5"/>
  <c r="AC50" i="5"/>
  <c r="Z51" i="5"/>
  <c r="AA51" i="5"/>
  <c r="AB51" i="5"/>
  <c r="AC51" i="5"/>
  <c r="Z52" i="5"/>
  <c r="AA52" i="5"/>
  <c r="AB52" i="5"/>
  <c r="AC52" i="5"/>
  <c r="Z53" i="5"/>
  <c r="AA53" i="5"/>
  <c r="AB53" i="5"/>
  <c r="AC53" i="5"/>
  <c r="Z54" i="5"/>
  <c r="AA54" i="5"/>
  <c r="AB54" i="5"/>
  <c r="AC54" i="5"/>
  <c r="Z55" i="5"/>
  <c r="AA55" i="5"/>
  <c r="AB55" i="5"/>
  <c r="AC55" i="5"/>
  <c r="Z56" i="5"/>
  <c r="AA56" i="5"/>
  <c r="AB56" i="5"/>
  <c r="AC56" i="5"/>
  <c r="Z57" i="5"/>
  <c r="AA57" i="5"/>
  <c r="AB57" i="5"/>
  <c r="AC57" i="5"/>
  <c r="Z58" i="5"/>
  <c r="AA58" i="5"/>
  <c r="AB58" i="5"/>
  <c r="AC58" i="5"/>
  <c r="Z59" i="5"/>
  <c r="AA59" i="5"/>
  <c r="AB59" i="5"/>
  <c r="AC59" i="5"/>
  <c r="Z60" i="5"/>
  <c r="AA60" i="5"/>
  <c r="AB60" i="5"/>
  <c r="AC60" i="5"/>
  <c r="Z61" i="5"/>
  <c r="AA61" i="5"/>
  <c r="AB61" i="5"/>
  <c r="AC61" i="5"/>
  <c r="Z62" i="5"/>
  <c r="AA62" i="5"/>
  <c r="AB62" i="5"/>
  <c r="AC62" i="5"/>
  <c r="Z63" i="5"/>
  <c r="AA63" i="5"/>
  <c r="AB63" i="5"/>
  <c r="AC63" i="5"/>
  <c r="Z64" i="5"/>
  <c r="AA64" i="5"/>
  <c r="AB64" i="5"/>
  <c r="AC64" i="5"/>
  <c r="Z65" i="5"/>
  <c r="AA65" i="5"/>
  <c r="AB65" i="5"/>
  <c r="AC65" i="5"/>
  <c r="Z66" i="5"/>
  <c r="AA66" i="5"/>
  <c r="AB66" i="5"/>
  <c r="AC66" i="5"/>
  <c r="Z67" i="5"/>
  <c r="AA67" i="5"/>
  <c r="AB67" i="5"/>
  <c r="AC67" i="5"/>
  <c r="Z68" i="5"/>
  <c r="AA68" i="5"/>
  <c r="AB68" i="5"/>
  <c r="AC68" i="5"/>
  <c r="Z69" i="5"/>
  <c r="AA69" i="5"/>
  <c r="AB69" i="5"/>
  <c r="AC69" i="5"/>
  <c r="Z70" i="5"/>
  <c r="AA70" i="5"/>
  <c r="AB70" i="5"/>
  <c r="AC70" i="5"/>
  <c r="Z71" i="5"/>
  <c r="AA71" i="5"/>
  <c r="AB71" i="5"/>
  <c r="AC71" i="5"/>
  <c r="Z72" i="5"/>
  <c r="AA72" i="5"/>
  <c r="AB72" i="5"/>
  <c r="AC72" i="5"/>
  <c r="Z73" i="5"/>
  <c r="AA73" i="5"/>
  <c r="AB73" i="5"/>
  <c r="AC73" i="5"/>
  <c r="Z74" i="5"/>
  <c r="AA74" i="5"/>
  <c r="AB74" i="5"/>
  <c r="AC74" i="5"/>
  <c r="Z75" i="5"/>
  <c r="AA75" i="5"/>
  <c r="AB75" i="5"/>
  <c r="AC75" i="5"/>
  <c r="Z76" i="5"/>
  <c r="AA76" i="5"/>
  <c r="AB76" i="5"/>
  <c r="AC76" i="5"/>
  <c r="Z77" i="5"/>
  <c r="AA77" i="5"/>
  <c r="AB77" i="5"/>
  <c r="AC77" i="5"/>
  <c r="AC4" i="5"/>
  <c r="AB4" i="5"/>
  <c r="AA4" i="5"/>
  <c r="Z4" i="5"/>
  <c r="T78" i="13" l="1"/>
  <c r="U78" i="5"/>
  <c r="T78" i="5"/>
  <c r="S78" i="4"/>
  <c r="S78" i="3"/>
  <c r="V78" i="13"/>
  <c r="U78" i="13"/>
  <c r="S78" i="1"/>
  <c r="T78" i="4"/>
  <c r="T78" i="3"/>
  <c r="U78" i="1"/>
  <c r="BQ211" i="2"/>
  <c r="BR210" i="2"/>
  <c r="BQ210" i="2"/>
  <c r="BS200" i="2"/>
  <c r="BR200" i="2"/>
  <c r="BQ200" i="2"/>
  <c r="BS199" i="2"/>
  <c r="BR199" i="2"/>
  <c r="BQ199" i="2"/>
  <c r="BS198" i="2"/>
  <c r="BR198" i="2"/>
  <c r="BQ198" i="2"/>
  <c r="BP211" i="2"/>
  <c r="BR213" i="2" s="1"/>
  <c r="BO211" i="2"/>
  <c r="BN211" i="2"/>
  <c r="BP210" i="2"/>
  <c r="BR212" i="2" s="1"/>
  <c r="BO210" i="2"/>
  <c r="BQ212" i="2" s="1"/>
  <c r="BN210" i="2"/>
  <c r="BP200" i="2"/>
  <c r="BO200" i="2"/>
  <c r="BN200" i="2"/>
  <c r="BP199" i="2"/>
  <c r="BO199" i="2"/>
  <c r="BN199" i="2"/>
  <c r="BP198" i="2"/>
  <c r="BO198" i="2"/>
  <c r="BN198" i="2"/>
  <c r="BL211" i="2"/>
  <c r="BK211" i="2"/>
  <c r="BM210" i="2"/>
  <c r="BL210" i="2"/>
  <c r="BK210" i="2"/>
  <c r="BM200" i="2"/>
  <c r="BL200" i="2"/>
  <c r="BK200" i="2"/>
  <c r="BM199" i="2"/>
  <c r="BL199" i="2"/>
  <c r="BK199" i="2"/>
  <c r="BM198" i="2"/>
  <c r="BL198" i="2"/>
  <c r="BK198" i="2"/>
  <c r="BM212" i="2" l="1"/>
  <c r="BM204" i="2"/>
  <c r="R91" i="1" s="1"/>
  <c r="Z78" i="13"/>
  <c r="BP212" i="2"/>
  <c r="Y78" i="5"/>
  <c r="BM205" i="2"/>
  <c r="Y78" i="1"/>
  <c r="BP205" i="2"/>
  <c r="Y78" i="4"/>
  <c r="Y78" i="3"/>
  <c r="BK201" i="2"/>
  <c r="BO201" i="2"/>
  <c r="BP201" i="2"/>
  <c r="BM213" i="2"/>
  <c r="BL201" i="2"/>
  <c r="BM201" i="2"/>
  <c r="BQ201" i="2"/>
  <c r="BS201" i="2"/>
  <c r="BP213" i="2"/>
  <c r="BR201" i="2"/>
  <c r="BS205" i="2"/>
  <c r="BS212" i="2"/>
  <c r="BS203" i="2"/>
  <c r="BP203" i="2"/>
  <c r="BM203" i="2"/>
  <c r="BP204" i="2"/>
  <c r="R87" i="3" s="1"/>
  <c r="BS213" i="2"/>
  <c r="BS204" i="2"/>
  <c r="R93" i="4" s="1"/>
  <c r="BQ213" i="2"/>
  <c r="BN201" i="2"/>
  <c r="BN212" i="2"/>
  <c r="BN213" i="2"/>
  <c r="BS206" i="2" l="1"/>
  <c r="BM206" i="2"/>
  <c r="BP206" i="2"/>
  <c r="BH198" i="2"/>
  <c r="BI198" i="2"/>
  <c r="BJ198" i="2"/>
  <c r="BH199" i="2"/>
  <c r="BI199" i="2"/>
  <c r="BJ199" i="2"/>
  <c r="BH200" i="2"/>
  <c r="BI200" i="2"/>
  <c r="BJ200" i="2"/>
  <c r="BH210" i="2"/>
  <c r="BI210" i="2"/>
  <c r="BJ210" i="2"/>
  <c r="BL212" i="2" s="1"/>
  <c r="BH211" i="2"/>
  <c r="BI211" i="2"/>
  <c r="BJ211" i="2"/>
  <c r="BL213" i="2" s="1"/>
  <c r="BG198" i="2"/>
  <c r="A190" i="2"/>
  <c r="B190" i="2"/>
  <c r="C190" i="2"/>
  <c r="D190" i="2"/>
  <c r="E190" i="2"/>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R76" i="5" s="1"/>
  <c r="A188" i="2"/>
  <c r="A189" i="2"/>
  <c r="A2" i="2"/>
  <c r="B3" i="2"/>
  <c r="C3" i="2"/>
  <c r="D3" i="2"/>
  <c r="E3" i="2"/>
  <c r="B4" i="2"/>
  <c r="C4" i="2"/>
  <c r="D4" i="2"/>
  <c r="E4" i="2"/>
  <c r="B5" i="2"/>
  <c r="C5" i="2"/>
  <c r="D5" i="2"/>
  <c r="E5" i="2"/>
  <c r="B6" i="2"/>
  <c r="C6" i="2"/>
  <c r="D6" i="2"/>
  <c r="E6" i="2"/>
  <c r="B7" i="2"/>
  <c r="C7" i="2"/>
  <c r="D7" i="2"/>
  <c r="E7" i="2"/>
  <c r="B8" i="2"/>
  <c r="C8" i="2"/>
  <c r="D8" i="2"/>
  <c r="E8" i="2"/>
  <c r="B9" i="2"/>
  <c r="C9" i="2"/>
  <c r="D9" i="2"/>
  <c r="E9" i="2"/>
  <c r="B10" i="2"/>
  <c r="C10" i="2"/>
  <c r="D10" i="2"/>
  <c r="E10" i="2"/>
  <c r="B11" i="2"/>
  <c r="C11" i="2"/>
  <c r="D11" i="2"/>
  <c r="E11" i="2"/>
  <c r="B12" i="2"/>
  <c r="C12" i="2"/>
  <c r="D12" i="2"/>
  <c r="E12" i="2"/>
  <c r="B13" i="2"/>
  <c r="C13" i="2"/>
  <c r="D13" i="2"/>
  <c r="E13" i="2"/>
  <c r="B14" i="2"/>
  <c r="C14" i="2"/>
  <c r="D14" i="2"/>
  <c r="E14" i="2"/>
  <c r="B15" i="2"/>
  <c r="C15" i="2"/>
  <c r="D15" i="2"/>
  <c r="E15" i="2"/>
  <c r="B16" i="2"/>
  <c r="C16" i="2"/>
  <c r="D16" i="2"/>
  <c r="E16" i="2"/>
  <c r="B17" i="2"/>
  <c r="C17" i="2"/>
  <c r="D17" i="2"/>
  <c r="E17" i="2"/>
  <c r="B18" i="2"/>
  <c r="C18" i="2"/>
  <c r="D18" i="2"/>
  <c r="E18" i="2"/>
  <c r="B19" i="2"/>
  <c r="C19" i="2"/>
  <c r="D19" i="2"/>
  <c r="E19" i="2"/>
  <c r="B20" i="2"/>
  <c r="C20" i="2"/>
  <c r="D20" i="2"/>
  <c r="E20" i="2"/>
  <c r="B21" i="2"/>
  <c r="C21" i="2"/>
  <c r="D21" i="2"/>
  <c r="E21" i="2"/>
  <c r="B22" i="2"/>
  <c r="C22" i="2"/>
  <c r="D22" i="2"/>
  <c r="E22" i="2"/>
  <c r="B23" i="2"/>
  <c r="C23" i="2"/>
  <c r="D23" i="2"/>
  <c r="E23" i="2"/>
  <c r="B24" i="2"/>
  <c r="C24" i="2"/>
  <c r="D24" i="2"/>
  <c r="E24" i="2"/>
  <c r="B25" i="2"/>
  <c r="C25" i="2"/>
  <c r="D25" i="2"/>
  <c r="E25" i="2"/>
  <c r="B26" i="2"/>
  <c r="C26" i="2"/>
  <c r="D26" i="2"/>
  <c r="E26" i="2"/>
  <c r="B27" i="2"/>
  <c r="C27" i="2"/>
  <c r="D27" i="2"/>
  <c r="E27" i="2"/>
  <c r="B28" i="2"/>
  <c r="C28" i="2"/>
  <c r="D28" i="2"/>
  <c r="E28" i="2"/>
  <c r="B29" i="2"/>
  <c r="C29" i="2"/>
  <c r="D29" i="2"/>
  <c r="E29" i="2"/>
  <c r="B30" i="2"/>
  <c r="C30" i="2"/>
  <c r="D30" i="2"/>
  <c r="E30" i="2"/>
  <c r="B31" i="2"/>
  <c r="C31" i="2"/>
  <c r="D31" i="2"/>
  <c r="E31" i="2"/>
  <c r="B32" i="2"/>
  <c r="C32" i="2"/>
  <c r="D32" i="2"/>
  <c r="E32" i="2"/>
  <c r="B33" i="2"/>
  <c r="C33" i="2"/>
  <c r="D33" i="2"/>
  <c r="E33" i="2"/>
  <c r="B34" i="2"/>
  <c r="C34" i="2"/>
  <c r="D34" i="2"/>
  <c r="E34" i="2"/>
  <c r="B35" i="2"/>
  <c r="C35" i="2"/>
  <c r="D35" i="2"/>
  <c r="E35" i="2"/>
  <c r="B36" i="2"/>
  <c r="C36" i="2"/>
  <c r="D36" i="2"/>
  <c r="E36" i="2"/>
  <c r="B37" i="2"/>
  <c r="C37" i="2"/>
  <c r="D37" i="2"/>
  <c r="E37" i="2"/>
  <c r="B38" i="2"/>
  <c r="C38" i="2"/>
  <c r="D38" i="2"/>
  <c r="E38" i="2"/>
  <c r="B39" i="2"/>
  <c r="C39" i="2"/>
  <c r="D39" i="2"/>
  <c r="E39" i="2"/>
  <c r="B40" i="2"/>
  <c r="C40" i="2"/>
  <c r="D40" i="2"/>
  <c r="E40" i="2"/>
  <c r="B41" i="2"/>
  <c r="C41" i="2"/>
  <c r="D41" i="2"/>
  <c r="E41" i="2"/>
  <c r="B42" i="2"/>
  <c r="C42" i="2"/>
  <c r="D42" i="2"/>
  <c r="E42" i="2"/>
  <c r="B43" i="2"/>
  <c r="C43" i="2"/>
  <c r="D43" i="2"/>
  <c r="E43" i="2"/>
  <c r="B44" i="2"/>
  <c r="C44" i="2"/>
  <c r="D44" i="2"/>
  <c r="E44" i="2"/>
  <c r="B45" i="2"/>
  <c r="C45" i="2"/>
  <c r="D45" i="2"/>
  <c r="E45" i="2"/>
  <c r="B46" i="2"/>
  <c r="C46" i="2"/>
  <c r="D46" i="2"/>
  <c r="E46" i="2"/>
  <c r="B47" i="2"/>
  <c r="C47" i="2"/>
  <c r="D47" i="2"/>
  <c r="E47" i="2"/>
  <c r="B48" i="2"/>
  <c r="C48" i="2"/>
  <c r="D48" i="2"/>
  <c r="E48" i="2"/>
  <c r="B49" i="2"/>
  <c r="C49" i="2"/>
  <c r="D49" i="2"/>
  <c r="E49" i="2"/>
  <c r="B50" i="2"/>
  <c r="C50" i="2"/>
  <c r="D50" i="2"/>
  <c r="E50" i="2"/>
  <c r="B51" i="2"/>
  <c r="C51" i="2"/>
  <c r="D51" i="2"/>
  <c r="E51" i="2"/>
  <c r="B52" i="2"/>
  <c r="C52" i="2"/>
  <c r="D52" i="2"/>
  <c r="E52" i="2"/>
  <c r="B53" i="2"/>
  <c r="C53" i="2"/>
  <c r="D53" i="2"/>
  <c r="E53" i="2"/>
  <c r="B54" i="2"/>
  <c r="C54" i="2"/>
  <c r="D54" i="2"/>
  <c r="E54" i="2"/>
  <c r="B55" i="2"/>
  <c r="C55" i="2"/>
  <c r="D55" i="2"/>
  <c r="E55" i="2"/>
  <c r="B56" i="2"/>
  <c r="C56" i="2"/>
  <c r="D56" i="2"/>
  <c r="E56" i="2"/>
  <c r="B57" i="2"/>
  <c r="C57" i="2"/>
  <c r="D57" i="2"/>
  <c r="E57" i="2"/>
  <c r="B58" i="2"/>
  <c r="C58" i="2"/>
  <c r="D58" i="2"/>
  <c r="E58" i="2"/>
  <c r="B59" i="2"/>
  <c r="C59" i="2"/>
  <c r="D59" i="2"/>
  <c r="E59" i="2"/>
  <c r="B60" i="2"/>
  <c r="C60" i="2"/>
  <c r="D60" i="2"/>
  <c r="E60" i="2"/>
  <c r="B61" i="2"/>
  <c r="C61" i="2"/>
  <c r="D61" i="2"/>
  <c r="E61" i="2"/>
  <c r="B62" i="2"/>
  <c r="C62" i="2"/>
  <c r="D62" i="2"/>
  <c r="E62" i="2"/>
  <c r="B63" i="2"/>
  <c r="C63" i="2"/>
  <c r="D63" i="2"/>
  <c r="E63" i="2"/>
  <c r="B64" i="2"/>
  <c r="C64" i="2"/>
  <c r="D64" i="2"/>
  <c r="E64" i="2"/>
  <c r="B65" i="2"/>
  <c r="C65" i="2"/>
  <c r="D65" i="2"/>
  <c r="E65" i="2"/>
  <c r="B66" i="2"/>
  <c r="C66" i="2"/>
  <c r="D66" i="2"/>
  <c r="E66" i="2"/>
  <c r="B67" i="2"/>
  <c r="C67" i="2"/>
  <c r="D67" i="2"/>
  <c r="E67" i="2"/>
  <c r="B68" i="2"/>
  <c r="C68" i="2"/>
  <c r="D68" i="2"/>
  <c r="E68" i="2"/>
  <c r="B69" i="2"/>
  <c r="C69" i="2"/>
  <c r="D69" i="2"/>
  <c r="E69" i="2"/>
  <c r="B70" i="2"/>
  <c r="C70" i="2"/>
  <c r="D70" i="2"/>
  <c r="E70" i="2"/>
  <c r="B71" i="2"/>
  <c r="C71" i="2"/>
  <c r="D71" i="2"/>
  <c r="E71" i="2"/>
  <c r="B72" i="2"/>
  <c r="C72" i="2"/>
  <c r="D72" i="2"/>
  <c r="E72" i="2"/>
  <c r="B73" i="2"/>
  <c r="C73" i="2"/>
  <c r="D73" i="2"/>
  <c r="E73" i="2"/>
  <c r="B74" i="2"/>
  <c r="C74" i="2"/>
  <c r="D74" i="2"/>
  <c r="E74" i="2"/>
  <c r="B75" i="2"/>
  <c r="C75" i="2"/>
  <c r="D75" i="2"/>
  <c r="E75" i="2"/>
  <c r="B76" i="2"/>
  <c r="C76" i="2"/>
  <c r="D76" i="2"/>
  <c r="E76" i="2"/>
  <c r="B77" i="2"/>
  <c r="C77" i="2"/>
  <c r="D77" i="2"/>
  <c r="E77" i="2"/>
  <c r="B78" i="2"/>
  <c r="C78" i="2"/>
  <c r="D78" i="2"/>
  <c r="E78" i="2"/>
  <c r="B79" i="2"/>
  <c r="C79" i="2"/>
  <c r="D79" i="2"/>
  <c r="E79" i="2"/>
  <c r="B80" i="2"/>
  <c r="C80" i="2"/>
  <c r="D80" i="2"/>
  <c r="E80" i="2"/>
  <c r="B81" i="2"/>
  <c r="C81" i="2"/>
  <c r="D81" i="2"/>
  <c r="E81" i="2"/>
  <c r="B82" i="2"/>
  <c r="C82" i="2"/>
  <c r="D82" i="2"/>
  <c r="E82" i="2"/>
  <c r="B83" i="2"/>
  <c r="C83" i="2"/>
  <c r="D83" i="2"/>
  <c r="E83" i="2"/>
  <c r="B84" i="2"/>
  <c r="C84" i="2"/>
  <c r="D84" i="2"/>
  <c r="E84" i="2"/>
  <c r="B85" i="2"/>
  <c r="C85" i="2"/>
  <c r="D85" i="2"/>
  <c r="E85" i="2"/>
  <c r="B86" i="2"/>
  <c r="C86" i="2"/>
  <c r="D86" i="2"/>
  <c r="E86" i="2"/>
  <c r="B87" i="2"/>
  <c r="C87" i="2"/>
  <c r="D87" i="2"/>
  <c r="E87" i="2"/>
  <c r="B88" i="2"/>
  <c r="C88" i="2"/>
  <c r="D88" i="2"/>
  <c r="E88" i="2"/>
  <c r="B89" i="2"/>
  <c r="C89" i="2"/>
  <c r="D89" i="2"/>
  <c r="E89" i="2"/>
  <c r="B90" i="2"/>
  <c r="C90" i="2"/>
  <c r="D90" i="2"/>
  <c r="E90" i="2"/>
  <c r="B91" i="2"/>
  <c r="C91" i="2"/>
  <c r="D91" i="2"/>
  <c r="E91" i="2"/>
  <c r="B92" i="2"/>
  <c r="C92" i="2"/>
  <c r="D92" i="2"/>
  <c r="E92" i="2"/>
  <c r="B93" i="2"/>
  <c r="C93" i="2"/>
  <c r="D93" i="2"/>
  <c r="E93" i="2"/>
  <c r="B94" i="2"/>
  <c r="C94" i="2"/>
  <c r="D94" i="2"/>
  <c r="E94" i="2"/>
  <c r="B95" i="2"/>
  <c r="C95" i="2"/>
  <c r="D95" i="2"/>
  <c r="E95" i="2"/>
  <c r="B96" i="2"/>
  <c r="C96" i="2"/>
  <c r="D96" i="2"/>
  <c r="E96" i="2"/>
  <c r="B97" i="2"/>
  <c r="C97" i="2"/>
  <c r="D97" i="2"/>
  <c r="E97" i="2"/>
  <c r="B98" i="2"/>
  <c r="C98" i="2"/>
  <c r="D98" i="2"/>
  <c r="E98" i="2"/>
  <c r="B99" i="2"/>
  <c r="C99" i="2"/>
  <c r="D99" i="2"/>
  <c r="E99" i="2"/>
  <c r="B100" i="2"/>
  <c r="C100" i="2"/>
  <c r="D100" i="2"/>
  <c r="E100" i="2"/>
  <c r="B101" i="2"/>
  <c r="C101" i="2"/>
  <c r="D101" i="2"/>
  <c r="E101" i="2"/>
  <c r="B102" i="2"/>
  <c r="C102" i="2"/>
  <c r="D102" i="2"/>
  <c r="E102" i="2"/>
  <c r="B103" i="2"/>
  <c r="C103" i="2"/>
  <c r="D103" i="2"/>
  <c r="E103" i="2"/>
  <c r="B104" i="2"/>
  <c r="C104" i="2"/>
  <c r="D104" i="2"/>
  <c r="E104" i="2"/>
  <c r="B105" i="2"/>
  <c r="C105" i="2"/>
  <c r="D105" i="2"/>
  <c r="E105" i="2"/>
  <c r="B106" i="2"/>
  <c r="C106" i="2"/>
  <c r="D106" i="2"/>
  <c r="E106" i="2"/>
  <c r="B107" i="2"/>
  <c r="C107" i="2"/>
  <c r="D107" i="2"/>
  <c r="E107" i="2"/>
  <c r="B108" i="2"/>
  <c r="C108" i="2"/>
  <c r="D108" i="2"/>
  <c r="E108" i="2"/>
  <c r="B109" i="2"/>
  <c r="C109" i="2"/>
  <c r="D109" i="2"/>
  <c r="E109" i="2"/>
  <c r="B110" i="2"/>
  <c r="C110" i="2"/>
  <c r="D110" i="2"/>
  <c r="E110" i="2"/>
  <c r="B111" i="2"/>
  <c r="C111" i="2"/>
  <c r="D111" i="2"/>
  <c r="E111" i="2"/>
  <c r="B112" i="2"/>
  <c r="C112" i="2"/>
  <c r="D112" i="2"/>
  <c r="E112" i="2"/>
  <c r="B113" i="2"/>
  <c r="C113" i="2"/>
  <c r="D113" i="2"/>
  <c r="E113" i="2"/>
  <c r="B114" i="2"/>
  <c r="C114" i="2"/>
  <c r="D114" i="2"/>
  <c r="E114" i="2"/>
  <c r="B115" i="2"/>
  <c r="C115" i="2"/>
  <c r="D115" i="2"/>
  <c r="E115" i="2"/>
  <c r="B116" i="2"/>
  <c r="C116" i="2"/>
  <c r="D116" i="2"/>
  <c r="E116" i="2"/>
  <c r="B117" i="2"/>
  <c r="C117" i="2"/>
  <c r="D117" i="2"/>
  <c r="E117" i="2"/>
  <c r="B118" i="2"/>
  <c r="C118" i="2"/>
  <c r="D118" i="2"/>
  <c r="E118" i="2"/>
  <c r="B119" i="2"/>
  <c r="C119" i="2"/>
  <c r="D119" i="2"/>
  <c r="E119" i="2"/>
  <c r="B120" i="2"/>
  <c r="C120" i="2"/>
  <c r="D120" i="2"/>
  <c r="E120" i="2"/>
  <c r="B121" i="2"/>
  <c r="C121" i="2"/>
  <c r="D121" i="2"/>
  <c r="E121" i="2"/>
  <c r="B122" i="2"/>
  <c r="C122" i="2"/>
  <c r="D122" i="2"/>
  <c r="E122" i="2"/>
  <c r="B123" i="2"/>
  <c r="C123" i="2"/>
  <c r="D123" i="2"/>
  <c r="E123" i="2"/>
  <c r="B124" i="2"/>
  <c r="C124" i="2"/>
  <c r="D124" i="2"/>
  <c r="E124" i="2"/>
  <c r="B125" i="2"/>
  <c r="C125" i="2"/>
  <c r="D125" i="2"/>
  <c r="E125" i="2"/>
  <c r="B126" i="2"/>
  <c r="C126" i="2"/>
  <c r="D126" i="2"/>
  <c r="E126" i="2"/>
  <c r="B127" i="2"/>
  <c r="C127" i="2"/>
  <c r="D127" i="2"/>
  <c r="E127" i="2"/>
  <c r="B128" i="2"/>
  <c r="C128" i="2"/>
  <c r="D128" i="2"/>
  <c r="E128" i="2"/>
  <c r="B129" i="2"/>
  <c r="C129" i="2"/>
  <c r="D129" i="2"/>
  <c r="E129" i="2"/>
  <c r="B130" i="2"/>
  <c r="C130" i="2"/>
  <c r="D130" i="2"/>
  <c r="E130" i="2"/>
  <c r="B131" i="2"/>
  <c r="C131" i="2"/>
  <c r="R64" i="1" s="1"/>
  <c r="D131" i="2"/>
  <c r="E131" i="2"/>
  <c r="B132" i="2"/>
  <c r="C132" i="2"/>
  <c r="D132" i="2"/>
  <c r="E132" i="2"/>
  <c r="B133" i="2"/>
  <c r="C133" i="2"/>
  <c r="D133" i="2"/>
  <c r="E133" i="2"/>
  <c r="B134" i="2"/>
  <c r="C134" i="2"/>
  <c r="D134" i="2"/>
  <c r="E134" i="2"/>
  <c r="B135" i="2"/>
  <c r="C135" i="2"/>
  <c r="D135" i="2"/>
  <c r="E135" i="2"/>
  <c r="B136" i="2"/>
  <c r="C136" i="2"/>
  <c r="D136" i="2"/>
  <c r="E136" i="2"/>
  <c r="B137" i="2"/>
  <c r="C137" i="2"/>
  <c r="D137" i="2"/>
  <c r="E137" i="2"/>
  <c r="B138" i="2"/>
  <c r="C138" i="2"/>
  <c r="D138" i="2"/>
  <c r="E138" i="2"/>
  <c r="B139" i="2"/>
  <c r="C139" i="2"/>
  <c r="D139" i="2"/>
  <c r="E139" i="2"/>
  <c r="B140" i="2"/>
  <c r="C140" i="2"/>
  <c r="D140" i="2"/>
  <c r="E140" i="2"/>
  <c r="B141" i="2"/>
  <c r="C141" i="2"/>
  <c r="D141" i="2"/>
  <c r="E141" i="2"/>
  <c r="B142" i="2"/>
  <c r="C142" i="2"/>
  <c r="D142" i="2"/>
  <c r="E142" i="2"/>
  <c r="B143" i="2"/>
  <c r="C143" i="2"/>
  <c r="D143" i="2"/>
  <c r="E143" i="2"/>
  <c r="B144" i="2"/>
  <c r="C144" i="2"/>
  <c r="D144" i="2"/>
  <c r="E144" i="2"/>
  <c r="B145" i="2"/>
  <c r="C145" i="2"/>
  <c r="D145" i="2"/>
  <c r="E145" i="2"/>
  <c r="B146" i="2"/>
  <c r="C146" i="2"/>
  <c r="D146" i="2"/>
  <c r="E146" i="2"/>
  <c r="B147" i="2"/>
  <c r="C147" i="2"/>
  <c r="D147" i="2"/>
  <c r="E147" i="2"/>
  <c r="B148" i="2"/>
  <c r="C148" i="2"/>
  <c r="D148" i="2"/>
  <c r="E148" i="2"/>
  <c r="B149" i="2"/>
  <c r="C149" i="2"/>
  <c r="D149" i="2"/>
  <c r="E149" i="2"/>
  <c r="B150" i="2"/>
  <c r="C150" i="2"/>
  <c r="D150" i="2"/>
  <c r="E150" i="2"/>
  <c r="B151" i="2"/>
  <c r="C151" i="2"/>
  <c r="D151" i="2"/>
  <c r="E151" i="2"/>
  <c r="B152" i="2"/>
  <c r="C152" i="2"/>
  <c r="D152" i="2"/>
  <c r="E152" i="2"/>
  <c r="B153" i="2"/>
  <c r="C153" i="2"/>
  <c r="D153" i="2"/>
  <c r="E153" i="2"/>
  <c r="B154" i="2"/>
  <c r="C154" i="2"/>
  <c r="D154" i="2"/>
  <c r="E154" i="2"/>
  <c r="B155" i="2"/>
  <c r="C155" i="2"/>
  <c r="D155" i="2"/>
  <c r="E155" i="2"/>
  <c r="B156" i="2"/>
  <c r="C156" i="2"/>
  <c r="D156" i="2"/>
  <c r="E156" i="2"/>
  <c r="B157" i="2"/>
  <c r="C157" i="2"/>
  <c r="D157" i="2"/>
  <c r="E157" i="2"/>
  <c r="B158" i="2"/>
  <c r="C158" i="2"/>
  <c r="D158" i="2"/>
  <c r="E158" i="2"/>
  <c r="B159" i="2"/>
  <c r="C159" i="2"/>
  <c r="D159" i="2"/>
  <c r="E159" i="2"/>
  <c r="B160" i="2"/>
  <c r="C160" i="2"/>
  <c r="D160" i="2"/>
  <c r="E160" i="2"/>
  <c r="B161" i="2"/>
  <c r="C161" i="2"/>
  <c r="D161" i="2"/>
  <c r="E161" i="2"/>
  <c r="B162" i="2"/>
  <c r="C162" i="2"/>
  <c r="D162" i="2"/>
  <c r="E162" i="2"/>
  <c r="B163" i="2"/>
  <c r="C163" i="2"/>
  <c r="D163" i="2"/>
  <c r="E163" i="2"/>
  <c r="B164" i="2"/>
  <c r="C164" i="2"/>
  <c r="D164" i="2"/>
  <c r="E164" i="2"/>
  <c r="B165" i="2"/>
  <c r="C165" i="2"/>
  <c r="D165" i="2"/>
  <c r="E165" i="2"/>
  <c r="B166" i="2"/>
  <c r="C166" i="2"/>
  <c r="D166" i="2"/>
  <c r="E166" i="2"/>
  <c r="B167" i="2"/>
  <c r="C167" i="2"/>
  <c r="D167" i="2"/>
  <c r="E167" i="2"/>
  <c r="B168" i="2"/>
  <c r="C168" i="2"/>
  <c r="D168" i="2"/>
  <c r="E168" i="2"/>
  <c r="B169" i="2"/>
  <c r="C169" i="2"/>
  <c r="D169" i="2"/>
  <c r="E169" i="2"/>
  <c r="B170" i="2"/>
  <c r="C170" i="2"/>
  <c r="D170" i="2"/>
  <c r="E170" i="2"/>
  <c r="B171" i="2"/>
  <c r="C171" i="2"/>
  <c r="D171" i="2"/>
  <c r="E171" i="2"/>
  <c r="B172" i="2"/>
  <c r="C172" i="2"/>
  <c r="D172" i="2"/>
  <c r="E172" i="2"/>
  <c r="B173" i="2"/>
  <c r="C173" i="2"/>
  <c r="D173" i="2"/>
  <c r="E173" i="2"/>
  <c r="B174" i="2"/>
  <c r="C174" i="2"/>
  <c r="D174" i="2"/>
  <c r="E174" i="2"/>
  <c r="B175" i="2"/>
  <c r="C175" i="2"/>
  <c r="D175" i="2"/>
  <c r="E175" i="2"/>
  <c r="B176" i="2"/>
  <c r="C176" i="2"/>
  <c r="D176" i="2"/>
  <c r="E176" i="2"/>
  <c r="B177" i="2"/>
  <c r="C177" i="2"/>
  <c r="D177" i="2"/>
  <c r="E177" i="2"/>
  <c r="B178" i="2"/>
  <c r="C178" i="2"/>
  <c r="D178" i="2"/>
  <c r="E178" i="2"/>
  <c r="B179" i="2"/>
  <c r="C179" i="2"/>
  <c r="D179" i="2"/>
  <c r="E179" i="2"/>
  <c r="B180" i="2"/>
  <c r="C180" i="2"/>
  <c r="D180" i="2"/>
  <c r="E180" i="2"/>
  <c r="B181" i="2"/>
  <c r="C181" i="2"/>
  <c r="D181" i="2"/>
  <c r="E181" i="2"/>
  <c r="B182" i="2"/>
  <c r="C182" i="2"/>
  <c r="D182" i="2"/>
  <c r="E182" i="2"/>
  <c r="B183" i="2"/>
  <c r="C183" i="2"/>
  <c r="D183" i="2"/>
  <c r="E183" i="2"/>
  <c r="B184" i="2"/>
  <c r="C184" i="2"/>
  <c r="D184" i="2"/>
  <c r="E184" i="2"/>
  <c r="B185" i="2"/>
  <c r="C185" i="2"/>
  <c r="D185" i="2"/>
  <c r="E185" i="2"/>
  <c r="B186" i="2"/>
  <c r="C186" i="2"/>
  <c r="D186" i="2"/>
  <c r="E186" i="2"/>
  <c r="B187" i="2"/>
  <c r="C187" i="2"/>
  <c r="D187" i="2"/>
  <c r="E187" i="2"/>
  <c r="B188" i="2"/>
  <c r="C188" i="2"/>
  <c r="D188" i="2"/>
  <c r="E188" i="2"/>
  <c r="B189" i="2"/>
  <c r="S77" i="13" s="1"/>
  <c r="C189" i="2"/>
  <c r="D189" i="2"/>
  <c r="E189" i="2"/>
  <c r="E2" i="2"/>
  <c r="D2" i="2"/>
  <c r="C2" i="2"/>
  <c r="B2" i="2"/>
  <c r="U77" i="13" l="1"/>
  <c r="V77" i="13"/>
  <c r="BJ201" i="2"/>
  <c r="A198" i="2"/>
  <c r="BJ204" i="2"/>
  <c r="S83" i="13" s="1"/>
  <c r="BI201" i="2"/>
  <c r="BH201" i="2"/>
  <c r="BK213" i="2"/>
  <c r="BJ205" i="2"/>
  <c r="BJ213" i="2"/>
  <c r="BK212" i="2"/>
  <c r="BJ212" i="2"/>
  <c r="BJ203" i="2"/>
  <c r="E38" i="6"/>
  <c r="F36" i="6"/>
  <c r="S4" i="11"/>
  <c r="T4" i="11"/>
  <c r="U4" i="11"/>
  <c r="BJ206" i="2" l="1"/>
  <c r="Y5" i="11"/>
  <c r="Y6" i="11"/>
  <c r="Y7" i="11"/>
  <c r="Y10" i="11"/>
  <c r="Y11" i="11"/>
  <c r="Y12" i="11"/>
  <c r="Y14" i="11"/>
  <c r="Y15" i="11"/>
  <c r="Y16" i="11"/>
  <c r="Y18" i="11"/>
  <c r="G47" i="14" s="1"/>
  <c r="F47" i="14" s="1"/>
  <c r="Y20" i="11"/>
  <c r="Y21" i="11"/>
  <c r="Y22" i="11"/>
  <c r="Y23" i="11"/>
  <c r="Y24" i="11"/>
  <c r="Y27" i="11"/>
  <c r="Y28" i="11"/>
  <c r="Y29" i="11"/>
  <c r="Y30" i="11"/>
  <c r="Y31" i="11"/>
  <c r="Y32" i="11"/>
  <c r="Y33" i="11"/>
  <c r="Y35" i="11"/>
  <c r="G40" i="14" s="1"/>
  <c r="F40" i="14" s="1"/>
  <c r="Y37" i="11"/>
  <c r="Y38" i="11"/>
  <c r="Y40" i="11"/>
  <c r="Y44" i="11"/>
  <c r="Y46" i="11"/>
  <c r="Y48" i="11"/>
  <c r="Y49" i="11"/>
  <c r="Y51" i="11"/>
  <c r="Y52" i="11"/>
  <c r="Y53" i="11"/>
  <c r="Y54" i="11"/>
  <c r="G23" i="14" s="1"/>
  <c r="F23" i="14" s="1"/>
  <c r="Y55" i="11"/>
  <c r="Y56" i="11"/>
  <c r="Y57" i="11"/>
  <c r="Y58" i="11"/>
  <c r="Y61" i="11"/>
  <c r="Y62" i="11"/>
  <c r="Y63" i="11"/>
  <c r="Y65" i="11"/>
  <c r="Y66" i="11"/>
  <c r="Y67" i="11"/>
  <c r="Y69" i="11"/>
  <c r="Y70" i="11"/>
  <c r="G33" i="14" s="1"/>
  <c r="F33" i="14" s="1"/>
  <c r="Y71" i="11"/>
  <c r="Y73" i="11"/>
  <c r="Y76" i="11"/>
  <c r="Y77" i="11"/>
  <c r="Y78" i="11"/>
  <c r="Y80" i="11"/>
  <c r="Y83" i="11"/>
  <c r="Y84" i="11"/>
  <c r="Y85" i="11"/>
  <c r="Y86" i="11"/>
  <c r="Y88" i="11"/>
  <c r="Y89" i="11"/>
  <c r="Y90" i="11"/>
  <c r="Y92" i="11"/>
  <c r="Y93" i="11"/>
  <c r="Y94" i="11"/>
  <c r="Y96" i="11"/>
  <c r="Y98" i="11"/>
  <c r="Y99" i="11"/>
  <c r="Y100" i="11"/>
  <c r="Y101" i="11"/>
  <c r="Y102" i="11"/>
  <c r="Y104" i="11"/>
  <c r="Y105" i="11"/>
  <c r="Y106" i="11"/>
  <c r="Y107" i="11"/>
  <c r="Y109" i="11"/>
  <c r="Y110" i="11"/>
  <c r="Y111" i="11"/>
  <c r="G17" i="14" s="1"/>
  <c r="F17" i="14" s="1"/>
  <c r="Y113" i="11"/>
  <c r="Y115" i="11"/>
  <c r="Y116" i="11"/>
  <c r="Y117" i="11"/>
  <c r="Y118" i="11"/>
  <c r="Y119" i="11"/>
  <c r="Y121" i="11"/>
  <c r="Y122" i="11"/>
  <c r="Y124" i="11"/>
  <c r="Y125" i="11"/>
  <c r="Y127" i="11"/>
  <c r="Y128" i="11"/>
  <c r="Y129" i="11"/>
  <c r="Y130" i="11"/>
  <c r="Y131" i="11"/>
  <c r="Y133" i="11"/>
  <c r="Y134" i="11"/>
  <c r="Y135" i="11"/>
  <c r="Y137" i="11"/>
  <c r="Y139" i="11"/>
  <c r="Y140" i="11"/>
  <c r="Y141" i="11"/>
  <c r="Y142" i="11"/>
  <c r="Y143" i="11"/>
  <c r="Y145" i="11"/>
  <c r="Y146" i="11"/>
  <c r="Y148" i="11"/>
  <c r="Y149" i="11"/>
  <c r="Y151" i="11"/>
  <c r="Y152" i="11"/>
  <c r="Y153" i="11"/>
  <c r="G51" i="14" l="1"/>
  <c r="F51" i="14" s="1"/>
  <c r="G30" i="14"/>
  <c r="F30" i="14" s="1"/>
  <c r="G29" i="14"/>
  <c r="F29" i="14" s="1"/>
  <c r="G22" i="14"/>
  <c r="F22" i="14" s="1"/>
  <c r="G27" i="14"/>
  <c r="F27" i="14" s="1"/>
  <c r="G49" i="14"/>
  <c r="F49" i="14" s="1"/>
  <c r="G15" i="14"/>
  <c r="F15" i="14" s="1"/>
  <c r="G45" i="14"/>
  <c r="F45" i="14" s="1"/>
  <c r="G46" i="14"/>
  <c r="F46" i="14" s="1"/>
  <c r="G34" i="14"/>
  <c r="F34" i="14" s="1"/>
  <c r="G14" i="14"/>
  <c r="F14" i="14" s="1"/>
  <c r="G25" i="14"/>
  <c r="F25" i="14" s="1"/>
  <c r="G24" i="14"/>
  <c r="F24" i="14" s="1"/>
  <c r="G13" i="14"/>
  <c r="F13" i="14" s="1"/>
  <c r="G8" i="14"/>
  <c r="F8" i="14" s="1"/>
  <c r="G12" i="14"/>
  <c r="F12" i="14" s="1"/>
  <c r="G48" i="14"/>
  <c r="F48" i="14" s="1"/>
  <c r="G7" i="14"/>
  <c r="F7" i="14" s="1"/>
  <c r="G3" i="14"/>
  <c r="G9" i="14"/>
  <c r="F9" i="14" s="1"/>
  <c r="G36" i="14"/>
  <c r="F36" i="14" s="1"/>
  <c r="Y26" i="11"/>
  <c r="Y39" i="11"/>
  <c r="Y17" i="11"/>
  <c r="Y112" i="11"/>
  <c r="Y34" i="11"/>
  <c r="Y59" i="11"/>
  <c r="G43" i="14" s="1"/>
  <c r="F43" i="14" s="1"/>
  <c r="Y136" i="11"/>
  <c r="Y42" i="11"/>
  <c r="G41" i="14" s="1"/>
  <c r="F41" i="14" s="1"/>
  <c r="Y8" i="11"/>
  <c r="G35" i="14" s="1"/>
  <c r="F35" i="14" s="1"/>
  <c r="Y97" i="11"/>
  <c r="G39" i="14" s="1"/>
  <c r="F39" i="14" s="1"/>
  <c r="Y50" i="11"/>
  <c r="G20" i="14" s="1"/>
  <c r="F20" i="14" s="1"/>
  <c r="Y19" i="11"/>
  <c r="Y13" i="11"/>
  <c r="Y147" i="11"/>
  <c r="Y123" i="11"/>
  <c r="G19" i="14" s="1"/>
  <c r="F19" i="14" s="1"/>
  <c r="Y82" i="11"/>
  <c r="G5" i="14" s="1"/>
  <c r="F5" i="14" s="1"/>
  <c r="Y72" i="11"/>
  <c r="Y9" i="11"/>
  <c r="G6" i="14" s="1"/>
  <c r="F6" i="14" s="1"/>
  <c r="Y25" i="11"/>
  <c r="G10" i="14" s="1"/>
  <c r="F10" i="14" s="1"/>
  <c r="Y95" i="11"/>
  <c r="G38" i="14" s="1"/>
  <c r="F38" i="14" s="1"/>
  <c r="Y91" i="11"/>
  <c r="G37" i="14" s="1"/>
  <c r="F37" i="14" s="1"/>
  <c r="Y81" i="11"/>
  <c r="G4" i="14" s="1"/>
  <c r="F4" i="14" s="1"/>
  <c r="Y150" i="11"/>
  <c r="Y144" i="11"/>
  <c r="G32" i="14" s="1"/>
  <c r="F32" i="14" s="1"/>
  <c r="Y138" i="11"/>
  <c r="G28" i="14" s="1"/>
  <c r="F28" i="14" s="1"/>
  <c r="Y132" i="11"/>
  <c r="G42" i="14" s="1"/>
  <c r="F42" i="14" s="1"/>
  <c r="Y126" i="11"/>
  <c r="G21" i="14" s="1"/>
  <c r="F21" i="14" s="1"/>
  <c r="Y120" i="11"/>
  <c r="Y114" i="11"/>
  <c r="Y108" i="11"/>
  <c r="G16" i="14" s="1"/>
  <c r="F16" i="14" s="1"/>
  <c r="Y103" i="11"/>
  <c r="G11" i="14" s="1"/>
  <c r="F11" i="14" s="1"/>
  <c r="Y87" i="11"/>
  <c r="Y79" i="11"/>
  <c r="Y75" i="11"/>
  <c r="Y74" i="11"/>
  <c r="Y68" i="11"/>
  <c r="G31" i="14" s="1"/>
  <c r="F31" i="14" s="1"/>
  <c r="Y64" i="11"/>
  <c r="G44" i="14" s="1"/>
  <c r="F44" i="14" s="1"/>
  <c r="Y60" i="11"/>
  <c r="G26" i="14" s="1"/>
  <c r="F26" i="14" s="1"/>
  <c r="Y47" i="11"/>
  <c r="Y45" i="11"/>
  <c r="Y43" i="11"/>
  <c r="Y41" i="11"/>
  <c r="G18" i="14" s="1"/>
  <c r="F18" i="14" s="1"/>
  <c r="Y4" i="11"/>
  <c r="J84" i="6"/>
  <c r="AA310" i="11" l="1"/>
  <c r="AA311" i="11"/>
  <c r="AA312" i="11"/>
  <c r="F3" i="14"/>
  <c r="J2" i="14"/>
  <c r="BG210" i="2"/>
  <c r="AA315" i="11" l="1"/>
  <c r="X211" i="2"/>
  <c r="Y211" i="2"/>
  <c r="Z211" i="2"/>
  <c r="AA211" i="2"/>
  <c r="AB211" i="2"/>
  <c r="AC211" i="2"/>
  <c r="AD211" i="2"/>
  <c r="AE211" i="2"/>
  <c r="AF211" i="2"/>
  <c r="AG211" i="2"/>
  <c r="AH211" i="2"/>
  <c r="AI211" i="2"/>
  <c r="AJ211" i="2"/>
  <c r="AK211" i="2"/>
  <c r="AL211" i="2"/>
  <c r="AM211" i="2"/>
  <c r="AN211" i="2"/>
  <c r="AO211" i="2"/>
  <c r="AP211" i="2"/>
  <c r="AQ211" i="2"/>
  <c r="AR211" i="2"/>
  <c r="AS211" i="2"/>
  <c r="AT211" i="2"/>
  <c r="AU211" i="2"/>
  <c r="AV211" i="2"/>
  <c r="AW211" i="2"/>
  <c r="AX211" i="2"/>
  <c r="AY211" i="2"/>
  <c r="AZ211" i="2"/>
  <c r="BA211" i="2"/>
  <c r="BB211" i="2"/>
  <c r="BC211" i="2"/>
  <c r="BD211" i="2"/>
  <c r="BE211" i="2"/>
  <c r="BF211" i="2"/>
  <c r="BG211" i="2"/>
  <c r="BF210" i="2"/>
  <c r="BH212" i="2" s="1"/>
  <c r="BG199" i="2"/>
  <c r="AA316" i="11" l="1"/>
  <c r="BH213" i="2"/>
  <c r="BA213" i="2"/>
  <c r="BG213" i="2"/>
  <c r="AX213" i="2"/>
  <c r="AR213" i="2"/>
  <c r="AU213" i="2"/>
  <c r="BD213" i="2"/>
  <c r="R65" i="1"/>
  <c r="R72" i="1"/>
  <c r="R73" i="1"/>
  <c r="R74" i="1"/>
  <c r="R75" i="1"/>
  <c r="R76" i="1"/>
  <c r="R77" i="1"/>
  <c r="S76" i="13"/>
  <c r="AB76" i="13"/>
  <c r="AF76" i="13" s="1"/>
  <c r="AG76" i="13" s="1"/>
  <c r="AC76" i="13"/>
  <c r="P76" i="13" s="1"/>
  <c r="O76" i="1" s="1"/>
  <c r="AD76" i="13"/>
  <c r="Q76" i="13" s="1"/>
  <c r="P76" i="1" s="1"/>
  <c r="AE76" i="13"/>
  <c r="R76" i="13" s="1"/>
  <c r="Q76" i="1" s="1"/>
  <c r="AB77" i="13"/>
  <c r="P77" i="13" s="1"/>
  <c r="AC77" i="13"/>
  <c r="AD77" i="13"/>
  <c r="AE77" i="13"/>
  <c r="AB25" i="13"/>
  <c r="AC25" i="13"/>
  <c r="AD25" i="13"/>
  <c r="AE25" i="13"/>
  <c r="AB72" i="13"/>
  <c r="AC72" i="13"/>
  <c r="AD72" i="13"/>
  <c r="AE72" i="13"/>
  <c r="AB73" i="13"/>
  <c r="AC73" i="13"/>
  <c r="AD73" i="13"/>
  <c r="AE73" i="13"/>
  <c r="S76" i="1" l="1"/>
  <c r="T77" i="13"/>
  <c r="O77" i="1"/>
  <c r="S77" i="1" s="1"/>
  <c r="T76" i="13"/>
  <c r="AF77" i="13"/>
  <c r="AG77" i="13" s="1"/>
  <c r="P25" i="13"/>
  <c r="O25" i="1" s="1"/>
  <c r="AA25" i="1" s="1"/>
  <c r="AD25" i="1" s="1"/>
  <c r="AF25" i="13"/>
  <c r="AG25" i="13" s="1"/>
  <c r="P73" i="13"/>
  <c r="O73" i="1" s="1"/>
  <c r="AA73" i="1" s="1"/>
  <c r="AD73" i="1" s="1"/>
  <c r="AF73" i="13"/>
  <c r="AG73" i="13" s="1"/>
  <c r="P72" i="13"/>
  <c r="O72" i="1" s="1"/>
  <c r="AA72" i="1" s="1"/>
  <c r="AD72" i="1" s="1"/>
  <c r="AF72" i="13"/>
  <c r="AG72" i="13" s="1"/>
  <c r="U74" i="1"/>
  <c r="T77" i="1"/>
  <c r="U76" i="1"/>
  <c r="U77" i="1"/>
  <c r="T76" i="1"/>
  <c r="U75" i="1"/>
  <c r="U73" i="1"/>
  <c r="T73" i="1"/>
  <c r="T75" i="1"/>
  <c r="T74" i="1"/>
  <c r="U72" i="1"/>
  <c r="T72" i="1"/>
  <c r="V76" i="13"/>
  <c r="U76" i="13"/>
  <c r="E26" i="6"/>
  <c r="F26" i="6"/>
  <c r="E27" i="6"/>
  <c r="F27" i="6"/>
  <c r="E28" i="6"/>
  <c r="F28" i="6"/>
  <c r="E29" i="6"/>
  <c r="F29" i="6"/>
  <c r="E30" i="6"/>
  <c r="F30" i="6"/>
  <c r="E31" i="6"/>
  <c r="F31" i="6"/>
  <c r="E32" i="6"/>
  <c r="F32" i="6"/>
  <c r="E33" i="6"/>
  <c r="F33" i="6"/>
  <c r="E34" i="6"/>
  <c r="F34" i="6"/>
  <c r="E35" i="6"/>
  <c r="F35" i="6"/>
  <c r="F25" i="6"/>
  <c r="D84" i="6" s="1"/>
  <c r="M87" i="6" l="1"/>
  <c r="P87" i="6" s="1"/>
  <c r="O87" i="6"/>
  <c r="I114" i="6"/>
  <c r="S72" i="1"/>
  <c r="S73" i="1"/>
  <c r="Z77" i="13"/>
  <c r="Z76" i="13"/>
  <c r="A74" i="13"/>
  <c r="A75" i="13"/>
  <c r="A4" i="13"/>
  <c r="AV210" i="2"/>
  <c r="AW210" i="2"/>
  <c r="AX210" i="2"/>
  <c r="AY210" i="2"/>
  <c r="AZ210" i="2"/>
  <c r="BA210" i="2"/>
  <c r="BB210" i="2"/>
  <c r="BC210" i="2"/>
  <c r="BD210" i="2"/>
  <c r="BE210" i="2"/>
  <c r="BG212" i="2" s="1"/>
  <c r="Y210" i="2"/>
  <c r="Z210" i="2"/>
  <c r="AA210" i="2"/>
  <c r="AB210" i="2"/>
  <c r="AC210" i="2"/>
  <c r="AD210" i="2"/>
  <c r="AE210" i="2"/>
  <c r="AF210" i="2"/>
  <c r="AG210" i="2"/>
  <c r="AH210" i="2"/>
  <c r="AI210" i="2"/>
  <c r="AJ210" i="2"/>
  <c r="AK210" i="2"/>
  <c r="AL210" i="2"/>
  <c r="AM210" i="2"/>
  <c r="AN210" i="2"/>
  <c r="AO210" i="2"/>
  <c r="AP210" i="2"/>
  <c r="AQ210" i="2"/>
  <c r="AR210" i="2"/>
  <c r="AS210" i="2"/>
  <c r="AT210" i="2"/>
  <c r="AU210" i="2"/>
  <c r="X210" i="2"/>
  <c r="AY198" i="2"/>
  <c r="AZ198" i="2"/>
  <c r="BA198" i="2"/>
  <c r="BB198" i="2"/>
  <c r="BC198" i="2"/>
  <c r="BD198" i="2"/>
  <c r="BE198" i="2"/>
  <c r="BF198" i="2"/>
  <c r="AY199" i="2"/>
  <c r="AZ199" i="2"/>
  <c r="BA199" i="2"/>
  <c r="BB199" i="2"/>
  <c r="BC199" i="2"/>
  <c r="BD199" i="2"/>
  <c r="BE199" i="2"/>
  <c r="BF199" i="2"/>
  <c r="AY200" i="2"/>
  <c r="AZ200" i="2"/>
  <c r="BA200" i="2"/>
  <c r="BB200" i="2"/>
  <c r="BC200" i="2"/>
  <c r="BD200" i="2"/>
  <c r="BE200" i="2"/>
  <c r="BF200" i="2"/>
  <c r="BG200" i="2"/>
  <c r="X198" i="2"/>
  <c r="Y198" i="2"/>
  <c r="Z198" i="2"/>
  <c r="AA198" i="2"/>
  <c r="AB198" i="2"/>
  <c r="AC198" i="2"/>
  <c r="AD198" i="2"/>
  <c r="AE198" i="2"/>
  <c r="AF198" i="2"/>
  <c r="AG198" i="2"/>
  <c r="AH198" i="2"/>
  <c r="AI198" i="2"/>
  <c r="AJ198" i="2"/>
  <c r="AK198" i="2"/>
  <c r="AL198" i="2"/>
  <c r="AM198" i="2"/>
  <c r="AN198" i="2"/>
  <c r="AO198" i="2"/>
  <c r="AP198" i="2"/>
  <c r="AQ198" i="2"/>
  <c r="AR198" i="2"/>
  <c r="AS198" i="2"/>
  <c r="AT198" i="2"/>
  <c r="AU198" i="2"/>
  <c r="AV198" i="2"/>
  <c r="AW198" i="2"/>
  <c r="AX198" i="2"/>
  <c r="X199" i="2"/>
  <c r="Y199" i="2"/>
  <c r="Z199" i="2"/>
  <c r="AA199" i="2"/>
  <c r="AB199" i="2"/>
  <c r="AC199" i="2"/>
  <c r="AD199" i="2"/>
  <c r="AE199" i="2"/>
  <c r="AF199" i="2"/>
  <c r="AG199" i="2"/>
  <c r="AH199" i="2"/>
  <c r="AI199" i="2"/>
  <c r="AJ199" i="2"/>
  <c r="AK199" i="2"/>
  <c r="AL199" i="2"/>
  <c r="AM199" i="2"/>
  <c r="AN199" i="2"/>
  <c r="AO199" i="2"/>
  <c r="AP199" i="2"/>
  <c r="AQ199" i="2"/>
  <c r="AR199" i="2"/>
  <c r="AS199" i="2"/>
  <c r="AT199" i="2"/>
  <c r="AU199" i="2"/>
  <c r="AV199" i="2"/>
  <c r="AW199" i="2"/>
  <c r="AX199" i="2"/>
  <c r="X200" i="2"/>
  <c r="Y200" i="2"/>
  <c r="Z200" i="2"/>
  <c r="AA200" i="2"/>
  <c r="AB200" i="2"/>
  <c r="AC200" i="2"/>
  <c r="AD200" i="2"/>
  <c r="AE200" i="2"/>
  <c r="AF200" i="2"/>
  <c r="AG200" i="2"/>
  <c r="AH200" i="2"/>
  <c r="AI200" i="2"/>
  <c r="AJ200" i="2"/>
  <c r="AK200" i="2"/>
  <c r="AL200" i="2"/>
  <c r="AM200" i="2"/>
  <c r="AN200" i="2"/>
  <c r="AO200" i="2"/>
  <c r="AP200" i="2"/>
  <c r="AQ200" i="2"/>
  <c r="AR200" i="2"/>
  <c r="AS200" i="2"/>
  <c r="AT200" i="2"/>
  <c r="AU200" i="2"/>
  <c r="AV200" i="2"/>
  <c r="AW200" i="2"/>
  <c r="AX200" i="2"/>
  <c r="W198" i="2"/>
  <c r="W200" i="2"/>
  <c r="W199" i="2"/>
  <c r="AX201" i="2" l="1"/>
  <c r="W201" i="2"/>
  <c r="BD212" i="2"/>
  <c r="AX212" i="2"/>
  <c r="AR212" i="2"/>
  <c r="BG204" i="2"/>
  <c r="AU212" i="2"/>
  <c r="BA212" i="2"/>
  <c r="BG203" i="2"/>
  <c r="BA204" i="2"/>
  <c r="BD203" i="2"/>
  <c r="AA201" i="2"/>
  <c r="BD204" i="2"/>
  <c r="AC74" i="13"/>
  <c r="AE74" i="13"/>
  <c r="AB74" i="13"/>
  <c r="AD74" i="13"/>
  <c r="AD4" i="13"/>
  <c r="Q4" i="13" s="1"/>
  <c r="P4" i="1" s="1"/>
  <c r="AB4" i="13"/>
  <c r="AF4" i="13" s="1"/>
  <c r="AG4" i="13" s="1"/>
  <c r="AC4" i="13"/>
  <c r="AE4" i="13"/>
  <c r="R4" i="13" s="1"/>
  <c r="Q4" i="1" s="1"/>
  <c r="AB75" i="13"/>
  <c r="AE75" i="13"/>
  <c r="AC75" i="13"/>
  <c r="AD75" i="13"/>
  <c r="AX203" i="2"/>
  <c r="AN201" i="2"/>
  <c r="AM201" i="2"/>
  <c r="AT201" i="2"/>
  <c r="AL201" i="2"/>
  <c r="AE201" i="2"/>
  <c r="Z201" i="2"/>
  <c r="AS201" i="2"/>
  <c r="BG205" i="2"/>
  <c r="AG201" i="2"/>
  <c r="BA205" i="2"/>
  <c r="BD205" i="2"/>
  <c r="AC201" i="2"/>
  <c r="AX205" i="2"/>
  <c r="AW201" i="2"/>
  <c r="Y201" i="2"/>
  <c r="BA201" i="2"/>
  <c r="AV201" i="2"/>
  <c r="AH201" i="2"/>
  <c r="AY201" i="2"/>
  <c r="X201" i="2"/>
  <c r="AK201" i="2"/>
  <c r="AI201" i="2"/>
  <c r="AJ201" i="2"/>
  <c r="BA203" i="2"/>
  <c r="AZ201" i="2"/>
  <c r="AR201" i="2"/>
  <c r="AQ201" i="2"/>
  <c r="AP201" i="2"/>
  <c r="AD201" i="2"/>
  <c r="AF201" i="2"/>
  <c r="AX204" i="2"/>
  <c r="AB201" i="2"/>
  <c r="BG201" i="2"/>
  <c r="BF201" i="2"/>
  <c r="BE201" i="2"/>
  <c r="BD201" i="2"/>
  <c r="AO201" i="2"/>
  <c r="BC201" i="2"/>
  <c r="AU201" i="2"/>
  <c r="BB201" i="2"/>
  <c r="AA4" i="1" l="1"/>
  <c r="AD4" i="1" s="1"/>
  <c r="P75" i="13"/>
  <c r="O75" i="1" s="1"/>
  <c r="S75" i="1" s="1"/>
  <c r="AF75" i="13"/>
  <c r="AG75" i="13" s="1"/>
  <c r="P74" i="13"/>
  <c r="O74" i="1" s="1"/>
  <c r="S74" i="1" s="1"/>
  <c r="AF74" i="13"/>
  <c r="AG74" i="13" s="1"/>
  <c r="BG206" i="2"/>
  <c r="AH4" i="13"/>
  <c r="AI4" i="13" s="1"/>
  <c r="AX206" i="2"/>
  <c r="BD206" i="2"/>
  <c r="BA206" i="2"/>
  <c r="S69" i="13" l="1"/>
  <c r="R69" i="1"/>
  <c r="R66" i="1"/>
  <c r="R4" i="5"/>
  <c r="S4" i="13"/>
  <c r="R4" i="1"/>
  <c r="AB4" i="1" s="1"/>
  <c r="R4" i="3"/>
  <c r="R4" i="4"/>
  <c r="R5" i="5"/>
  <c r="R5" i="1"/>
  <c r="R5" i="3"/>
  <c r="R5" i="4"/>
  <c r="R6" i="5"/>
  <c r="R6" i="1"/>
  <c r="R6" i="3"/>
  <c r="R6" i="4"/>
  <c r="U6" i="4" s="1"/>
  <c r="R28" i="5"/>
  <c r="R28" i="1"/>
  <c r="R28" i="3"/>
  <c r="R28" i="4"/>
  <c r="R32" i="5"/>
  <c r="R32" i="1"/>
  <c r="R32" i="3"/>
  <c r="R32" i="4"/>
  <c r="R33" i="5"/>
  <c r="R33" i="1"/>
  <c r="R33" i="3"/>
  <c r="R33" i="4"/>
  <c r="R34" i="5"/>
  <c r="R34" i="1"/>
  <c r="R34" i="3"/>
  <c r="R34" i="4"/>
  <c r="R35" i="5"/>
  <c r="R35" i="1"/>
  <c r="R35" i="3"/>
  <c r="R35" i="4"/>
  <c r="R37" i="5"/>
  <c r="R37" i="1"/>
  <c r="R37" i="3"/>
  <c r="R37" i="4"/>
  <c r="R38" i="5"/>
  <c r="R38" i="1"/>
  <c r="R38" i="3"/>
  <c r="R38" i="4"/>
  <c r="R39" i="5"/>
  <c r="R39" i="1"/>
  <c r="R39" i="3"/>
  <c r="R39" i="4"/>
  <c r="R40" i="5"/>
  <c r="R40" i="1"/>
  <c r="R40" i="3"/>
  <c r="R40" i="4"/>
  <c r="R41" i="5"/>
  <c r="R41" i="1"/>
  <c r="R41" i="3"/>
  <c r="R41" i="4"/>
  <c r="R42" i="5"/>
  <c r="R42" i="1"/>
  <c r="R42" i="3"/>
  <c r="R42" i="4"/>
  <c r="R43" i="5"/>
  <c r="R43" i="1"/>
  <c r="R43" i="3"/>
  <c r="R43" i="4"/>
  <c r="R44" i="5"/>
  <c r="R44" i="1"/>
  <c r="R44" i="3"/>
  <c r="R44" i="4"/>
  <c r="R45" i="5"/>
  <c r="R45" i="1"/>
  <c r="R45" i="3"/>
  <c r="R45" i="4"/>
  <c r="R46" i="5"/>
  <c r="R46" i="1"/>
  <c r="R46" i="3"/>
  <c r="R46" i="4"/>
  <c r="R47" i="5"/>
  <c r="R47" i="1"/>
  <c r="R47" i="3"/>
  <c r="R47" i="4"/>
  <c r="R48" i="5"/>
  <c r="R48" i="1"/>
  <c r="R48" i="3"/>
  <c r="R48" i="4"/>
  <c r="R8" i="5"/>
  <c r="R8" i="1"/>
  <c r="R8" i="3"/>
  <c r="R8" i="4"/>
  <c r="R9" i="5"/>
  <c r="R9" i="1"/>
  <c r="R9" i="3"/>
  <c r="R9" i="4"/>
  <c r="R10" i="5"/>
  <c r="R10" i="1"/>
  <c r="R10" i="3"/>
  <c r="R10" i="4"/>
  <c r="R11" i="5"/>
  <c r="R11" i="1"/>
  <c r="R11" i="3"/>
  <c r="R11" i="4"/>
  <c r="R12" i="5"/>
  <c r="R12" i="1"/>
  <c r="R12" i="3"/>
  <c r="R12" i="4"/>
  <c r="R13" i="5"/>
  <c r="R13" i="1"/>
  <c r="R13" i="3"/>
  <c r="R13" i="4"/>
  <c r="R14" i="5"/>
  <c r="R14" i="1"/>
  <c r="R14" i="3"/>
  <c r="R14" i="4"/>
  <c r="R15" i="5"/>
  <c r="R15" i="1"/>
  <c r="R15" i="3"/>
  <c r="R15" i="4"/>
  <c r="R16" i="5"/>
  <c r="R16" i="1"/>
  <c r="R16" i="3"/>
  <c r="R16" i="4"/>
  <c r="R17" i="5"/>
  <c r="R17" i="1"/>
  <c r="R17" i="3"/>
  <c r="R17" i="4"/>
  <c r="R18" i="5"/>
  <c r="R18" i="1"/>
  <c r="R18" i="3"/>
  <c r="R18" i="4"/>
  <c r="R19" i="5"/>
  <c r="R19" i="1"/>
  <c r="R19" i="3"/>
  <c r="R19" i="4"/>
  <c r="R20" i="5"/>
  <c r="R20" i="1"/>
  <c r="R20" i="3"/>
  <c r="R20" i="4"/>
  <c r="R21" i="5"/>
  <c r="R21" i="1"/>
  <c r="R21" i="3"/>
  <c r="R21" i="4"/>
  <c r="R22" i="5"/>
  <c r="R22" i="1"/>
  <c r="R22" i="3"/>
  <c r="R22" i="4"/>
  <c r="R23" i="5"/>
  <c r="R23" i="1"/>
  <c r="R23" i="3"/>
  <c r="R23" i="4"/>
  <c r="R67" i="1"/>
  <c r="R51" i="5"/>
  <c r="R51" i="1"/>
  <c r="R51" i="3"/>
  <c r="R51" i="4"/>
  <c r="R52" i="5"/>
  <c r="R52" i="1"/>
  <c r="R52" i="3"/>
  <c r="R52" i="4"/>
  <c r="R56" i="5"/>
  <c r="R56" i="1"/>
  <c r="R56" i="3"/>
  <c r="R56" i="4"/>
  <c r="R57" i="5"/>
  <c r="R57" i="1"/>
  <c r="R57" i="3"/>
  <c r="R57" i="4"/>
  <c r="R58" i="5"/>
  <c r="R58" i="1"/>
  <c r="R58" i="3"/>
  <c r="R58" i="4"/>
  <c r="R59" i="1"/>
  <c r="R60" i="1"/>
  <c r="R61" i="3"/>
  <c r="R62" i="5"/>
  <c r="R61" i="1"/>
  <c r="R62" i="1"/>
  <c r="R64" i="5"/>
  <c r="R63" i="1"/>
  <c r="R64" i="3"/>
  <c r="R64" i="4"/>
  <c r="R65" i="5"/>
  <c r="R65" i="3"/>
  <c r="R65" i="4"/>
  <c r="R66" i="5"/>
  <c r="R66" i="3"/>
  <c r="R66" i="4"/>
  <c r="R53" i="5"/>
  <c r="R53" i="1"/>
  <c r="R53" i="3"/>
  <c r="R53" i="4"/>
  <c r="R54" i="5"/>
  <c r="R54" i="1"/>
  <c r="R54" i="3"/>
  <c r="R54" i="4"/>
  <c r="R73" i="5"/>
  <c r="R71" i="1"/>
  <c r="R73" i="3"/>
  <c r="R73" i="4"/>
  <c r="R24" i="5"/>
  <c r="R24" i="1"/>
  <c r="R24" i="3"/>
  <c r="R24" i="4"/>
  <c r="R69" i="5"/>
  <c r="T69" i="5" s="1"/>
  <c r="R68" i="1"/>
  <c r="R69" i="3"/>
  <c r="R49" i="5"/>
  <c r="R49" i="1"/>
  <c r="R49" i="3"/>
  <c r="R49" i="4"/>
  <c r="R50" i="5"/>
  <c r="S50" i="5" s="1"/>
  <c r="R50" i="1"/>
  <c r="R50" i="3"/>
  <c r="R50" i="4"/>
  <c r="R25" i="5"/>
  <c r="R25" i="1"/>
  <c r="R25" i="3"/>
  <c r="R25" i="4"/>
  <c r="R26" i="5"/>
  <c r="R26" i="1"/>
  <c r="R26" i="3"/>
  <c r="R26" i="4"/>
  <c r="R27" i="5"/>
  <c r="R27" i="1"/>
  <c r="R27" i="3"/>
  <c r="R27" i="4"/>
  <c r="R55" i="5"/>
  <c r="R55" i="1"/>
  <c r="R55" i="3"/>
  <c r="R55" i="4"/>
  <c r="S74" i="13"/>
  <c r="R76" i="3"/>
  <c r="R76" i="4"/>
  <c r="R77" i="5"/>
  <c r="S75" i="13"/>
  <c r="R77" i="3"/>
  <c r="R77" i="4"/>
  <c r="R74" i="5"/>
  <c r="S72" i="13"/>
  <c r="R74" i="3"/>
  <c r="R74" i="4"/>
  <c r="R75" i="5"/>
  <c r="S73" i="13"/>
  <c r="R75" i="3"/>
  <c r="R75" i="4"/>
  <c r="R7" i="1"/>
  <c r="A71" i="13"/>
  <c r="A70" i="13"/>
  <c r="A69" i="13"/>
  <c r="A68" i="13"/>
  <c r="A67" i="13"/>
  <c r="A66" i="13"/>
  <c r="A65" i="13"/>
  <c r="A64" i="13"/>
  <c r="A63" i="13"/>
  <c r="A62" i="13"/>
  <c r="A61" i="13"/>
  <c r="A60" i="13"/>
  <c r="A59" i="13"/>
  <c r="A58" i="13"/>
  <c r="A57" i="13"/>
  <c r="A56" i="13"/>
  <c r="A55" i="13"/>
  <c r="A54" i="13"/>
  <c r="A53" i="13"/>
  <c r="A52" i="13"/>
  <c r="A51" i="13"/>
  <c r="A50" i="13"/>
  <c r="A49" i="13"/>
  <c r="A48" i="13"/>
  <c r="A47" i="13"/>
  <c r="A46" i="13"/>
  <c r="A45" i="13"/>
  <c r="A44" i="13"/>
  <c r="A43" i="13"/>
  <c r="A42" i="13"/>
  <c r="A41" i="13"/>
  <c r="A40" i="13"/>
  <c r="A39" i="13"/>
  <c r="A38" i="13"/>
  <c r="A37" i="13"/>
  <c r="A36" i="13"/>
  <c r="A35" i="13"/>
  <c r="A34" i="13"/>
  <c r="A33" i="13"/>
  <c r="A32" i="13"/>
  <c r="A31" i="13"/>
  <c r="A30" i="13"/>
  <c r="A29" i="13"/>
  <c r="A28" i="13"/>
  <c r="A27" i="13"/>
  <c r="A26" i="13"/>
  <c r="A24" i="13"/>
  <c r="A23" i="13"/>
  <c r="A22" i="13"/>
  <c r="A21" i="13"/>
  <c r="A20" i="13"/>
  <c r="A19" i="13"/>
  <c r="A18" i="13"/>
  <c r="A17" i="13"/>
  <c r="A16" i="13"/>
  <c r="A15" i="13"/>
  <c r="A14" i="13"/>
  <c r="A13" i="13"/>
  <c r="A12" i="13"/>
  <c r="A11" i="13"/>
  <c r="A10" i="13"/>
  <c r="A9" i="13"/>
  <c r="A8" i="13"/>
  <c r="A7" i="13"/>
  <c r="A6" i="13"/>
  <c r="A5" i="13"/>
  <c r="S4" i="5" l="1"/>
  <c r="R61" i="4"/>
  <c r="R68" i="4"/>
  <c r="S7" i="13"/>
  <c r="R36" i="3"/>
  <c r="R31" i="4"/>
  <c r="S5" i="4"/>
  <c r="T5" i="4"/>
  <c r="U5" i="4"/>
  <c r="S4" i="4"/>
  <c r="T4" i="4"/>
  <c r="U4" i="4"/>
  <c r="S4" i="3"/>
  <c r="T4" i="3"/>
  <c r="U4" i="3"/>
  <c r="S4" i="1"/>
  <c r="T4" i="1"/>
  <c r="U4" i="1"/>
  <c r="U4" i="13"/>
  <c r="T4" i="13"/>
  <c r="V4" i="13"/>
  <c r="R69" i="4"/>
  <c r="R59" i="3"/>
  <c r="R36" i="1"/>
  <c r="R31" i="1"/>
  <c r="R60" i="5"/>
  <c r="R59" i="4"/>
  <c r="R67" i="4"/>
  <c r="R62" i="4"/>
  <c r="R62" i="3"/>
  <c r="R68" i="5"/>
  <c r="T8" i="1"/>
  <c r="U8" i="1"/>
  <c r="T5" i="1"/>
  <c r="R61" i="5"/>
  <c r="T22" i="1"/>
  <c r="U22" i="1"/>
  <c r="T26" i="1"/>
  <c r="U26" i="1"/>
  <c r="T24" i="1"/>
  <c r="U24" i="1"/>
  <c r="R60" i="4"/>
  <c r="U17" i="1"/>
  <c r="T17" i="1"/>
  <c r="R60" i="3"/>
  <c r="T12" i="1"/>
  <c r="U12" i="1"/>
  <c r="R30" i="1"/>
  <c r="T23" i="1"/>
  <c r="U23" i="1"/>
  <c r="S48" i="1"/>
  <c r="T48" i="1"/>
  <c r="U48" i="1"/>
  <c r="U55" i="1"/>
  <c r="S55" i="1"/>
  <c r="S25" i="1"/>
  <c r="T25" i="1"/>
  <c r="U25" i="1"/>
  <c r="T27" i="1"/>
  <c r="U27" i="1"/>
  <c r="T11" i="1"/>
  <c r="U11" i="1"/>
  <c r="R29" i="1"/>
  <c r="R67" i="3"/>
  <c r="T43" i="1"/>
  <c r="U43" i="1"/>
  <c r="S43" i="1"/>
  <c r="T20" i="1"/>
  <c r="S20" i="1"/>
  <c r="U20" i="1"/>
  <c r="R67" i="5"/>
  <c r="R63" i="4"/>
  <c r="R59" i="5"/>
  <c r="R63" i="3"/>
  <c r="T15" i="1"/>
  <c r="U15" i="1"/>
  <c r="R71" i="4"/>
  <c r="T21" i="1"/>
  <c r="U21" i="1"/>
  <c r="R71" i="3"/>
  <c r="U18" i="1"/>
  <c r="T18" i="1"/>
  <c r="T10" i="1"/>
  <c r="U10" i="1"/>
  <c r="S69" i="1"/>
  <c r="U69" i="1"/>
  <c r="R68" i="3"/>
  <c r="R63" i="5"/>
  <c r="T13" i="1"/>
  <c r="U13" i="1"/>
  <c r="T19" i="1"/>
  <c r="U19" i="1"/>
  <c r="R71" i="5"/>
  <c r="T16" i="1"/>
  <c r="U16" i="1"/>
  <c r="T9" i="1"/>
  <c r="U9" i="1"/>
  <c r="S6" i="1"/>
  <c r="T14" i="1"/>
  <c r="U14" i="1"/>
  <c r="S46" i="1"/>
  <c r="AB9" i="13"/>
  <c r="AC9" i="13"/>
  <c r="AD9" i="13"/>
  <c r="AE9" i="13"/>
  <c r="AC34" i="13"/>
  <c r="P34" i="13" s="1"/>
  <c r="O34" i="1" s="1"/>
  <c r="S34" i="1" s="1"/>
  <c r="AE34" i="13"/>
  <c r="R34" i="13" s="1"/>
  <c r="Q34" i="1" s="1"/>
  <c r="U34" i="1" s="1"/>
  <c r="AB34" i="13"/>
  <c r="AF34" i="13" s="1"/>
  <c r="AG34" i="13" s="1"/>
  <c r="AD34" i="13"/>
  <c r="Q34" i="13" s="1"/>
  <c r="P34" i="1" s="1"/>
  <c r="T34" i="1" s="1"/>
  <c r="AC42" i="13"/>
  <c r="P42" i="13" s="1"/>
  <c r="O42" i="1" s="1"/>
  <c r="S42" i="1" s="1"/>
  <c r="AE42" i="13"/>
  <c r="R42" i="13" s="1"/>
  <c r="Q42" i="1" s="1"/>
  <c r="U42" i="1" s="1"/>
  <c r="AB42" i="13"/>
  <c r="AF42" i="13" s="1"/>
  <c r="AG42" i="13" s="1"/>
  <c r="AD42" i="13"/>
  <c r="Q42" i="13" s="1"/>
  <c r="P42" i="1" s="1"/>
  <c r="T42" i="1" s="1"/>
  <c r="AC18" i="13"/>
  <c r="AE18" i="13"/>
  <c r="AD18" i="13"/>
  <c r="AB18" i="13"/>
  <c r="AB35" i="13"/>
  <c r="AF35" i="13" s="1"/>
  <c r="AG35" i="13" s="1"/>
  <c r="AD35" i="13"/>
  <c r="Q35" i="13" s="1"/>
  <c r="P35" i="1" s="1"/>
  <c r="T35" i="1" s="1"/>
  <c r="AC35" i="13"/>
  <c r="P35" i="13" s="1"/>
  <c r="O35" i="1" s="1"/>
  <c r="S35" i="1" s="1"/>
  <c r="AE35" i="13"/>
  <c r="R35" i="13" s="1"/>
  <c r="Q35" i="1" s="1"/>
  <c r="U35" i="1" s="1"/>
  <c r="AB11" i="13"/>
  <c r="AC11" i="13"/>
  <c r="AD11" i="13"/>
  <c r="AE11" i="13"/>
  <c r="AC44" i="13"/>
  <c r="P44" i="13" s="1"/>
  <c r="O44" i="1" s="1"/>
  <c r="S44" i="1" s="1"/>
  <c r="AE44" i="13"/>
  <c r="R44" i="13" s="1"/>
  <c r="Q44" i="1" s="1"/>
  <c r="U44" i="1" s="1"/>
  <c r="AB44" i="13"/>
  <c r="AF44" i="13" s="1"/>
  <c r="AG44" i="13" s="1"/>
  <c r="AD44" i="13"/>
  <c r="Q44" i="13" s="1"/>
  <c r="P44" i="1" s="1"/>
  <c r="T44" i="1" s="1"/>
  <c r="AC52" i="13"/>
  <c r="P52" i="13" s="1"/>
  <c r="O52" i="1" s="1"/>
  <c r="S52" i="1" s="1"/>
  <c r="AE52" i="13"/>
  <c r="R52" i="13" s="1"/>
  <c r="Q52" i="1" s="1"/>
  <c r="U52" i="1" s="1"/>
  <c r="AB52" i="13"/>
  <c r="AF52" i="13" s="1"/>
  <c r="AG52" i="13" s="1"/>
  <c r="AD52" i="13"/>
  <c r="Q52" i="13" s="1"/>
  <c r="P52" i="1" s="1"/>
  <c r="T52" i="1" s="1"/>
  <c r="AC59" i="13"/>
  <c r="P59" i="13" s="1"/>
  <c r="O59" i="1" s="1"/>
  <c r="S59" i="1" s="1"/>
  <c r="AE59" i="13"/>
  <c r="R59" i="13" s="1"/>
  <c r="Q59" i="1" s="1"/>
  <c r="U59" i="1" s="1"/>
  <c r="AB59" i="13"/>
  <c r="AF59" i="13" s="1"/>
  <c r="AG59" i="13" s="1"/>
  <c r="AD59" i="13"/>
  <c r="Q59" i="13" s="1"/>
  <c r="P59" i="1" s="1"/>
  <c r="T59" i="1" s="1"/>
  <c r="AC67" i="13"/>
  <c r="P67" i="13" s="1"/>
  <c r="O67" i="1" s="1"/>
  <c r="S67" i="1" s="1"/>
  <c r="AE67" i="13"/>
  <c r="R67" i="13" s="1"/>
  <c r="Q67" i="1" s="1"/>
  <c r="U67" i="1" s="1"/>
  <c r="AB67" i="13"/>
  <c r="AF67" i="13" s="1"/>
  <c r="AG67" i="13" s="1"/>
  <c r="AD67" i="13"/>
  <c r="Q67" i="13" s="1"/>
  <c r="P67" i="1" s="1"/>
  <c r="T67" i="1" s="1"/>
  <c r="AC58" i="13"/>
  <c r="P58" i="13" s="1"/>
  <c r="O58" i="1" s="1"/>
  <c r="AE58" i="13"/>
  <c r="R58" i="13" s="1"/>
  <c r="Q58" i="1" s="1"/>
  <c r="U58" i="1" s="1"/>
  <c r="AB58" i="13"/>
  <c r="AF58" i="13" s="1"/>
  <c r="AG58" i="13" s="1"/>
  <c r="AD58" i="13"/>
  <c r="Q58" i="13" s="1"/>
  <c r="P58" i="1" s="1"/>
  <c r="T58" i="1" s="1"/>
  <c r="AC10" i="13"/>
  <c r="AE10" i="13"/>
  <c r="AD10" i="13"/>
  <c r="AB10" i="13"/>
  <c r="AB43" i="13"/>
  <c r="AF43" i="13" s="1"/>
  <c r="AG43" i="13" s="1"/>
  <c r="AE43" i="13"/>
  <c r="R43" i="13" s="1"/>
  <c r="Q43" i="1" s="1"/>
  <c r="AC43" i="13"/>
  <c r="P43" i="13" s="1"/>
  <c r="O43" i="1" s="1"/>
  <c r="AD43" i="13"/>
  <c r="Q43" i="13" s="1"/>
  <c r="P43" i="1" s="1"/>
  <c r="AB51" i="13"/>
  <c r="AF51" i="13" s="1"/>
  <c r="AG51" i="13" s="1"/>
  <c r="AD51" i="13"/>
  <c r="Q51" i="13" s="1"/>
  <c r="P51" i="1" s="1"/>
  <c r="T51" i="1" s="1"/>
  <c r="AC51" i="13"/>
  <c r="P51" i="13" s="1"/>
  <c r="O51" i="1" s="1"/>
  <c r="AE51" i="13"/>
  <c r="R51" i="13" s="1"/>
  <c r="Q51" i="1" s="1"/>
  <c r="U51" i="1" s="1"/>
  <c r="AC28" i="13"/>
  <c r="P28" i="13" s="1"/>
  <c r="O28" i="1" s="1"/>
  <c r="AE28" i="13"/>
  <c r="R28" i="13" s="1"/>
  <c r="Q28" i="1" s="1"/>
  <c r="U28" i="1" s="1"/>
  <c r="AB28" i="13"/>
  <c r="AF28" i="13" s="1"/>
  <c r="AG28" i="13" s="1"/>
  <c r="AD28" i="13"/>
  <c r="Q28" i="13" s="1"/>
  <c r="P28" i="1" s="1"/>
  <c r="T28" i="1" s="1"/>
  <c r="AC20" i="13"/>
  <c r="AE20" i="13"/>
  <c r="AB20" i="13"/>
  <c r="AF20" i="13" s="1"/>
  <c r="AG20" i="13" s="1"/>
  <c r="AD20" i="13"/>
  <c r="AB53" i="13"/>
  <c r="AF53" i="13" s="1"/>
  <c r="AG53" i="13" s="1"/>
  <c r="AD53" i="13"/>
  <c r="Q53" i="13" s="1"/>
  <c r="P53" i="1" s="1"/>
  <c r="T53" i="1" s="1"/>
  <c r="AE53" i="13"/>
  <c r="R53" i="13" s="1"/>
  <c r="Q53" i="1" s="1"/>
  <c r="U53" i="1" s="1"/>
  <c r="AC53" i="13"/>
  <c r="P53" i="13" s="1"/>
  <c r="O53" i="1" s="1"/>
  <c r="AA53" i="1" s="1"/>
  <c r="AD53" i="1" s="1"/>
  <c r="AB60" i="13"/>
  <c r="AF60" i="13" s="1"/>
  <c r="AG60" i="13" s="1"/>
  <c r="AC60" i="13"/>
  <c r="P60" i="13" s="1"/>
  <c r="O60" i="1" s="1"/>
  <c r="S60" i="1" s="1"/>
  <c r="AD60" i="13"/>
  <c r="Q60" i="13" s="1"/>
  <c r="P60" i="1" s="1"/>
  <c r="T60" i="1" s="1"/>
  <c r="AE60" i="13"/>
  <c r="R60" i="13" s="1"/>
  <c r="Q60" i="1" s="1"/>
  <c r="U60" i="1" s="1"/>
  <c r="AB68" i="13"/>
  <c r="AF68" i="13" s="1"/>
  <c r="AG68" i="13" s="1"/>
  <c r="AD68" i="13"/>
  <c r="Q68" i="13" s="1"/>
  <c r="P68" i="1" s="1"/>
  <c r="T68" i="1" s="1"/>
  <c r="AE68" i="13"/>
  <c r="R68" i="13" s="1"/>
  <c r="Q68" i="1" s="1"/>
  <c r="U68" i="1" s="1"/>
  <c r="AC68" i="13"/>
  <c r="P68" i="13" s="1"/>
  <c r="O68" i="1" s="1"/>
  <c r="S68" i="1" s="1"/>
  <c r="AC26" i="13"/>
  <c r="AE26" i="13"/>
  <c r="AB26" i="13"/>
  <c r="AD26" i="13"/>
  <c r="AC50" i="13"/>
  <c r="P50" i="13" s="1"/>
  <c r="O50" i="1" s="1"/>
  <c r="AE50" i="13"/>
  <c r="R50" i="13" s="1"/>
  <c r="Q50" i="1" s="1"/>
  <c r="U50" i="1" s="1"/>
  <c r="AB50" i="13"/>
  <c r="AF50" i="13" s="1"/>
  <c r="AG50" i="13" s="1"/>
  <c r="AD50" i="13"/>
  <c r="Q50" i="13" s="1"/>
  <c r="P50" i="1" s="1"/>
  <c r="T50" i="1" s="1"/>
  <c r="AB27" i="13"/>
  <c r="AE27" i="13"/>
  <c r="AC27" i="13"/>
  <c r="AD27" i="13"/>
  <c r="AB66" i="13"/>
  <c r="AF66" i="13" s="1"/>
  <c r="AG66" i="13" s="1"/>
  <c r="AD66" i="13"/>
  <c r="Q66" i="13" s="1"/>
  <c r="P66" i="1" s="1"/>
  <c r="T66" i="1" s="1"/>
  <c r="AC66" i="13"/>
  <c r="P66" i="13" s="1"/>
  <c r="O66" i="1" s="1"/>
  <c r="AE66" i="13"/>
  <c r="R66" i="13" s="1"/>
  <c r="Q66" i="1" s="1"/>
  <c r="U66" i="1" s="1"/>
  <c r="AB19" i="13"/>
  <c r="AC19" i="13"/>
  <c r="AD19" i="13"/>
  <c r="AE19" i="13"/>
  <c r="AB5" i="13"/>
  <c r="AF5" i="13" s="1"/>
  <c r="AG5" i="13" s="1"/>
  <c r="AE5" i="13"/>
  <c r="R5" i="13" s="1"/>
  <c r="Q5" i="1" s="1"/>
  <c r="U5" i="1" s="1"/>
  <c r="AC5" i="13"/>
  <c r="P5" i="13" s="1"/>
  <c r="O5" i="1" s="1"/>
  <c r="AA5" i="1" s="1"/>
  <c r="AD5" i="1" s="1"/>
  <c r="AD5" i="13"/>
  <c r="Q5" i="13" s="1"/>
  <c r="P5" i="1" s="1"/>
  <c r="AC30" i="13"/>
  <c r="P30" i="13" s="1"/>
  <c r="O30" i="1" s="1"/>
  <c r="AE30" i="13"/>
  <c r="R30" i="13" s="1"/>
  <c r="Q30" i="1" s="1"/>
  <c r="AB30" i="13"/>
  <c r="AF30" i="13" s="1"/>
  <c r="AG30" i="13" s="1"/>
  <c r="AD30" i="13"/>
  <c r="Q30" i="13" s="1"/>
  <c r="P30" i="1" s="1"/>
  <c r="AC54" i="13"/>
  <c r="P54" i="13" s="1"/>
  <c r="O54" i="1" s="1"/>
  <c r="AE54" i="13"/>
  <c r="R54" i="13" s="1"/>
  <c r="Q54" i="1" s="1"/>
  <c r="U54" i="1" s="1"/>
  <c r="AD54" i="13"/>
  <c r="Q54" i="13" s="1"/>
  <c r="P54" i="1" s="1"/>
  <c r="T54" i="1" s="1"/>
  <c r="AB54" i="13"/>
  <c r="AF54" i="13" s="1"/>
  <c r="AG54" i="13" s="1"/>
  <c r="AC12" i="13"/>
  <c r="AE12" i="13"/>
  <c r="AB12" i="13"/>
  <c r="AD12" i="13"/>
  <c r="AB37" i="13"/>
  <c r="AF37" i="13" s="1"/>
  <c r="AG37" i="13" s="1"/>
  <c r="AD37" i="13"/>
  <c r="Q37" i="13" s="1"/>
  <c r="P37" i="1" s="1"/>
  <c r="T37" i="1" s="1"/>
  <c r="AE37" i="13"/>
  <c r="R37" i="13" s="1"/>
  <c r="Q37" i="1" s="1"/>
  <c r="U37" i="1" s="1"/>
  <c r="AC37" i="13"/>
  <c r="P37" i="13" s="1"/>
  <c r="O37" i="1" s="1"/>
  <c r="AA37" i="1" s="1"/>
  <c r="AD37" i="1" s="1"/>
  <c r="AB13" i="13"/>
  <c r="AC13" i="13"/>
  <c r="AE13" i="13"/>
  <c r="AD13" i="13"/>
  <c r="AC38" i="13"/>
  <c r="P38" i="13" s="1"/>
  <c r="O38" i="1" s="1"/>
  <c r="S38" i="1" s="1"/>
  <c r="AE38" i="13"/>
  <c r="R38" i="13" s="1"/>
  <c r="Q38" i="1" s="1"/>
  <c r="U38" i="1" s="1"/>
  <c r="AD38" i="13"/>
  <c r="Q38" i="13" s="1"/>
  <c r="P38" i="1" s="1"/>
  <c r="T38" i="1" s="1"/>
  <c r="AB38" i="13"/>
  <c r="AF38" i="13" s="1"/>
  <c r="AG38" i="13" s="1"/>
  <c r="AC6" i="13"/>
  <c r="P6" i="13" s="1"/>
  <c r="O6" i="1" s="1"/>
  <c r="AE6" i="13"/>
  <c r="R6" i="13" s="1"/>
  <c r="Q6" i="1" s="1"/>
  <c r="U6" i="1" s="1"/>
  <c r="AB6" i="13"/>
  <c r="AF6" i="13" s="1"/>
  <c r="AG6" i="13" s="1"/>
  <c r="AD6" i="13"/>
  <c r="Q6" i="13" s="1"/>
  <c r="P6" i="1" s="1"/>
  <c r="T6" i="1" s="1"/>
  <c r="AC14" i="13"/>
  <c r="AE14" i="13"/>
  <c r="AB14" i="13"/>
  <c r="AD14" i="13"/>
  <c r="AB31" i="13"/>
  <c r="AF31" i="13" s="1"/>
  <c r="AG31" i="13" s="1"/>
  <c r="AC31" i="13"/>
  <c r="P31" i="13" s="1"/>
  <c r="O31" i="1" s="1"/>
  <c r="AE31" i="13"/>
  <c r="R31" i="13" s="1"/>
  <c r="Q31" i="1" s="1"/>
  <c r="AD31" i="13"/>
  <c r="Q31" i="13" s="1"/>
  <c r="P31" i="1" s="1"/>
  <c r="AB47" i="13"/>
  <c r="AF47" i="13" s="1"/>
  <c r="AG47" i="13" s="1"/>
  <c r="AC47" i="13"/>
  <c r="P47" i="13" s="1"/>
  <c r="O47" i="1" s="1"/>
  <c r="AD47" i="13"/>
  <c r="Q47" i="13" s="1"/>
  <c r="P47" i="1" s="1"/>
  <c r="T47" i="1" s="1"/>
  <c r="AE47" i="13"/>
  <c r="R47" i="13" s="1"/>
  <c r="Q47" i="1" s="1"/>
  <c r="U47" i="1" s="1"/>
  <c r="AB62" i="13"/>
  <c r="AF62" i="13" s="1"/>
  <c r="AG62" i="13" s="1"/>
  <c r="AC62" i="13"/>
  <c r="P62" i="13" s="1"/>
  <c r="O62" i="1" s="1"/>
  <c r="AD62" i="13"/>
  <c r="Q62" i="13" s="1"/>
  <c r="P62" i="1" s="1"/>
  <c r="T62" i="1" s="1"/>
  <c r="AE62" i="13"/>
  <c r="R62" i="13" s="1"/>
  <c r="Q62" i="1" s="1"/>
  <c r="U62" i="1" s="1"/>
  <c r="AB69" i="13"/>
  <c r="AF69" i="13" s="1"/>
  <c r="AG69" i="13" s="1"/>
  <c r="AC69" i="13"/>
  <c r="AD69" i="13"/>
  <c r="Q69" i="13" s="1"/>
  <c r="P69" i="1" s="1"/>
  <c r="AA69" i="1" s="1"/>
  <c r="AD69" i="1" s="1"/>
  <c r="AE69" i="13"/>
  <c r="AC36" i="13"/>
  <c r="P36" i="13" s="1"/>
  <c r="O36" i="1" s="1"/>
  <c r="AE36" i="13"/>
  <c r="R36" i="13" s="1"/>
  <c r="Q36" i="1" s="1"/>
  <c r="AB36" i="13"/>
  <c r="AF36" i="13" s="1"/>
  <c r="AG36" i="13" s="1"/>
  <c r="AD36" i="13"/>
  <c r="Q36" i="13" s="1"/>
  <c r="P36" i="1" s="1"/>
  <c r="AB29" i="13"/>
  <c r="AF29" i="13" s="1"/>
  <c r="AG29" i="13" s="1"/>
  <c r="AC29" i="13"/>
  <c r="P29" i="13" s="1"/>
  <c r="O29" i="1" s="1"/>
  <c r="AD29" i="13"/>
  <c r="Q29" i="13" s="1"/>
  <c r="P29" i="1" s="1"/>
  <c r="AE29" i="13"/>
  <c r="R29" i="13" s="1"/>
  <c r="Q29" i="1" s="1"/>
  <c r="AB45" i="13"/>
  <c r="AF45" i="13" s="1"/>
  <c r="AG45" i="13" s="1"/>
  <c r="AC45" i="13"/>
  <c r="P45" i="13" s="1"/>
  <c r="O45" i="1" s="1"/>
  <c r="S45" i="1" s="1"/>
  <c r="AD45" i="13"/>
  <c r="Q45" i="13" s="1"/>
  <c r="P45" i="1" s="1"/>
  <c r="T45" i="1" s="1"/>
  <c r="AE45" i="13"/>
  <c r="R45" i="13" s="1"/>
  <c r="Q45" i="1" s="1"/>
  <c r="U45" i="1" s="1"/>
  <c r="AB21" i="13"/>
  <c r="AE21" i="13"/>
  <c r="AC21" i="13"/>
  <c r="AD21" i="13"/>
  <c r="AC46" i="13"/>
  <c r="P46" i="13" s="1"/>
  <c r="O46" i="1" s="1"/>
  <c r="AE46" i="13"/>
  <c r="R46" i="13" s="1"/>
  <c r="Q46" i="1" s="1"/>
  <c r="U46" i="1" s="1"/>
  <c r="AB46" i="13"/>
  <c r="AF46" i="13" s="1"/>
  <c r="AG46" i="13" s="1"/>
  <c r="AD46" i="13"/>
  <c r="Q46" i="13" s="1"/>
  <c r="P46" i="1" s="1"/>
  <c r="T46" i="1" s="1"/>
  <c r="AC61" i="13"/>
  <c r="P61" i="13" s="1"/>
  <c r="O61" i="1" s="1"/>
  <c r="AA61" i="1" s="1"/>
  <c r="AD61" i="1" s="1"/>
  <c r="AE61" i="13"/>
  <c r="R61" i="13" s="1"/>
  <c r="Q61" i="1" s="1"/>
  <c r="U61" i="1" s="1"/>
  <c r="AB61" i="13"/>
  <c r="AF61" i="13" s="1"/>
  <c r="AG61" i="13" s="1"/>
  <c r="AD61" i="13"/>
  <c r="Q61" i="13" s="1"/>
  <c r="P61" i="1" s="1"/>
  <c r="T61" i="1" s="1"/>
  <c r="AC22" i="13"/>
  <c r="AE22" i="13"/>
  <c r="AB22" i="13"/>
  <c r="AD22" i="13"/>
  <c r="AB39" i="13"/>
  <c r="AF39" i="13" s="1"/>
  <c r="AG39" i="13" s="1"/>
  <c r="AC39" i="13"/>
  <c r="P39" i="13" s="1"/>
  <c r="O39" i="1" s="1"/>
  <c r="S39" i="1" s="1"/>
  <c r="AD39" i="13"/>
  <c r="Q39" i="13" s="1"/>
  <c r="P39" i="1" s="1"/>
  <c r="T39" i="1" s="1"/>
  <c r="AE39" i="13"/>
  <c r="R39" i="13" s="1"/>
  <c r="Q39" i="1" s="1"/>
  <c r="U39" i="1" s="1"/>
  <c r="AB55" i="13"/>
  <c r="AF55" i="13" s="1"/>
  <c r="AG55" i="13" s="1"/>
  <c r="AC55" i="13"/>
  <c r="P55" i="13" s="1"/>
  <c r="O55" i="1" s="1"/>
  <c r="AD55" i="13"/>
  <c r="Q55" i="13" s="1"/>
  <c r="P55" i="1" s="1"/>
  <c r="T55" i="1" s="1"/>
  <c r="AE55" i="13"/>
  <c r="R55" i="13" s="1"/>
  <c r="Q55" i="1" s="1"/>
  <c r="AB7" i="13"/>
  <c r="AF7" i="13" s="1"/>
  <c r="AD7" i="13"/>
  <c r="Q7" i="13" s="1"/>
  <c r="P7" i="1" s="1"/>
  <c r="T7" i="1" s="1"/>
  <c r="AC7" i="13"/>
  <c r="P7" i="13" s="1"/>
  <c r="O7" i="1" s="1"/>
  <c r="AE7" i="13"/>
  <c r="R7" i="13" s="1"/>
  <c r="Q7" i="1" s="1"/>
  <c r="U7" i="1" s="1"/>
  <c r="AB15" i="13"/>
  <c r="AD15" i="13"/>
  <c r="AE15" i="13"/>
  <c r="AC15" i="13"/>
  <c r="AB23" i="13"/>
  <c r="AD23" i="13"/>
  <c r="AC23" i="13"/>
  <c r="AE23" i="13"/>
  <c r="AC32" i="13"/>
  <c r="P32" i="13" s="1"/>
  <c r="O32" i="1" s="1"/>
  <c r="S32" i="1" s="1"/>
  <c r="AE32" i="13"/>
  <c r="R32" i="13" s="1"/>
  <c r="Q32" i="1" s="1"/>
  <c r="U32" i="1" s="1"/>
  <c r="AB32" i="13"/>
  <c r="AF32" i="13" s="1"/>
  <c r="AG32" i="13" s="1"/>
  <c r="AD32" i="13"/>
  <c r="Q32" i="13" s="1"/>
  <c r="P32" i="1" s="1"/>
  <c r="T32" i="1" s="1"/>
  <c r="AC40" i="13"/>
  <c r="P40" i="13" s="1"/>
  <c r="O40" i="1" s="1"/>
  <c r="AE40" i="13"/>
  <c r="R40" i="13" s="1"/>
  <c r="Q40" i="1" s="1"/>
  <c r="U40" i="1" s="1"/>
  <c r="AD40" i="13"/>
  <c r="Q40" i="13" s="1"/>
  <c r="P40" i="1" s="1"/>
  <c r="T40" i="1" s="1"/>
  <c r="AB40" i="13"/>
  <c r="AF40" i="13" s="1"/>
  <c r="AG40" i="13" s="1"/>
  <c r="AC48" i="13"/>
  <c r="AE48" i="13"/>
  <c r="AB48" i="13"/>
  <c r="AF48" i="13" s="1"/>
  <c r="AG48" i="13" s="1"/>
  <c r="AD48" i="13"/>
  <c r="AC56" i="13"/>
  <c r="P56" i="13" s="1"/>
  <c r="O56" i="1" s="1"/>
  <c r="AE56" i="13"/>
  <c r="R56" i="13" s="1"/>
  <c r="Q56" i="1" s="1"/>
  <c r="U56" i="1" s="1"/>
  <c r="AD56" i="13"/>
  <c r="Q56" i="13" s="1"/>
  <c r="P56" i="1" s="1"/>
  <c r="T56" i="1" s="1"/>
  <c r="AB56" i="13"/>
  <c r="AF56" i="13" s="1"/>
  <c r="AG56" i="13" s="1"/>
  <c r="AC63" i="13"/>
  <c r="P63" i="13" s="1"/>
  <c r="O63" i="1" s="1"/>
  <c r="AE63" i="13"/>
  <c r="R63" i="13" s="1"/>
  <c r="Q63" i="1" s="1"/>
  <c r="U63" i="1" s="1"/>
  <c r="AB63" i="13"/>
  <c r="AF63" i="13" s="1"/>
  <c r="AG63" i="13" s="1"/>
  <c r="AD63" i="13"/>
  <c r="Q63" i="13" s="1"/>
  <c r="P63" i="1" s="1"/>
  <c r="T63" i="1" s="1"/>
  <c r="AC70" i="13"/>
  <c r="P70" i="13" s="1"/>
  <c r="O70" i="1" s="1"/>
  <c r="AE70" i="13"/>
  <c r="R70" i="13" s="1"/>
  <c r="Q70" i="1" s="1"/>
  <c r="AD70" i="13"/>
  <c r="Q70" i="13" s="1"/>
  <c r="P70" i="1" s="1"/>
  <c r="AB70" i="13"/>
  <c r="AF70" i="13" s="1"/>
  <c r="AG70" i="13" s="1"/>
  <c r="AB17" i="13"/>
  <c r="AC17" i="13"/>
  <c r="AD17" i="13"/>
  <c r="AE17" i="13"/>
  <c r="AC65" i="13"/>
  <c r="P65" i="13" s="1"/>
  <c r="O65" i="1" s="1"/>
  <c r="AE65" i="13"/>
  <c r="R65" i="13" s="1"/>
  <c r="Q65" i="1" s="1"/>
  <c r="U65" i="1" s="1"/>
  <c r="AB65" i="13"/>
  <c r="AF65" i="13" s="1"/>
  <c r="AG65" i="13" s="1"/>
  <c r="AD65" i="13"/>
  <c r="Q65" i="13" s="1"/>
  <c r="P65" i="1" s="1"/>
  <c r="T65" i="1" s="1"/>
  <c r="AC8" i="13"/>
  <c r="AE8" i="13"/>
  <c r="AB8" i="13"/>
  <c r="AD8" i="13"/>
  <c r="AC16" i="13"/>
  <c r="AE16" i="13"/>
  <c r="AB16" i="13"/>
  <c r="AD16" i="13"/>
  <c r="AC24" i="13"/>
  <c r="AE24" i="13"/>
  <c r="AB24" i="13"/>
  <c r="AD24" i="13"/>
  <c r="AB33" i="13"/>
  <c r="AF33" i="13" s="1"/>
  <c r="AG33" i="13" s="1"/>
  <c r="AC33" i="13"/>
  <c r="P33" i="13" s="1"/>
  <c r="O33" i="1" s="1"/>
  <c r="AD33" i="13"/>
  <c r="Q33" i="13" s="1"/>
  <c r="P33" i="1" s="1"/>
  <c r="T33" i="1" s="1"/>
  <c r="AE33" i="13"/>
  <c r="R33" i="13" s="1"/>
  <c r="Q33" i="1" s="1"/>
  <c r="U33" i="1" s="1"/>
  <c r="AB41" i="13"/>
  <c r="AF41" i="13" s="1"/>
  <c r="AG41" i="13" s="1"/>
  <c r="AE41" i="13"/>
  <c r="R41" i="13" s="1"/>
  <c r="Q41" i="1" s="1"/>
  <c r="U41" i="1" s="1"/>
  <c r="AC41" i="13"/>
  <c r="P41" i="13" s="1"/>
  <c r="O41" i="1" s="1"/>
  <c r="S41" i="1" s="1"/>
  <c r="AD41" i="13"/>
  <c r="Q41" i="13" s="1"/>
  <c r="P41" i="1" s="1"/>
  <c r="T41" i="1" s="1"/>
  <c r="AB49" i="13"/>
  <c r="AF49" i="13" s="1"/>
  <c r="AG49" i="13" s="1"/>
  <c r="AC49" i="13"/>
  <c r="P49" i="13" s="1"/>
  <c r="O49" i="1" s="1"/>
  <c r="AD49" i="13"/>
  <c r="Q49" i="13" s="1"/>
  <c r="P49" i="1" s="1"/>
  <c r="T49" i="1" s="1"/>
  <c r="AE49" i="13"/>
  <c r="R49" i="13" s="1"/>
  <c r="Q49" i="1" s="1"/>
  <c r="U49" i="1" s="1"/>
  <c r="AB57" i="13"/>
  <c r="AF57" i="13" s="1"/>
  <c r="AG57" i="13" s="1"/>
  <c r="AE57" i="13"/>
  <c r="R57" i="13" s="1"/>
  <c r="Q57" i="1" s="1"/>
  <c r="U57" i="1" s="1"/>
  <c r="AC57" i="13"/>
  <c r="P57" i="13" s="1"/>
  <c r="O57" i="1" s="1"/>
  <c r="AD57" i="13"/>
  <c r="Q57" i="13" s="1"/>
  <c r="P57" i="1" s="1"/>
  <c r="T57" i="1" s="1"/>
  <c r="AB64" i="13"/>
  <c r="AF64" i="13" s="1"/>
  <c r="AG64" i="13" s="1"/>
  <c r="AC64" i="13"/>
  <c r="P64" i="13" s="1"/>
  <c r="O64" i="1" s="1"/>
  <c r="AD64" i="13"/>
  <c r="Q64" i="13" s="1"/>
  <c r="P64" i="1" s="1"/>
  <c r="T64" i="1" s="1"/>
  <c r="AE64" i="13"/>
  <c r="R64" i="13" s="1"/>
  <c r="Q64" i="1" s="1"/>
  <c r="U64" i="1" s="1"/>
  <c r="AB71" i="13"/>
  <c r="AF71" i="13" s="1"/>
  <c r="AG71" i="13" s="1"/>
  <c r="AE71" i="13"/>
  <c r="R71" i="13" s="1"/>
  <c r="Q71" i="1" s="1"/>
  <c r="U71" i="1" s="1"/>
  <c r="AC71" i="13"/>
  <c r="P71" i="13" s="1"/>
  <c r="O71" i="1" s="1"/>
  <c r="AD71" i="13"/>
  <c r="Q71" i="13" s="1"/>
  <c r="P71" i="1" s="1"/>
  <c r="T71" i="1" s="1"/>
  <c r="R7" i="4"/>
  <c r="R7" i="3"/>
  <c r="S7" i="3" s="1"/>
  <c r="U77" i="4"/>
  <c r="T77" i="4"/>
  <c r="S77" i="4"/>
  <c r="R31" i="3"/>
  <c r="R30" i="5"/>
  <c r="R36" i="5"/>
  <c r="R29" i="3"/>
  <c r="R29" i="4"/>
  <c r="R7" i="5"/>
  <c r="S74" i="4"/>
  <c r="T74" i="4"/>
  <c r="U74" i="4"/>
  <c r="R31" i="5"/>
  <c r="R30" i="4"/>
  <c r="T76" i="4"/>
  <c r="U76" i="4"/>
  <c r="S76" i="4"/>
  <c r="R30" i="3"/>
  <c r="R29" i="5"/>
  <c r="S75" i="4"/>
  <c r="U75" i="4"/>
  <c r="T75" i="4"/>
  <c r="R36" i="4"/>
  <c r="V73" i="13"/>
  <c r="U73" i="13"/>
  <c r="T73" i="13"/>
  <c r="T75" i="5"/>
  <c r="U75" i="5"/>
  <c r="S75" i="5"/>
  <c r="S74" i="3"/>
  <c r="T74" i="3"/>
  <c r="U74" i="3"/>
  <c r="T72" i="13"/>
  <c r="V72" i="13"/>
  <c r="U72" i="13"/>
  <c r="S76" i="3"/>
  <c r="U76" i="3"/>
  <c r="T76" i="3"/>
  <c r="C200" i="2"/>
  <c r="S74" i="5"/>
  <c r="T74" i="5"/>
  <c r="U74" i="5"/>
  <c r="S77" i="3"/>
  <c r="T77" i="3"/>
  <c r="U77" i="3"/>
  <c r="S75" i="3"/>
  <c r="U75" i="3"/>
  <c r="T75" i="3"/>
  <c r="A200" i="2"/>
  <c r="T74" i="13"/>
  <c r="U74" i="13"/>
  <c r="V74" i="13"/>
  <c r="U75" i="13"/>
  <c r="T75" i="13"/>
  <c r="V75" i="13"/>
  <c r="E200" i="2"/>
  <c r="D200" i="2"/>
  <c r="B200" i="2"/>
  <c r="B198" i="2"/>
  <c r="R70" i="1"/>
  <c r="J95" i="6"/>
  <c r="J94" i="6"/>
  <c r="J93" i="6"/>
  <c r="J92" i="6"/>
  <c r="J91" i="6"/>
  <c r="J90" i="6"/>
  <c r="J89" i="6"/>
  <c r="J88" i="6"/>
  <c r="J87" i="6"/>
  <c r="J86" i="6"/>
  <c r="J85" i="6"/>
  <c r="B72" i="6"/>
  <c r="C72" i="6"/>
  <c r="D72" i="6"/>
  <c r="E72" i="6"/>
  <c r="F72" i="6"/>
  <c r="G72" i="6"/>
  <c r="B73" i="6"/>
  <c r="C73" i="6"/>
  <c r="D73" i="6"/>
  <c r="E73" i="6"/>
  <c r="F73" i="6"/>
  <c r="G73" i="6"/>
  <c r="B74" i="6"/>
  <c r="C74" i="6"/>
  <c r="D74" i="6"/>
  <c r="E74" i="6"/>
  <c r="F74" i="6"/>
  <c r="G74" i="6"/>
  <c r="C71" i="6"/>
  <c r="D71" i="6"/>
  <c r="E71" i="6"/>
  <c r="F71" i="6"/>
  <c r="G71" i="6"/>
  <c r="B71" i="6"/>
  <c r="B75" i="6" l="1"/>
  <c r="T69" i="1"/>
  <c r="AA56" i="1"/>
  <c r="AD56" i="1" s="1"/>
  <c r="AA36" i="1"/>
  <c r="AD36" i="1" s="1"/>
  <c r="AA57" i="1"/>
  <c r="AD57" i="1" s="1"/>
  <c r="S56" i="1"/>
  <c r="AA33" i="1"/>
  <c r="AD33" i="1" s="1"/>
  <c r="AA71" i="1"/>
  <c r="AD71" i="1" s="1"/>
  <c r="AA49" i="1"/>
  <c r="AD49" i="1" s="1"/>
  <c r="AA39" i="1"/>
  <c r="AD39" i="1" s="1"/>
  <c r="AA29" i="1"/>
  <c r="AD29" i="1" s="1"/>
  <c r="AA62" i="1"/>
  <c r="AD62" i="1" s="1"/>
  <c r="AA60" i="1"/>
  <c r="AD60" i="1" s="1"/>
  <c r="S71" i="1"/>
  <c r="AA65" i="1"/>
  <c r="AD65" i="1" s="1"/>
  <c r="S65" i="1"/>
  <c r="AA40" i="1"/>
  <c r="AD40" i="1" s="1"/>
  <c r="AA46" i="1"/>
  <c r="AD46" i="1" s="1"/>
  <c r="AA54" i="1"/>
  <c r="AD54" i="1" s="1"/>
  <c r="AA28" i="1"/>
  <c r="AD28" i="1" s="1"/>
  <c r="AA42" i="1"/>
  <c r="AD42" i="1" s="1"/>
  <c r="S57" i="1"/>
  <c r="AA41" i="1"/>
  <c r="AD41" i="1" s="1"/>
  <c r="AA7" i="1"/>
  <c r="AD7" i="1" s="1"/>
  <c r="AA66" i="1"/>
  <c r="AD66" i="1" s="1"/>
  <c r="AA51" i="1"/>
  <c r="AD51" i="1" s="1"/>
  <c r="AA35" i="1"/>
  <c r="AD35" i="1" s="1"/>
  <c r="S49" i="1"/>
  <c r="S7" i="1"/>
  <c r="Y7" i="1" s="1"/>
  <c r="AA47" i="1"/>
  <c r="AD47" i="1" s="1"/>
  <c r="S28" i="1"/>
  <c r="AA6" i="1"/>
  <c r="AD6" i="1" s="1"/>
  <c r="AA30" i="1"/>
  <c r="AD30" i="1" s="1"/>
  <c r="AA58" i="1"/>
  <c r="AD58" i="1" s="1"/>
  <c r="AA52" i="1"/>
  <c r="AD52" i="1" s="1"/>
  <c r="AA34" i="1"/>
  <c r="AD34" i="1" s="1"/>
  <c r="S51" i="1"/>
  <c r="S66" i="1"/>
  <c r="S40" i="1"/>
  <c r="S5" i="1"/>
  <c r="AC63" i="1"/>
  <c r="AA63" i="1"/>
  <c r="AA50" i="1"/>
  <c r="AD50" i="1" s="1"/>
  <c r="AA59" i="1"/>
  <c r="AD59" i="1" s="1"/>
  <c r="S33" i="1"/>
  <c r="S63" i="1"/>
  <c r="S50" i="1"/>
  <c r="AA64" i="1"/>
  <c r="AD64" i="1" s="1"/>
  <c r="S64" i="1"/>
  <c r="AA32" i="1"/>
  <c r="AD32" i="1" s="1"/>
  <c r="AA68" i="1"/>
  <c r="AD68" i="1" s="1"/>
  <c r="S47" i="1"/>
  <c r="AA43" i="1"/>
  <c r="AD43" i="1" s="1"/>
  <c r="S61" i="1"/>
  <c r="S58" i="1"/>
  <c r="S62" i="1"/>
  <c r="S54" i="1"/>
  <c r="S31" i="1"/>
  <c r="AA55" i="1"/>
  <c r="AD55" i="1" s="1"/>
  <c r="AA45" i="1"/>
  <c r="AD45" i="1" s="1"/>
  <c r="AA31" i="1"/>
  <c r="AD31" i="1" s="1"/>
  <c r="S53" i="1"/>
  <c r="S37" i="1"/>
  <c r="T36" i="1"/>
  <c r="AB5" i="1"/>
  <c r="AA70" i="1"/>
  <c r="AD70" i="1" s="1"/>
  <c r="AA38" i="1"/>
  <c r="AD38" i="1" s="1"/>
  <c r="AA67" i="1"/>
  <c r="AD67" i="1" s="1"/>
  <c r="AA44" i="1"/>
  <c r="AD44" i="1" s="1"/>
  <c r="V7" i="13"/>
  <c r="J97" i="6"/>
  <c r="R87" i="1"/>
  <c r="R86" i="5" s="1"/>
  <c r="U7" i="13"/>
  <c r="T7" i="13"/>
  <c r="U31" i="1"/>
  <c r="T31" i="1"/>
  <c r="S36" i="1"/>
  <c r="U36" i="1"/>
  <c r="P10" i="13"/>
  <c r="O10" i="1" s="1"/>
  <c r="AF10" i="13"/>
  <c r="AG10" i="13" s="1"/>
  <c r="P15" i="13"/>
  <c r="O15" i="1" s="1"/>
  <c r="AF15" i="13"/>
  <c r="AG15" i="13" s="1"/>
  <c r="P16" i="13"/>
  <c r="O16" i="1" s="1"/>
  <c r="AF16" i="13"/>
  <c r="AG16" i="13" s="1"/>
  <c r="P19" i="13"/>
  <c r="O19" i="1" s="1"/>
  <c r="AF19" i="13"/>
  <c r="AG19" i="13" s="1"/>
  <c r="P11" i="13"/>
  <c r="O11" i="1" s="1"/>
  <c r="AF11" i="13"/>
  <c r="AG11" i="13" s="1"/>
  <c r="P12" i="13"/>
  <c r="O12" i="1" s="1"/>
  <c r="AF12" i="13"/>
  <c r="AG12" i="13" s="1"/>
  <c r="P9" i="13"/>
  <c r="O9" i="1" s="1"/>
  <c r="AF9" i="13"/>
  <c r="AG9" i="13" s="1"/>
  <c r="P18" i="13"/>
  <c r="O18" i="1" s="1"/>
  <c r="AF18" i="13"/>
  <c r="AG18" i="13" s="1"/>
  <c r="P21" i="13"/>
  <c r="O21" i="1" s="1"/>
  <c r="AF21" i="13"/>
  <c r="AG21" i="13" s="1"/>
  <c r="P23" i="13"/>
  <c r="O23" i="1" s="1"/>
  <c r="AF23" i="13"/>
  <c r="AG23" i="13" s="1"/>
  <c r="P13" i="13"/>
  <c r="O13" i="1" s="1"/>
  <c r="AF13" i="13"/>
  <c r="AG13" i="13" s="1"/>
  <c r="P24" i="13"/>
  <c r="O24" i="1" s="1"/>
  <c r="AF24" i="13"/>
  <c r="AG24" i="13" s="1"/>
  <c r="P8" i="13"/>
  <c r="O8" i="1" s="1"/>
  <c r="AF8" i="13"/>
  <c r="AG8" i="13" s="1"/>
  <c r="P27" i="13"/>
  <c r="O27" i="1" s="1"/>
  <c r="AF27" i="13"/>
  <c r="AG27" i="13" s="1"/>
  <c r="P26" i="13"/>
  <c r="O26" i="1" s="1"/>
  <c r="AF26" i="13"/>
  <c r="AG26" i="13" s="1"/>
  <c r="P22" i="13"/>
  <c r="O22" i="1" s="1"/>
  <c r="AF22" i="13"/>
  <c r="AG22" i="13" s="1"/>
  <c r="P17" i="13"/>
  <c r="O17" i="1" s="1"/>
  <c r="AF17" i="13"/>
  <c r="AG17" i="13" s="1"/>
  <c r="P14" i="13"/>
  <c r="O14" i="1" s="1"/>
  <c r="AF14" i="13"/>
  <c r="AG14" i="13" s="1"/>
  <c r="B199" i="2"/>
  <c r="F200" i="2"/>
  <c r="U29" i="1"/>
  <c r="S29" i="1"/>
  <c r="T29" i="1"/>
  <c r="U30" i="1"/>
  <c r="T30" i="1"/>
  <c r="S30" i="1"/>
  <c r="S70" i="1"/>
  <c r="T70" i="1"/>
  <c r="U70" i="1"/>
  <c r="Y76" i="4"/>
  <c r="Y77" i="4"/>
  <c r="Y74" i="4"/>
  <c r="Y75" i="4"/>
  <c r="Y74" i="1"/>
  <c r="Z73" i="13"/>
  <c r="Y74" i="5"/>
  <c r="C199" i="2"/>
  <c r="Y76" i="3"/>
  <c r="Y74" i="3"/>
  <c r="Y77" i="3"/>
  <c r="Y75" i="3"/>
  <c r="Y76" i="1"/>
  <c r="Y75" i="5"/>
  <c r="Y75" i="1"/>
  <c r="Z72" i="13"/>
  <c r="Y73" i="1"/>
  <c r="Z75" i="13"/>
  <c r="Z74" i="13"/>
  <c r="T76" i="5"/>
  <c r="U76" i="5"/>
  <c r="S76" i="5"/>
  <c r="U77" i="5"/>
  <c r="S77" i="5"/>
  <c r="T77" i="5"/>
  <c r="C198" i="2"/>
  <c r="R70" i="3"/>
  <c r="H74" i="6"/>
  <c r="H73" i="6"/>
  <c r="H72" i="6"/>
  <c r="F75" i="6"/>
  <c r="H71" i="6"/>
  <c r="G75" i="6"/>
  <c r="E75" i="6"/>
  <c r="D75" i="6"/>
  <c r="C75" i="6"/>
  <c r="AA8" i="1" l="1"/>
  <c r="AD8" i="1" s="1"/>
  <c r="S8" i="1"/>
  <c r="AA9" i="1"/>
  <c r="AD9" i="1" s="1"/>
  <c r="S9" i="1"/>
  <c r="AA10" i="1"/>
  <c r="AD10" i="1" s="1"/>
  <c r="S10" i="1"/>
  <c r="AD63" i="1"/>
  <c r="AB63" i="1"/>
  <c r="AA14" i="1"/>
  <c r="AD14" i="1" s="1"/>
  <c r="S14" i="1"/>
  <c r="AA24" i="1"/>
  <c r="AD24" i="1" s="1"/>
  <c r="S24" i="1"/>
  <c r="AA12" i="1"/>
  <c r="AD12" i="1" s="1"/>
  <c r="S12" i="1"/>
  <c r="AA17" i="1"/>
  <c r="AD17" i="1" s="1"/>
  <c r="S17" i="1"/>
  <c r="AA13" i="1"/>
  <c r="AD13" i="1" s="1"/>
  <c r="S13" i="1"/>
  <c r="AA11" i="1"/>
  <c r="AD11" i="1" s="1"/>
  <c r="S11" i="1"/>
  <c r="AA22" i="1"/>
  <c r="AD22" i="1" s="1"/>
  <c r="S22" i="1"/>
  <c r="AA23" i="1"/>
  <c r="AD23" i="1" s="1"/>
  <c r="S23" i="1"/>
  <c r="AA19" i="1"/>
  <c r="AD19" i="1" s="1"/>
  <c r="S19" i="1"/>
  <c r="AA26" i="1"/>
  <c r="AD26" i="1" s="1"/>
  <c r="S26" i="1"/>
  <c r="AA21" i="1"/>
  <c r="AD21" i="1" s="1"/>
  <c r="S21" i="1"/>
  <c r="AA16" i="1"/>
  <c r="AD16" i="1" s="1"/>
  <c r="S16" i="1"/>
  <c r="AA27" i="1"/>
  <c r="AD27" i="1" s="1"/>
  <c r="S27" i="1"/>
  <c r="AA18" i="1"/>
  <c r="AD18" i="1" s="1"/>
  <c r="S18" i="1"/>
  <c r="AA15" i="1"/>
  <c r="AD15" i="1" s="1"/>
  <c r="S15" i="1"/>
  <c r="R94" i="1"/>
  <c r="A199" i="2"/>
  <c r="A201" i="2" s="1"/>
  <c r="R72" i="5"/>
  <c r="R70" i="5"/>
  <c r="R72" i="4"/>
  <c r="R70" i="4"/>
  <c r="B201" i="2"/>
  <c r="R72" i="3"/>
  <c r="R86" i="3" s="1"/>
  <c r="R87" i="5" s="1"/>
  <c r="D199" i="2"/>
  <c r="D201" i="2" s="1"/>
  <c r="C201" i="2"/>
  <c r="Y77" i="1"/>
  <c r="Y76" i="5"/>
  <c r="Y77" i="5"/>
  <c r="D198" i="2"/>
  <c r="E198" i="2"/>
  <c r="E199" i="2"/>
  <c r="E201" i="2" s="1"/>
  <c r="H75" i="6"/>
  <c r="R84" i="5" l="1"/>
  <c r="R92" i="4"/>
  <c r="R94" i="4" s="1"/>
  <c r="R88" i="5"/>
  <c r="F198" i="2"/>
  <c r="AA80" i="3"/>
  <c r="F199" i="2"/>
  <c r="F201" i="2"/>
  <c r="D85" i="6"/>
  <c r="D86" i="6"/>
  <c r="D87" i="6"/>
  <c r="M93" i="6" s="1"/>
  <c r="P93" i="6" s="1"/>
  <c r="D88" i="6"/>
  <c r="M91" i="6" s="1"/>
  <c r="P91" i="6" s="1"/>
  <c r="D89" i="6"/>
  <c r="M86" i="6" s="1"/>
  <c r="P86" i="6" s="1"/>
  <c r="D90" i="6"/>
  <c r="M89" i="6" s="1"/>
  <c r="P89" i="6" s="1"/>
  <c r="D91" i="6"/>
  <c r="D92" i="6"/>
  <c r="M90" i="6" s="1"/>
  <c r="P90" i="6" s="1"/>
  <c r="D93" i="6"/>
  <c r="M88" i="6" s="1"/>
  <c r="P88" i="6" s="1"/>
  <c r="D94" i="6"/>
  <c r="M92" i="6" s="1"/>
  <c r="P92" i="6" s="1"/>
  <c r="D95" i="6"/>
  <c r="D96" i="6"/>
  <c r="M95" i="6" s="1"/>
  <c r="D101" i="6" l="1"/>
  <c r="D99" i="6"/>
  <c r="D100" i="6" s="1"/>
  <c r="I106" i="6"/>
  <c r="P95" i="6"/>
  <c r="M94" i="6"/>
  <c r="P94" i="6" s="1"/>
  <c r="I112" i="6"/>
  <c r="O89" i="6"/>
  <c r="O95" i="6"/>
  <c r="J106" i="6" s="1"/>
  <c r="I109" i="6"/>
  <c r="O92" i="6"/>
  <c r="O86" i="6"/>
  <c r="I113" i="6"/>
  <c r="I110" i="6"/>
  <c r="O90" i="6"/>
  <c r="O91" i="6"/>
  <c r="I108" i="6"/>
  <c r="M85" i="6"/>
  <c r="P85" i="6" s="1"/>
  <c r="I111" i="6"/>
  <c r="O88" i="6"/>
  <c r="O93" i="6"/>
  <c r="I107" i="6"/>
  <c r="M84" i="6"/>
  <c r="T31" i="5"/>
  <c r="S14" i="5"/>
  <c r="T14" i="5"/>
  <c r="U14" i="5"/>
  <c r="U69" i="5"/>
  <c r="S69" i="5"/>
  <c r="S16" i="5"/>
  <c r="U16" i="5"/>
  <c r="T16" i="5"/>
  <c r="S23" i="5"/>
  <c r="T23" i="5"/>
  <c r="U23" i="5"/>
  <c r="S40" i="5"/>
  <c r="T40" i="5"/>
  <c r="U40" i="5"/>
  <c r="S39" i="5"/>
  <c r="T39" i="5"/>
  <c r="U39" i="5"/>
  <c r="T49" i="5"/>
  <c r="S49" i="5"/>
  <c r="U49" i="5"/>
  <c r="T27" i="5"/>
  <c r="U27" i="5"/>
  <c r="S27" i="5"/>
  <c r="S55" i="5"/>
  <c r="T55" i="5"/>
  <c r="U55" i="5"/>
  <c r="T50" i="5"/>
  <c r="U50" i="5"/>
  <c r="S46" i="5"/>
  <c r="T46" i="5"/>
  <c r="U46" i="5"/>
  <c r="T66" i="5"/>
  <c r="S66" i="5"/>
  <c r="U66" i="5"/>
  <c r="S64" i="5"/>
  <c r="T64" i="5"/>
  <c r="U64" i="5"/>
  <c r="S22" i="5"/>
  <c r="T22" i="5"/>
  <c r="U22" i="5"/>
  <c r="T56" i="5"/>
  <c r="U56" i="5"/>
  <c r="S56" i="5"/>
  <c r="S25" i="5"/>
  <c r="U25" i="5"/>
  <c r="T25" i="5"/>
  <c r="U38" i="5"/>
  <c r="S38" i="5"/>
  <c r="T38" i="5"/>
  <c r="S47" i="5"/>
  <c r="T47" i="5"/>
  <c r="U47" i="5"/>
  <c r="U37" i="5"/>
  <c r="S37" i="5"/>
  <c r="T37" i="5"/>
  <c r="T45" i="5"/>
  <c r="U45" i="5"/>
  <c r="S45" i="5"/>
  <c r="S24" i="5"/>
  <c r="T24" i="5"/>
  <c r="U24" i="5"/>
  <c r="T35" i="5"/>
  <c r="U35" i="5"/>
  <c r="S35" i="5"/>
  <c r="S43" i="5"/>
  <c r="T43" i="5"/>
  <c r="U43" i="5"/>
  <c r="S41" i="5"/>
  <c r="U41" i="5"/>
  <c r="T41" i="5"/>
  <c r="S26" i="5"/>
  <c r="T26" i="5"/>
  <c r="U26" i="5"/>
  <c r="S73" i="5"/>
  <c r="T73" i="5"/>
  <c r="U73" i="5"/>
  <c r="S34" i="5"/>
  <c r="T34" i="5"/>
  <c r="U34" i="5"/>
  <c r="S17" i="5"/>
  <c r="T17" i="5"/>
  <c r="U17" i="5"/>
  <c r="T32" i="5"/>
  <c r="S32" i="5"/>
  <c r="U32" i="5"/>
  <c r="U12" i="5"/>
  <c r="S12" i="5"/>
  <c r="T12" i="5"/>
  <c r="U33" i="5"/>
  <c r="T33" i="5"/>
  <c r="S33" i="5"/>
  <c r="U53" i="5"/>
  <c r="S53" i="5"/>
  <c r="T53" i="5"/>
  <c r="T10" i="5"/>
  <c r="U10" i="5"/>
  <c r="S10" i="5"/>
  <c r="S6" i="5"/>
  <c r="U6" i="5"/>
  <c r="T6" i="5"/>
  <c r="U62" i="5"/>
  <c r="T62" i="5"/>
  <c r="S62" i="5"/>
  <c r="S67" i="5"/>
  <c r="T67" i="5"/>
  <c r="U67" i="5"/>
  <c r="S15" i="5"/>
  <c r="T15" i="5"/>
  <c r="U15" i="5"/>
  <c r="T8" i="5"/>
  <c r="U8" i="5"/>
  <c r="S8" i="5"/>
  <c r="U58" i="5"/>
  <c r="S58" i="5"/>
  <c r="T58" i="5"/>
  <c r="S42" i="5"/>
  <c r="T42" i="5"/>
  <c r="U42" i="5"/>
  <c r="S21" i="5"/>
  <c r="T21" i="5"/>
  <c r="U21" i="5"/>
  <c r="U20" i="5"/>
  <c r="S20" i="5"/>
  <c r="T20" i="5"/>
  <c r="S19" i="5"/>
  <c r="T19" i="5"/>
  <c r="U19" i="5"/>
  <c r="U18" i="5"/>
  <c r="T18" i="5"/>
  <c r="S18" i="5"/>
  <c r="U28" i="5"/>
  <c r="S28" i="5"/>
  <c r="T28" i="5"/>
  <c r="S5" i="5"/>
  <c r="T5" i="5"/>
  <c r="U5" i="5"/>
  <c r="T57" i="5"/>
  <c r="U57" i="5"/>
  <c r="S57" i="5"/>
  <c r="T13" i="5"/>
  <c r="S13" i="5"/>
  <c r="U13" i="5"/>
  <c r="S65" i="5"/>
  <c r="T65" i="5"/>
  <c r="U65" i="5"/>
  <c r="S11" i="5"/>
  <c r="U11" i="5"/>
  <c r="T11" i="5"/>
  <c r="U9" i="5"/>
  <c r="S9" i="5"/>
  <c r="T9" i="5"/>
  <c r="S60" i="5"/>
  <c r="U60" i="5"/>
  <c r="T60" i="5"/>
  <c r="S59" i="5"/>
  <c r="T59" i="5"/>
  <c r="U59" i="5"/>
  <c r="S71" i="5"/>
  <c r="T71" i="5"/>
  <c r="U71" i="5"/>
  <c r="T54" i="5"/>
  <c r="U54" i="5"/>
  <c r="S54" i="5"/>
  <c r="S63" i="5"/>
  <c r="U63" i="5"/>
  <c r="T63" i="5"/>
  <c r="S61" i="5"/>
  <c r="T61" i="5"/>
  <c r="U61" i="5"/>
  <c r="S48" i="5"/>
  <c r="T48" i="5"/>
  <c r="U48" i="5"/>
  <c r="T52" i="5"/>
  <c r="U52" i="5"/>
  <c r="S52" i="5"/>
  <c r="S44" i="5"/>
  <c r="U44" i="5"/>
  <c r="T44" i="5"/>
  <c r="U70" i="5"/>
  <c r="S70" i="5"/>
  <c r="T70" i="5"/>
  <c r="S68" i="5"/>
  <c r="T68" i="5"/>
  <c r="U68" i="5"/>
  <c r="T72" i="5"/>
  <c r="S72" i="5"/>
  <c r="U72" i="5"/>
  <c r="S51" i="5"/>
  <c r="T51" i="5"/>
  <c r="U51" i="5"/>
  <c r="P84" i="6" l="1"/>
  <c r="M97" i="6"/>
  <c r="P97" i="6" s="1"/>
  <c r="D102" i="6"/>
  <c r="O84" i="6"/>
  <c r="I116" i="6"/>
  <c r="O85" i="6"/>
  <c r="I115" i="6"/>
  <c r="I118" i="6" s="1"/>
  <c r="O94" i="6"/>
  <c r="J117" i="6" s="1"/>
  <c r="I117" i="6"/>
  <c r="L97" i="6"/>
  <c r="K117" i="6"/>
  <c r="Y69" i="5"/>
  <c r="Y10" i="5"/>
  <c r="Y27" i="5"/>
  <c r="Y12" i="5"/>
  <c r="Y18" i="5"/>
  <c r="Y45" i="5"/>
  <c r="Y8" i="5"/>
  <c r="Y52" i="5"/>
  <c r="Y62" i="5"/>
  <c r="U31" i="5"/>
  <c r="S31" i="5"/>
  <c r="Y54" i="5"/>
  <c r="Y57" i="5"/>
  <c r="Y33" i="5"/>
  <c r="Y56" i="5"/>
  <c r="Y43" i="5"/>
  <c r="S36" i="5"/>
  <c r="T36" i="5"/>
  <c r="U36" i="5"/>
  <c r="Y35" i="5"/>
  <c r="Y68" i="5"/>
  <c r="Y71" i="5"/>
  <c r="Y5" i="5"/>
  <c r="Y22" i="5"/>
  <c r="Y39" i="5"/>
  <c r="S30" i="5"/>
  <c r="U30" i="5"/>
  <c r="T30" i="5"/>
  <c r="Y72" i="5"/>
  <c r="Y58" i="5"/>
  <c r="Y49" i="5"/>
  <c r="Y70" i="5"/>
  <c r="Y28" i="5"/>
  <c r="Y32" i="5"/>
  <c r="Y59" i="5"/>
  <c r="Y15" i="5"/>
  <c r="Y24" i="5"/>
  <c r="Y64" i="5"/>
  <c r="Y40" i="5"/>
  <c r="Y67" i="5"/>
  <c r="Y9" i="5"/>
  <c r="Y37" i="5"/>
  <c r="Y19" i="5"/>
  <c r="Y34" i="5"/>
  <c r="Y46" i="5"/>
  <c r="Y16" i="5"/>
  <c r="Y17" i="5"/>
  <c r="Y20" i="5"/>
  <c r="Y48" i="5"/>
  <c r="Y11" i="5"/>
  <c r="Y6" i="5"/>
  <c r="Y73" i="5"/>
  <c r="Y47" i="5"/>
  <c r="Y50" i="5"/>
  <c r="Y38" i="5"/>
  <c r="Y44" i="5"/>
  <c r="Y60" i="5"/>
  <c r="Y23" i="5"/>
  <c r="Y61" i="5"/>
  <c r="Y65" i="5"/>
  <c r="Y21" i="5"/>
  <c r="Y26" i="5"/>
  <c r="Y55" i="5"/>
  <c r="Y66" i="5"/>
  <c r="S7" i="5"/>
  <c r="T7" i="5"/>
  <c r="U7" i="5"/>
  <c r="Y13" i="5"/>
  <c r="Y53" i="5"/>
  <c r="S29" i="5"/>
  <c r="T29" i="5"/>
  <c r="U29" i="5"/>
  <c r="Y51" i="5"/>
  <c r="Y63" i="5"/>
  <c r="Y42" i="5"/>
  <c r="Y41" i="5"/>
  <c r="Y25" i="5"/>
  <c r="Y14" i="5"/>
  <c r="J116" i="6" l="1"/>
  <c r="O97" i="6"/>
  <c r="Y31" i="5"/>
  <c r="Y30" i="5"/>
  <c r="Y29" i="5"/>
  <c r="Y7" i="5"/>
  <c r="Y36" i="5"/>
  <c r="I97" i="6" l="1"/>
  <c r="K107" i="6" l="1"/>
  <c r="J107" i="6"/>
  <c r="K118" i="6"/>
  <c r="K116" i="6"/>
  <c r="K115" i="6"/>
  <c r="K113" i="6"/>
  <c r="J113" i="6"/>
  <c r="K114" i="6"/>
  <c r="J114" i="6"/>
  <c r="K111" i="6"/>
  <c r="J111" i="6"/>
  <c r="K112" i="6"/>
  <c r="J112" i="6"/>
  <c r="K110" i="6"/>
  <c r="J110" i="6"/>
  <c r="K108" i="6"/>
  <c r="J108" i="6"/>
  <c r="K109" i="6"/>
  <c r="J109" i="6"/>
  <c r="J115" i="6" l="1"/>
  <c r="J118" i="6"/>
  <c r="U4" i="5"/>
  <c r="T4" i="5"/>
  <c r="S55" i="13"/>
  <c r="S27" i="13"/>
  <c r="S26" i="13"/>
  <c r="S25" i="13"/>
  <c r="S68" i="13"/>
  <c r="S24" i="13"/>
  <c r="S73" i="3"/>
  <c r="S54" i="13"/>
  <c r="S53" i="13"/>
  <c r="S63" i="13"/>
  <c r="S61" i="13"/>
  <c r="S60" i="13"/>
  <c r="S59" i="13"/>
  <c r="S56" i="13"/>
  <c r="S52" i="13"/>
  <c r="S51" i="13"/>
  <c r="S67" i="13"/>
  <c r="S23" i="13"/>
  <c r="S22" i="13"/>
  <c r="S21" i="13"/>
  <c r="S20" i="13"/>
  <c r="S19" i="13"/>
  <c r="S18" i="13"/>
  <c r="S17" i="13"/>
  <c r="S16" i="13"/>
  <c r="S15" i="13"/>
  <c r="S14" i="13"/>
  <c r="S13" i="13"/>
  <c r="S12" i="13"/>
  <c r="S11" i="13"/>
  <c r="S10" i="13"/>
  <c r="S9" i="13"/>
  <c r="S8" i="13"/>
  <c r="S47" i="13"/>
  <c r="S46" i="13"/>
  <c r="S45" i="13"/>
  <c r="S44" i="13"/>
  <c r="S43" i="13"/>
  <c r="S41" i="13"/>
  <c r="S40" i="13"/>
  <c r="S39" i="13"/>
  <c r="S38" i="13"/>
  <c r="S37" i="13"/>
  <c r="S35" i="13"/>
  <c r="S34" i="13"/>
  <c r="S33" i="13"/>
  <c r="S32" i="13"/>
  <c r="S31" i="13"/>
  <c r="S30" i="13"/>
  <c r="S29" i="13"/>
  <c r="S28" i="13"/>
  <c r="S6" i="13"/>
  <c r="S5" i="13"/>
  <c r="S66" i="13"/>
  <c r="V35" i="13" l="1"/>
  <c r="T35" i="13"/>
  <c r="U35" i="13"/>
  <c r="U28" i="13"/>
  <c r="T28" i="13"/>
  <c r="V28" i="13"/>
  <c r="V45" i="13"/>
  <c r="T45" i="13"/>
  <c r="U45" i="13"/>
  <c r="S70" i="13"/>
  <c r="V38" i="13"/>
  <c r="T38" i="13"/>
  <c r="U38" i="13"/>
  <c r="V12" i="13"/>
  <c r="U12" i="13"/>
  <c r="T12" i="13"/>
  <c r="V20" i="13"/>
  <c r="U20" i="13"/>
  <c r="T20" i="13"/>
  <c r="S57" i="13"/>
  <c r="S64" i="13"/>
  <c r="S49" i="13"/>
  <c r="V43" i="13"/>
  <c r="T43" i="13"/>
  <c r="U43" i="13"/>
  <c r="U68" i="13"/>
  <c r="T68" i="13"/>
  <c r="V68" i="13"/>
  <c r="V19" i="13"/>
  <c r="T19" i="13"/>
  <c r="U19" i="13"/>
  <c r="V63" i="13"/>
  <c r="U63" i="13"/>
  <c r="T63" i="13"/>
  <c r="AB70" i="1"/>
  <c r="U30" i="13"/>
  <c r="T30" i="13"/>
  <c r="V30" i="13"/>
  <c r="U46" i="13"/>
  <c r="T46" i="13"/>
  <c r="V46" i="13"/>
  <c r="V61" i="13"/>
  <c r="T61" i="13"/>
  <c r="U61" i="13"/>
  <c r="S36" i="13"/>
  <c r="T11" i="13"/>
  <c r="U11" i="13"/>
  <c r="V11" i="13"/>
  <c r="V56" i="13"/>
  <c r="T56" i="13"/>
  <c r="U56" i="13"/>
  <c r="V6" i="13"/>
  <c r="U6" i="13"/>
  <c r="T6" i="13"/>
  <c r="U24" i="13"/>
  <c r="V24" i="13"/>
  <c r="T24" i="13"/>
  <c r="T52" i="13"/>
  <c r="U52" i="13"/>
  <c r="V52" i="13"/>
  <c r="S62" i="13"/>
  <c r="V37" i="13"/>
  <c r="U37" i="13"/>
  <c r="T37" i="13"/>
  <c r="T13" i="13"/>
  <c r="V13" i="13"/>
  <c r="U13" i="13"/>
  <c r="S58" i="13"/>
  <c r="S65" i="13"/>
  <c r="S50" i="13"/>
  <c r="T14" i="13"/>
  <c r="V14" i="13"/>
  <c r="U14" i="13"/>
  <c r="V25" i="13"/>
  <c r="T25" i="13"/>
  <c r="U25" i="13"/>
  <c r="V15" i="13"/>
  <c r="U15" i="13"/>
  <c r="T15" i="13"/>
  <c r="V54" i="13"/>
  <c r="U54" i="13"/>
  <c r="T54" i="13"/>
  <c r="U26" i="13"/>
  <c r="V26" i="13"/>
  <c r="T26" i="13"/>
  <c r="U55" i="13"/>
  <c r="T55" i="13"/>
  <c r="V55" i="13"/>
  <c r="T17" i="13"/>
  <c r="U17" i="13"/>
  <c r="V17" i="13"/>
  <c r="T44" i="13"/>
  <c r="U44" i="13"/>
  <c r="V44" i="13"/>
  <c r="U31" i="13"/>
  <c r="V31" i="13"/>
  <c r="T31" i="13"/>
  <c r="V47" i="13"/>
  <c r="U47" i="13"/>
  <c r="T47" i="13"/>
  <c r="V66" i="13"/>
  <c r="T66" i="13"/>
  <c r="U66" i="13"/>
  <c r="V22" i="13"/>
  <c r="U22" i="13"/>
  <c r="T22" i="13"/>
  <c r="V41" i="13"/>
  <c r="T41" i="13"/>
  <c r="U41" i="13"/>
  <c r="AB48" i="1"/>
  <c r="S48" i="13"/>
  <c r="T9" i="13"/>
  <c r="U9" i="13"/>
  <c r="V9" i="13"/>
  <c r="V18" i="13"/>
  <c r="U18" i="13"/>
  <c r="T18" i="13"/>
  <c r="T29" i="13"/>
  <c r="U29" i="13"/>
  <c r="V29" i="13"/>
  <c r="U39" i="13"/>
  <c r="V39" i="13"/>
  <c r="T39" i="13"/>
  <c r="V40" i="13"/>
  <c r="U40" i="13"/>
  <c r="T40" i="13"/>
  <c r="V59" i="13"/>
  <c r="U59" i="13"/>
  <c r="T59" i="13"/>
  <c r="T51" i="13"/>
  <c r="U51" i="13"/>
  <c r="V51" i="13"/>
  <c r="T10" i="13"/>
  <c r="U10" i="13"/>
  <c r="V10" i="13"/>
  <c r="V69" i="13"/>
  <c r="U69" i="13"/>
  <c r="T69" i="13"/>
  <c r="V21" i="13"/>
  <c r="T21" i="13"/>
  <c r="U21" i="13"/>
  <c r="V32" i="13"/>
  <c r="T32" i="13"/>
  <c r="U32" i="13"/>
  <c r="T53" i="13"/>
  <c r="V53" i="13"/>
  <c r="U53" i="13"/>
  <c r="T33" i="13"/>
  <c r="V33" i="13"/>
  <c r="U33" i="13"/>
  <c r="V23" i="13"/>
  <c r="T23" i="13"/>
  <c r="U23" i="13"/>
  <c r="T5" i="13"/>
  <c r="V5" i="13"/>
  <c r="U5" i="13"/>
  <c r="V34" i="13"/>
  <c r="T34" i="13"/>
  <c r="U34" i="13"/>
  <c r="S42" i="13"/>
  <c r="U8" i="13"/>
  <c r="V8" i="13"/>
  <c r="T8" i="13"/>
  <c r="V16" i="13"/>
  <c r="T16" i="13"/>
  <c r="U16" i="13"/>
  <c r="U67" i="13"/>
  <c r="V67" i="13"/>
  <c r="T67" i="13"/>
  <c r="V60" i="13"/>
  <c r="T60" i="13"/>
  <c r="U60" i="13"/>
  <c r="S71" i="13"/>
  <c r="V27" i="13"/>
  <c r="T27" i="13"/>
  <c r="U27" i="13"/>
  <c r="S49" i="3"/>
  <c r="T49" i="3"/>
  <c r="U49" i="3"/>
  <c r="U9" i="3"/>
  <c r="S9" i="3"/>
  <c r="T9" i="3"/>
  <c r="T37" i="3"/>
  <c r="U37" i="3"/>
  <c r="S37" i="3"/>
  <c r="AB45" i="3"/>
  <c r="T45" i="3"/>
  <c r="S45" i="3"/>
  <c r="U45" i="3"/>
  <c r="AB11" i="3"/>
  <c r="S11" i="3"/>
  <c r="U11" i="3"/>
  <c r="T11" i="3"/>
  <c r="S19" i="3"/>
  <c r="T19" i="3"/>
  <c r="U19" i="3"/>
  <c r="U56" i="3"/>
  <c r="S56" i="3"/>
  <c r="T56" i="3"/>
  <c r="S64" i="3"/>
  <c r="T64" i="3"/>
  <c r="U64" i="3"/>
  <c r="T21" i="3"/>
  <c r="U21" i="3"/>
  <c r="S21" i="3"/>
  <c r="AB58" i="3"/>
  <c r="U58" i="3"/>
  <c r="S58" i="3"/>
  <c r="T58" i="3"/>
  <c r="S66" i="3"/>
  <c r="U66" i="3"/>
  <c r="T66" i="3"/>
  <c r="T50" i="3"/>
  <c r="S50" i="3"/>
  <c r="U50" i="3"/>
  <c r="S62" i="3"/>
  <c r="T62" i="3"/>
  <c r="U62" i="3"/>
  <c r="S18" i="3"/>
  <c r="U18" i="3"/>
  <c r="T18" i="3"/>
  <c r="T22" i="3"/>
  <c r="U22" i="3"/>
  <c r="S22" i="3"/>
  <c r="S59" i="3"/>
  <c r="U59" i="3"/>
  <c r="T59" i="3"/>
  <c r="S53" i="3"/>
  <c r="T53" i="3"/>
  <c r="U53" i="3"/>
  <c r="T25" i="3"/>
  <c r="S25" i="3"/>
  <c r="U25" i="3"/>
  <c r="AB51" i="3"/>
  <c r="T51" i="3"/>
  <c r="S51" i="3"/>
  <c r="U51" i="3"/>
  <c r="S63" i="3"/>
  <c r="T63" i="3"/>
  <c r="U63" i="3"/>
  <c r="U70" i="3"/>
  <c r="S70" i="3"/>
  <c r="T70" i="3"/>
  <c r="S14" i="3"/>
  <c r="T14" i="3"/>
  <c r="U14" i="3"/>
  <c r="S43" i="3"/>
  <c r="T43" i="3"/>
  <c r="U43" i="3"/>
  <c r="T28" i="3"/>
  <c r="S28" i="3"/>
  <c r="U28" i="3"/>
  <c r="T12" i="3"/>
  <c r="S12" i="3"/>
  <c r="U12" i="3"/>
  <c r="S39" i="3"/>
  <c r="T39" i="3"/>
  <c r="U39" i="3"/>
  <c r="S67" i="3"/>
  <c r="T67" i="3"/>
  <c r="U67" i="3"/>
  <c r="S10" i="3"/>
  <c r="T10" i="3"/>
  <c r="U10" i="3"/>
  <c r="T38" i="3"/>
  <c r="U38" i="3"/>
  <c r="S38" i="3"/>
  <c r="T71" i="3"/>
  <c r="U71" i="3"/>
  <c r="S71" i="3"/>
  <c r="S40" i="3"/>
  <c r="T40" i="3"/>
  <c r="U40" i="3"/>
  <c r="T33" i="3"/>
  <c r="U33" i="3"/>
  <c r="S33" i="3"/>
  <c r="S15" i="3"/>
  <c r="T15" i="3"/>
  <c r="U15" i="3"/>
  <c r="S23" i="3"/>
  <c r="T23" i="3"/>
  <c r="U23" i="3"/>
  <c r="S60" i="3"/>
  <c r="T60" i="3"/>
  <c r="U60" i="3"/>
  <c r="S54" i="3"/>
  <c r="U54" i="3"/>
  <c r="T54" i="3"/>
  <c r="S26" i="3"/>
  <c r="T26" i="3"/>
  <c r="U26" i="3"/>
  <c r="S55" i="3"/>
  <c r="T55" i="3"/>
  <c r="U55" i="3"/>
  <c r="S17" i="3"/>
  <c r="T17" i="3"/>
  <c r="U17" i="3"/>
  <c r="S57" i="3"/>
  <c r="T57" i="3"/>
  <c r="U57" i="3"/>
  <c r="S13" i="3"/>
  <c r="T13" i="3"/>
  <c r="U13" i="3"/>
  <c r="AB48" i="3"/>
  <c r="T48" i="3"/>
  <c r="U48" i="3"/>
  <c r="S48" i="3"/>
  <c r="AB35" i="3"/>
  <c r="S35" i="3"/>
  <c r="U35" i="3"/>
  <c r="T35" i="3"/>
  <c r="S69" i="3"/>
  <c r="T69" i="3"/>
  <c r="U69" i="3"/>
  <c r="S20" i="3"/>
  <c r="U20" i="3"/>
  <c r="T20" i="3"/>
  <c r="S47" i="3"/>
  <c r="T47" i="3"/>
  <c r="U47" i="3"/>
  <c r="S32" i="3"/>
  <c r="T32" i="3"/>
  <c r="U32" i="3"/>
  <c r="S41" i="3"/>
  <c r="T41" i="3"/>
  <c r="U41" i="3"/>
  <c r="S24" i="3"/>
  <c r="U24" i="3"/>
  <c r="T24" i="3"/>
  <c r="S44" i="3"/>
  <c r="U44" i="3"/>
  <c r="T44" i="3"/>
  <c r="T46" i="3"/>
  <c r="U46" i="3"/>
  <c r="S46" i="3"/>
  <c r="T5" i="3"/>
  <c r="S5" i="3"/>
  <c r="U5" i="3"/>
  <c r="S34" i="3"/>
  <c r="T34" i="3"/>
  <c r="U34" i="3"/>
  <c r="S42" i="3"/>
  <c r="T42" i="3"/>
  <c r="U42" i="3"/>
  <c r="T8" i="3"/>
  <c r="U8" i="3"/>
  <c r="S8" i="3"/>
  <c r="S16" i="3"/>
  <c r="U16" i="3"/>
  <c r="T16" i="3"/>
  <c r="T68" i="3"/>
  <c r="S68" i="3"/>
  <c r="U68" i="3"/>
  <c r="S61" i="3"/>
  <c r="T61" i="3"/>
  <c r="U61" i="3"/>
  <c r="AB73" i="3"/>
  <c r="T73" i="3"/>
  <c r="U73" i="3"/>
  <c r="U27" i="3"/>
  <c r="T27" i="3"/>
  <c r="S27" i="3"/>
  <c r="AB6" i="3"/>
  <c r="S6" i="3"/>
  <c r="U6" i="3"/>
  <c r="T6" i="3"/>
  <c r="AB52" i="3"/>
  <c r="U52" i="3"/>
  <c r="T52" i="3"/>
  <c r="S52" i="3"/>
  <c r="S65" i="3"/>
  <c r="T65" i="3"/>
  <c r="U65" i="3"/>
  <c r="U50" i="4"/>
  <c r="S50" i="4"/>
  <c r="T50" i="4"/>
  <c r="S41" i="4"/>
  <c r="T41" i="4"/>
  <c r="U41" i="4"/>
  <c r="S60" i="4"/>
  <c r="T60" i="4"/>
  <c r="U60" i="4"/>
  <c r="S54" i="4"/>
  <c r="T54" i="4"/>
  <c r="U54" i="4"/>
  <c r="U26" i="4"/>
  <c r="S26" i="4"/>
  <c r="T26" i="4"/>
  <c r="S55" i="4"/>
  <c r="T55" i="4"/>
  <c r="U55" i="4"/>
  <c r="S22" i="4"/>
  <c r="T22" i="4"/>
  <c r="U22" i="4"/>
  <c r="S42" i="4"/>
  <c r="T42" i="4"/>
  <c r="U42" i="4"/>
  <c r="S43" i="4"/>
  <c r="T43" i="4"/>
  <c r="U43" i="4"/>
  <c r="T51" i="4"/>
  <c r="U51" i="4"/>
  <c r="S51" i="4"/>
  <c r="S67" i="4"/>
  <c r="T67" i="4"/>
  <c r="U67" i="4"/>
  <c r="U8" i="4"/>
  <c r="S8" i="4"/>
  <c r="T8" i="4"/>
  <c r="S9" i="4"/>
  <c r="T9" i="4"/>
  <c r="U9" i="4"/>
  <c r="S62" i="4"/>
  <c r="T62" i="4"/>
  <c r="U62" i="4"/>
  <c r="S32" i="4"/>
  <c r="U32" i="4"/>
  <c r="T32" i="4"/>
  <c r="S68" i="4"/>
  <c r="T68" i="4"/>
  <c r="U68" i="4"/>
  <c r="S17" i="4"/>
  <c r="T17" i="4"/>
  <c r="U17" i="4"/>
  <c r="T24" i="4"/>
  <c r="S24" i="4"/>
  <c r="U24" i="4"/>
  <c r="S13" i="4"/>
  <c r="T13" i="4"/>
  <c r="U13" i="4"/>
  <c r="S16" i="4"/>
  <c r="T16" i="4"/>
  <c r="U16" i="4"/>
  <c r="T44" i="4"/>
  <c r="S44" i="4"/>
  <c r="U44" i="4"/>
  <c r="T63" i="4"/>
  <c r="S63" i="4"/>
  <c r="U63" i="4"/>
  <c r="T21" i="4"/>
  <c r="S21" i="4"/>
  <c r="U21" i="4"/>
  <c r="S61" i="4"/>
  <c r="T61" i="4"/>
  <c r="U61" i="4"/>
  <c r="S10" i="4"/>
  <c r="T10" i="4"/>
  <c r="U10" i="4"/>
  <c r="U52" i="4"/>
  <c r="S52" i="4"/>
  <c r="T52" i="4"/>
  <c r="U14" i="4"/>
  <c r="S14" i="4"/>
  <c r="T14" i="4"/>
  <c r="T15" i="4"/>
  <c r="S15" i="4"/>
  <c r="U15" i="4"/>
  <c r="T28" i="4"/>
  <c r="S28" i="4"/>
  <c r="U28" i="4"/>
  <c r="T18" i="4"/>
  <c r="S18" i="4"/>
  <c r="U18" i="4"/>
  <c r="S69" i="4"/>
  <c r="T69" i="4"/>
  <c r="U69" i="4"/>
  <c r="S40" i="4"/>
  <c r="T40" i="4"/>
  <c r="U40" i="4"/>
  <c r="T48" i="4"/>
  <c r="S48" i="4"/>
  <c r="U48" i="4"/>
  <c r="T6" i="4"/>
  <c r="S6" i="4"/>
  <c r="U45" i="4"/>
  <c r="S45" i="4"/>
  <c r="T45" i="4"/>
  <c r="T64" i="4"/>
  <c r="U64" i="4"/>
  <c r="S64" i="4"/>
  <c r="S71" i="4"/>
  <c r="T71" i="4"/>
  <c r="U71" i="4"/>
  <c r="S59" i="4"/>
  <c r="T59" i="4"/>
  <c r="U59" i="4"/>
  <c r="U27" i="4"/>
  <c r="S27" i="4"/>
  <c r="T27" i="4"/>
  <c r="S37" i="4"/>
  <c r="T37" i="4"/>
  <c r="U37" i="4"/>
  <c r="S56" i="4"/>
  <c r="T56" i="4"/>
  <c r="U56" i="4"/>
  <c r="S47" i="4"/>
  <c r="T47" i="4"/>
  <c r="U47" i="4"/>
  <c r="S53" i="4"/>
  <c r="T53" i="4"/>
  <c r="U53" i="4"/>
  <c r="S35" i="4"/>
  <c r="T35" i="4"/>
  <c r="U35" i="4"/>
  <c r="U11" i="4"/>
  <c r="T11" i="4"/>
  <c r="S11" i="4"/>
  <c r="S19" i="4"/>
  <c r="T19" i="4"/>
  <c r="U19" i="4"/>
  <c r="U39" i="4"/>
  <c r="S39" i="4"/>
  <c r="T39" i="4"/>
  <c r="S25" i="4"/>
  <c r="T25" i="4"/>
  <c r="U25" i="4"/>
  <c r="S34" i="4"/>
  <c r="U34" i="4"/>
  <c r="T34" i="4"/>
  <c r="T38" i="4"/>
  <c r="S38" i="4"/>
  <c r="U38" i="4"/>
  <c r="S20" i="4"/>
  <c r="T20" i="4"/>
  <c r="U20" i="4"/>
  <c r="U65" i="4"/>
  <c r="S65" i="4"/>
  <c r="T65" i="4"/>
  <c r="T58" i="4"/>
  <c r="U58" i="4"/>
  <c r="S58" i="4"/>
  <c r="U23" i="4"/>
  <c r="S23" i="4"/>
  <c r="T23" i="4"/>
  <c r="T70" i="4"/>
  <c r="U70" i="4"/>
  <c r="S70" i="4"/>
  <c r="T12" i="4"/>
  <c r="S12" i="4"/>
  <c r="U12" i="4"/>
  <c r="S57" i="4"/>
  <c r="U57" i="4"/>
  <c r="T57" i="4"/>
  <c r="S66" i="4"/>
  <c r="T66" i="4"/>
  <c r="U66" i="4"/>
  <c r="S33" i="4"/>
  <c r="T33" i="4"/>
  <c r="U33" i="4"/>
  <c r="S73" i="4"/>
  <c r="T73" i="4"/>
  <c r="U73" i="4"/>
  <c r="S46" i="4"/>
  <c r="T46" i="4"/>
  <c r="U46" i="4"/>
  <c r="S49" i="4"/>
  <c r="T49" i="4"/>
  <c r="U49" i="4"/>
  <c r="Y4" i="1"/>
  <c r="AB33" i="1"/>
  <c r="AB41" i="1"/>
  <c r="AB15" i="1"/>
  <c r="AB23" i="1"/>
  <c r="AB26" i="1"/>
  <c r="AB55" i="1"/>
  <c r="AB32" i="1"/>
  <c r="AB22" i="1"/>
  <c r="AB8" i="1"/>
  <c r="AB68" i="1"/>
  <c r="AB6" i="1"/>
  <c r="AB62" i="1"/>
  <c r="AB34" i="1"/>
  <c r="AB37" i="1"/>
  <c r="AB59" i="1"/>
  <c r="AB44" i="1"/>
  <c r="AB69" i="1"/>
  <c r="AB30" i="1"/>
  <c r="AB38" i="1"/>
  <c r="AB12" i="1"/>
  <c r="AB20" i="1"/>
  <c r="AB9" i="1"/>
  <c r="AB29" i="1"/>
  <c r="AB11" i="1"/>
  <c r="AB64" i="1"/>
  <c r="AB56" i="1"/>
  <c r="AB21" i="1"/>
  <c r="Y4" i="5"/>
  <c r="Y84" i="5" s="1"/>
  <c r="AC310" i="11" s="1"/>
  <c r="AB42" i="1"/>
  <c r="AB57" i="1"/>
  <c r="AB49" i="3"/>
  <c r="AB21" i="3"/>
  <c r="AB5" i="3"/>
  <c r="AB42" i="3"/>
  <c r="AB38" i="3"/>
  <c r="AB46" i="3"/>
  <c r="AB12" i="3"/>
  <c r="AB20" i="3"/>
  <c r="AB65" i="3"/>
  <c r="AB57" i="3"/>
  <c r="AB28" i="3"/>
  <c r="AB34" i="3"/>
  <c r="AB70" i="3"/>
  <c r="AB33" i="3"/>
  <c r="AB41" i="3"/>
  <c r="AB15" i="3"/>
  <c r="AB54" i="3"/>
  <c r="AB26" i="3"/>
  <c r="AB10" i="3"/>
  <c r="AB69" i="3"/>
  <c r="AB71" i="3"/>
  <c r="AB39" i="3"/>
  <c r="AB18" i="3"/>
  <c r="AB16" i="3"/>
  <c r="AB68" i="3"/>
  <c r="AB61" i="3"/>
  <c r="AB23" i="3"/>
  <c r="AB8" i="3"/>
  <c r="AB56" i="3"/>
  <c r="AB64" i="3"/>
  <c r="AB44" i="3"/>
  <c r="AB63" i="3"/>
  <c r="AB67" i="3"/>
  <c r="AB32" i="3"/>
  <c r="AB40" i="3"/>
  <c r="AB14" i="3"/>
  <c r="AB22" i="3"/>
  <c r="AB59" i="3"/>
  <c r="AB25" i="3"/>
  <c r="AB53" i="3"/>
  <c r="AB9" i="3"/>
  <c r="AB17" i="3"/>
  <c r="AB62" i="3"/>
  <c r="AB24" i="3"/>
  <c r="AB47" i="3"/>
  <c r="AB55" i="3"/>
  <c r="AB60" i="3"/>
  <c r="AB37" i="3"/>
  <c r="AB13" i="3"/>
  <c r="AB43" i="3"/>
  <c r="AB66" i="3"/>
  <c r="AB27" i="3"/>
  <c r="AB19" i="3"/>
  <c r="AB50" i="3"/>
  <c r="AB4" i="3"/>
  <c r="S81" i="13" l="1"/>
  <c r="R85" i="5" s="1"/>
  <c r="R89" i="5" s="1"/>
  <c r="R90" i="5" s="1"/>
  <c r="Z37" i="13"/>
  <c r="Z56" i="13"/>
  <c r="Y52" i="3"/>
  <c r="Y8" i="3"/>
  <c r="Z67" i="13"/>
  <c r="Y48" i="3"/>
  <c r="Z39" i="13"/>
  <c r="Y42" i="1"/>
  <c r="Z15" i="13"/>
  <c r="Z31" i="13"/>
  <c r="Y11" i="4"/>
  <c r="Z23" i="13"/>
  <c r="AB49" i="1"/>
  <c r="Y50" i="1"/>
  <c r="AB50" i="1"/>
  <c r="Z55" i="13"/>
  <c r="Z13" i="13"/>
  <c r="Z12" i="13"/>
  <c r="Z16" i="13"/>
  <c r="Z54" i="13"/>
  <c r="Z47" i="13"/>
  <c r="Z53" i="13"/>
  <c r="Z59" i="13"/>
  <c r="Z18" i="13"/>
  <c r="Z44" i="13"/>
  <c r="Z5" i="13"/>
  <c r="Z26" i="13"/>
  <c r="Z19" i="13"/>
  <c r="Z61" i="13"/>
  <c r="Z51" i="13"/>
  <c r="Z33" i="13"/>
  <c r="V36" i="13"/>
  <c r="U36" i="13"/>
  <c r="T36" i="13"/>
  <c r="Z27" i="13"/>
  <c r="Z46" i="13"/>
  <c r="Z21" i="13"/>
  <c r="Z24" i="13"/>
  <c r="V49" i="13"/>
  <c r="T49" i="13"/>
  <c r="U49" i="13"/>
  <c r="Z38" i="13"/>
  <c r="V62" i="13"/>
  <c r="T62" i="13"/>
  <c r="U62" i="13"/>
  <c r="Z25" i="13"/>
  <c r="V48" i="13"/>
  <c r="U48" i="13"/>
  <c r="T48" i="13"/>
  <c r="Z34" i="13"/>
  <c r="AB65" i="1"/>
  <c r="Z28" i="13"/>
  <c r="Z10" i="13"/>
  <c r="Z29" i="13"/>
  <c r="AB66" i="1"/>
  <c r="V70" i="13"/>
  <c r="T70" i="13"/>
  <c r="U70" i="13"/>
  <c r="AB58" i="1"/>
  <c r="Z43" i="13"/>
  <c r="Z52" i="13"/>
  <c r="Y65" i="1"/>
  <c r="U71" i="13"/>
  <c r="T71" i="13"/>
  <c r="V71" i="13"/>
  <c r="Z69" i="13"/>
  <c r="Z41" i="13"/>
  <c r="Z17" i="13"/>
  <c r="Z14" i="13"/>
  <c r="Z30" i="13"/>
  <c r="V64" i="13"/>
  <c r="T64" i="13"/>
  <c r="U64" i="13"/>
  <c r="Z66" i="13"/>
  <c r="Z11" i="13"/>
  <c r="Z40" i="13"/>
  <c r="Z22" i="13"/>
  <c r="U50" i="13"/>
  <c r="V50" i="13"/>
  <c r="T50" i="13"/>
  <c r="Z6" i="13"/>
  <c r="T57" i="13"/>
  <c r="V57" i="13"/>
  <c r="U57" i="13"/>
  <c r="Z35" i="13"/>
  <c r="V58" i="13"/>
  <c r="T58" i="13"/>
  <c r="U58" i="13"/>
  <c r="Z63" i="13"/>
  <c r="Z68" i="13"/>
  <c r="Z60" i="13"/>
  <c r="Z8" i="13"/>
  <c r="Z4" i="13"/>
  <c r="V42" i="13"/>
  <c r="T42" i="13"/>
  <c r="U42" i="13"/>
  <c r="Z32" i="13"/>
  <c r="Z9" i="13"/>
  <c r="Z45" i="13"/>
  <c r="AB73" i="1"/>
  <c r="V65" i="13"/>
  <c r="T65" i="13"/>
  <c r="U65" i="13"/>
  <c r="Z20" i="13"/>
  <c r="Y21" i="3"/>
  <c r="Y51" i="4"/>
  <c r="Y46" i="3"/>
  <c r="Y71" i="3"/>
  <c r="Y70" i="4"/>
  <c r="Y5" i="4"/>
  <c r="Y64" i="4"/>
  <c r="Y73" i="3"/>
  <c r="Y69" i="3"/>
  <c r="Y62" i="3"/>
  <c r="Y37" i="3"/>
  <c r="Y68" i="3"/>
  <c r="Y70" i="3"/>
  <c r="Y33" i="3"/>
  <c r="Y22" i="3"/>
  <c r="Y64" i="3"/>
  <c r="Y27" i="3"/>
  <c r="Y34" i="3"/>
  <c r="Y20" i="3"/>
  <c r="Y38" i="3"/>
  <c r="Y18" i="3"/>
  <c r="Y19" i="3"/>
  <c r="Y56" i="3"/>
  <c r="Y6" i="3"/>
  <c r="Y55" i="3"/>
  <c r="AB31" i="3"/>
  <c r="U31" i="3"/>
  <c r="S31" i="3"/>
  <c r="T31" i="3"/>
  <c r="Y5" i="3"/>
  <c r="Y26" i="3"/>
  <c r="Y43" i="3"/>
  <c r="Y60" i="3"/>
  <c r="Y67" i="3"/>
  <c r="Y40" i="3"/>
  <c r="Y14" i="3"/>
  <c r="Y63" i="3"/>
  <c r="Y61" i="3"/>
  <c r="Y44" i="3"/>
  <c r="Y66" i="3"/>
  <c r="Y10" i="3"/>
  <c r="Y23" i="3"/>
  <c r="Y39" i="3"/>
  <c r="Y25" i="3"/>
  <c r="Y58" i="3"/>
  <c r="Y17" i="3"/>
  <c r="Y42" i="3"/>
  <c r="Y50" i="3"/>
  <c r="Y51" i="3"/>
  <c r="Y24" i="3"/>
  <c r="Y54" i="3"/>
  <c r="Y45" i="3"/>
  <c r="Y19" i="4"/>
  <c r="Y42" i="4"/>
  <c r="Y12" i="3"/>
  <c r="Y11" i="3"/>
  <c r="T7" i="3"/>
  <c r="U7" i="3"/>
  <c r="Y13" i="3"/>
  <c r="Y15" i="3"/>
  <c r="Y9" i="3"/>
  <c r="AB29" i="3"/>
  <c r="T29" i="3"/>
  <c r="U29" i="3"/>
  <c r="S29" i="3"/>
  <c r="Y65" i="3"/>
  <c r="Y16" i="3"/>
  <c r="Y41" i="3"/>
  <c r="Y53" i="3"/>
  <c r="Y47" i="3"/>
  <c r="S30" i="3"/>
  <c r="T30" i="3"/>
  <c r="U30" i="3"/>
  <c r="S36" i="3"/>
  <c r="T36" i="3"/>
  <c r="U36" i="3"/>
  <c r="Y28" i="3"/>
  <c r="U72" i="3"/>
  <c r="S72" i="3"/>
  <c r="T72" i="3"/>
  <c r="Y35" i="3"/>
  <c r="Y57" i="3"/>
  <c r="Y32" i="3"/>
  <c r="Y59" i="3"/>
  <c r="Y49" i="3"/>
  <c r="Y20" i="4"/>
  <c r="Y28" i="4"/>
  <c r="Y44" i="4"/>
  <c r="Y55" i="4"/>
  <c r="Y22" i="4"/>
  <c r="Y26" i="4"/>
  <c r="Y45" i="4"/>
  <c r="Y14" i="4"/>
  <c r="S30" i="4"/>
  <c r="T30" i="4"/>
  <c r="U30" i="4"/>
  <c r="Y62" i="4"/>
  <c r="Y35" i="4"/>
  <c r="Y13" i="4"/>
  <c r="Y67" i="4"/>
  <c r="Y54" i="4"/>
  <c r="S36" i="4"/>
  <c r="T36" i="4"/>
  <c r="U36" i="4"/>
  <c r="Y63" i="4"/>
  <c r="Y24" i="4"/>
  <c r="T72" i="4"/>
  <c r="U72" i="4"/>
  <c r="S72" i="4"/>
  <c r="Y65" i="4"/>
  <c r="Y9" i="4"/>
  <c r="Y47" i="4"/>
  <c r="Y60" i="4"/>
  <c r="Y21" i="4"/>
  <c r="Y59" i="4"/>
  <c r="Y16" i="4"/>
  <c r="Y34" i="4"/>
  <c r="Y25" i="4"/>
  <c r="Y69" i="4"/>
  <c r="Y49" i="4"/>
  <c r="Y48" i="4"/>
  <c r="Y73" i="4"/>
  <c r="Y33" i="4"/>
  <c r="Y71" i="4"/>
  <c r="Y66" i="4"/>
  <c r="Y8" i="4"/>
  <c r="Y57" i="4"/>
  <c r="Y53" i="4"/>
  <c r="Y12" i="4"/>
  <c r="Y52" i="4"/>
  <c r="Y39" i="4"/>
  <c r="Y56" i="4"/>
  <c r="Y10" i="4"/>
  <c r="Y17" i="4"/>
  <c r="Y41" i="4"/>
  <c r="S29" i="4"/>
  <c r="T29" i="4"/>
  <c r="U29" i="4"/>
  <c r="Y38" i="4"/>
  <c r="Y23" i="4"/>
  <c r="Y43" i="4"/>
  <c r="Y32" i="4"/>
  <c r="Y18" i="4"/>
  <c r="Y15" i="4"/>
  <c r="T31" i="4"/>
  <c r="S31" i="4"/>
  <c r="U31" i="4"/>
  <c r="Y50" i="4"/>
  <c r="Y27" i="4"/>
  <c r="S7" i="4"/>
  <c r="T7" i="4"/>
  <c r="U7" i="4"/>
  <c r="Y6" i="4"/>
  <c r="Y46" i="4"/>
  <c r="Y58" i="4"/>
  <c r="Y37" i="4"/>
  <c r="Y40" i="4"/>
  <c r="Y61" i="4"/>
  <c r="Y68" i="4"/>
  <c r="AB52" i="1"/>
  <c r="AB18" i="1"/>
  <c r="AB19" i="1"/>
  <c r="AB51" i="1"/>
  <c r="AB28" i="1"/>
  <c r="AB60" i="1"/>
  <c r="AB39" i="1"/>
  <c r="AB17" i="1"/>
  <c r="AB27" i="1"/>
  <c r="AB10" i="1"/>
  <c r="AB13" i="1"/>
  <c r="AB71" i="1"/>
  <c r="AB47" i="1"/>
  <c r="AB40" i="1"/>
  <c r="AB14" i="1"/>
  <c r="AB53" i="1"/>
  <c r="AB54" i="1"/>
  <c r="AB46" i="1"/>
  <c r="AB25" i="1"/>
  <c r="AB24" i="1"/>
  <c r="AB61" i="1"/>
  <c r="AB43" i="1"/>
  <c r="AB67" i="1"/>
  <c r="AB35" i="1"/>
  <c r="AB45" i="1"/>
  <c r="AB16" i="1"/>
  <c r="AB36" i="3"/>
  <c r="AB36" i="1"/>
  <c r="AB7" i="1"/>
  <c r="AB72" i="1"/>
  <c r="AB31" i="1"/>
  <c r="AB30" i="3"/>
  <c r="AB72" i="3"/>
  <c r="Y57" i="1"/>
  <c r="Y4" i="3"/>
  <c r="AB7" i="3"/>
  <c r="Z7" i="13" l="1"/>
  <c r="Y49" i="1"/>
  <c r="Y70" i="1"/>
  <c r="Y12" i="1"/>
  <c r="Y58" i="1"/>
  <c r="Y46" i="1"/>
  <c r="Y48" i="1"/>
  <c r="Y63" i="1"/>
  <c r="Z62" i="13"/>
  <c r="Z42" i="13"/>
  <c r="Z71" i="13"/>
  <c r="Y21" i="1"/>
  <c r="Y66" i="1"/>
  <c r="Y51" i="1"/>
  <c r="Z64" i="13"/>
  <c r="Z36" i="13"/>
  <c r="Y20" i="1"/>
  <c r="Z65" i="13"/>
  <c r="Z48" i="13"/>
  <c r="Z49" i="13"/>
  <c r="Z70" i="13"/>
  <c r="Z58" i="13"/>
  <c r="Y6" i="1"/>
  <c r="Z50" i="13"/>
  <c r="Z57" i="13"/>
  <c r="Y27" i="1"/>
  <c r="Y60" i="1"/>
  <c r="Y25" i="1"/>
  <c r="Y22" i="1"/>
  <c r="Y39" i="1"/>
  <c r="Y4" i="4"/>
  <c r="Y35" i="1"/>
  <c r="Y62" i="1"/>
  <c r="Y32" i="1"/>
  <c r="Y18" i="1"/>
  <c r="Y29" i="3"/>
  <c r="Y26" i="1"/>
  <c r="Y17" i="1"/>
  <c r="Y52" i="1"/>
  <c r="Y24" i="1"/>
  <c r="Y40" i="1"/>
  <c r="Y8" i="1"/>
  <c r="Y56" i="1"/>
  <c r="Y43" i="1"/>
  <c r="Y10" i="1"/>
  <c r="Y55" i="1"/>
  <c r="Y53" i="1"/>
  <c r="Y64" i="1"/>
  <c r="Y34" i="1"/>
  <c r="Y37" i="1"/>
  <c r="Y16" i="1"/>
  <c r="Y9" i="1"/>
  <c r="Y23" i="1"/>
  <c r="Y29" i="1"/>
  <c r="Y14" i="1"/>
  <c r="Y28" i="1"/>
  <c r="Y41" i="1"/>
  <c r="Y33" i="1"/>
  <c r="Y69" i="1"/>
  <c r="Y7" i="3"/>
  <c r="Y38" i="1"/>
  <c r="Y61" i="1"/>
  <c r="Y31" i="3"/>
  <c r="Y36" i="3"/>
  <c r="Y11" i="1"/>
  <c r="Y72" i="3"/>
  <c r="Y59" i="1"/>
  <c r="Y30" i="3"/>
  <c r="Y19" i="1"/>
  <c r="Y45" i="1"/>
  <c r="Y7" i="4"/>
  <c r="Y30" i="4"/>
  <c r="Y36" i="4"/>
  <c r="Y29" i="4"/>
  <c r="Y31" i="4"/>
  <c r="Y72" i="4"/>
  <c r="Y47" i="1"/>
  <c r="Y44" i="1"/>
  <c r="Y5" i="1"/>
  <c r="Y67" i="1"/>
  <c r="Y13" i="1"/>
  <c r="Y71" i="1"/>
  <c r="Y68" i="1"/>
  <c r="Y15" i="1"/>
  <c r="Y54" i="1"/>
  <c r="Y30" i="1"/>
  <c r="Y31" i="1"/>
  <c r="Y72" i="1"/>
  <c r="Y36" i="1"/>
  <c r="Z81" i="13" l="1"/>
  <c r="Y85" i="5" s="1"/>
  <c r="Y86" i="3"/>
  <c r="Y87" i="5" s="1"/>
  <c r="AB313" i="11" s="1"/>
  <c r="AC313" i="11" s="1"/>
  <c r="Y87" i="1"/>
  <c r="Y86" i="5" s="1"/>
  <c r="AB312" i="11" s="1"/>
  <c r="AC312" i="11" s="1"/>
  <c r="Y92" i="4"/>
  <c r="Y88" i="5" s="1"/>
  <c r="AB314" i="11" s="1"/>
  <c r="AC314" i="11" s="1"/>
  <c r="AA79" i="3"/>
  <c r="AB311" i="11" l="1"/>
  <c r="AC311" i="11" s="1"/>
  <c r="Y89" i="5"/>
  <c r="AB315" i="11" s="1"/>
  <c r="AC315" i="11" s="1"/>
  <c r="Y90" i="5" l="1"/>
</calcChain>
</file>

<file path=xl/sharedStrings.xml><?xml version="1.0" encoding="utf-8"?>
<sst xmlns="http://schemas.openxmlformats.org/spreadsheetml/2006/main" count="45003" uniqueCount="3486">
  <si>
    <t>Product_Sub_Cat_ID</t>
  </si>
  <si>
    <t>ProductID</t>
  </si>
  <si>
    <t>Product_Sub_Cat_Code</t>
  </si>
  <si>
    <t>Product_Sub_Cat</t>
  </si>
  <si>
    <t>Consumption_Expected</t>
  </si>
  <si>
    <t>Default_Consumption_Unit_Type</t>
  </si>
  <si>
    <t>Expected_ICP_Format_NZ</t>
  </si>
  <si>
    <t>Expected_NMI_MIRN_Format_AUS</t>
  </si>
  <si>
    <t>H</t>
  </si>
  <si>
    <t>ALL</t>
  </si>
  <si>
    <t>Accommodation - All</t>
  </si>
  <si>
    <t>Nights</t>
  </si>
  <si>
    <t>ARG</t>
  </si>
  <si>
    <t>Accommodation - Argentina</t>
  </si>
  <si>
    <t>AUS</t>
  </si>
  <si>
    <t>Accommodation - Australia</t>
  </si>
  <si>
    <t>AUT</t>
  </si>
  <si>
    <t>Accommodation - Austria</t>
  </si>
  <si>
    <t>BEL</t>
  </si>
  <si>
    <t>Accommodation - Belgium</t>
  </si>
  <si>
    <t>CAN</t>
  </si>
  <si>
    <t>Accommodation - Canada</t>
  </si>
  <si>
    <t>CHL</t>
  </si>
  <si>
    <t>Accommodation - Chile</t>
  </si>
  <si>
    <t>CHN</t>
  </si>
  <si>
    <t>Accommodation - China</t>
  </si>
  <si>
    <t>HKG</t>
  </si>
  <si>
    <t>Accommodation - China (Hong Kong)</t>
  </si>
  <si>
    <t>COL</t>
  </si>
  <si>
    <t>Accommodation - Colombia</t>
  </si>
  <si>
    <t>DEF</t>
  </si>
  <si>
    <t>Accommodation - Default Country</t>
  </si>
  <si>
    <t>FJI</t>
  </si>
  <si>
    <t>Accommodation - Fiji</t>
  </si>
  <si>
    <t>FRA</t>
  </si>
  <si>
    <t>Accommodation - France</t>
  </si>
  <si>
    <t>FCP</t>
  </si>
  <si>
    <t>Accommodation - French polynesia</t>
  </si>
  <si>
    <t>DEU</t>
  </si>
  <si>
    <t>Accommodation - Germany</t>
  </si>
  <si>
    <t>HUN</t>
  </si>
  <si>
    <t>Accommodation - Hungary</t>
  </si>
  <si>
    <t>IDN</t>
  </si>
  <si>
    <t>Accommodation - Indonesia</t>
  </si>
  <si>
    <t>IRL</t>
  </si>
  <si>
    <t>Accommodation - Ireland</t>
  </si>
  <si>
    <t>ITA</t>
  </si>
  <si>
    <t>Accommodation - Italy</t>
  </si>
  <si>
    <t>JPN</t>
  </si>
  <si>
    <t>Accommodation - Japan</t>
  </si>
  <si>
    <t>JOR</t>
  </si>
  <si>
    <t>Accommodation - Jordan</t>
  </si>
  <si>
    <t>MAL</t>
  </si>
  <si>
    <t>Accommodation - Malaysia</t>
  </si>
  <si>
    <t>MEX</t>
  </si>
  <si>
    <t>Accommodation - Mexico</t>
  </si>
  <si>
    <t>NLD</t>
  </si>
  <si>
    <t>Accommodation - Netherlands</t>
  </si>
  <si>
    <t>NZL</t>
  </si>
  <si>
    <t>Accommodation - New Zealand</t>
  </si>
  <si>
    <t>PAN</t>
  </si>
  <si>
    <t>Accommodation - Panama</t>
  </si>
  <si>
    <t>PHL</t>
  </si>
  <si>
    <t>Accommodation - Philippines</t>
  </si>
  <si>
    <t>PRT</t>
  </si>
  <si>
    <t>Accommodation - Portugal</t>
  </si>
  <si>
    <t>RUS</t>
  </si>
  <si>
    <t>Accommodation - Rusian Federation</t>
  </si>
  <si>
    <t>SGP</t>
  </si>
  <si>
    <t>Accommodation - Singapore</t>
  </si>
  <si>
    <t>ZAF</t>
  </si>
  <si>
    <t>Accommodation - South Africa</t>
  </si>
  <si>
    <t>CHE</t>
  </si>
  <si>
    <t>Accommodation - Switzerland</t>
  </si>
  <si>
    <t>THA</t>
  </si>
  <si>
    <t>Accommodation - Thailand</t>
  </si>
  <si>
    <t>ARE</t>
  </si>
  <si>
    <t>Accommodation - United Arab Emirates</t>
  </si>
  <si>
    <t>GBR</t>
  </si>
  <si>
    <t>Accommodation - United Kingdom</t>
  </si>
  <si>
    <t>USA</t>
  </si>
  <si>
    <t>Accommodation - United States</t>
  </si>
  <si>
    <t>VNM</t>
  </si>
  <si>
    <t>Accommodation -Vietnam</t>
  </si>
  <si>
    <t>2</t>
  </si>
  <si>
    <t>FAIR</t>
  </si>
  <si>
    <t>Air Freight</t>
  </si>
  <si>
    <t>tkm</t>
  </si>
  <si>
    <t>A</t>
  </si>
  <si>
    <t>Domestic</t>
  </si>
  <si>
    <t>Air Travel - Domestic Ave</t>
  </si>
  <si>
    <t>pkm</t>
  </si>
  <si>
    <t>Domestic_L</t>
  </si>
  <si>
    <t>Air Travel - Domestic Large</t>
  </si>
  <si>
    <t>Domestic_M</t>
  </si>
  <si>
    <t>Air Travel - Domestic Medium</t>
  </si>
  <si>
    <t>Domestic_S</t>
  </si>
  <si>
    <t>Air Travel - Domestic Small</t>
  </si>
  <si>
    <t>International</t>
  </si>
  <si>
    <t>Air Travel - International</t>
  </si>
  <si>
    <t>Long Haul</t>
  </si>
  <si>
    <t>Air Travel - Long Haul</t>
  </si>
  <si>
    <t>LH_Bus</t>
  </si>
  <si>
    <t>Air Travel - Long Haul Business</t>
  </si>
  <si>
    <t>LH_Econ</t>
  </si>
  <si>
    <t>Air Travel - Long Haul Economy</t>
  </si>
  <si>
    <t>LH_First</t>
  </si>
  <si>
    <t>Air Travel - Long Haul First</t>
  </si>
  <si>
    <t>LH_PremEco</t>
  </si>
  <si>
    <t>Air Travel - Long Haul Premium Economy</t>
  </si>
  <si>
    <t>Short Haul</t>
  </si>
  <si>
    <t>Air Travel - Short Haul</t>
  </si>
  <si>
    <t>SH_Bus</t>
  </si>
  <si>
    <t>Air Travel - Short Haul Business</t>
  </si>
  <si>
    <t>SH_Econ</t>
  </si>
  <si>
    <t>Air Travel - Short Haul Economy</t>
  </si>
  <si>
    <t>Trans Tasman</t>
  </si>
  <si>
    <t>Air Travel - Trans Tasman</t>
  </si>
  <si>
    <t>Y</t>
  </si>
  <si>
    <t>A_Kerosene</t>
  </si>
  <si>
    <t>Aviation - Helicoper Services - Kerosene</t>
  </si>
  <si>
    <t>Lt</t>
  </si>
  <si>
    <t>C</t>
  </si>
  <si>
    <t>CB</t>
  </si>
  <si>
    <t>Bituminous</t>
  </si>
  <si>
    <t>kWh</t>
  </si>
  <si>
    <t>B_Diesel</t>
  </si>
  <si>
    <t>Bus Operations - Diesel</t>
  </si>
  <si>
    <t>CD</t>
  </si>
  <si>
    <t>Coal Default</t>
  </si>
  <si>
    <t>4</t>
  </si>
  <si>
    <t>IBM</t>
  </si>
  <si>
    <t>Data Centre - IBM</t>
  </si>
  <si>
    <t>SPARK</t>
  </si>
  <si>
    <t>Data Centre - SPARK</t>
  </si>
  <si>
    <t>DC</t>
  </si>
  <si>
    <t>Data Centres</t>
  </si>
  <si>
    <t>Z</t>
  </si>
  <si>
    <t>U</t>
  </si>
  <si>
    <t>Default - "unknown"</t>
  </si>
  <si>
    <t>Unknown</t>
  </si>
  <si>
    <t>D</t>
  </si>
  <si>
    <t>Diesel - Heavy</t>
  </si>
  <si>
    <t>L</t>
  </si>
  <si>
    <t>Diesel - Light</t>
  </si>
  <si>
    <t>Mis</t>
  </si>
  <si>
    <t>Diesel - Misc</t>
  </si>
  <si>
    <t>6</t>
  </si>
  <si>
    <t>EV</t>
  </si>
  <si>
    <t>Electric Vehicles</t>
  </si>
  <si>
    <t>E</t>
  </si>
  <si>
    <t>Electricity - Energy</t>
  </si>
  <si>
    <t>G</t>
  </si>
  <si>
    <t>Electricity - Generator Only</t>
  </si>
  <si>
    <t>M</t>
  </si>
  <si>
    <t>Electricity - Metering Only</t>
  </si>
  <si>
    <t>N</t>
  </si>
  <si>
    <t>Electricity - Network Only</t>
  </si>
  <si>
    <t>O</t>
  </si>
  <si>
    <t>Electricity - Other</t>
  </si>
  <si>
    <t>5</t>
  </si>
  <si>
    <t>ELEC</t>
  </si>
  <si>
    <t>Electricity Transmission Losses</t>
  </si>
  <si>
    <t>V</t>
  </si>
  <si>
    <t>Energy Consulting Fee</t>
  </si>
  <si>
    <t>2_tCO2e</t>
  </si>
  <si>
    <t>Freight - entered as tCO2-e (custom)</t>
  </si>
  <si>
    <t>tCO2</t>
  </si>
  <si>
    <t>2d-15_1600</t>
  </si>
  <si>
    <t>Freight - Light Vehicle-Diesel_&lt;2015_1350-1600CC</t>
  </si>
  <si>
    <t>km</t>
  </si>
  <si>
    <t>2d-10_3000</t>
  </si>
  <si>
    <t>Freight - Light Vehicle-Diesel-&lt;2010-2000-3000CC</t>
  </si>
  <si>
    <t>2d-15_more</t>
  </si>
  <si>
    <t>Freight - Light Vehicle-Diesel-&lt;2015-&gt;=3000CC</t>
  </si>
  <si>
    <t>2d-15_3000</t>
  </si>
  <si>
    <t>Freight - Light Vehicle-Diesel-&lt;2015-2000-3000CC</t>
  </si>
  <si>
    <t>2d+15_more</t>
  </si>
  <si>
    <t>Freight - Light Vehicle-Diesel-&gt;2015-&gt;=3000CC</t>
  </si>
  <si>
    <t>2d+15_2000</t>
  </si>
  <si>
    <t>Freight - Light Vehicle-Diesel-&gt;2015-1600-2000CC</t>
  </si>
  <si>
    <t>2d+15_3000</t>
  </si>
  <si>
    <t>Freight - Light Vehicle-Diesel-&gt;2015-2000-3000CC</t>
  </si>
  <si>
    <t>2p-10_2000</t>
  </si>
  <si>
    <t>Freight - Light Vehicle-Petrol_&lt;2010_1600-2000CC</t>
  </si>
  <si>
    <t>2p-10_3000</t>
  </si>
  <si>
    <t>Freight - Light Vehicle-Petrol-&lt;2010-2000-3000CC</t>
  </si>
  <si>
    <t>2p-15_2000</t>
  </si>
  <si>
    <t>Freight - Light Vehicle-Petrol-&lt;2015-1600-2000CC</t>
  </si>
  <si>
    <t>2p-15_3000</t>
  </si>
  <si>
    <t>Freight - Light Vehicle-Petrol-&lt;2015-2000-3000CC</t>
  </si>
  <si>
    <t>2p+15_2000</t>
  </si>
  <si>
    <t>Freight - Light Vehicle-Petrol-&gt;2015-1600-2000CC</t>
  </si>
  <si>
    <t>2p+15_3000</t>
  </si>
  <si>
    <t>Freight - Light Vehicle-Petrol-&gt;2015-2000-3000CC</t>
  </si>
  <si>
    <t>Fr_NZpDomL</t>
  </si>
  <si>
    <t>Freight NZPost Dom Letter</t>
  </si>
  <si>
    <t>Items</t>
  </si>
  <si>
    <t>Fr_NZpDomP</t>
  </si>
  <si>
    <t>Freight NZPost Dom Parcel</t>
  </si>
  <si>
    <t>Fr_NZpIntL</t>
  </si>
  <si>
    <t>Freight NZPost International Letter</t>
  </si>
  <si>
    <t>Fr_NZpIntP</t>
  </si>
  <si>
    <t>Freight NZPost International Parcel</t>
  </si>
  <si>
    <t>Gas - Other</t>
  </si>
  <si>
    <t>3</t>
  </si>
  <si>
    <t>IND_E</t>
  </si>
  <si>
    <t>Indirect - Electricity</t>
  </si>
  <si>
    <t>IND_E4</t>
  </si>
  <si>
    <t>Indirect - Electricity Scope 3 Additional</t>
  </si>
  <si>
    <t>IND_Costs</t>
  </si>
  <si>
    <t>Indirect - Energy Costs only</t>
  </si>
  <si>
    <t>IND_LPG</t>
  </si>
  <si>
    <t>Indirect - LPG</t>
  </si>
  <si>
    <t>IND_NG</t>
  </si>
  <si>
    <t>Indirect - Natural Gas</t>
  </si>
  <si>
    <t>8</t>
  </si>
  <si>
    <t>TR_Diesel</t>
  </si>
  <si>
    <t>Indirect Transport Fuels - Diesel</t>
  </si>
  <si>
    <t>TR_Lubr</t>
  </si>
  <si>
    <t>Indirect Transport Fuels - Lubricant</t>
  </si>
  <si>
    <t>Tonnes</t>
  </si>
  <si>
    <t>F</t>
  </si>
  <si>
    <t>FA</t>
  </si>
  <si>
    <t>Landfill - All</t>
  </si>
  <si>
    <t>kg</t>
  </si>
  <si>
    <t>Compost</t>
  </si>
  <si>
    <t>Landfill - Composting</t>
  </si>
  <si>
    <t>MG</t>
  </si>
  <si>
    <t>Landfill - MG</t>
  </si>
  <si>
    <t>MNG</t>
  </si>
  <si>
    <t>Landfill - MNG</t>
  </si>
  <si>
    <t>OG</t>
  </si>
  <si>
    <t>Landfill - OG</t>
  </si>
  <si>
    <t>ONG</t>
  </si>
  <si>
    <t>Landfill - ONG</t>
  </si>
  <si>
    <t>CL</t>
  </si>
  <si>
    <t>Lignite</t>
  </si>
  <si>
    <t>LPG</t>
  </si>
  <si>
    <t>Liquid Petroleum Gas</t>
  </si>
  <si>
    <t>LPG_MJ</t>
  </si>
  <si>
    <t>Liquid Petroleum Gas - MJ</t>
  </si>
  <si>
    <t>MJ</t>
  </si>
  <si>
    <t>M_Diesel</t>
  </si>
  <si>
    <t>Maritime Operations - Diesel</t>
  </si>
  <si>
    <t>M_Premium</t>
  </si>
  <si>
    <t>Maritime Operations - Premium Petrol</t>
  </si>
  <si>
    <t>M_Unleaded</t>
  </si>
  <si>
    <t>Maritime Operations - Unleaded Petrol</t>
  </si>
  <si>
    <t>NG</t>
  </si>
  <si>
    <t>Natural Gas</t>
  </si>
  <si>
    <t>NG_MJ</t>
  </si>
  <si>
    <t>Natural Gas - MJ</t>
  </si>
  <si>
    <t>GAS</t>
  </si>
  <si>
    <t>Natural Gas Transmission Losses</t>
  </si>
  <si>
    <t>1</t>
  </si>
  <si>
    <t>kgCO2</t>
  </si>
  <si>
    <t>Other Gases - kg CO2</t>
  </si>
  <si>
    <t>Other Gases - tonnes CO2</t>
  </si>
  <si>
    <t>tCO2IND</t>
  </si>
  <si>
    <t>Other Gases - tonnes CO2 (Indirect)</t>
  </si>
  <si>
    <t>B</t>
  </si>
  <si>
    <t>Paper - All</t>
  </si>
  <si>
    <t>CN</t>
  </si>
  <si>
    <t>Paper - Carbon Neutral</t>
  </si>
  <si>
    <t>OFF</t>
  </si>
  <si>
    <t>Paper - Office</t>
  </si>
  <si>
    <t>OTH</t>
  </si>
  <si>
    <t>Paper - Other</t>
  </si>
  <si>
    <t>J</t>
  </si>
  <si>
    <t>JD</t>
  </si>
  <si>
    <t>Personal Vehicles - dollars</t>
  </si>
  <si>
    <t>Dollars</t>
  </si>
  <si>
    <t>JB</t>
  </si>
  <si>
    <t>Personal Vehicles diesel - km</t>
  </si>
  <si>
    <t>JA</t>
  </si>
  <si>
    <t>Personal Vehicles petrol - km</t>
  </si>
  <si>
    <t>P</t>
  </si>
  <si>
    <t>Petrol - Premium - Heavy</t>
  </si>
  <si>
    <t>Petrol - Premium - Light</t>
  </si>
  <si>
    <t>Petrol - Premium - Misc</t>
  </si>
  <si>
    <t>Petrol - Regular - Heavy</t>
  </si>
  <si>
    <t>Petrol - Regular - Light</t>
  </si>
  <si>
    <t>Petrol - Regular - Misc</t>
  </si>
  <si>
    <t>Propane</t>
  </si>
  <si>
    <t>L_BusAT</t>
  </si>
  <si>
    <t>Public Transport - Bus AT</t>
  </si>
  <si>
    <t>L_FerryAT</t>
  </si>
  <si>
    <t>Public Transport - Ferry AT</t>
  </si>
  <si>
    <t>L_RailAT</t>
  </si>
  <si>
    <t>Public Transport - Rail AT</t>
  </si>
  <si>
    <t>Bdiesel</t>
  </si>
  <si>
    <t>Public transport-Bus Diesel</t>
  </si>
  <si>
    <t>TmetroD</t>
  </si>
  <si>
    <t>Public transport-Train metro diesel</t>
  </si>
  <si>
    <t>TmetroE</t>
  </si>
  <si>
    <t>Public transport-Train metro electric</t>
  </si>
  <si>
    <t>Rail Freight</t>
  </si>
  <si>
    <t>R</t>
  </si>
  <si>
    <t>RA</t>
  </si>
  <si>
    <t>Recyclables - All</t>
  </si>
  <si>
    <t>RO</t>
  </si>
  <si>
    <t>Recyclables - Organic</t>
  </si>
  <si>
    <t>RP</t>
  </si>
  <si>
    <t>Recyclables - Paper</t>
  </si>
  <si>
    <t>HFC32</t>
  </si>
  <si>
    <t>Refrigerants HFC-32</t>
  </si>
  <si>
    <t>R22</t>
  </si>
  <si>
    <t>Refrigerants HVAC Aircon R-22</t>
  </si>
  <si>
    <t>R407C</t>
  </si>
  <si>
    <t>Refrigerants HVAC Aircon R-407C</t>
  </si>
  <si>
    <t>MIXED</t>
  </si>
  <si>
    <t>Refrigerants Mixed Gases</t>
  </si>
  <si>
    <t>R410A</t>
  </si>
  <si>
    <t>Refrigerants R-410A</t>
  </si>
  <si>
    <t>K</t>
  </si>
  <si>
    <t>MOH_Hertz_avgBY</t>
  </si>
  <si>
    <t>Rental Cars-Hertz-global-km</t>
  </si>
  <si>
    <t>Kd+15_3000</t>
  </si>
  <si>
    <t>Rental Cars-Light Passenger vehicle diesel post 2015 fleet 2000-&lt;3000 CC</t>
  </si>
  <si>
    <t>Kp+15_More</t>
  </si>
  <si>
    <t>Rental Cars-Light Passenger vehicle petrol post 2015 fleet &gt;=3000 CC</t>
  </si>
  <si>
    <t>Kp+15_1600</t>
  </si>
  <si>
    <t>Rental Cars-Light Passenger vehicle petrol post 2015 fleet 1350-&lt;1600CC</t>
  </si>
  <si>
    <t>Kp+15_2000</t>
  </si>
  <si>
    <t>Rental Cars-Light Passenger vehicle petrol post 2015 fleet 1600-&lt;2000 CC</t>
  </si>
  <si>
    <t>Kp+15_3000</t>
  </si>
  <si>
    <t>Rental Cars-Light Passenger vehicle petrol post 2015 fleet 2000-&lt;3000 CC</t>
  </si>
  <si>
    <t>Kph+15_2000</t>
  </si>
  <si>
    <t>Rental Cars-Light Passenger vehicle petrol/hybride post 2015 fleet 1600-&lt;2000CC</t>
  </si>
  <si>
    <t>Kph+15_3000</t>
  </si>
  <si>
    <t>Rental Cars-Light Passenger vehicle petrol/hybride post 2015 fleet 2000-&lt;3000CC</t>
  </si>
  <si>
    <t>K_Diesel</t>
  </si>
  <si>
    <t>Rental Vehicles - Diesel</t>
  </si>
  <si>
    <t>K_Electric</t>
  </si>
  <si>
    <t>Rental Vehicles - Electric</t>
  </si>
  <si>
    <t>EX_LARGE</t>
  </si>
  <si>
    <t>Rental Vehicles - Extra Large RETIRED</t>
  </si>
  <si>
    <t>LARGE</t>
  </si>
  <si>
    <t>Rental Vehicles - Large RETIRED</t>
  </si>
  <si>
    <t>MEDIUM</t>
  </si>
  <si>
    <t>Rental Vehicles - Medium RETIRED</t>
  </si>
  <si>
    <t>MINI</t>
  </si>
  <si>
    <t>Rental Vehicles - Mini RETIRED</t>
  </si>
  <si>
    <t>K_Petrol</t>
  </si>
  <si>
    <t>Rental Vehicles - Petrol</t>
  </si>
  <si>
    <t>K_Pet_Hyb</t>
  </si>
  <si>
    <t>Rental Vehicles - Petrol Hybrid</t>
  </si>
  <si>
    <t>SMALL</t>
  </si>
  <si>
    <t>Rental Vehicles - Small RETIRED</t>
  </si>
  <si>
    <t>K_Th_CCAR</t>
  </si>
  <si>
    <t>Rental Vehicles - Thrifty - CCAR</t>
  </si>
  <si>
    <t>K_Th_CWAR</t>
  </si>
  <si>
    <t>Rental Vehicles - Thrifty - CWAR</t>
  </si>
  <si>
    <t>K_Th_ECAR</t>
  </si>
  <si>
    <t>Rental Vehicles - Thrifty - ECAR</t>
  </si>
  <si>
    <t>K_Th_FCAR</t>
  </si>
  <si>
    <t>Rental Vehicles - Thrifty - FCAR</t>
  </si>
  <si>
    <t>K_Th_FFAR</t>
  </si>
  <si>
    <t>Rental Vehicles - Thrifty - FFAR</t>
  </si>
  <si>
    <t>K_Th_ICAR</t>
  </si>
  <si>
    <t>Rental Vehicles - Thrifty - ICAR</t>
  </si>
  <si>
    <t>K_Th_IFAR</t>
  </si>
  <si>
    <t>Rental Vehicles - Thrifty - IFAR</t>
  </si>
  <si>
    <t>K_Th_ISAR</t>
  </si>
  <si>
    <t>Rental Vehicles - Thrifty - ISAR</t>
  </si>
  <si>
    <t>K_Th_LVAR</t>
  </si>
  <si>
    <t>Rental Vehicles - Thrifty - LVAR</t>
  </si>
  <si>
    <t>FRO</t>
  </si>
  <si>
    <t>Road Freight</t>
  </si>
  <si>
    <t>7</t>
  </si>
  <si>
    <t>St_Diesel</t>
  </si>
  <si>
    <t>Stationary Combustion Diesel</t>
  </si>
  <si>
    <t>S</t>
  </si>
  <si>
    <t>Sen_Diesel</t>
  </si>
  <si>
    <t>Stationery Energy - Diesel</t>
  </si>
  <si>
    <t>CSB</t>
  </si>
  <si>
    <t>Sub-bituminous</t>
  </si>
  <si>
    <t>I</t>
  </si>
  <si>
    <t>ID</t>
  </si>
  <si>
    <t>Taxi - dollars</t>
  </si>
  <si>
    <t>ID_misc</t>
  </si>
  <si>
    <t>Taxi - dollars - misc claims</t>
  </si>
  <si>
    <t>IA</t>
  </si>
  <si>
    <t>Taxi - km</t>
  </si>
  <si>
    <t>T_Diesel</t>
  </si>
  <si>
    <t>Train Operations - Diesel</t>
  </si>
  <si>
    <t>IND_EL</t>
  </si>
  <si>
    <t>Transmission Losses - Indirect Electricity</t>
  </si>
  <si>
    <t>IND_E4L</t>
  </si>
  <si>
    <t>Transmission Losses - Indirect Electricity Scope 3 Additional</t>
  </si>
  <si>
    <t>Car_Wash</t>
  </si>
  <si>
    <t>Vehicle Fleet - Car Wash</t>
  </si>
  <si>
    <t>Diesel</t>
  </si>
  <si>
    <t>Vehicle Fleet - Diesel</t>
  </si>
  <si>
    <t>E10_ULP</t>
  </si>
  <si>
    <t>Vehicle Fleet - E10 ULP</t>
  </si>
  <si>
    <t>FleetLPGkg</t>
  </si>
  <si>
    <t>Vehicle Fleet - LPG kg</t>
  </si>
  <si>
    <t>FleetLPG</t>
  </si>
  <si>
    <t>Vehicle Fleet - LPG Litres</t>
  </si>
  <si>
    <t>Lubricants</t>
  </si>
  <si>
    <t>Vehicle Fleet - Lubricants</t>
  </si>
  <si>
    <t>Petrol</t>
  </si>
  <si>
    <t>Vehicle Fleet - Petrol</t>
  </si>
  <si>
    <t>Premium</t>
  </si>
  <si>
    <t>Vehicle Fleet - Premium</t>
  </si>
  <si>
    <t>Regular</t>
  </si>
  <si>
    <t>Vehicle Fleet - Regular</t>
  </si>
  <si>
    <t>T</t>
  </si>
  <si>
    <t>WW</t>
  </si>
  <si>
    <t>Waste Water</t>
  </si>
  <si>
    <t>kL</t>
  </si>
  <si>
    <t>WWPC</t>
  </si>
  <si>
    <t>Waste Water Per Capita</t>
  </si>
  <si>
    <t>perCapita</t>
  </si>
  <si>
    <t>W</t>
  </si>
  <si>
    <t>Water</t>
  </si>
  <si>
    <t>9</t>
  </si>
  <si>
    <t>WFH</t>
  </si>
  <si>
    <t>Working from home (default)</t>
  </si>
  <si>
    <t>edays</t>
  </si>
  <si>
    <t>Q1</t>
  </si>
  <si>
    <t>Q2</t>
  </si>
  <si>
    <t>Q3</t>
  </si>
  <si>
    <t>Q4</t>
  </si>
  <si>
    <t>SPID</t>
  </si>
  <si>
    <t>ICP</t>
  </si>
  <si>
    <t>Account Number</t>
  </si>
  <si>
    <t>Site</t>
  </si>
  <si>
    <t>Site Description</t>
  </si>
  <si>
    <t>Meter Type</t>
  </si>
  <si>
    <t>Status</t>
  </si>
  <si>
    <t>Client Category1</t>
  </si>
  <si>
    <t>Client Category2</t>
  </si>
  <si>
    <t>Client Ref</t>
  </si>
  <si>
    <t>Cost Centre</t>
  </si>
  <si>
    <t>Current Retailer</t>
  </si>
  <si>
    <t>Connection Square Meters</t>
  </si>
  <si>
    <t>Total Site Square Meters</t>
  </si>
  <si>
    <t>Capacity</t>
  </si>
  <si>
    <t>Utility Type</t>
  </si>
  <si>
    <t>Utility Sub Type</t>
  </si>
  <si>
    <t>Unit Type</t>
  </si>
  <si>
    <t>01/07/21</t>
  </si>
  <si>
    <t>01/08/21</t>
  </si>
  <si>
    <t>01/09/21</t>
  </si>
  <si>
    <t>01/10/21</t>
  </si>
  <si>
    <t>01/11/21</t>
  </si>
  <si>
    <t>01/12/21</t>
  </si>
  <si>
    <t>01/01/22</t>
  </si>
  <si>
    <t>01/02/22</t>
  </si>
  <si>
    <t>01/03/22</t>
  </si>
  <si>
    <t>01/04/22</t>
  </si>
  <si>
    <t>01/05/22</t>
  </si>
  <si>
    <t>01/06/22</t>
  </si>
  <si>
    <t>01/07/22</t>
  </si>
  <si>
    <t>01/08/22</t>
  </si>
  <si>
    <t>01/09/22</t>
  </si>
  <si>
    <t>01/10/22</t>
  </si>
  <si>
    <t>01/11/22</t>
  </si>
  <si>
    <t>01/12/22</t>
  </si>
  <si>
    <t>01/01/23</t>
  </si>
  <si>
    <t>01/02/23</t>
  </si>
  <si>
    <t>01/03/23</t>
  </si>
  <si>
    <t>01/04/23</t>
  </si>
  <si>
    <t>01/05/23</t>
  </si>
  <si>
    <t>01/06/23</t>
  </si>
  <si>
    <t>01/07/23</t>
  </si>
  <si>
    <t>01/08/23</t>
  </si>
  <si>
    <t>01/09/23</t>
  </si>
  <si>
    <t>01/10/23</t>
  </si>
  <si>
    <t>01/11/23</t>
  </si>
  <si>
    <t>01/12/23</t>
  </si>
  <si>
    <t>01/01/24</t>
  </si>
  <si>
    <t>01/02/24</t>
  </si>
  <si>
    <t>01/03/24</t>
  </si>
  <si>
    <t>01/04/24</t>
  </si>
  <si>
    <t>01/05/24</t>
  </si>
  <si>
    <t>01/06/24</t>
  </si>
  <si>
    <t>0210863471LC486</t>
  </si>
  <si>
    <t>3200682610</t>
  </si>
  <si>
    <t>Penrose</t>
  </si>
  <si>
    <t>Finaled, Min of Health, LV2, Unisys House, 650 Great South Road, Penrose</t>
  </si>
  <si>
    <t>NHH</t>
  </si>
  <si>
    <t>Ceased</t>
  </si>
  <si>
    <t>Ministry of Health</t>
  </si>
  <si>
    <t>993000</t>
  </si>
  <si>
    <t>Meridian Energy Limited</t>
  </si>
  <si>
    <t>Electricity</t>
  </si>
  <si>
    <t>0000175684TRF8D</t>
  </si>
  <si>
    <t>50692970</t>
  </si>
  <si>
    <t>Wellington</t>
  </si>
  <si>
    <t>TOU, Min of Health, William Clayton Building, 133 Molesworth Street</t>
  </si>
  <si>
    <t>SmartMeter</t>
  </si>
  <si>
    <t>WCB</t>
  </si>
  <si>
    <t>0000100945DEE66</t>
  </si>
  <si>
    <t>3800319410</t>
  </si>
  <si>
    <t>Dunedin</t>
  </si>
  <si>
    <t>Finalised, Min of Health, Fillmor House, 229 Moray Place</t>
  </si>
  <si>
    <t>FIL</t>
  </si>
  <si>
    <t>0000168403TRFCB</t>
  </si>
  <si>
    <t>4300888510</t>
  </si>
  <si>
    <t>Thorndon</t>
  </si>
  <si>
    <t>Finalised Min of Health, Sovereign House, LV9, 180 Molesworth Street, Thorndon</t>
  </si>
  <si>
    <t>0270966064LC313</t>
  </si>
  <si>
    <t>160059496</t>
  </si>
  <si>
    <t>MoH (TOU), Unisys House, L3, 650 Great South Rd, Penrose</t>
  </si>
  <si>
    <t>TOU</t>
  </si>
  <si>
    <t>Active</t>
  </si>
  <si>
    <t>UNI</t>
  </si>
  <si>
    <t>Mercury</t>
  </si>
  <si>
    <t>0000166457TRE09</t>
  </si>
  <si>
    <t>8814185610</t>
  </si>
  <si>
    <t>Lambton</t>
  </si>
  <si>
    <t>Finaled, Min of Health, LV19, Grand Plimmer Tower, 2-6 Gilmer Terrace</t>
  </si>
  <si>
    <t>731000</t>
  </si>
  <si>
    <t>Genesis Energy Ltd</t>
  </si>
  <si>
    <t>0000166374TR09E</t>
  </si>
  <si>
    <t>8814245410</t>
  </si>
  <si>
    <t>Finaled, Min of Health, LV18, Grand Plimmer Tower, 2-6 Gilmer Terrace</t>
  </si>
  <si>
    <t>0000171989TR959</t>
  </si>
  <si>
    <t>8810361610</t>
  </si>
  <si>
    <t>Te Aro</t>
  </si>
  <si>
    <t>Ceased, Min of Health, LV5, BCL House, 119-125 Willis Street, Te Aro</t>
  </si>
  <si>
    <t>957000</t>
  </si>
  <si>
    <t>0000171992TRD20</t>
  </si>
  <si>
    <t>8810355610</t>
  </si>
  <si>
    <t>Ceased, Min of Health, LV6, BCL House, 119-125 Willis Street, Te Aro</t>
  </si>
  <si>
    <t>0000171993TR165</t>
  </si>
  <si>
    <t>8802821010</t>
  </si>
  <si>
    <t>Ceased, Min of Health, LV7, BCL House, 119-125 Willis Street, Te Aro</t>
  </si>
  <si>
    <t>LandlordZZZZZZA</t>
  </si>
  <si>
    <t>HFA01T</t>
  </si>
  <si>
    <t>Old Bank Chambers &amp; Building, 234-237 Lambton Quay</t>
  </si>
  <si>
    <t>CB Richard Ellis</t>
  </si>
  <si>
    <t>0006430023RN662</t>
  </si>
  <si>
    <t>108678580</t>
  </si>
  <si>
    <t>Christchurch</t>
  </si>
  <si>
    <t>Ceased Min of Health, LV2, 176 Hereford Street, Christchurch City</t>
  </si>
  <si>
    <t>982600</t>
  </si>
  <si>
    <t>0761815626WE326</t>
  </si>
  <si>
    <t>107051486</t>
  </si>
  <si>
    <t>Hamilton</t>
  </si>
  <si>
    <t>Min of Health, LV3 BNZ Centre, 354 Victoria Street, Hamilton Central</t>
  </si>
  <si>
    <t>BNZ</t>
  </si>
  <si>
    <t>0030080312PCD13</t>
  </si>
  <si>
    <t>0030080312PCD13history</t>
  </si>
  <si>
    <t>TWO 137 London St, Wanganui</t>
  </si>
  <si>
    <t>0030044494PC4E4</t>
  </si>
  <si>
    <t>500967689</t>
  </si>
  <si>
    <t>Wanganui</t>
  </si>
  <si>
    <t>Min of Health, LV2, Gas Building, 179 Saint Hill Street, Wanganui Central</t>
  </si>
  <si>
    <t>STS</t>
  </si>
  <si>
    <t>982524</t>
  </si>
  <si>
    <t>Contact Energy</t>
  </si>
  <si>
    <t>0030044482PCFC6</t>
  </si>
  <si>
    <t>2404596200</t>
  </si>
  <si>
    <t>Ceased LV3, 179 Saint Hill Street
Ceased Min of Health, LV3, Gas Building, 179 Saint Hill St, Wanganui Central, Wanganui</t>
  </si>
  <si>
    <t>0000173620TR358</t>
  </si>
  <si>
    <t>Min of Health, LV4, ONESource House, 79 Taranaki Street, Te Aro</t>
  </si>
  <si>
    <t>TAR</t>
  </si>
  <si>
    <t>982510</t>
  </si>
  <si>
    <t>0000173619TRAF1</t>
  </si>
  <si>
    <t>500238862</t>
  </si>
  <si>
    <t>Min of Health, LV5, ONESource House, 79 Taranaki Street, Te Aro</t>
  </si>
  <si>
    <t>0000173621TRF1D</t>
  </si>
  <si>
    <t>Min of Health, LV3, ONESource House, 79 Taranaki Street, Te Aro</t>
  </si>
  <si>
    <t>0005862213RN2AC</t>
  </si>
  <si>
    <t>MoH 108 Victoria St, Christchurch</t>
  </si>
  <si>
    <t>KEB</t>
  </si>
  <si>
    <t>0007127364RNDE5</t>
  </si>
  <si>
    <t>108689689</t>
  </si>
  <si>
    <t>Oxford Terrace</t>
  </si>
  <si>
    <t>Ceased Min of Health, Charles Lunley House, 250 Oxford Terrace</t>
  </si>
  <si>
    <t>LandlordZZZZZZZ</t>
  </si>
  <si>
    <t>Ceased, Min of Health, Old Bank Shopping Arcade, 234-237 Lambton Quay</t>
  </si>
  <si>
    <t>998000</t>
  </si>
  <si>
    <t>Bank Arcade Holdings Ltd.</t>
  </si>
  <si>
    <t>0000151668TR964</t>
  </si>
  <si>
    <t>Min of Health, Deloitte House, LV7, 10 Brandon Street, Lambton Quay</t>
  </si>
  <si>
    <t>DTH</t>
  </si>
  <si>
    <t>1001106759UNCE7</t>
  </si>
  <si>
    <t>Min of Health, Deloitte House, LV6, 10 Brandon Street, Lambton Quay</t>
  </si>
  <si>
    <t>0000168404TR201</t>
  </si>
  <si>
    <t>8812837210</t>
  </si>
  <si>
    <t>Finalised Min of Health, FAI House, 10th Floor, 180 Molesworth Street, Thorndon</t>
  </si>
  <si>
    <t>CUS964</t>
  </si>
  <si>
    <t>Min of Health,First Floor, ASB Wairau Park, Unit 8, 12 Link Drive, Wairau</t>
  </si>
  <si>
    <t>731260</t>
  </si>
  <si>
    <t>ASB Bank</t>
  </si>
  <si>
    <t>0030044492PC56B</t>
  </si>
  <si>
    <t>1000787290Ceased</t>
  </si>
  <si>
    <t>Ceased LV1, 179 Saint Hill Street, Wanganui</t>
  </si>
  <si>
    <t>Min of Health, LV1, Gas Building, 179 Saint Hill Street</t>
  </si>
  <si>
    <t>0000171025TRB51</t>
  </si>
  <si>
    <t>1000095848Ceased</t>
  </si>
  <si>
    <t>Baldwin House</t>
  </si>
  <si>
    <t>Min of Health, Baldwin House, LV5, 342 Lambton Quay</t>
  </si>
  <si>
    <t>BWH</t>
  </si>
  <si>
    <t>304002</t>
  </si>
  <si>
    <t>2110GAS</t>
  </si>
  <si>
    <t>1 The Terrace</t>
  </si>
  <si>
    <t>History GAS Min of Health, level 1,2, 2(CCMAU), 3, 4, 1 The Terrace</t>
  </si>
  <si>
    <t>TTR</t>
  </si>
  <si>
    <t>Jones Lang LaSalle Ltd</t>
  </si>
  <si>
    <t>Gas</t>
  </si>
  <si>
    <t>0000208580TE13F</t>
  </si>
  <si>
    <t>2602583910</t>
  </si>
  <si>
    <t>Nat Rad Lab Kaitaia</t>
  </si>
  <si>
    <t>History 274 Quarry Rd</t>
  </si>
  <si>
    <t>0030044029PC50C</t>
  </si>
  <si>
    <t>0030044029PC50Chistory</t>
  </si>
  <si>
    <t>TWO Ground floor, 179 Hill St, Wanganui</t>
  </si>
  <si>
    <t>0761815627WEF63</t>
  </si>
  <si>
    <t>3300235711</t>
  </si>
  <si>
    <t>Finalised, Min Of Health, IAG Site, LV 3A BNZ Centre, 354 Victoria Street</t>
  </si>
  <si>
    <t>IAG</t>
  </si>
  <si>
    <t>0007138880RN4DA</t>
  </si>
  <si>
    <t>500967746</t>
  </si>
  <si>
    <t>L1, 8 Hazeldean Rd., Addington, Christchurch</t>
  </si>
  <si>
    <t>HZR</t>
  </si>
  <si>
    <t>0001234567LC123</t>
  </si>
  <si>
    <t>MOHUNISYS1ceased</t>
  </si>
  <si>
    <t>Unisys Data Centre</t>
  </si>
  <si>
    <t>tba</t>
  </si>
  <si>
    <t>0000019324WE9BA</t>
  </si>
  <si>
    <t>500967688</t>
  </si>
  <si>
    <t>Level 3, Bridgewater</t>
  </si>
  <si>
    <t>Level 3, Bridgewater, 130 Grantham Street, Hamilton</t>
  </si>
  <si>
    <t>Bridge</t>
  </si>
  <si>
    <t>0007144787RN726</t>
  </si>
  <si>
    <t>80022441910</t>
  </si>
  <si>
    <t>Addington</t>
  </si>
  <si>
    <t>Stage 2, 6 Hazeldean Rd., Addington</t>
  </si>
  <si>
    <t>TrustPower</t>
  </si>
  <si>
    <t>0000208639DE69E</t>
  </si>
  <si>
    <t>500967744</t>
  </si>
  <si>
    <t>Moray Place</t>
  </si>
  <si>
    <t>Lv 8,  Otago House (481) 475 Moray Place, Dunedin</t>
  </si>
  <si>
    <t>OTA</t>
  </si>
  <si>
    <t>0000005442DE5E8</t>
  </si>
  <si>
    <t>0000005442DE5E8history</t>
  </si>
  <si>
    <t>TWO L9 Otago House, 475 Moray Pl, Dunedin</t>
  </si>
  <si>
    <t>0180110001PN278</t>
  </si>
  <si>
    <t>50805510</t>
  </si>
  <si>
    <t>No.1 The Terrace</t>
  </si>
  <si>
    <t>Electricity, No.1 The Terrace Wellington</t>
  </si>
  <si>
    <t>0000364852MPEA0</t>
  </si>
  <si>
    <t>MoH Queen Mary Hospital, Amuri Ave, Hanmer Springs</t>
  </si>
  <si>
    <t>CHFA</t>
  </si>
  <si>
    <t>0030044491PC9AB</t>
  </si>
  <si>
    <t>0030044491PC9ABhistory</t>
  </si>
  <si>
    <t>TWO 179 Hill St, Wanganui</t>
  </si>
  <si>
    <t>0000018113WE82F</t>
  </si>
  <si>
    <t>GranthamElec</t>
  </si>
  <si>
    <t>Landlord recovery Level 3, 130 Grantham St - ELEC</t>
  </si>
  <si>
    <t>Electricity Landlord recovery Level 3, 130 Grantham St, Hamilton</t>
  </si>
  <si>
    <t>Ponsaqua Limited</t>
  </si>
  <si>
    <t>0001009182NGE07</t>
  </si>
  <si>
    <t>GranthamGas</t>
  </si>
  <si>
    <t>Landlord recovery Level 3, 130 Grantham St - GAS</t>
  </si>
  <si>
    <t>Gas Landlord recovery Level 3, 130 Grantham St, Hamilton</t>
  </si>
  <si>
    <t>Aircon</t>
  </si>
  <si>
    <t>114035696 airCEASED</t>
  </si>
  <si>
    <t>Freyberg Building Aircon</t>
  </si>
  <si>
    <t>Aitken Office Trustee Ltd</t>
  </si>
  <si>
    <t>LLG</t>
  </si>
  <si>
    <t>114035696 LG</t>
  </si>
  <si>
    <t>Freyberg Building Level LG</t>
  </si>
  <si>
    <t>Freyberg Building Level LG Wellington</t>
  </si>
  <si>
    <t>LG</t>
  </si>
  <si>
    <t>114035696 Level G</t>
  </si>
  <si>
    <t>Freyberg Building Level G</t>
  </si>
  <si>
    <t>Freyberg Building Level G Wellington</t>
  </si>
  <si>
    <t>L6</t>
  </si>
  <si>
    <t>114035696 Level 6</t>
  </si>
  <si>
    <t>Freyberg Building, Level 6</t>
  </si>
  <si>
    <t>Freyberg Building, Level 6 Wellington</t>
  </si>
  <si>
    <t>L7</t>
  </si>
  <si>
    <t>114035696 Level 7</t>
  </si>
  <si>
    <t>Freyberg Building Level 7</t>
  </si>
  <si>
    <t>Freyberg Building Level 7 Wellington</t>
  </si>
  <si>
    <t>L8</t>
  </si>
  <si>
    <t>114035696</t>
  </si>
  <si>
    <t>Freyberg Building Level 8</t>
  </si>
  <si>
    <t>Freyberg Building Level 8 Wellington</t>
  </si>
  <si>
    <t>L9</t>
  </si>
  <si>
    <t>114035696 Level 9</t>
  </si>
  <si>
    <t>Freyberg Building Level 9</t>
  </si>
  <si>
    <t>Freyberg Building Level 9 Wellington</t>
  </si>
  <si>
    <t>L11</t>
  </si>
  <si>
    <t>114035696 Level 11</t>
  </si>
  <si>
    <t>Freyberg Building Level 11</t>
  </si>
  <si>
    <t>Freyberg Building Level 11 Wellington</t>
  </si>
  <si>
    <t>L13</t>
  </si>
  <si>
    <t>114035696 Level 13</t>
  </si>
  <si>
    <t>Freyberg Building Level 13</t>
  </si>
  <si>
    <t>Freyberg Building Level 13 Wellington</t>
  </si>
  <si>
    <t>L14</t>
  </si>
  <si>
    <t>114035696 Level 14</t>
  </si>
  <si>
    <t>Freyberg Building Level 14</t>
  </si>
  <si>
    <t>Freyberg Building Level 14 Wellington</t>
  </si>
  <si>
    <t>L10</t>
  </si>
  <si>
    <t>114035696 Level 10</t>
  </si>
  <si>
    <t>Freyberg Building Level 10</t>
  </si>
  <si>
    <t>Freyberg Building Level 10 Wellington</t>
  </si>
  <si>
    <t>L12</t>
  </si>
  <si>
    <t>114035696 Level 12</t>
  </si>
  <si>
    <t>Freyberg Building Level 12</t>
  </si>
  <si>
    <t>Freyberg Building Level 12 Wellington</t>
  </si>
  <si>
    <t>0007119572RN92D</t>
  </si>
  <si>
    <t>500967745</t>
  </si>
  <si>
    <t>43a Moorhouse Avenue, Christchurch</t>
  </si>
  <si>
    <t>2-95-80-9291-788-708</t>
  </si>
  <si>
    <t>1001157919CKEE0</t>
  </si>
  <si>
    <t>160059488</t>
  </si>
  <si>
    <t>MoH (TOU) William Clayton Building, 133 Molesworth St</t>
  </si>
  <si>
    <t>MOL</t>
  </si>
  <si>
    <t>0000100833DE3B0</t>
  </si>
  <si>
    <t>0000100833DE3B0history</t>
  </si>
  <si>
    <t>TWO (TOU) NDH Project, 168 Castle St, Dunedin (ex Lighting Direct)</t>
  </si>
  <si>
    <t>Te Whatu Ora</t>
  </si>
  <si>
    <t>0006930891RN2FA</t>
  </si>
  <si>
    <t>51090737</t>
  </si>
  <si>
    <t>39 Moorhouse Ave, Christchurch</t>
  </si>
  <si>
    <t>HOSR</t>
  </si>
  <si>
    <t>0006410120RNA6B</t>
  </si>
  <si>
    <t>51090736</t>
  </si>
  <si>
    <t>39 Moorhouse Avenue, Addington, Christchurch</t>
  </si>
  <si>
    <t>0000154757CK1C3</t>
  </si>
  <si>
    <t>51090731</t>
  </si>
  <si>
    <t>Level 5 Civic Assurance House</t>
  </si>
  <si>
    <t>5/1/114 Lambton Quay, Pipitea, Wellington</t>
  </si>
  <si>
    <t>0603</t>
  </si>
  <si>
    <t>0000004191DE0CF</t>
  </si>
  <si>
    <t>51113120</t>
  </si>
  <si>
    <t>New Dunedin Hospital Build</t>
  </si>
  <si>
    <t>TOU - 280 Cumberland St Dunedin</t>
  </si>
  <si>
    <t>TBA</t>
  </si>
  <si>
    <t>1067</t>
  </si>
  <si>
    <t>0000207581DEC5B</t>
  </si>
  <si>
    <t>TOU - T6 - 280 Cumberland St Central Dunedin</t>
  </si>
  <si>
    <t>0000201461DEA25</t>
  </si>
  <si>
    <t>TOU - 360 Cumberland Street Central, Dunedin</t>
  </si>
  <si>
    <t>0000504212DE795</t>
  </si>
  <si>
    <t>0000504212DE795history</t>
  </si>
  <si>
    <t>TWO NDH Project, 174C Castle St, Dunedin</t>
  </si>
  <si>
    <t>0000504211DEB55</t>
  </si>
  <si>
    <t>0000504211DEB55history</t>
  </si>
  <si>
    <t>TWO Southern NDH, 174B Castle St, Dunedin</t>
  </si>
  <si>
    <t>0000504213DEBD0</t>
  </si>
  <si>
    <t>0000504213DEBD0history</t>
  </si>
  <si>
    <t>TWO Southern NDH, 174D Castle St, Dunedin</t>
  </si>
  <si>
    <t>0000006114DEB8A</t>
  </si>
  <si>
    <t>0000006114DEB8Ahistory</t>
  </si>
  <si>
    <t>TWO PMO Office, 83 Castle St, Dunedin</t>
  </si>
  <si>
    <t>1000595589PC3E6</t>
  </si>
  <si>
    <t>MoH Cancer Control Agency, 619 Featherston St, Roslyn, Palmerston North</t>
  </si>
  <si>
    <t>0000007014EP9AC</t>
  </si>
  <si>
    <t>L7, Spark Building, 42-52 Willis Street, Wellington</t>
  </si>
  <si>
    <t>0000007012EP823</t>
  </si>
  <si>
    <t>0000007012EP823history</t>
  </si>
  <si>
    <t>TWO L5 Spark Building, 42-52 Willis St, Wellington</t>
  </si>
  <si>
    <t>0000504074DE3ED</t>
  </si>
  <si>
    <t>MoH Jamieson Bldg D401, 398 Cumberland St</t>
  </si>
  <si>
    <t>MoH Jamieson Bldg D401, 398 Cumberland St, Dunedin (ex Anytime Fitness)</t>
  </si>
  <si>
    <t>0000007013EP466</t>
  </si>
  <si>
    <t>0000007013EP466history</t>
  </si>
  <si>
    <t>TWO L6 Spark Building, 42-52 Willis St, Wellington</t>
  </si>
  <si>
    <t>Landfill_ONG</t>
  </si>
  <si>
    <t>Landfill - Office Waste - without LFGR</t>
  </si>
  <si>
    <t>Landfill - Office  Waste - without LFGR</t>
  </si>
  <si>
    <t>Unmanaged</t>
  </si>
  <si>
    <t>LANDFILL</t>
  </si>
  <si>
    <t>Landfill</t>
  </si>
  <si>
    <t>Landfill_OG</t>
  </si>
  <si>
    <t>Landfill - Office Waste - with LFGR</t>
  </si>
  <si>
    <t>Taxi_km</t>
  </si>
  <si>
    <t>Taxi - Distance Travelled-km</t>
  </si>
  <si>
    <t>TAXI</t>
  </si>
  <si>
    <t>Taxi</t>
  </si>
  <si>
    <t>Fuelfill_Diesel</t>
  </si>
  <si>
    <t>Fleet - Fuelfill - Diesel</t>
  </si>
  <si>
    <t>Fleet - Fuelfill - Diesel from Fuelcards</t>
  </si>
  <si>
    <t>FUELFILL</t>
  </si>
  <si>
    <t>Fuelfill</t>
  </si>
  <si>
    <t>Fuelfill_Premium</t>
  </si>
  <si>
    <t>Fleet - Fuelfill - Petrol Premium</t>
  </si>
  <si>
    <t>Fleet - Fuelfill - Petrol Premium from Fuelcards</t>
  </si>
  <si>
    <t>Fuelfill_Regular</t>
  </si>
  <si>
    <t>Fleet - Fuelfill - Petrol Regular</t>
  </si>
  <si>
    <t>Fleet - Fuelfill - Petrol Regular from Fuelcards</t>
  </si>
  <si>
    <t>AirTravel_Dom</t>
  </si>
  <si>
    <t>AirTravel - Domestic - Average</t>
  </si>
  <si>
    <t>AIRTRAVEL</t>
  </si>
  <si>
    <t>Air_Travel</t>
  </si>
  <si>
    <t>AirTravel_Dom_L</t>
  </si>
  <si>
    <t>AirTravel - Domestic - Large aircraft</t>
  </si>
  <si>
    <t>AirTravel_Dom_M</t>
  </si>
  <si>
    <t>AirTravel - Domestic - Medium Aircraft</t>
  </si>
  <si>
    <t>AirTravel_Dom_S</t>
  </si>
  <si>
    <t>AirTravel - Domestic - Smalll Aircraft</t>
  </si>
  <si>
    <t>AirTravel - Domestic - Small  Aircraft</t>
  </si>
  <si>
    <t>AirTravel_LH_Bus</t>
  </si>
  <si>
    <t>AirTravel - Long Haul- Business</t>
  </si>
  <si>
    <t>AirTravel_LH_Econ</t>
  </si>
  <si>
    <t>AirTravel - Long Haul- Economy</t>
  </si>
  <si>
    <t>AirTravel_LH_PremEco</t>
  </si>
  <si>
    <t>AirTravel - Long Haul- Premium Economy</t>
  </si>
  <si>
    <t>AirTravel_SH_Bus</t>
  </si>
  <si>
    <t>AirTravel - Short Haul- Business</t>
  </si>
  <si>
    <t>AirTravel_SH_Econ</t>
  </si>
  <si>
    <t>AirTravel - Short Haul- Economy</t>
  </si>
  <si>
    <t>Freight_2p-10_3000</t>
  </si>
  <si>
    <t>Freight</t>
  </si>
  <si>
    <t>Freight_2d-10_3000</t>
  </si>
  <si>
    <t>Freight_2p-15_2000</t>
  </si>
  <si>
    <t>Freight_2p-15_3000</t>
  </si>
  <si>
    <t>Freight_2d-15_3000</t>
  </si>
  <si>
    <t>Freight_2d-15_more</t>
  </si>
  <si>
    <t>Freight_2p+15_2000</t>
  </si>
  <si>
    <t>Freight_2p+15_3000</t>
  </si>
  <si>
    <t>Freight_2d+15_2000</t>
  </si>
  <si>
    <t>Freight_2d+15_3000</t>
  </si>
  <si>
    <t>Freight_2d+15_more</t>
  </si>
  <si>
    <t>Freight_2_RoadAllTruck</t>
  </si>
  <si>
    <t>Freight - Road-All Truck</t>
  </si>
  <si>
    <t>Freight_2_CourierPost</t>
  </si>
  <si>
    <t>Freight -CourierPost-Calculated</t>
  </si>
  <si>
    <t>ACC-ARE</t>
  </si>
  <si>
    <t>Accommodation</t>
  </si>
  <si>
    <t>ACC-AUS</t>
  </si>
  <si>
    <t>ACC-AUT</t>
  </si>
  <si>
    <t>ACC-CAN</t>
  </si>
  <si>
    <t>ACC-GBR</t>
  </si>
  <si>
    <t>ACC-NLD</t>
  </si>
  <si>
    <t>ACC-NZL</t>
  </si>
  <si>
    <t>ACC-PHL</t>
  </si>
  <si>
    <t>ACC-SGP</t>
  </si>
  <si>
    <t>ACC-CHN</t>
  </si>
  <si>
    <t>ACC-COL</t>
  </si>
  <si>
    <t>ACC-MAL</t>
  </si>
  <si>
    <t>ACC-FCP</t>
  </si>
  <si>
    <t>Accommodation - French Polynesia</t>
  </si>
  <si>
    <t>ACC-CHE</t>
  </si>
  <si>
    <t>ACC-THA</t>
  </si>
  <si>
    <t>ACC-USA</t>
  </si>
  <si>
    <t>Taxi_$</t>
  </si>
  <si>
    <t>Taxi - Distance Travelled-$</t>
  </si>
  <si>
    <t>Personal vehicles-Petrol-km</t>
  </si>
  <si>
    <t>Personal Vehicles</t>
  </si>
  <si>
    <t>Personal_Vehicles</t>
  </si>
  <si>
    <t>Personal vehicles-Diesel-km</t>
  </si>
  <si>
    <t>Rental Cars_Default-diesel-km</t>
  </si>
  <si>
    <t>Rental Cars-Default-diesel-km</t>
  </si>
  <si>
    <t>Rental Cars</t>
  </si>
  <si>
    <t>Rental_Vehicles</t>
  </si>
  <si>
    <t>Rental Cars_Default-electric-km</t>
  </si>
  <si>
    <t>Rental Cars-Default-electric-km</t>
  </si>
  <si>
    <t>Rental Cars_Default-Petrol-km</t>
  </si>
  <si>
    <t>Rental Cars-Default-Petrol-km</t>
  </si>
  <si>
    <t>Rental Cars_MOH_Hertz_avgBY</t>
  </si>
  <si>
    <t>Rental Cars_Kp+15_1600</t>
  </si>
  <si>
    <t>Rental Cars-Light vehicle-Kp+15_1600</t>
  </si>
  <si>
    <t>Rental Cars_Kp+15_2000</t>
  </si>
  <si>
    <t>Rental Cars-Light vehicle-Kp+15_2000</t>
  </si>
  <si>
    <t>Rental Cars_Kp+15_3000</t>
  </si>
  <si>
    <t>Rental Cars-Light vehicle-Kp+15_3000</t>
  </si>
  <si>
    <t>Rental Cars_Kp+15_More</t>
  </si>
  <si>
    <t>Rental Cars-Light vehicle-Kp+15_More</t>
  </si>
  <si>
    <t>Rental Cars_Kd+15_3000</t>
  </si>
  <si>
    <t>Rental Cars-Light vehicle-Kd+15_3000</t>
  </si>
  <si>
    <t>Rental Cars_Kph+15_2000</t>
  </si>
  <si>
    <t>Rental Cars-Light vehicle-Kph+15_2000</t>
  </si>
  <si>
    <t>Rental Cars-Light Passenger vehicle petrol/hybrid post 2015 fleet 1600-&lt;2000CC</t>
  </si>
  <si>
    <t>Rental Cars_Kph+15_3000</t>
  </si>
  <si>
    <t>Rental Cars-Light vehicle-kph+15_3000</t>
  </si>
  <si>
    <t>Rental Cars-Light Passenger vehicle petrol-hybrid post 2015 fleet 2000-&lt;3000CC</t>
  </si>
  <si>
    <t>Rental Cars-Light Passenger vehicle petrol/hybrid post 2015 fleet 2000-&lt;3000CC</t>
  </si>
  <si>
    <t>Bus diesel_pkm</t>
  </si>
  <si>
    <t>Public transport passenger - Bus Diesel</t>
  </si>
  <si>
    <t>public transport</t>
  </si>
  <si>
    <t>Public_Transport</t>
  </si>
  <si>
    <t>Train metro elec_pkm</t>
  </si>
  <si>
    <t>Public transport - Train metro electric</t>
  </si>
  <si>
    <t>Public transport - Train metropolitan electric</t>
  </si>
  <si>
    <t>Water supply</t>
  </si>
  <si>
    <t>ACC-RUS</t>
  </si>
  <si>
    <t>Accommodation - Russian Federation</t>
  </si>
  <si>
    <t>Working from Home</t>
  </si>
  <si>
    <t>Work_from_home</t>
  </si>
  <si>
    <t>TransLosses_E_MoH</t>
  </si>
  <si>
    <t>Transmission losses - electricity MoH</t>
  </si>
  <si>
    <t>Transmission losses</t>
  </si>
  <si>
    <t>Trans_Losses</t>
  </si>
  <si>
    <t>Freight_2d-15_1600</t>
  </si>
  <si>
    <t>Freight_2p-10_2000</t>
  </si>
  <si>
    <t>ACC-FJI</t>
  </si>
  <si>
    <t>ACC-PRT</t>
  </si>
  <si>
    <t>ACC-ITA</t>
  </si>
  <si>
    <t>0000006006NZC48</t>
  </si>
  <si>
    <t>TWO L4 Shamrock House, 81 Molesworth St, Wgtn</t>
  </si>
  <si>
    <t>0000006007NZ00D</t>
  </si>
  <si>
    <t>TWO L5 Shamrock House, 81 Molesworth St, Wgtn</t>
  </si>
  <si>
    <t>0000006008NZFD3</t>
  </si>
  <si>
    <t>TWO L6 Shamrock House, 81 Molesworth St, Wgtn</t>
  </si>
  <si>
    <t>0000006009NZ396</t>
  </si>
  <si>
    <t>TWO L7 Shamrock House, 81 Molesworth St, Wgtn</t>
  </si>
  <si>
    <t>IndElec_84MolesworthSt</t>
  </si>
  <si>
    <t>Indirect electricity for 84 Molesworth St</t>
  </si>
  <si>
    <t>84 Molesworth Street, Wellington</t>
  </si>
  <si>
    <t>Indirect Electricity</t>
  </si>
  <si>
    <t>Indirect_Energy</t>
  </si>
  <si>
    <t>AirTravel_Dom_L_HNZ</t>
  </si>
  <si>
    <t>AirTravel - Domestic - Large aircraft HNZ</t>
  </si>
  <si>
    <t>AirTravel_Dom_M_HNZ</t>
  </si>
  <si>
    <t>AirTravel - Domestic - Medium Aircraft HNZ</t>
  </si>
  <si>
    <t>AirTravel_Dom_S_HNZ</t>
  </si>
  <si>
    <t>AirTravel - Domestic - Smalll Aircraft HNZ</t>
  </si>
  <si>
    <t>AirTravel - Domestic - Small  Aircraft HNZ</t>
  </si>
  <si>
    <t>AirTravel_SH_Econ_HNZ</t>
  </si>
  <si>
    <t>AirTravel - Short Haul- Economy HNZ</t>
  </si>
  <si>
    <t>TransLosses_E_TWO_MoH</t>
  </si>
  <si>
    <t>TransLosses_E_TWO</t>
  </si>
  <si>
    <t>Transmission losses - electricity TWO/MoH</t>
  </si>
  <si>
    <t>0000514614DE2FA</t>
  </si>
  <si>
    <t>TWO (TOU) NDH Project, 168 Castle St, Dunedin</t>
  </si>
  <si>
    <t>Train metro dsl_pkm</t>
  </si>
  <si>
    <t>Public transport - Train Diesel</t>
  </si>
  <si>
    <t xml:space="preserve"> WS1T/DB22</t>
  </si>
  <si>
    <t>WS1T 319342</t>
  </si>
  <si>
    <t>HealthAlliance (WS1T) 585 Great South Road, Penrose, Auckland</t>
  </si>
  <si>
    <t>Unit WS1T/DB22-585 Great South Road, Penrose, Auckland</t>
  </si>
  <si>
    <t>Gasoline Properties</t>
  </si>
  <si>
    <t xml:space="preserve"> WSGT/DB21</t>
  </si>
  <si>
    <t>WSGT 319339</t>
  </si>
  <si>
    <t>HealthAlliance (WSGT) 585 Great South Road, Penrose, Auckland</t>
  </si>
  <si>
    <t>Unit WSGT/DB21-585 Great South Road, Penrose, Auckland</t>
  </si>
  <si>
    <t xml:space="preserve"> RT3T/DB22</t>
  </si>
  <si>
    <t>RT3T 319341</t>
  </si>
  <si>
    <t>HealthAlliance (RT3T ) 585 Great South Road, Penrose, Auckland</t>
  </si>
  <si>
    <t>Unit RT3T/DB21-585 Great South Road, Penrose, Auckland</t>
  </si>
  <si>
    <t>WS2T/DB23</t>
  </si>
  <si>
    <t>WS2T 319344</t>
  </si>
  <si>
    <t>HealthAlliance (WS2T)585 Great South Road, Penrose, Auckland</t>
  </si>
  <si>
    <t>Unit WS2T/DB23-585 Great South Road, Penrose, Auckland</t>
  </si>
  <si>
    <t>RT4T/DB35</t>
  </si>
  <si>
    <t>RT4T 319345</t>
  </si>
  <si>
    <t>HealthAlliance (RT4T) 585 Great South Road, Penrose, Auckland</t>
  </si>
  <si>
    <t>Unit RT4T/DB35-585 Great South Road, Penrose, Auckland</t>
  </si>
  <si>
    <t>WS3T/DB24</t>
  </si>
  <si>
    <t>WS3T 319346</t>
  </si>
  <si>
    <t>HealthAlliance (WS3T) 585 Great South Road, Penrose, Auckland</t>
  </si>
  <si>
    <t>Unit WS3T/DB24-585 Great South Road, Penrose, Auckland</t>
  </si>
  <si>
    <t xml:space="preserve"> JF4T/DB21</t>
  </si>
  <si>
    <t>JF4T 319347</t>
  </si>
  <si>
    <t>HealthAlliance (JF4T) 585 Great South Road, Penrose, Auckland</t>
  </si>
  <si>
    <t>Unit JF4T/DB45-585 Great South Road, Penrose, Auckland</t>
  </si>
  <si>
    <t>JF3T/DB44</t>
  </si>
  <si>
    <t xml:space="preserve"> JF3T 319350</t>
  </si>
  <si>
    <t>HealthAlliance (JF3T)  585 Great South Road, Penrose., Auckland</t>
  </si>
  <si>
    <t xml:space="preserve"> Unit JF3T/DB44-585 Great South Road, Penrose, Auckland</t>
  </si>
  <si>
    <t>JF2T/DB44</t>
  </si>
  <si>
    <t xml:space="preserve"> JF2T  319352</t>
  </si>
  <si>
    <t>HealthAlliance  ( JF2T) 585 Great South Road, Penrose, Auckland</t>
  </si>
  <si>
    <t xml:space="preserve"> Unit JF2T/DB44-585 Great South Road, Penrose, Auckland</t>
  </si>
  <si>
    <t>WS4T/DB25</t>
  </si>
  <si>
    <t>WS4T 319355</t>
  </si>
  <si>
    <t>HealthAlliance (WS4T) 585 Great South Road, Penrose, Auckland</t>
  </si>
  <si>
    <t>Unit WS4T/DB25-585 Great South Road, Penrose, Auckland</t>
  </si>
  <si>
    <t>RT4E/DB35E</t>
  </si>
  <si>
    <t>RT4E 319362</t>
  </si>
  <si>
    <t>HealthAlliance (RT4E) 585 Great South Road, Penrose, Auckland</t>
  </si>
  <si>
    <t>Unit RT4E/DB35E-585 Grath South Road, Penrose, Auckland</t>
  </si>
  <si>
    <t>JF3E/DB44E</t>
  </si>
  <si>
    <t>JF3E 319366</t>
  </si>
  <si>
    <t>HealthAlliance (JF3E) 585 Great South Road, Penrose, Auckland</t>
  </si>
  <si>
    <t>Unit JF3E/DB44E- 585 Great South Road, Penrose, Auckland</t>
  </si>
  <si>
    <t>WSGE/DB21E</t>
  </si>
  <si>
    <t>WSGE 318874</t>
  </si>
  <si>
    <t>HealthAlliance (WSGE) 585 Great South Road, Penrose, Auckland</t>
  </si>
  <si>
    <t>Unit  WSGE/DB21E- 585 Great South Road, Penrose, Auckland</t>
  </si>
  <si>
    <t>CRM/DB21C</t>
  </si>
  <si>
    <t>CRM 318878</t>
  </si>
  <si>
    <t>HealthAlliance (CRM) 585 Great South Road, Penrose, Auckland</t>
  </si>
  <si>
    <t>Unit CRM/DB21C 585 Great South Road, Penrose, Auckland</t>
  </si>
  <si>
    <t>Transmission losses - electricity TWO</t>
  </si>
  <si>
    <t>ACC-ZAF</t>
  </si>
  <si>
    <t>ACC-HUN</t>
  </si>
  <si>
    <t>ACC-IDN</t>
  </si>
  <si>
    <t>ACC-PAN</t>
  </si>
  <si>
    <t>1000611379PC0E6</t>
  </si>
  <si>
    <t>MoH 393 Wilson Rd, Halcombe, 4479</t>
  </si>
  <si>
    <t>Bus_elec_pkm</t>
  </si>
  <si>
    <t>Bus elec_pkm</t>
  </si>
  <si>
    <t>Public transport passenger - Bus Electric</t>
  </si>
  <si>
    <t>0000006133DEB15</t>
  </si>
  <si>
    <t>TWO NDH Project 172 Castle St, Dunedin 9016</t>
  </si>
  <si>
    <t>ACC-BEL</t>
  </si>
  <si>
    <t xml:space="preserve">0001255313UN1BD </t>
  </si>
  <si>
    <t>0001255313UN1BD</t>
  </si>
  <si>
    <t>TWO 69 Tory St, Wellington</t>
  </si>
  <si>
    <t>ACC-BRA</t>
  </si>
  <si>
    <t>Accommodation - Brazil</t>
  </si>
  <si>
    <t>ACC-ARG</t>
  </si>
  <si>
    <t>Total</t>
  </si>
  <si>
    <t>MOH</t>
  </si>
  <si>
    <t>TWO</t>
  </si>
  <si>
    <t>Qtr Total</t>
  </si>
  <si>
    <t>Qtr MOH</t>
  </si>
  <si>
    <t>Qtr TWO</t>
  </si>
  <si>
    <t xml:space="preserve">T&amp;D </t>
  </si>
  <si>
    <t>MOH electrcity</t>
  </si>
  <si>
    <t>MOH T&amp;D</t>
  </si>
  <si>
    <t>QTR Elec</t>
  </si>
  <si>
    <t>Qtr T&amp;D</t>
  </si>
  <si>
    <t>SiteNo</t>
  </si>
  <si>
    <t>Org_ID</t>
  </si>
  <si>
    <t>ClientCode</t>
  </si>
  <si>
    <t>Entity</t>
  </si>
  <si>
    <t>RetailerCode</t>
  </si>
  <si>
    <t>AccountNo</t>
  </si>
  <si>
    <t>Contestable</t>
  </si>
  <si>
    <t>SiteName</t>
  </si>
  <si>
    <t>SiteDescription</t>
  </si>
  <si>
    <t>SiteLocation</t>
  </si>
  <si>
    <t>SiteLocationDD</t>
  </si>
  <si>
    <t>Region</t>
  </si>
  <si>
    <t>Region2</t>
  </si>
  <si>
    <t>SiteStatus</t>
  </si>
  <si>
    <t>NoOfStaff</t>
  </si>
  <si>
    <t>SqMetresOccupied</t>
  </si>
  <si>
    <t>SqMetresTotal</t>
  </si>
  <si>
    <t>MainSite</t>
  </si>
  <si>
    <t>NetworkID</t>
  </si>
  <si>
    <t>SiteTypeCode</t>
  </si>
  <si>
    <t>OrderNumber</t>
  </si>
  <si>
    <t>DVN</t>
  </si>
  <si>
    <t>ClientCC</t>
  </si>
  <si>
    <t>ClientRef</t>
  </si>
  <si>
    <t>BuildingNo</t>
  </si>
  <si>
    <t>RetailerSiteRef</t>
  </si>
  <si>
    <t>CompanyCode</t>
  </si>
  <si>
    <t>AccountCode</t>
  </si>
  <si>
    <t>RebatePc</t>
  </si>
  <si>
    <t>DiscountPc</t>
  </si>
  <si>
    <t>Green_Energy_Percentage</t>
  </si>
  <si>
    <t>FixedKVA</t>
  </si>
  <si>
    <t>GridExitPoint</t>
  </si>
  <si>
    <t>DateAdded</t>
  </si>
  <si>
    <t>TimeAdded</t>
  </si>
  <si>
    <t>InputType</t>
  </si>
  <si>
    <t>Comments</t>
  </si>
  <si>
    <t>Data_Entry_Notes</t>
  </si>
  <si>
    <t>ContactFloor</t>
  </si>
  <si>
    <t>ContactAddressLine1</t>
  </si>
  <si>
    <t>ContactMailAddressLine1</t>
  </si>
  <si>
    <t>ContactAddressLine2</t>
  </si>
  <si>
    <t>ContactAddressCity</t>
  </si>
  <si>
    <t>ContactName</t>
  </si>
  <si>
    <t>ContactName2</t>
  </si>
  <si>
    <t>ContactPhone</t>
  </si>
  <si>
    <t>MeterType</t>
  </si>
  <si>
    <t>Losses</t>
  </si>
  <si>
    <t>RedFlag</t>
  </si>
  <si>
    <t>LeaseExpiry</t>
  </si>
  <si>
    <t>SiteType</t>
  </si>
  <si>
    <t>Site_Type_Sub_Cat</t>
  </si>
  <si>
    <t>Cal_SqMetres</t>
  </si>
  <si>
    <t>VHAAddress1</t>
  </si>
  <si>
    <t>VHAAddress2</t>
  </si>
  <si>
    <t>ParentCustomer</t>
  </si>
  <si>
    <t>StartDate</t>
  </si>
  <si>
    <t>DateCeased</t>
  </si>
  <si>
    <t>Tax_Class</t>
  </si>
  <si>
    <t>MasterListSiteType</t>
  </si>
  <si>
    <t>RetailID</t>
  </si>
  <si>
    <t>ConsumptionVariance</t>
  </si>
  <si>
    <t>Carbon_Factor_Area</t>
  </si>
  <si>
    <t>Registry_Status</t>
  </si>
  <si>
    <t>Registry_Network</t>
  </si>
  <si>
    <t>Registry_POC</t>
  </si>
  <si>
    <t>Registry_Install_Details</t>
  </si>
  <si>
    <t>Registry_Unmetered_Load</t>
  </si>
  <si>
    <t>Registry_Price_Cat</t>
  </si>
  <si>
    <t>Registry_Loss_Cat_1</t>
  </si>
  <si>
    <t>Registry_Loss_Cat_2</t>
  </si>
  <si>
    <t>Registry_Chargeable_Capacity</t>
  </si>
  <si>
    <t>Registry_Generation_Capacity</t>
  </si>
  <si>
    <t>Registry_MEP</t>
  </si>
  <si>
    <t>Registry_MeterType</t>
  </si>
  <si>
    <t>Registry_Meter_Multiplier</t>
  </si>
  <si>
    <t>Registry_Meter_Cat</t>
  </si>
  <si>
    <t>Registry_Channel_Count</t>
  </si>
  <si>
    <t>Registry_Address</t>
  </si>
  <si>
    <t>DM_Type</t>
  </si>
  <si>
    <t>BPayCode</t>
  </si>
  <si>
    <t>BPayReference</t>
  </si>
  <si>
    <t>Split_Parent_Site</t>
  </si>
  <si>
    <t>Split_Account_PostFix</t>
  </si>
  <si>
    <t>Split %</t>
  </si>
  <si>
    <t>Solar</t>
  </si>
  <si>
    <t>Customer_Number</t>
  </si>
  <si>
    <t>Managed</t>
  </si>
  <si>
    <t>Vacant</t>
  </si>
  <si>
    <t>Bill_Verification</t>
  </si>
  <si>
    <t>Bill_Payment</t>
  </si>
  <si>
    <t>Transformer</t>
  </si>
  <si>
    <t>PowerFactor</t>
  </si>
  <si>
    <t>Billing_Frequency</t>
  </si>
  <si>
    <t>Max_AQ</t>
  </si>
  <si>
    <t>Min_AQ</t>
  </si>
  <si>
    <t>MDQ</t>
  </si>
  <si>
    <t>Termination_fee</t>
  </si>
  <si>
    <t>Meter_Data_Agent</t>
  </si>
  <si>
    <t>LeaseType</t>
  </si>
  <si>
    <t>Emissions_Code</t>
  </si>
  <si>
    <t>Longitude</t>
  </si>
  <si>
    <t>Latitude</t>
  </si>
  <si>
    <t>ContractEndDate</t>
  </si>
  <si>
    <t>HEALT</t>
  </si>
  <si>
    <t>MERIDIAN</t>
  </si>
  <si>
    <t>Auckland</t>
  </si>
  <si>
    <t>LC</t>
  </si>
  <si>
    <t>0000</t>
  </si>
  <si>
    <t>1084.6</t>
  </si>
  <si>
    <t>6786</t>
  </si>
  <si>
    <t>Manual</t>
  </si>
  <si>
    <t>This site was finalled 30 June 2005 (Ministry consolidating on 3rd floor)</t>
  </si>
  <si>
    <t>LMin of Health2 Unisys House, 650 Great South Road, Penrose</t>
  </si>
  <si>
    <t>Karen Williams</t>
  </si>
  <si>
    <t>(09) 580 9113</t>
  </si>
  <si>
    <t>NZ_All</t>
  </si>
  <si>
    <t>NZ</t>
  </si>
  <si>
    <t>TENC</t>
  </si>
  <si>
    <t>TGS0011</t>
  </si>
  <si>
    <t/>
  </si>
  <si>
    <t>N/a</t>
  </si>
  <si>
    <t>TCLCP01</t>
  </si>
  <si>
    <t>TCLCL01</t>
  </si>
  <si>
    <t>NGCM</t>
  </si>
  <si>
    <t>Unit L2, 650 GREAT SOUTH ROAD, PENROSE, AUCKLAND,  1061</t>
  </si>
  <si>
    <t>Standard</t>
  </si>
  <si>
    <t>Monthly</t>
  </si>
  <si>
    <t>Electricity_NZ_ALL</t>
  </si>
  <si>
    <t>TR</t>
  </si>
  <si>
    <t>6640.2</t>
  </si>
  <si>
    <t>Moving out Through November 14. Keys being handed over to Landlord 8/12/14. Email sent to Meridian 10/10/14; server room = 57.8m2 Load Grp GV99 Lossese VECG2/3 2.8% Daily 22.9422, Demand 7.0636, Variable 0.008</t>
  </si>
  <si>
    <t>William Clayton Building</t>
  </si>
  <si>
    <t>133 Molesworth Street</t>
  </si>
  <si>
    <t>Dean Marshall</t>
  </si>
  <si>
    <t>(04) 496 2044</t>
  </si>
  <si>
    <t>CKHK</t>
  </si>
  <si>
    <t>KWA0111</t>
  </si>
  <si>
    <t>GV99</t>
  </si>
  <si>
    <t>VECG3</t>
  </si>
  <si>
    <t>AMCI</t>
  </si>
  <si>
    <t>133 MOLESWORTH STREET, THORNDON, WELLINGTON,  6001</t>
  </si>
  <si>
    <t>DE</t>
  </si>
  <si>
    <t>1612</t>
  </si>
  <si>
    <t>MoH moved out 31 December 2011</t>
  </si>
  <si>
    <t>Fillmor House, 229 Moray Place</t>
  </si>
  <si>
    <t>Diane Foster</t>
  </si>
  <si>
    <t>(03) 474 8081</t>
  </si>
  <si>
    <t>DUNE</t>
  </si>
  <si>
    <t>HWB0332</t>
  </si>
  <si>
    <t>3.10::</t>
  </si>
  <si>
    <t>SH2</t>
  </si>
  <si>
    <t>DELV</t>
  </si>
  <si>
    <t>Unit 1, 229 MORAY PLACE, DUNEDIN, Otago 9016</t>
  </si>
  <si>
    <t>935</t>
  </si>
  <si>
    <t>MED site MOH billed in error</t>
  </si>
  <si>
    <t>Sovereign House, 180 Moleswoth St, Thorndon</t>
  </si>
  <si>
    <t>Alicia Gilbert</t>
  </si>
  <si>
    <t>GV07</t>
  </si>
  <si>
    <t>VECG1</t>
  </si>
  <si>
    <t>180 MOLESWORTH STREET, THORNDON, WELLINGTON,  6001</t>
  </si>
  <si>
    <t>MERCURY</t>
  </si>
  <si>
    <t>2165</t>
  </si>
  <si>
    <t>EDI</t>
  </si>
  <si>
    <t>karen.christie@health.govt.nz</t>
  </si>
  <si>
    <t>Karen Christie (Williams)</t>
  </si>
  <si>
    <t>09 580 9113</t>
  </si>
  <si>
    <t>TCLCP03</t>
  </si>
  <si>
    <t xml:space="preserve"> L3 65 Great South Road Penrose Auckland</t>
  </si>
  <si>
    <t>902900029</t>
  </si>
  <si>
    <t>GENESIS</t>
  </si>
  <si>
    <t>576.2</t>
  </si>
  <si>
    <t>19</t>
  </si>
  <si>
    <t>LV19, Grand Plimmer Tower, 2-6 Gilmer Terrace</t>
  </si>
  <si>
    <t>Catherine Marnane</t>
  </si>
  <si>
    <t>(04) 496 2179</t>
  </si>
  <si>
    <t>CBRE</t>
  </si>
  <si>
    <t>CGP0011</t>
  </si>
  <si>
    <t>CBCKP04</t>
  </si>
  <si>
    <t>CBCKL01</t>
  </si>
  <si>
    <t>FCLM</t>
  </si>
  <si>
    <t>LV19/0 PLIMMERS STEPS, LAMBTON, WELLINGTON,  6001</t>
  </si>
  <si>
    <t>575.7</t>
  </si>
  <si>
    <t>18</t>
  </si>
  <si>
    <t>LV18, Grand Plimmer Tower, 2-6 Gilmer Terrace</t>
  </si>
  <si>
    <t>Unit Level 18, 43253 Gilmer Terrace, LAMBTON, WELLINGTON,  6001</t>
  </si>
  <si>
    <t>615.93</t>
  </si>
  <si>
    <t>CPK0331</t>
  </si>
  <si>
    <t>Billing Address is: T1.1/2 Manners Street, Te Aro, Wtgn</t>
  </si>
  <si>
    <t>LV5, BCL House, 119-125 Willis Street</t>
  </si>
  <si>
    <t>Kim Delaney</t>
  </si>
  <si>
    <t>(04) 922 1860</t>
  </si>
  <si>
    <t>GLV69</t>
  </si>
  <si>
    <t xml:space="preserve"> T1.1 2 Manners Street Te Aro Wellington</t>
  </si>
  <si>
    <t>613.97</t>
  </si>
  <si>
    <t>Billing Address is: T2.1/2 Manners, Te Aro, Wtgn</t>
  </si>
  <si>
    <t>LV6, BCL House, 119-125 Willis Street</t>
  </si>
  <si>
    <t xml:space="preserve">  2 Manners Street Te Aro Wellington</t>
  </si>
  <si>
    <t>347.57</t>
  </si>
  <si>
    <t>Billing Address is: T3.1/2 Manners Street, Te Aro, Wtgn</t>
  </si>
  <si>
    <t>LV7, BCL House, 119-125 Willis Street</t>
  </si>
  <si>
    <t>GLV15</t>
  </si>
  <si>
    <t xml:space="preserve"> T3.1 2 Manners Street Te Aro Wellington</t>
  </si>
  <si>
    <t>NZ348</t>
  </si>
  <si>
    <t>3627.1</t>
  </si>
  <si>
    <t>Old Bank Chmabers &amp; Building, 234-237 Lambton Quay</t>
  </si>
  <si>
    <t>RN</t>
  </si>
  <si>
    <t>714</t>
  </si>
  <si>
    <t>contract to 30 November 2011 meter # AC9232 Averages 300KWh per day Earthquake damaged. Cheque for $3678.60 received on final</t>
  </si>
  <si>
    <t>176 Hereford Street, Christchurch</t>
  </si>
  <si>
    <t>Chrictchurch</t>
  </si>
  <si>
    <t>Yvette Mather</t>
  </si>
  <si>
    <t>(03) 364 6640</t>
  </si>
  <si>
    <t>ORON</t>
  </si>
  <si>
    <t>ADD0661</t>
  </si>
  <si>
    <t>GEN</t>
  </si>
  <si>
    <t>ULV</t>
  </si>
  <si>
    <t>Unit 2ND FL, 176 HEREFORD STREET, CITY, CHRISTCHURCH, Canterbury 0</t>
  </si>
  <si>
    <t>WE</t>
  </si>
  <si>
    <t>1007</t>
  </si>
  <si>
    <t>meter on corner of reception which is only open until 10.30 am m-f building contact Chrissie McLeod 07 858 7050. Contract to 1 March 2011</t>
  </si>
  <si>
    <t>354 Victoria Street, Hamilton Central</t>
  </si>
  <si>
    <t>Sally Lappage (Davis)</t>
  </si>
  <si>
    <t>Chrissie McLeod</t>
  </si>
  <si>
    <t>(03) 372 3021</t>
  </si>
  <si>
    <t>WAIK</t>
  </si>
  <si>
    <t>HAM0331</t>
  </si>
  <si>
    <t>1200</t>
  </si>
  <si>
    <t>530</t>
  </si>
  <si>
    <t>Unit Level 3, 354 Victoria Street, Bnz Building, Hamilton, Waikato 3204</t>
  </si>
  <si>
    <t>MERX</t>
  </si>
  <si>
    <t>PC</t>
  </si>
  <si>
    <t xml:space="preserve">PO 206067 </t>
  </si>
  <si>
    <t>New SPID 174.  17/2/23 transferred to Te Whatu Ora name.    Archive storage Gavin 06 345 4841 meter requires key and new security system in place.  Consump ~200 KWh per month. Smart meter 30/04/11 swi</t>
  </si>
  <si>
    <t>new meridian billing system flux incl ea levy and ppd in rates/lines  now sp % for ppd has been removed fro, switched to meridian 1/12/14 BW old acct contact 500404435 Site is on STD T&amp;C's until new AoG contract kicks in    Archive storage Gavin 06 345 4841 meter requires key and new security system in place.  Consump ~200 KWh per month. Smart meter 30/04/11 swi</t>
  </si>
  <si>
    <t>samantha.exley@health.govt.nz</t>
  </si>
  <si>
    <t>Samantha Exley</t>
  </si>
  <si>
    <t>04 816 3325, Jeanette McCall</t>
  </si>
  <si>
    <t>027 4453619</t>
  </si>
  <si>
    <t>POCO</t>
  </si>
  <si>
    <t>BRK0331</t>
  </si>
  <si>
    <t>W06A</t>
  </si>
  <si>
    <t>WGN</t>
  </si>
  <si>
    <t xml:space="preserve">  137 London Street  Wanganui</t>
  </si>
  <si>
    <t>602855171</t>
  </si>
  <si>
    <t>CONTACT</t>
  </si>
  <si>
    <t>487</t>
  </si>
  <si>
    <t>final recd and ceased acct after journals final requested for 31 Oct 2018 on 8/11/18- contact have confirmed on 14/11/18 that acct has been closed from 31/10/18 - Site is on STD T&amp;C's until new AoG contract kicks in    Tariff PCWA4 X51, V52, V51 fixed pricing in place 1/12/06 until 30/11/08 Don't know what controlled is?</t>
  </si>
  <si>
    <t>Site is on STD T&amp;C's until new AoG contract kicks in    Tariff PCWA4 X51, V52, V51 fixed pricing in place 1/12/06 until 30/11/08 Don't know what controlled is?</t>
  </si>
  <si>
    <t>179 Saint Hill Street, Wanganui Central</t>
  </si>
  <si>
    <t>Jeanette McCall</t>
  </si>
  <si>
    <t>WGN0331</t>
  </si>
  <si>
    <t>E1CA</t>
  </si>
  <si>
    <t>179 ST HILL STREET, WANGANUI,  4500</t>
  </si>
  <si>
    <t>1500126956</t>
  </si>
  <si>
    <t>Ceased LV3, 179 Saint Hill Street_x000D_
Ceased Min of Health, LV3, Gas Building, 179 Saint Hill St, Wanganui Central, Wanganui</t>
  </si>
  <si>
    <t>New fixed pricing loaded from 1 Dec 2006 to 30 Nov 2008</t>
  </si>
  <si>
    <t>Niki Anderson</t>
  </si>
  <si>
    <t>(06) 349 1992</t>
  </si>
  <si>
    <t>E1UCA</t>
  </si>
  <si>
    <t>835.1</t>
  </si>
  <si>
    <t>PPD NOT INCL AT PROCESSING AS THIS WAS IN HOLD BATCH AWAIT REVERSAL/REBILL FROM CONTACT DID NOT ARRIVED, AND THEN BATCH WAS SENT OFF FOR BV PAYFILE WAS DONE, TO INCLUDE THIS IN NEXT PAYFILE RUN BW 10/3/15</t>
  </si>
  <si>
    <t>79 Taranaki Street, Te Aro</t>
  </si>
  <si>
    <t>paid final bill 20/3/2015 for charges ending 31/12/2014</t>
  </si>
  <si>
    <t>Kim Chung</t>
  </si>
  <si>
    <t>(04) 381 3500</t>
  </si>
  <si>
    <t>GLV138</t>
  </si>
  <si>
    <t>4 FL/79 TARANAKI STREET, TE ARO, WELLINGTON,  6001</t>
  </si>
  <si>
    <t>727.9</t>
  </si>
  <si>
    <t>PPD NOT INCL AT PROCESSING AS THIS WAS IN HOLD BATCH AWAIT REVERSAL/REBILL FROM CONTACT DID NOT ARRIVED, AND THEN BATCH WAS SENT OFF FOR BV PAYFILE WAS DONE, TO INCLUDE THIS IN NEXT PAYFILE RUN BW 10/3/15 CEASED SITE DEC 2014  as per confirmation  re luke</t>
  </si>
  <si>
    <t>5 FL/79 TARANAKI STREET, TE ARO, WELLINGTON,  6001</t>
  </si>
  <si>
    <t>825.44</t>
  </si>
  <si>
    <t>3 FL/79 TARANAKI STREET, TE ARO, WELLINGTON,  6001</t>
  </si>
  <si>
    <t>800</t>
  </si>
  <si>
    <t xml:space="preserve">Mult meters.  
02/10/24 fwdd data to Tane cc Pete.
30/09/24 Pete called and asked me to req 12 mo HHD for Tane.
03/04/24 SPID 211 superceding in time.
04/08/23 queried no bill, Penny confirmed billing issue, now resolved.  
7/11/19 Simon advised site is unoccupied &amp; largely mothballed except for active security system &amp; other basic services.  </t>
  </si>
  <si>
    <t>john.zurface@health.govt.nz</t>
  </si>
  <si>
    <t>John Zurface</t>
  </si>
  <si>
    <t>03 366 5059</t>
  </si>
  <si>
    <t>ISL0661</t>
  </si>
  <si>
    <t>GENGC3</t>
  </si>
  <si>
    <t>LVL</t>
  </si>
  <si>
    <t xml:space="preserve">  18 Victoria Street City Christchurch</t>
  </si>
  <si>
    <t>51129825</t>
  </si>
  <si>
    <t>1057.5</t>
  </si>
  <si>
    <t>level 2 vacated 31 January 2006 Going to Meri 12 May Earthquake damaged</t>
  </si>
  <si>
    <t>250 Oxford Terrace</t>
  </si>
  <si>
    <t>Sally Lappage</t>
  </si>
  <si>
    <t>ARCM</t>
  </si>
  <si>
    <t>Unit 4th Flr, 250 Oxford Terrace, City, Christchurch, Canterbury 0</t>
  </si>
  <si>
    <t>BANK ARCA</t>
  </si>
  <si>
    <t>moving out 21 May 2006 lease expires 30 Sept 06</t>
  </si>
  <si>
    <t>775.9</t>
  </si>
  <si>
    <t>CEASED 28/2/15 BW meridan doing disconnect/final 28feb15 BW Meter reading provided 17/9/14 583075; Total staff on both floors 50 server room ? - site to be vacated Dec 2014. First actual read with contact 4/6/14  564598- received from Catherine</t>
  </si>
  <si>
    <t>catherine_marnane@moh.govt.nz</t>
  </si>
  <si>
    <t>(04) 819 6879</t>
  </si>
  <si>
    <t>PPNZ</t>
  </si>
  <si>
    <t>PDH0011</t>
  </si>
  <si>
    <t>PN06</t>
  </si>
  <si>
    <t>PPNZ03</t>
  </si>
  <si>
    <t>Unit 7, 10 BRANDON STREET, WELLINGTON CENTRAL, WELLINGTON,  6001</t>
  </si>
  <si>
    <t>CEASED  28/2/15 meridan doing disconnect/final 28feb15 BW anMeter reading provided by LCG 17/9/14 - 385269; Site is on STD T&amp;C's until new AoG contract kicks in.Total staff on both floors 50 = site to be vacated dec 2014.</t>
  </si>
  <si>
    <t>Inactive</t>
  </si>
  <si>
    <t>Unit LEVEL 6, 10 BRANDON STREET, WELLINGTON CENTRAL, WELLINGTON,  6001</t>
  </si>
  <si>
    <t>on contract until 30/11/08 moved out march 2011</t>
  </si>
  <si>
    <t>FIA House, 180 Molesworth Street, Thorndon</t>
  </si>
  <si>
    <t>GV02</t>
  </si>
  <si>
    <t>ASB BANK</t>
  </si>
  <si>
    <t>Albany</t>
  </si>
  <si>
    <t>342</t>
  </si>
  <si>
    <t>on spot market and check meter billing every two months. Rate on bill may have GST incl. check if doesn't tally. History suggests 50531 p.a. = 131KWh per day Lease ends Sept 08 (moved out May)</t>
  </si>
  <si>
    <t>Cheryl Palmer</t>
  </si>
  <si>
    <t>(09) 441 3677</t>
  </si>
  <si>
    <t>JONES L L</t>
  </si>
  <si>
    <t>2110</t>
  </si>
  <si>
    <t>History MOH level 1,2, 2(CCMAU), 3,4,  1 The Terrace</t>
  </si>
  <si>
    <t>8316</t>
  </si>
  <si>
    <t>Llandlord  (AMP) site MOH pay directly  even flow basis with wash up at end of  financial year Contact 5 year contract ( end ~Oct 2011). Charged on usage and prorata basis with check meters.1 = 2150m2, 180 fte; 2 = 2098,73 fte; 3 = 2098m2, ccmau =  25 fte</t>
  </si>
  <si>
    <t>swineflu level 2</t>
  </si>
  <si>
    <t>level 4 capacity faulty override switch always hot</t>
  </si>
  <si>
    <t>level 1 always cold</t>
  </si>
  <si>
    <t>731</t>
  </si>
  <si>
    <t>6782</t>
  </si>
  <si>
    <t>CEASED - passed back to Wanganui DC and ICP 030044491PC9AB taken over</t>
  </si>
  <si>
    <t>252</t>
  </si>
  <si>
    <t>Site ceasing 14/2/13 - requested final read on 11/2/13_x000D_
_x000D_
Site is on STD T&amp;C's until new AoG contract kicks in    12 work stations but only 6 staff at aug 08</t>
  </si>
  <si>
    <t>WIL0331</t>
  </si>
  <si>
    <t>MNON</t>
  </si>
  <si>
    <t>5FL/342 LAMBTON QUAY, LAMBTON, WELLINGTON,  6001</t>
  </si>
  <si>
    <t>Gas_NZ_NG</t>
  </si>
  <si>
    <t>Kaitaia</t>
  </si>
  <si>
    <t>TE</t>
  </si>
  <si>
    <t>monitoring station under NRL</t>
  </si>
  <si>
    <t>TOPE</t>
  </si>
  <si>
    <t>KOE1101</t>
  </si>
  <si>
    <t>GLV</t>
  </si>
  <si>
    <t>CTCT</t>
  </si>
  <si>
    <t>274 QUARRY ROAD, AWANUI, Northland 552</t>
  </si>
  <si>
    <t>New SPID 175.  17/2/23 transferred to Te Whatu Ora name.    Archive storage Gavin 06 345 4841 meter requires key and new security system in place.  Consump ~200 KWh per month. Smart meter 30/04/11 swi</t>
  </si>
  <si>
    <t>new meridian billing system flux incl ea levy and ppd in rates/lines  now sp % for ppd has been removed fro, discount area.</t>
  </si>
  <si>
    <t xml:space="preserve">  179 St Hill Street  Wanganui</t>
  </si>
  <si>
    <t>access see main site</t>
  </si>
  <si>
    <t>as main site</t>
  </si>
  <si>
    <t>Unit 3rd Flr, 358 Victoria Street, Bnz Building, Hamilton, Waikato 3204</t>
  </si>
  <si>
    <t>1645</t>
  </si>
  <si>
    <t>CEASED ASE EOM JUNE17 DO NOT PROCESS ANY FURTHER INVOICES. Bw2/6/17 - added 1.19 to apr17 inv emailed to honour prev ppd 6/4/17 -requested final for 29/5/2017 on 31/3/17 I’ve granted the lost PPD of $77.26_x000D_
T</t>
  </si>
  <si>
    <t>ARCS</t>
  </si>
  <si>
    <t>6 Hazeldean Road, Addington, Christchurch, Canterbury 0</t>
  </si>
  <si>
    <t>IO</t>
  </si>
  <si>
    <t>CEASED stopped getting data Luke advised to cease account bw 23/4/15 Add Kapiti and Auckland together multiply by 24 and by the numbers of days in the month</t>
  </si>
  <si>
    <t>515.5</t>
  </si>
  <si>
    <t>FINAL REDCD TO CEASE ACCOUNT AFTER END OF DEC PAYFILES. FINAL  will be actioned for 30/11/17 confirmation from Contact email 9/10/17 switched to contact 1/12/16 -460 m2 MoH tenancy 50% common areas 47.5 m2 Telco say 530 from plans switched from contact to meridian effective dec 2014 bw</t>
  </si>
  <si>
    <t>switched to contact 1/12/16 -460 m2 MoH tenancy 50% common areas 47.5 m2 Telco say 530 from plans switched from contact to meridian effective dec 2014 bw</t>
  </si>
  <si>
    <t>1200C</t>
  </si>
  <si>
    <t>TRUM</t>
  </si>
  <si>
    <t>Unit LEVEL 3, 130 GRANTHAM STREET, BRIDGEWATER BUILDING, HAMILTON, Waikato 3204</t>
  </si>
  <si>
    <t>TRUSTPOWER</t>
  </si>
  <si>
    <t>CEASED END OF MAY2017 REQUESTED FINAL FOR 29/5/17 on 31/3/17 -/3/15 bw contracts moh start 1 dec14 switch to trustpower have not recd bill foir december and part Jan15 email Danny Shehy req invoices recd invsoices 5/3/15</t>
  </si>
  <si>
    <t>1430</t>
  </si>
  <si>
    <t>CEASED  RECEIVED after payfile oct17 to cease site after nov17 payfile processed. UPDATE NOV17 THIS HAS ALREADY SWITCHED gone to MPI as per Pter Toni organised all good to cease site after nov127 payfile done. Site  going to MBIE when they take over lease from 30/11/17 Peter will liaise with MBIE to recover costs then switch to be organised. Site vacating approx june 17 wait for confirmation from MOH bw 31/3/17 - Site is on STD T&amp;C's until new AoG contract kicks in    level 8 is 40 m2 Level 9 is 1000 m2 switching to meridian</t>
  </si>
  <si>
    <t>site vacating approx june 17 wait for confirmation from MOH bw 31/3/17 - Site is on STD T&amp;C's until new AoG contract kicks in    level 8 is 40 m2 Level 9 is 1000 m2 switching to meridian</t>
  </si>
  <si>
    <t>Lv8, 475 Moray Place, Dunedin</t>
  </si>
  <si>
    <t>Rebecca Watt</t>
  </si>
  <si>
    <t>03 474 8586 extn 8586</t>
  </si>
  <si>
    <t>SDN0331</t>
  </si>
  <si>
    <t>6.6::</t>
  </si>
  <si>
    <t>IHUB</t>
  </si>
  <si>
    <t>Level 8; 1228615 1 475 Moray Place  Dunedin</t>
  </si>
  <si>
    <t>New SPID 176.  17/2/23 transferred to Te Whatu Ora name.</t>
  </si>
  <si>
    <t>rebecca.watt@health.govt.nz</t>
  </si>
  <si>
    <t>03 474 8586</t>
  </si>
  <si>
    <t>15.::</t>
  </si>
  <si>
    <t>Level 9; Otago House  475 Moray Place  Dunedin</t>
  </si>
  <si>
    <t>recd inv and reversal WAIT FOR FINAL INVOICE END DATE S.BE 30 NOV 2016 final STILL WAITI FOR 6 DAY REBILL 7/3/17 expected anyday - reqd moh bldg been taken over by min of enviro 30.11.16Meter reads provided monthly by Network on 2nd Business Day. Emailed katie again 3/2/17. _x000D_
_x000D_
Meters are located in a cupboard that Health do not</t>
  </si>
  <si>
    <t xml:space="preserve">recd inv and reversal WAIT FOR FINAL INVOICE END DATE S.BE 30 NOV 2016 final STILL WAITI FOR 6 DAY REBILL 7/3/17 expected anyday - reqd moh bldg been taken over by min of enviro 30.11.16Meter reads provided monthly by Network on 2nd Business Day. Emailed </t>
  </si>
  <si>
    <t>PTA0011</t>
  </si>
  <si>
    <t>PN07</t>
  </si>
  <si>
    <t>Unit MOH, 3 The Terrace, Lambton, Wellington,  6001</t>
  </si>
  <si>
    <t>MP</t>
  </si>
  <si>
    <t>HS</t>
  </si>
  <si>
    <t>000000</t>
  </si>
  <si>
    <t>Bi-monthly reads.    
02/01/24 relevant billing reversed.
04/12/23 billing after ceased, asked Merx to reverse.
14/09/23 Resh advised site is being quietly sold effective 13/10/23 - advised Merx to cease in due course.
Site vacant, contact accounts@hanmersolutions.co.nz  027 200 7038 to arrange to meet security on site or collect key</t>
  </si>
  <si>
    <t>simon.clear@health.govt.nz</t>
  </si>
  <si>
    <t>Simon Clear</t>
  </si>
  <si>
    <t>04 816 3320</t>
  </si>
  <si>
    <t>021 584 272</t>
  </si>
  <si>
    <t>MPOW</t>
  </si>
  <si>
    <t>CUL0331</t>
  </si>
  <si>
    <t>24S</t>
  </si>
  <si>
    <t>MPNONRES</t>
  </si>
  <si>
    <t>M01</t>
  </si>
  <si>
    <t>AMURI AVENUE, HANMER SPRINGS, Canterbury 0</t>
  </si>
  <si>
    <t>New SPID 177.  17/2/23 transferred to Te Whatu Ora name.    Archive storage Gavin 06 345 4841 meter requires key and new security system in place.  Consump ~200 KWh per month. Smart meter 30/04/11 swi</t>
  </si>
  <si>
    <t>PONSAQUA</t>
  </si>
  <si>
    <t>****PROP SOLD****20/10/15 - QUARTERLY Recharges 11.25% of energy consumed via the common area meter- data entry pick up total $ due divide by gst enter that fiqure in washup current, then enter kwh from supporting contact invoice multipliers will sort out</t>
  </si>
  <si>
    <t>****PROP SOLD****20/10/15 QUARTERLYGas Recharges for common - 11.25% data entry do same as for electricity acct pick up total $$ less gst enter that in current washup energy then enter kwh from supporting invoice mulitpliers are in place so they will take</t>
  </si>
  <si>
    <t>Lynn Vowles Property Manager Paul Perry Reality 072820149</t>
  </si>
  <si>
    <t>lynn@paulperry.co.nz&gt; emailed 10 nov still no bill and cant find phone number for ponsaqua</t>
  </si>
  <si>
    <t>NO BILLS RECD IN OCT GONE TO RUGBY OVERSEAS NOT BK TIL NOV 15_x000D_
NI BILLS RECD OCT15 GONE OVERSEAS TO</t>
  </si>
  <si>
    <t>24/7/15 emailed lynn for inv 1/4 to 30/6/15</t>
  </si>
  <si>
    <t>BALANCED</t>
  </si>
  <si>
    <t>tbc ceased</t>
  </si>
  <si>
    <t>Freyberg</t>
  </si>
  <si>
    <t>Freyberg House - Basement + Levels G and 6-14</t>
  </si>
  <si>
    <t>Customer Network</t>
  </si>
  <si>
    <t>0000176221TR43C</t>
  </si>
  <si>
    <t>Level 4, 142 Lambton Quay</t>
  </si>
  <si>
    <t>CEASED  “MoH had lease and subleased to DIA, who moved out 5/12/14; Meridian ignored switch request  result power disconnected lease exp 31/1/15 landlord now responsible for supply and power reconnected. Set Up LCG so Budget could be loaded - 27/1/15</t>
  </si>
  <si>
    <t>LV.4/140 LAMBTON QUAY, LAMBTON, WELLINGTON,  6001</t>
  </si>
  <si>
    <t>0000176222TR8FC</t>
  </si>
  <si>
    <t>CEASED  “MoH had lease and subleased to DIA, who moved out 5/12/14; Meridian ignored switch request  result power disconnected lease exp 31/1/15 landlord now responsible for supply and power reconnected. Set Up LCG</t>
  </si>
  <si>
    <t>0000176223TR4B9</t>
  </si>
  <si>
    <t>ceased</t>
  </si>
  <si>
    <t>AITKEN OFF</t>
  </si>
  <si>
    <t>AIRC</t>
  </si>
  <si>
    <t>CEASED 20/3/15 Glenn 20/3/15 cease acct s.not be doing aircon Tim will raise credit notes to reverse dec14 and jan15 bw 20/3/15 - site added 3/2/15 codes supplied by MOH Roel 3/2/15 BW</t>
  </si>
  <si>
    <t>all levels being finalled MOH vacated bldg and now giung to MPI site setup and codes  supplied from moh 3/2/15 bw  LEVEL 10-12 - SECOND SUPPLY</t>
  </si>
  <si>
    <t>site setup and codes confirmed 3/2/15 bw</t>
  </si>
  <si>
    <t>site setup/codes confirmed 3/2/15 bw</t>
  </si>
  <si>
    <t>accept new reads on inv - logger has been installed at site and multipler of 10 will apply - approved by Luke</t>
  </si>
  <si>
    <t>CEASED 9/2017-CEASE THIS AFTER EOM SEPT2017; 19/9 - Sam advised not occupied by MoH staff;  site vacating approx june 17 wait for confirmation from MOH bw 31/3/17 - SITE SWITCHING TO CONTACT notice recd 8/12/16 - first invoice recd  6 oct 2015 bw check with MOH if retenanted as gap is in ec with mercury for 9/11 to 5/12/16 find out if moh have l</t>
  </si>
  <si>
    <t>site vacating approx june 17 wait for confirmation from MOH bw 31/3/17 - SITE SWITCHING TO CONTACT notice recd 8/12/16 - first invoice recd  6 oct 2015 bw check with MOH if retenanted as gap is in ec with mercury for 9/11 to 5/12/16 find out if moh have l</t>
  </si>
  <si>
    <t>41A MOORHOUSE AVENUE, CITY, CHRISTCHURCH, Canterbury 0</t>
  </si>
  <si>
    <t>0002226321QT5A7</t>
  </si>
  <si>
    <t>GAS COMMON, William Clayton Building, 133 Molesworth Street</t>
  </si>
  <si>
    <t>QT</t>
  </si>
  <si>
    <t>Recharged via OPEX - SP have never processed or reported on</t>
  </si>
  <si>
    <t>0000170523TRE7B</t>
  </si>
  <si>
    <t>ELEC COMMON, William Clayton Building, 133 Molesworth Street</t>
  </si>
  <si>
    <t>CK</t>
  </si>
  <si>
    <t>Mult meters.  This site has two meters and retailer bills separate metering fees, invoice will show two charges. Update 19 sept just recd the edi files for august charges. Aug18 charges missed close off due to issues as per below. Edi data will be sent asap.7/9/2018 Hi Brenda,_x000D_
I have been advised the following. _x000D_
Site: 133 Molesworth Street Pipitea Wellington_x000D_
Device # EDX00215257258 and EDX00215257296_x000D_
•         SerivceMax Update @ 4/9._x000D_
o   AMS C&amp;I team have emailed their Service Provider and are still waiting for a date for when the contractor will return to the site._x000D_
O   We’ll advise as soon as we learn the date._x000D_
I have been advised the following. _x000D_
_x000D_
_x000D_
Site: 133 Molesworth Street Pipitea Wellington_x000D_
reqd invoice twice and have been advised by Alex at Contact of the following:_x000D_
Device # EDX00215257258 and EDX00215257296_x000D_
_x000D_
•         SerivceMax Update @ 4/9._x000D_
o   AMS C&amp;I team have emailed their Service Provider and are still waiting for a date for when the contractor will return to the site._x000D_
O   We’ll advise as soon as we learn the date._x000D_
_x000D_
N/A - EMAIL COPY OF INVOICES MTHLY TO Ben.Masters@beca.com and Shaan.Cory@beca.com ----NEW TOU - expect it to be switched into MoH's name approx 1 october 2016s- contact are cc Ben into invoices each month so no need to forward copies any longer.</t>
  </si>
  <si>
    <t>THIS SITE HAS 2 METERS SO  TWO SEPARATE METERING LINES first edi invoice retailer provides separate lines for weekdays usage and also for losses  so add together to match invoice line on pdf BW</t>
  </si>
  <si>
    <t>GTX1501</t>
  </si>
  <si>
    <t xml:space="preserve">  133 Molesworth Street Thorndon Wellington</t>
  </si>
  <si>
    <t xml:space="preserve">New SPID 178.  13/04/23 contract pricing requested from Mercury &amp; Meridian.  20/3/23 transferred to TWO eff 21/01/23.  9/2/23 Nick Hope, Aotea Electric, advised that this site (Southbase site lunchrooms) is fed from 0000504074DE3ED Jamieson Building as a submain.  </t>
  </si>
  <si>
    <t>25.3::</t>
  </si>
  <si>
    <t>Lighting Shop  168 Castle Street  Dunedin</t>
  </si>
  <si>
    <t>602787942</t>
  </si>
  <si>
    <t>finals reqd for 31/8/2020 -followed up with RM waiting on Simon to advise 10/6/20 RM following up with MOH - switched fron contact to Meridian Jan Feb 2020 first meridian invoice kwh very long flagged to monitor next invoice it may be that it was an estimate or not fully occupied. 10/2/2020 next invoice very low also escalated query to RM with site history he will take up with Simon at MOH -19/9 - Sam advised NDE expense; first inv recd 18/7/17 recd confirmation of acct 23/6/17 recd on my desk 27/6/17 wait for first invoice to come through</t>
  </si>
  <si>
    <t>first inv recd 18/7/17 recd confirmation of acct 23/6/17 recd on my desk 27/6/17 wait for first invoice to come through</t>
  </si>
  <si>
    <t>Lynn Archibald</t>
  </si>
  <si>
    <t>04 816 2172</t>
  </si>
  <si>
    <t>39A MOORHOUSE AVENUE, CITY, CHRISTCHURCH, Canterbury 0</t>
  </si>
  <si>
    <t>12046389</t>
  </si>
  <si>
    <t>final reqd for 31/8/2020 emailed site history to RM for advice 1/6/18 this site was requested to be switched in under MOH as per Samantha was going to knight frank but concluded supply was being used by MOH sept2017</t>
  </si>
  <si>
    <t>39 MOORHOUSE AVENUE, CITY, CHRISTCHURCH, Canterbury 0</t>
  </si>
  <si>
    <t>2/12/2020 Simon clear has given approval for retailer to go ahead with decommission, icp is switching to customer network- kwh consumption has dropped for April and May 2020 charges, this will be  due to covid19 - site has switched from Contact to Meridian.keep site flagged to monitor for next few months. June 2020</t>
  </si>
  <si>
    <t>2/12/2020 Simon Clear has given approval for retailer to go ahead with decommission, icp is switching to customer network so meter etc will be removed an a new one installed._x000D_
_x000D_
- kwh consumption has site switched fron Contact to Meridian _x000D_
Acct Manager at Contact is Luke Cartmell-Gollan_x000D_
last BV was first annual comparisons kwh have been up last 3 months, possible seasonal Oct19 shows a drop as we go into another seasonal change. Monitor and red flag for next 3 month period AM</t>
  </si>
  <si>
    <t>Unit 1, 114 LAMBTON QUAY, WELLINGTON CENTRAL, WELLINGTON,  6011</t>
  </si>
  <si>
    <t>FINAL FOR 30/09/20 AND DECOMMISSION FOR 1/10/20  requested on 1/10/20 New Dunedin Hospital Build Michelle Gillard reqd switch in 7/7/2020 for poss 1/7/20</t>
  </si>
  <si>
    <t>New Dunedin Hospital Build_x000D_
1.	The Ministry of Heath power supply for ICP # 0000004191DE0CF to ceased with effect 30 Sept 20_x000D_
2.	That this supply ICP # 0000004191DE0CF from “transformer 1” should be decommissioned with effect 1 Oct 20 or ASAP_x000D_
3.	That the Network company  to be advised that with affect 1 Oct 20 this “Transformer 1” is no longer required and is to decommissioned and removed from the site._x000D_
The building is being demolished (New Dunedin Hospital site)  We were only made aware of this timing and requirement yesterday.  Confirmation received this afternoon.</t>
  </si>
  <si>
    <t>48.80::</t>
  </si>
  <si>
    <t>280 CUMBERLAND STREET CENTRAL, DUNEDIN, Otago 9016</t>
  </si>
  <si>
    <t>rang Mike no bill revd for Jan21 charges update 24/2/21 decommission is tou site and will take different course of action Mike will supply quotes for this and client to request for transfromer to be removed diretly from network. Also AM rang Mike there was no bill for jan21 chargtes it appears site person turned power off so no usage Meridian will sort with final bill. - 23/2/21 Meridian confirmed request to decommission this Icp will take place 2/3/21 service # SR3427856 advised Laura - 6/1/21 emailed Simon for site status no invoice billed for Dec usage</t>
  </si>
  <si>
    <t>update 24/2/21 decommission is tou site and will take different course of action Mike will supply quotes for this and client to request for transfromer to be removed diretly from network. Also AM rang Mike there was no bill for jan21 chargtes it appears site person turned power off so no usage Meridian will sort with final bill.  23/2/21 Meridian confirmed request to decommission this Icp will take place 2/3/21 service # SR3427856 advised Laura - 6/1/21 emailed Simon for site status New Dunedin Hospital Build</t>
  </si>
  <si>
    <t>HWB0331</t>
  </si>
  <si>
    <t>26.40::</t>
  </si>
  <si>
    <t>9/10/20 RM emailed Meridian: The Ministry of Health  have requested that 360 Cumberland Street, Central Dunedin ICP 0000201461DEA25 be finalized and decommission as soon as possible. (New Dunedin hospital site)_x000D_
Would appreciate your assistance in expediting this request for MoH._x000D_
New Dunedin Hospital Build</t>
  </si>
  <si>
    <t>New Dunedin Hospital Build_x000D_
9/10/20 RM emailed Meridian: The Ministry of Health  have requested that 360 Cumberland Street, Central Dunedin ICP 0000201461DEA25 be finalized and decommission as soon as possible. (New Dunedin hospital site)_x000D_
Would appreciate your assistance in expediting this request for MoH._x000D_
New Dunedin Hospital Build</t>
  </si>
  <si>
    <t>105.00:2.69:</t>
  </si>
  <si>
    <t>SH3A</t>
  </si>
  <si>
    <t>360 CUMBERLAND STREET CENTRAL, DUNEDIN, Otago 9016</t>
  </si>
  <si>
    <t>New SPID 179.  Mult meters. 17/2/23 transferred to Te Whatu Ora eff 28/01/23.   New Dunedin Hospital Build</t>
  </si>
  <si>
    <t>New Dunedin Hospital Build_x000D_
rates ex gst Anytime 0.2489 - Controlled 0.2489 - Daily 0.7482 - EC Levy 0.0014043478 as per Meridian Agreement_x000D_
first invoice billed correctly</t>
  </si>
  <si>
    <t>::</t>
  </si>
  <si>
    <t>SHSD15</t>
  </si>
  <si>
    <t>Residence Flat 174 C Castle Street  Dunedin</t>
  </si>
  <si>
    <t>New SPID 187.  17/2/23 transferred to Te Whatu Ora name.  New Dunedin Hospital Build- consumption query emailed to Simon 7/4/21 response This is part of the Dunedin hospital build site and as such potions will/have been decommissioned as the project progresses.  Drops in usage would be in line with expectations.</t>
  </si>
  <si>
    <t>Unit FLAT, 174 B CASTLE STREET, DUNEDIN, Otago 9016</t>
  </si>
  <si>
    <t>New SPID 181.  Mult meters.  17/2/23 transferred to Te Whatu Ora name.  New Dunedin Hospital Build</t>
  </si>
  <si>
    <t>Unit FLAT, 174 D CASTLE STREET, DUNEDIN, Otago 9016</t>
  </si>
  <si>
    <t>TWO NDH PMO Office, 83 Castle St, Dunedin</t>
  </si>
  <si>
    <t>New SPID 182.  18/5/23 Kieran advised: shared TWO office with IIG and Southern staff on site and used for hosting governance meetings.  17/2/23 transferred to Te Whatu Ora name.  New Dunedin Hospital Build</t>
  </si>
  <si>
    <t>New Dunedin Hospital Build_x000D_
Aug20 waiting for first invoice shoulod arri9ve in Sept20 summary statement.</t>
  </si>
  <si>
    <t>14.2::</t>
  </si>
  <si>
    <t>Commercial  83 Castle Street  Dunedin</t>
  </si>
  <si>
    <t>Palmerston North</t>
  </si>
  <si>
    <t>Forward this inv to Lee Benjamin (f) each month. Lee.Benjamin@teaho.govt.nz.</t>
  </si>
  <si>
    <t>MUST EMAIL MONTHLY COPY OF INVOICE TO LEE BENJAMIN (she) Lee.Benjamin@teaho.govt.nz;new meridian billing system flux incl ea levy and ppd in rates/lines  now sp % for ppd has been removed fro, discount area.</t>
  </si>
  <si>
    <t>04 816 3320,  Lee Benjamin 021427162</t>
  </si>
  <si>
    <t>BPE0331</t>
  </si>
  <si>
    <t>MNW</t>
  </si>
  <si>
    <t xml:space="preserve">  619 Featherston Street Roslyn Palmerston North</t>
  </si>
  <si>
    <t>6/5/22 confirmed last read based on read provided.  5/5/22 last inv FE.  Asked Meridian to confirm cons based on photo meter reads as 5 prev ests.  4/4/22 Beverley supplied photo meter reads, forwarded to Penny @Meridian.  7/3/22 emailed Meridian to request cease 4/4/22 and advised Simon to obtain photo meter read due to 4 prev ests.   25/2/22 Simon Clear requested roll out eff 4/4/22.  Requested switch in on 3/8/21 effective 1st August 21</t>
  </si>
  <si>
    <t>SMRT</t>
  </si>
  <si>
    <t>ETC0011</t>
  </si>
  <si>
    <t>SNGV14</t>
  </si>
  <si>
    <t>SNLG2</t>
  </si>
  <si>
    <t>Unit Lvl 7/Willis Tower, 72-80 Boulcott Street, Wellington,  6011</t>
  </si>
  <si>
    <t xml:space="preserve">New SPID 183. 17/2/23 transferred Te Whatu Ora.    Archive storage. 
 Gavin 06 345 4841 meter requires key and new security system in place.  </t>
  </si>
  <si>
    <t>confirmation from Meridian has been received 5/8/21</t>
  </si>
  <si>
    <t>Telecom Central Level 5/Willis Tower 44 Willis Street  Wellington</t>
  </si>
  <si>
    <t>12/06/23 spoke with David @Meri to confirm when decom actually finalised as wasn't expecting extra June billing or consumption - is correct decom took place on 26/04/23, low cons, but high network costs.  6/6/23 mention on MoH journal email that this is final and that site has been reversed &amp; rebilled back to 28 Nov.  Up to MoH if it wants to on-charge any costs to TWO.   31/3/23 decom raised, as meter has been bypassed for some time, MoH to pay.  20/3/23 transferred to TWO eff 2/3/23.   9/2/23 Nick Hope, Aotea Electric, advised that this site is now the Southbase Offices .  4/5/22 site connected via Jared. Needs Certificate of Verification to be provided before Meridian can activate.  Emailed Laura 24/1/22 &amp; 4/2/22 re this – awaiting response. Ex-Anytime Fitness</t>
  </si>
  <si>
    <t>20.60::</t>
  </si>
  <si>
    <t>398 CUMBERLAND STREET CENTRAL, DUNEDIN, Otago 9016</t>
  </si>
  <si>
    <t>DUMMY</t>
  </si>
  <si>
    <t>MANUAL</t>
  </si>
  <si>
    <t>New SPID 185.  Mult meters.  17/2/23 transferred to Te Whatu Ora name.   25/2/22 Simon Clear requested roll in eff ASAP to Peter.  28/2/22 Brenda advised Meridian.</t>
  </si>
  <si>
    <t>Telecom Central Level 6/Willis Tower 44 Willis Street  Wellington</t>
  </si>
  <si>
    <t>New Zealand</t>
  </si>
  <si>
    <t>LF</t>
  </si>
  <si>
    <t>Carbon - source Waste Management</t>
  </si>
  <si>
    <t>Landfill_NZ_ONG</t>
  </si>
  <si>
    <t>Landfill_NZ_OG</t>
  </si>
  <si>
    <t>Carbon - source Tandem Travel Report</t>
  </si>
  <si>
    <t>Taxi_NZ_IA</t>
  </si>
  <si>
    <t>FUEL</t>
  </si>
  <si>
    <t>Carbon - source Kiwi Fuelcards</t>
  </si>
  <si>
    <t>Fuelfill_NZ_Diesel</t>
  </si>
  <si>
    <t>Fuelfill_NZ_Premium</t>
  </si>
  <si>
    <t>Fuelfill_NZ_Regular</t>
  </si>
  <si>
    <t>AIRT</t>
  </si>
  <si>
    <t>Carbon - source Tandem Travel</t>
  </si>
  <si>
    <t>Air_Travel_NZ_Domestic</t>
  </si>
  <si>
    <t>Air_Travel_NZ_Domestic_L</t>
  </si>
  <si>
    <t>Air_Travel_NZ_Domestic_M</t>
  </si>
  <si>
    <t>Air_Travel_NZ_Domestic_S</t>
  </si>
  <si>
    <t>Air_Travel_NZ_LH_Bus</t>
  </si>
  <si>
    <t>Air_Travel_NZ_LH_Econ</t>
  </si>
  <si>
    <t>Air_Travel_NZ_LH_PremEco</t>
  </si>
  <si>
    <t>Air_Travel_NZ_SH_Bus</t>
  </si>
  <si>
    <t>Air_Travel_NZ_SH_Econ</t>
  </si>
  <si>
    <t>FR</t>
  </si>
  <si>
    <t>Carbon - source KiwiExpress</t>
  </si>
  <si>
    <t>Freight_NZ_2p-10_3000</t>
  </si>
  <si>
    <t>Freight_NZ_2d-10_3000</t>
  </si>
  <si>
    <t>Freight_NZ_2p-15_2000</t>
  </si>
  <si>
    <t>Freight_NZ_2p-15_3000</t>
  </si>
  <si>
    <t>Freight_NZ_2d-15_3000</t>
  </si>
  <si>
    <t>Freight_NZ_2d-15_more</t>
  </si>
  <si>
    <t>Freight_NZ_2p+15_2000</t>
  </si>
  <si>
    <t>Freight_NZ_2p+15_3000</t>
  </si>
  <si>
    <t>Freight_NZ_2d+15_2000</t>
  </si>
  <si>
    <t>Freight_NZ_2d+15_3000</t>
  </si>
  <si>
    <t>Freight_NZ_2d+15_more</t>
  </si>
  <si>
    <t>Carbon - source Courier Post  site sub cat to be created to 2_RoadAllTruck</t>
  </si>
  <si>
    <t>Freight_NZ_FRO</t>
  </si>
  <si>
    <t>Carbon - source Courier Post</t>
  </si>
  <si>
    <t>Freight_NZ_2_tCO2e</t>
  </si>
  <si>
    <t>ACC</t>
  </si>
  <si>
    <t>Carbon -source Tadem</t>
  </si>
  <si>
    <t>Accommodation_NZ_ARE</t>
  </si>
  <si>
    <t>Accommodation_NZ_AUS</t>
  </si>
  <si>
    <t>Accommodation_NZ_AUT</t>
  </si>
  <si>
    <t>Accommodation_NZ_CAN</t>
  </si>
  <si>
    <t>Accommodation_NZ_GBR</t>
  </si>
  <si>
    <t>Accommodation_NZ_NLD</t>
  </si>
  <si>
    <t>Accommodation_NZ_NZL</t>
  </si>
  <si>
    <t>Accommodation_NZ_PHL</t>
  </si>
  <si>
    <t>Accommodation_NZ_SGP</t>
  </si>
  <si>
    <t>Carbon -source Tadem sub cat to be create to CHN</t>
  </si>
  <si>
    <t>Accommodation_NZ_CHN</t>
  </si>
  <si>
    <t>Carbon -source Tadem sub cat to be create to COL</t>
  </si>
  <si>
    <t>Accommodation_NZ_COL</t>
  </si>
  <si>
    <t>Carbon -source Tadem sub cat to be create to MAL</t>
  </si>
  <si>
    <t>Accommodation_NZ_MAL</t>
  </si>
  <si>
    <t>Carbon -source Tadem sub cat to be create to FCP</t>
  </si>
  <si>
    <t>Accommodation_NZ_FCP</t>
  </si>
  <si>
    <t>Carbon -source Tadem sub cat CHE</t>
  </si>
  <si>
    <t>Accommodation_NZ_CHE</t>
  </si>
  <si>
    <t>Carbon -source Tadem sub cat to be create to THA</t>
  </si>
  <si>
    <t>Accommodation_NZ_THA</t>
  </si>
  <si>
    <t>Accommodation_NZ_USA</t>
  </si>
  <si>
    <t>Taxi_NZ_ID</t>
  </si>
  <si>
    <t>Personal_Vehicles_NZ_JA</t>
  </si>
  <si>
    <t>Carbon - source Tandem Travel Report  sub cat will need to be created and changed to JB</t>
  </si>
  <si>
    <t>Personal_Vehicles_NZ_JB</t>
  </si>
  <si>
    <t>Rental_Vehicles_NZ_K_Diesel</t>
  </si>
  <si>
    <t>Rental_Vehicles_NZ_K_Electric</t>
  </si>
  <si>
    <t>Rental_Vehicles_NZ_K_Petrol</t>
  </si>
  <si>
    <t>Carbon - source Tandem Travel Report sub cat to be created and changed to Rental Cars-MOH_Hertz_avgBY
Not used past F19</t>
  </si>
  <si>
    <t>Rental_Vehicles_NZ_MOH_Hertz_avgBY</t>
  </si>
  <si>
    <t>Carbon - source Tandem Travel Report sub cat to be created and changed to Rental Cars_Kp+15_1600</t>
  </si>
  <si>
    <t>Rental_Vehicles_NZ_Kp+15_1600</t>
  </si>
  <si>
    <t>Carbon - source Tandem Travel Report sub cat to be created and changed to Rental Cars Kp+15_2000</t>
  </si>
  <si>
    <t>Rental_Vehicles_NZ_Kp+15_2000</t>
  </si>
  <si>
    <t>Carbon - source Tandem Travel Report sub cat to be created and changed to Rental Cars Kp+15_3000</t>
  </si>
  <si>
    <t>Rental_Vehicles_NZ_Kp+15_3000</t>
  </si>
  <si>
    <t>Carbon - source Tandem Travel Report sub cat to be created and changed to Rental Cars Kp+15_More</t>
  </si>
  <si>
    <t>Rental_Vehicles_NZ_Kp+15_More</t>
  </si>
  <si>
    <t>Carbon - source Tandem Travel Report sub cat to be created and changed to Rental Cars Kd+15_3000</t>
  </si>
  <si>
    <t>Rental_Vehicles_NZ_Kd+15_3000</t>
  </si>
  <si>
    <t>Carbon - source Tandem Travel Report sub cat to be created and changed to Rental Cars kph+15_2000</t>
  </si>
  <si>
    <t>Rental_Vehicles_NZ_Kph+15_2000</t>
  </si>
  <si>
    <t>Carbon - source Tandem Travel Report sub cat to be created and changed to Rental Cars kph+15_3000</t>
  </si>
  <si>
    <t>Rental_Vehicles_NZ_Kph+15_3000</t>
  </si>
  <si>
    <t>PT</t>
  </si>
  <si>
    <t>Public_Transport_NZ_Bdiesel</t>
  </si>
  <si>
    <t>Carbon - source Tandem Travel Report  sub ca to be created and changed to TmetroE</t>
  </si>
  <si>
    <t>Public_Transport_NZ_TmetroE</t>
  </si>
  <si>
    <t>WT</t>
  </si>
  <si>
    <t>Water_NZ_W</t>
  </si>
  <si>
    <t>Carbon -source Tadem sub cat to be created and changed to RUS</t>
  </si>
  <si>
    <t>Accommodation_NZ_RUS</t>
  </si>
  <si>
    <t>Work_from_home_NZ_WFH</t>
  </si>
  <si>
    <t>TL</t>
  </si>
  <si>
    <t>Carbon - transmission losses MoH / MoH</t>
  </si>
  <si>
    <t>Trans_Losses_NZ_ELEC</t>
  </si>
  <si>
    <t>Carbon Freight</t>
  </si>
  <si>
    <t>Freight_NZ_2d-15_1600</t>
  </si>
  <si>
    <t>Freight_NZ_2p-10_2000</t>
  </si>
  <si>
    <t>Accommodation_NZ_FJI</t>
  </si>
  <si>
    <t>Accommodation_NZ_PRT</t>
  </si>
  <si>
    <t>Accommodation_NZ_ITA</t>
  </si>
  <si>
    <t>TWO L4 Shamrock House, 81 Molesworth St, Wellington</t>
  </si>
  <si>
    <t>9/5/23 Donna asked me to claim site eff 1 Jun 23.</t>
  </si>
  <si>
    <t>NZAL</t>
  </si>
  <si>
    <t>NSR0011</t>
  </si>
  <si>
    <t>PNZALP3</t>
  </si>
  <si>
    <t>LNZALL1</t>
  </si>
  <si>
    <t xml:space="preserve"> Level 4 81 Molesworth Street Wellington Wellington</t>
  </si>
  <si>
    <t>TWO L5 Shamrock House, 81 Molesworth St, Wellington</t>
  </si>
  <si>
    <t xml:space="preserve"> Level 5 81 Molesworth Street Wellington Wellington</t>
  </si>
  <si>
    <t>TWO L6 Shamrock House, 81 Molesworth St, Wellington</t>
  </si>
  <si>
    <t>Not billed in Aug23.
9/5/23 Donna asked me to claim site eff 1 Jun 23.</t>
  </si>
  <si>
    <t xml:space="preserve"> Level 6 81 Molesworth Street Wellington Wellington</t>
  </si>
  <si>
    <t>TWO L7 Shamrock House, 81 Molesworth St, Wellington</t>
  </si>
  <si>
    <t>06/09/24 sig cons drop, queried w Donna - she advised that only 1 staff member working on site currently.
9/5/23 Donna asked me to claim site eff 1 Jun 23.</t>
  </si>
  <si>
    <t xml:space="preserve"> Level 7 81 Molesworth Street  Wellington Wellington</t>
  </si>
  <si>
    <t>Carbon - indirect electiricity used by MoH YE22 only. Moved to HNZ from 01/07/22</t>
  </si>
  <si>
    <t>Indirect_Energy_NZ_IND_E</t>
  </si>
  <si>
    <t>Carbon - Te Whatu Ora / Ministry of Health transmission losses</t>
  </si>
  <si>
    <t>Old SPID 14.  Prescription storage facility/Call Centre.</t>
  </si>
  <si>
    <t>BRK</t>
  </si>
  <si>
    <t>137 LONDON STREET, WANGANUI,  4500</t>
  </si>
  <si>
    <t>Old SPID 32.</t>
  </si>
  <si>
    <t>Old SPID 39.  Modem being replaced on 19/07/23.</t>
  </si>
  <si>
    <t>13.50::</t>
  </si>
  <si>
    <t>475 MORAY PLACE, DUNEDIN, Otago 9016</t>
  </si>
  <si>
    <t>Old SPID 42.</t>
  </si>
  <si>
    <t>Old SPID 66.  NOT paid by SP, BV/reporting only.  Send to NDH_invoices@health.govt.nz for payment - see template.  Put in separate history batch.
04/03/24 disabled all tariffs as not found by during Lookups.  Recreated in Lookups to see if that resolves the issue. 
Ex-Lightning Direct site.</t>
  </si>
  <si>
    <t>11.80::</t>
  </si>
  <si>
    <t>MTRX</t>
  </si>
  <si>
    <t>168 CASTLE STREET, DUNEDIN, Otago 9016</t>
  </si>
  <si>
    <t>Old SPID 74.   Invoices NOT paid by SP, BV/reporting only.  Send to NDH_invoices@health.govt.nz for payment - see template.  Put in separate history batch.</t>
  </si>
  <si>
    <t>Unit FLAT, 174 C CASTLE STREET, DUNEDIN, Otago 9016</t>
  </si>
  <si>
    <t>Old SPID 77.
26/07/24 invoices NOT paid by SP, BV/reporting only. Send to NDH_invoices@health.govt.nz for payment - see template. Put in separate history batch.  Query - should be included with NDH Project invoices?  Asked Donna for clarification.  Yes.</t>
  </si>
  <si>
    <t>8.00::</t>
  </si>
  <si>
    <t>83 CASTLE STREET, DUNEDIN, Otago 9016</t>
  </si>
  <si>
    <t>PO 206067</t>
  </si>
  <si>
    <t>Old SPID 80.  
22/11/23 sm successfully installed.
06/11/23 Penny advised upgrades imminent, advised Donna.
31/10/23 chased upgrade.
28/08/23 Penny confirmed smartmeter install imminent.  Advised Donna that we don't try to provide a process for access in the meantime.
21/07/23 asked Merx for smartmeter update and if L6 can get one at the same time.</t>
  </si>
  <si>
    <t>Unit Level 5/Willis Tower, 44 Willis Street, Wellington,  6011</t>
  </si>
  <si>
    <t>Old SPID 84.
22/11/23 sm successfully installed.
06/11/23 Penny advised upgrades imminent, advised Donna.
31/10/23 chased upgrade.
28/08/23 Penny confirmed smartmeter install imminent.  Advised Donna that we don't try to provide a process for access in the meantime.
21/07/23 asked Merx to include this site for smartmeter upgrade.  Add savings when done.</t>
  </si>
  <si>
    <t>Unit Level 6/Willis Tower, 44 Willis Street, Wellington,  6011</t>
  </si>
  <si>
    <t>Invoices NOT paid by SP, BV/reporting only.  Send to NDH_invoices@health.govt.nz for payment - see template.
Put in separate history batch.</t>
  </si>
  <si>
    <t>.6:2.69:</t>
  </si>
  <si>
    <t>Hospital T/S; Lot 41 Blk 23  168 Castle Street  Dunedin</t>
  </si>
  <si>
    <t xml:space="preserve">Old SPID 75.  18/5/23 Ritchie Fieldwick confirmed site can be switched to Southern DHB.  Asked Merx to switch eff 29Mar23.  Sebastian is Merx AM.  Will reverse charges on B433 and not charge when redoing journal (once PO received).  Mult meters.  </t>
  </si>
  <si>
    <t xml:space="preserve">Old SPID 76.  18/5/23 Ritchie Fieldwick confirmed site can be switched to Southern DHB.  Sebastian is Merx AM.  Will reverse charges on B433 and not charge when redoing journal (once PO received).  </t>
  </si>
  <si>
    <t>Carbon</t>
  </si>
  <si>
    <t>Public_Transport_NZ_TmetroD</t>
  </si>
  <si>
    <t>GASOLINE</t>
  </si>
  <si>
    <t>History 2 meters  WS1Ta &amp; WS1T</t>
  </si>
  <si>
    <t>History</t>
  </si>
  <si>
    <t>Carbon emissions, Transmission losses - electricity Te Whatu Ora</t>
  </si>
  <si>
    <t>Accommodation_NZ_ZAF</t>
  </si>
  <si>
    <t>Accommodation_NZ_HUN</t>
  </si>
  <si>
    <t>Carbon - source Tandem</t>
  </si>
  <si>
    <t>Accommodation_NZ_IDN</t>
  </si>
  <si>
    <t>Accommodation_NZ_PAN</t>
  </si>
  <si>
    <t>03/04/24 Tane asked me to claim this site assuming eff 24/03/24.  New build.  Replacing SPID 20 - 108 Victoria St eventually.</t>
  </si>
  <si>
    <t xml:space="preserve">  393 Wilson Road  Halcombe</t>
  </si>
  <si>
    <t>B_Elec</t>
  </si>
  <si>
    <t>Public_Transport_NZ_B_Elec</t>
  </si>
  <si>
    <t>Unknown_NZ_ALL</t>
  </si>
  <si>
    <t>05/06/24 unexpected connection fee.  Confirmed with Sherina, site is NDH.  Invoices NOT paid by SP, BV/reporting only.  Send to NDH_invoices@health.govt.nz for payment - see template.  Put in separate history batch.</t>
  </si>
  <si>
    <t>172 Castle Street, Dunedin, 9016</t>
  </si>
  <si>
    <t>Accommodation_NZ_BEL</t>
  </si>
  <si>
    <t>23/09/24 Merx confirmed set up, missed monthly billing cycle.
20/09/24 not billed in Sept, followed up.
31/07/24 Donna asked me to switch in site eff 02/08/24 (emailed Merx 02/08/24).</t>
  </si>
  <si>
    <t>GTX300</t>
  </si>
  <si>
    <t>VECG2</t>
  </si>
  <si>
    <t>69 Tory Street, Te Aro, Wellington, 6011</t>
  </si>
  <si>
    <t>BRA</t>
  </si>
  <si>
    <t>Accommodation_NZ_BRA</t>
  </si>
  <si>
    <t>scope</t>
  </si>
  <si>
    <t>lvl1</t>
  </si>
  <si>
    <t>lvl2</t>
  </si>
  <si>
    <t>lvl3</t>
  </si>
  <si>
    <t>lvl4</t>
  </si>
  <si>
    <t>lvl5</t>
  </si>
  <si>
    <t>label</t>
  </si>
  <si>
    <t>Unit</t>
  </si>
  <si>
    <t>GHG</t>
  </si>
  <si>
    <t>EmissionFactor</t>
  </si>
  <si>
    <t>sub-cat</t>
  </si>
  <si>
    <t>Fuel</t>
  </si>
  <si>
    <t>Stationary combustion fuel emission factors</t>
  </si>
  <si>
    <t>Residential use</t>
  </si>
  <si>
    <t>Coal - Default</t>
  </si>
  <si>
    <t>CO₂-e</t>
  </si>
  <si>
    <t>39568e41-57d6-4fd6-8f41-05d7f7424194</t>
  </si>
  <si>
    <t>CO₂</t>
  </si>
  <si>
    <t>CH₄</t>
  </si>
  <si>
    <t>N₂O</t>
  </si>
  <si>
    <t>Coal - Bituminous</t>
  </si>
  <si>
    <t>2c75d725-1baa-4f9b-8ae8-a58957f3b6bb</t>
  </si>
  <si>
    <t>Coal - Sub-Bituminous</t>
  </si>
  <si>
    <t>2dff7f24-ab5f-4951-a35b-72bd06236de3</t>
  </si>
  <si>
    <t>Coal - Lignite</t>
  </si>
  <si>
    <t>e55f37b0-4203-40a9-a018-cef9b81f9dde</t>
  </si>
  <si>
    <t>Commercial use</t>
  </si>
  <si>
    <t>70515ed9-db3e-463b-a54f-0580e7b8ea8e</t>
  </si>
  <si>
    <t>1abdfdaa-b12b-43f0-86bc-8c8108d0f9c3</t>
  </si>
  <si>
    <t>28aa369d-97cd-4993-8879-a863ee1f6948</t>
  </si>
  <si>
    <t>395adddd-beb2-46cb-bbb4-96c8e1888875</t>
  </si>
  <si>
    <t>litre</t>
  </si>
  <si>
    <t>4bb87d64-8572-4588-8a69-3fd8036fdf68</t>
  </si>
  <si>
    <t>Stat_Fuel_NZ_St_Diesel</t>
  </si>
  <si>
    <t>f03f2229-5f84-4c11-b798-7d3d69c644ec</t>
  </si>
  <si>
    <t>Derived</t>
  </si>
  <si>
    <t>Heavy Fuel Oil</t>
  </si>
  <si>
    <t>34b51fbd-7470-4b95-a432-9bcf632a5e2c</t>
  </si>
  <si>
    <t>Light Fuel Oil</t>
  </si>
  <si>
    <t>83c96e6a-1a8f-4aa8-8039-c988162fdf2d</t>
  </si>
  <si>
    <t>1ba84533-5f43-4401-a953-574f3ce058ed</t>
  </si>
  <si>
    <t>GAS_NZ_NG</t>
  </si>
  <si>
    <t>GJ</t>
  </si>
  <si>
    <t>05902722-2fca-4483-9103-af381fb633fa</t>
  </si>
  <si>
    <t>Industrial Use</t>
  </si>
  <si>
    <t>3c46934d-43fc-40a9-a080-074b943acf13</t>
  </si>
  <si>
    <t>03fddbad-8cd4-497c-9086-a3aa39a4bf29</t>
  </si>
  <si>
    <t>3a1608fa-58ef-4bec-86d9-f03514dd3bf6</t>
  </si>
  <si>
    <t>0adce7e1-50b2-4d46-87fd-c44b967171b9</t>
  </si>
  <si>
    <t>9aba7860-eec9-43c7-b449-600535405320</t>
  </si>
  <si>
    <t>d22a5123-ce96-40ee-a07d-b74742716d1e</t>
  </si>
  <si>
    <t>77daa984-d9bd-45ba-a8e3-2a097260937b</t>
  </si>
  <si>
    <t>4b7ff51d-865d-40b0-a317-d8553fb91eda</t>
  </si>
  <si>
    <t>fbcbf333-e4bd-49af-8703-612d17f0e88d</t>
  </si>
  <si>
    <t>8727b7ec-054e-4063-b626-ebc15db7c2ee</t>
  </si>
  <si>
    <t>Transport fuel emission factors</t>
  </si>
  <si>
    <t>Transport fuels</t>
  </si>
  <si>
    <t>Regular Petrol</t>
  </si>
  <si>
    <t>520c3a4d-5ba0-45d7-85b5-8d10e0b25c96</t>
  </si>
  <si>
    <t>FUELFILL_NZ_Regular</t>
  </si>
  <si>
    <t>Premium Petrol</t>
  </si>
  <si>
    <t>87bbbd2d-9628-4855-8347-21faf779d107</t>
  </si>
  <si>
    <t>FUELFILL_NZ_Premium</t>
  </si>
  <si>
    <t>14b4374c-5d94-4272-ad8a-05fc09b4c787</t>
  </si>
  <si>
    <t>FUELFILL_NZ_Diesel</t>
  </si>
  <si>
    <t>4dbb0b57-54b0-4e6b-bcc5-7853698eee5b</t>
  </si>
  <si>
    <t>FUELFILL_NZ_FleetLPG</t>
  </si>
  <si>
    <t>5188d3cb-bed8-481f-b239-1d9c59f92d4e</t>
  </si>
  <si>
    <t>NA</t>
  </si>
  <si>
    <t>eda03e33-143e-4765-a459-b1b2e40c0fa5</t>
  </si>
  <si>
    <t>Aviation fuel (Kerosene)</t>
  </si>
  <si>
    <t>0d467ed7-c88f-4f7a-adb6-d5bd86be9f9f</t>
  </si>
  <si>
    <t>074ea59f-2e76-472b-8fff-0574cfd887d2</t>
  </si>
  <si>
    <t>Aviation gas</t>
  </si>
  <si>
    <t>edecde89-19c9-40b1-9bb9-0cb62ccda936</t>
  </si>
  <si>
    <t>cb8d0ed6-c807-413e-bd25-dad9b2c74244</t>
  </si>
  <si>
    <t>Biofuel and biomass emission factors</t>
  </si>
  <si>
    <t>Biofuel</t>
  </si>
  <si>
    <t>Bioethanol</t>
  </si>
  <si>
    <t>f755ef34-e2bb-479f-9833-ab51f2b7e0d0</t>
  </si>
  <si>
    <t>n/a</t>
  </si>
  <si>
    <t>BCO₂</t>
  </si>
  <si>
    <t>542d54aa-8a2b-4e8f-b00b-7ae4054a51ec</t>
  </si>
  <si>
    <t>Bioethanol blend E3</t>
  </si>
  <si>
    <t>021093bf-c3c1-42c7-9dee-f68a61722e23</t>
  </si>
  <si>
    <t>Bioethanol blend E10</t>
  </si>
  <si>
    <t>6ae0af03-66f6-464c-9af7-519c2350b159</t>
  </si>
  <si>
    <t>Biodiesel</t>
  </si>
  <si>
    <t>004cd3e5-4972-4d8b-be1f-0751f888a8c2</t>
  </si>
  <si>
    <t>e9e1cedf-c398-42ff-8790-9364a87fb6a8</t>
  </si>
  <si>
    <t>Biodiesel blend B5</t>
  </si>
  <si>
    <t>7d9936b0-ac06-438a-91e2-ecf9724f4c87</t>
  </si>
  <si>
    <t>Biodiesel blend B20</t>
  </si>
  <si>
    <t>857dda2c-440b-4bf1-8f50-7c595a5e7040</t>
  </si>
  <si>
    <t>Biomass - Manufacturing use</t>
  </si>
  <si>
    <t>Wood - Chips</t>
  </si>
  <si>
    <t>b9df510b-a730-40ab-ac83-7aa1423d3681</t>
  </si>
  <si>
    <t>Wood - Pellets</t>
  </si>
  <si>
    <t>981d9869-9d9f-4302-ba43-0d6a5571dd76</t>
  </si>
  <si>
    <t>Wood - Green</t>
  </si>
  <si>
    <t>3f81035c-0422-4351-a4b8-0f3b098fd4d8</t>
  </si>
  <si>
    <t>Biomass - Commercial use</t>
  </si>
  <si>
    <t>1678253c-f990-4b42-942f-0396d780bef9</t>
  </si>
  <si>
    <t>4f882488-249d-4d33-943b-ad3304fec297</t>
  </si>
  <si>
    <t>Transmission and distribution losses</t>
  </si>
  <si>
    <t>Natural gas used</t>
  </si>
  <si>
    <t>2ec5e615-ddcd-4606-bc9e-70de55d64f14</t>
  </si>
  <si>
    <t>Trans_Losses_NZ_GAS</t>
  </si>
  <si>
    <t>1f928f38-92f0-4198-826b-068d311bb248</t>
  </si>
  <si>
    <t>Calendar years - Transmission and distribution losses</t>
  </si>
  <si>
    <t>2024</t>
  </si>
  <si>
    <t>Electricity used</t>
  </si>
  <si>
    <t>ed8c8cbe-b33b-4e3c-ad3a-57f7b9fc2e27</t>
  </si>
  <si>
    <t>2023</t>
  </si>
  <si>
    <t>8afde764-9267-4d70-89f5-134b599c972a</t>
  </si>
  <si>
    <t>2022</t>
  </si>
  <si>
    <t>6d2bc869-c944-4f01-ad2e-03defb2a34fc</t>
  </si>
  <si>
    <t>2021</t>
  </si>
  <si>
    <t>9b5cc2ff-5f58-4ac2-a3b5-d55b232c8cae</t>
  </si>
  <si>
    <t>2020</t>
  </si>
  <si>
    <t>aa2a49e6-9eb6-4dee-a5ff-5b144d75c2ea</t>
  </si>
  <si>
    <t>2019</t>
  </si>
  <si>
    <t>510960ac-9023-46c8-88a6-c375d3423ab8</t>
  </si>
  <si>
    <t>2018</t>
  </si>
  <si>
    <t>a6ee8158-7611-4700-8955-cf6f206d62f8</t>
  </si>
  <si>
    <t>2017</t>
  </si>
  <si>
    <t>ac129571-f592-4256-bb20-0ef87a2b528b</t>
  </si>
  <si>
    <t>2016</t>
  </si>
  <si>
    <t>61f25ce3-839b-428a-b008-a1f9528f4def</t>
  </si>
  <si>
    <t>2015</t>
  </si>
  <si>
    <t>79213373-ea24-499a-affb-f164f13e5b34</t>
  </si>
  <si>
    <t>2014</t>
  </si>
  <si>
    <t>227a15c8-9299-4c0b-bb69-815e8c8b4071</t>
  </si>
  <si>
    <t>2013</t>
  </si>
  <si>
    <t>0e54bee1-22e3-4bd4-91d0-5a40d64dedf0</t>
  </si>
  <si>
    <t>2012</t>
  </si>
  <si>
    <t>8cc636df-96ad-4cb5-9e4e-14a03f760777</t>
  </si>
  <si>
    <t>Purchased energy</t>
  </si>
  <si>
    <t>Purchased energy emission factors - annual average</t>
  </si>
  <si>
    <t>f7ac7b2f-5ada-453b-ac64-1796ae2989bb</t>
  </si>
  <si>
    <t>0d4ea732-d68c-4cf4-8bc4-d87dd400276a</t>
  </si>
  <si>
    <t>ffd5eb10-c7fb-468a-810a-e747932f8764</t>
  </si>
  <si>
    <t>1174dc3e-94de-42be-a946-a1c3f16e9e6f</t>
  </si>
  <si>
    <t>a4e5ec84-8509-4be4-a6fa-02a81ffe7fb9</t>
  </si>
  <si>
    <t>89ff2712-b345-4768-a23c-7afebe34a0e2</t>
  </si>
  <si>
    <t>ce5a9b85-eb3f-4134-a788-44b920b77458</t>
  </si>
  <si>
    <t>9858068a-7ca8-4acc-b0a3-a270e25adb35</t>
  </si>
  <si>
    <t>06a7484a-c72b-4ebb-94c3-3c4e88b4c91c</t>
  </si>
  <si>
    <t>1c75f3cd-69ab-4f2b-aba6-ce839f9ec748</t>
  </si>
  <si>
    <t>42c0d563-1a0a-40ae-aa19-09955f00ebcd</t>
  </si>
  <si>
    <t>604cffe8-75ae-41fa-aa57-eb520d83537a</t>
  </si>
  <si>
    <t>f8a37ac0-86af-4a5e-aeac-0706de27aa24</t>
  </si>
  <si>
    <t>Purchased energy emission factors - calendar quarters</t>
  </si>
  <si>
    <t>Quarter</t>
  </si>
  <si>
    <t>Dec-2024</t>
  </si>
  <si>
    <t>7c280459-ed9a-4824-b497-3c29623c0bc1</t>
  </si>
  <si>
    <t>Sept-2024</t>
  </si>
  <si>
    <t>630300f9-4d05-480d-8ce5-82c304d4fa87</t>
  </si>
  <si>
    <t>Jun-2024</t>
  </si>
  <si>
    <t>ea245fc4-09fe-43d3-b14b-7e5eda23a2f2</t>
  </si>
  <si>
    <t>Mar-2024</t>
  </si>
  <si>
    <t>e956f060-1c00-408d-93c7-cd55f476c8b0</t>
  </si>
  <si>
    <t>Dec-2023</t>
  </si>
  <si>
    <t>cb7414ab-9ee8-4a8d-916e-6006c876c190</t>
  </si>
  <si>
    <t>Sept-2023</t>
  </si>
  <si>
    <t>fd7a22d6-eea8-4732-8130-1d5c002073fc</t>
  </si>
  <si>
    <t>Jun-2023</t>
  </si>
  <si>
    <t>20229981-c487-4038-a816-d1770076f380</t>
  </si>
  <si>
    <t>Mar-2023</t>
  </si>
  <si>
    <t>c9f0bf94-6da3-44c5-ad73-38d578569079</t>
  </si>
  <si>
    <t>Dec-2022</t>
  </si>
  <si>
    <t>178e234f-6f99-4c06-a8e8-7269ff0b6fff</t>
  </si>
  <si>
    <t>Sept-2022</t>
  </si>
  <si>
    <t>f62988d7-2902-44b1-b41a-3d8726f0ce55</t>
  </si>
  <si>
    <t>Jun-2022</t>
  </si>
  <si>
    <t>8e2d70d5-bb8d-4d22-a6c4-a160c0a1884a</t>
  </si>
  <si>
    <t>Mar-2022</t>
  </si>
  <si>
    <t>83fb126a-45c1-4c5d-8067-ffc4b6eaa842</t>
  </si>
  <si>
    <t>Working from home</t>
  </si>
  <si>
    <t>Working from home emission factors</t>
  </si>
  <si>
    <t>Default</t>
  </si>
  <si>
    <t>employee days</t>
  </si>
  <si>
    <t>f0fd2836-ef0b-4804-b8f6-bb176b436624</t>
  </si>
  <si>
    <t>Without heating</t>
  </si>
  <si>
    <t>453f9a50-d755-4823-9046-77536b234737</t>
  </si>
  <si>
    <t>With heating</t>
  </si>
  <si>
    <t>4c03a294-1251-49a1-84db-7755b649df98</t>
  </si>
  <si>
    <t>Refrigerant use AR5</t>
  </si>
  <si>
    <t>Refrigerants and other gases</t>
  </si>
  <si>
    <t>Industrial designation or Common name</t>
  </si>
  <si>
    <t>Carbon dioxide (R - 744)</t>
  </si>
  <si>
    <t>0813ed69-1350-4bcb-9166-18b75f8c734d</t>
  </si>
  <si>
    <t>Methane</t>
  </si>
  <si>
    <t>8fa5677a-11e7-4efd-bb30-9ab487a2e76a</t>
  </si>
  <si>
    <t>Propane (R-290)</t>
  </si>
  <si>
    <t>C₃H₈</t>
  </si>
  <si>
    <t>9924e860-28dc-4ac0-ae2a-1a76b4426aed</t>
  </si>
  <si>
    <t>Nitrous oxide (R-744a)</t>
  </si>
  <si>
    <t>10799065-b92d-4e7e-807b-74316f70b959</t>
  </si>
  <si>
    <t>Isobutane(R-600a)</t>
  </si>
  <si>
    <t>C₄H₁₀</t>
  </si>
  <si>
    <t>7f0a5fd1-8823-426e-9a2e-78d5ab392346</t>
  </si>
  <si>
    <t>Substances controlled by the Montreal Protocol</t>
  </si>
  <si>
    <t>CFC-11  (R-11)</t>
  </si>
  <si>
    <t>CCl₃F</t>
  </si>
  <si>
    <t>716265a3-1850-48d2-a231-6f981d108d66</t>
  </si>
  <si>
    <t>CFC-12  (R-12)</t>
  </si>
  <si>
    <t>CCl₂F₂</t>
  </si>
  <si>
    <t>ba177106-e355-4c63-9692-0eac5952d3d2</t>
  </si>
  <si>
    <t>CFC-13  (R-13)</t>
  </si>
  <si>
    <t>CClF₃</t>
  </si>
  <si>
    <t>da0ac088-6e2d-41f9-b9ea-d8d1296cd4aa</t>
  </si>
  <si>
    <t>CFC-113  (R-113)</t>
  </si>
  <si>
    <t>CCl₂FCClF₂</t>
  </si>
  <si>
    <t>e1efaf37-c31d-4ea4-813f-4b2794edad2d</t>
  </si>
  <si>
    <t>CFC-114  (R-114)</t>
  </si>
  <si>
    <t>CClF₂CClF₂</t>
  </si>
  <si>
    <t>72f9436a-f512-4e4f-92d6-d5b757e5e6e4</t>
  </si>
  <si>
    <t>CFC-115  (R-115)</t>
  </si>
  <si>
    <t>CClF₂CF₃</t>
  </si>
  <si>
    <t>adf7b7f1-ce08-4589-9fb9-8b8a1f611872</t>
  </si>
  <si>
    <t>Halon-1301  (R-1301)</t>
  </si>
  <si>
    <t>CBrF₃</t>
  </si>
  <si>
    <t>04867193-c20d-4ca3-a0d1-59fbddfb2d2f</t>
  </si>
  <si>
    <t>Halon-1211  (R-1211)</t>
  </si>
  <si>
    <t>CBrClF₂</t>
  </si>
  <si>
    <t>ff53fe00-da89-473a-b766-0f2e8ef8626f</t>
  </si>
  <si>
    <t>Halon-2402  (R-2402)</t>
  </si>
  <si>
    <t>CBrF₂CBrF₂</t>
  </si>
  <si>
    <t>8ed6a724-af10-43c3-9764-46b819f544cf</t>
  </si>
  <si>
    <t>Carbon tetrachloride  (R-10)</t>
  </si>
  <si>
    <t>CCl₄</t>
  </si>
  <si>
    <t>3ab7fb82-57c3-4f63-8891-303ecde57c6e</t>
  </si>
  <si>
    <t>Methyl bromide</t>
  </si>
  <si>
    <t>CH₃Br</t>
  </si>
  <si>
    <t>43d60ad6-14bd-4b62-a6ee-07931f55dc69</t>
  </si>
  <si>
    <t>Methyl chloroform</t>
  </si>
  <si>
    <t>CH₃CCl₃</t>
  </si>
  <si>
    <t>fcdfd799-62a8-46f8-be7e-92856f3ffd87</t>
  </si>
  <si>
    <t>HCFC-21</t>
  </si>
  <si>
    <t>CHCl₂F</t>
  </si>
  <si>
    <t>df7a1b39-20e5-4b2e-aea2-3c37410f9a7f</t>
  </si>
  <si>
    <t>HCFC-22  (R-22)</t>
  </si>
  <si>
    <t>CHClF₂</t>
  </si>
  <si>
    <t>f75ef5a6-cd44-4bb9-81b8-7540a8c49514</t>
  </si>
  <si>
    <t>REFRIGERANTS_NZ_R22</t>
  </si>
  <si>
    <t>HCFC-123  (R-123)</t>
  </si>
  <si>
    <t>CHCl₂CF₃</t>
  </si>
  <si>
    <t>040c1614-2676-4d50-a000-1c8a9a794bec</t>
  </si>
  <si>
    <t>HCFC-124  (R-124)</t>
  </si>
  <si>
    <t>CHClFCF₃</t>
  </si>
  <si>
    <t>5113a12c-5ab5-4a05-8dd8-10e367fed1c2</t>
  </si>
  <si>
    <t>HCFC-141b  (R-141b)</t>
  </si>
  <si>
    <t>CH₃CCl₂F</t>
  </si>
  <si>
    <t>70173788-ad71-4eaf-bcfd-f2ae27a840ab</t>
  </si>
  <si>
    <t>HCFC-142b  (R-142b)</t>
  </si>
  <si>
    <t>CH₃CClF₂</t>
  </si>
  <si>
    <t>a4751376-7f4f-494f-8795-c18d85b54a6e</t>
  </si>
  <si>
    <t>HCFC-225ca  (R-225ca)</t>
  </si>
  <si>
    <t>CHCl₂CF₂CF₃</t>
  </si>
  <si>
    <t>27e8e94b-58a9-4c4a-a472-c71a0e8cdfe9</t>
  </si>
  <si>
    <t>HCFC-225cb  (R- 225cb)</t>
  </si>
  <si>
    <t>CHClFCF₂CClF₂</t>
  </si>
  <si>
    <t>21289e19-0e9c-44c8-8c42-6dd4bde00e50</t>
  </si>
  <si>
    <t>Hydrofluorocarbons</t>
  </si>
  <si>
    <t>HFC-23  (R-23)</t>
  </si>
  <si>
    <t>CHF₃</t>
  </si>
  <si>
    <t>4fe22aef-103c-491d-a58a-8f8805a9e391</t>
  </si>
  <si>
    <t>HFC-32  (R-32)</t>
  </si>
  <si>
    <t>CH₂F₂</t>
  </si>
  <si>
    <t>1b08d601-e56f-415b-a668-6294ab8c07bf</t>
  </si>
  <si>
    <t>REFRIGERANTS_NZ_HFC32</t>
  </si>
  <si>
    <t>HFC-41</t>
  </si>
  <si>
    <t>CH₃F</t>
  </si>
  <si>
    <t>6ee724bf-f013-4789-b2d8-d0dad5f9fc8f</t>
  </si>
  <si>
    <t>HFC-125  (R-125)</t>
  </si>
  <si>
    <t>CHF₂CF₃</t>
  </si>
  <si>
    <t>13d7efef-ed69-4442-b26b-eb6ddd0e47b4</t>
  </si>
  <si>
    <t>HFC-134</t>
  </si>
  <si>
    <t>CHF₂CHF₂</t>
  </si>
  <si>
    <t>e927b31b-901f-404d-9e2c-af4d2c3023df</t>
  </si>
  <si>
    <t>HFC-134a  (R-134a)</t>
  </si>
  <si>
    <t>CH₂FCF₃</t>
  </si>
  <si>
    <t>05905627-c683-4f00-b271-e719e2a306d8</t>
  </si>
  <si>
    <t>HFC-143</t>
  </si>
  <si>
    <t>CH₂FCHF₂</t>
  </si>
  <si>
    <t>fcbd8ac8-1aeb-477a-9839-831cfbc09930</t>
  </si>
  <si>
    <t>HFC-143a  (R-143a)</t>
  </si>
  <si>
    <t>CH₃CF₃</t>
  </si>
  <si>
    <t>146499ee-f9bf-4c9b-a7ce-623932495d0d</t>
  </si>
  <si>
    <t>HFC-152</t>
  </si>
  <si>
    <t>CH₂FCH₂F</t>
  </si>
  <si>
    <t>c5089ed8-6232-44ea-afaf-685753d6ff8d</t>
  </si>
  <si>
    <t>HFC-152a  (R-152a)</t>
  </si>
  <si>
    <t>CH₃CHF₂</t>
  </si>
  <si>
    <t>f28b8f8e-c193-4bb1-bb37-da66ce5de896</t>
  </si>
  <si>
    <t>HFC-161</t>
  </si>
  <si>
    <t>CH₃CH₂F</t>
  </si>
  <si>
    <t>92f83f05-8a7b-4e99-8f80-fd5209ff29f3</t>
  </si>
  <si>
    <t>HFC-227ea  (R-227ea)</t>
  </si>
  <si>
    <t>CF₃CHFCF₃</t>
  </si>
  <si>
    <t>ee51098b-c022-4500-b135-0805fa4ffaf3</t>
  </si>
  <si>
    <t>HFC-236cb</t>
  </si>
  <si>
    <t>CH₂FCF₂CF₃</t>
  </si>
  <si>
    <t>d802ba98-d133-45e6-933a-3c782fc08b61</t>
  </si>
  <si>
    <t>HFC-236ea</t>
  </si>
  <si>
    <t>CHF₂CHFCF₃</t>
  </si>
  <si>
    <t>613db031-8b4b-4a3d-8691-f35491bb4be5</t>
  </si>
  <si>
    <t>HFC-236fa  (R-236fa)</t>
  </si>
  <si>
    <t>CF₃CH₂CF₃</t>
  </si>
  <si>
    <t>558c0667-9c27-4193-8d20-a2d118fc403d</t>
  </si>
  <si>
    <t>HFC-245ca</t>
  </si>
  <si>
    <t>CH₂FCF₂CHF₂</t>
  </si>
  <si>
    <t>e5c51816-0309-4cc6-a4b1-d9d5ea7608d8</t>
  </si>
  <si>
    <t>HFC-245fa  (R - 245fa)</t>
  </si>
  <si>
    <t>CHF₂CH₂CF₃</t>
  </si>
  <si>
    <t>05f4c495-a9b6-4cc4-939b-9f56bd1d6885</t>
  </si>
  <si>
    <t>HFC-365mfc  (R- 365mfc)</t>
  </si>
  <si>
    <t>CH₃CF₂CH₂CF₃</t>
  </si>
  <si>
    <t>40937052-f867-453a-bab2-feca1475d05b</t>
  </si>
  <si>
    <t>HFC-43-10mee</t>
  </si>
  <si>
    <t>CF₃CHFCHFCF₂CF₃</t>
  </si>
  <si>
    <t>69949e3f-8bd3-434c-8938-6c5ab59646f8</t>
  </si>
  <si>
    <t>Perfluorinated compounds</t>
  </si>
  <si>
    <t>Sulphur hexafluoride</t>
  </si>
  <si>
    <t>SF₆</t>
  </si>
  <si>
    <t>5353ab0d-fa80-4ad6-9fdf-207803addca6</t>
  </si>
  <si>
    <t>Nitrogen trifluoride</t>
  </si>
  <si>
    <t>NF₃</t>
  </si>
  <si>
    <t>2f8d63bf-7dbc-4214-9795-5f7ae6a675b9</t>
  </si>
  <si>
    <t>PFC-14</t>
  </si>
  <si>
    <t>CF₄</t>
  </si>
  <si>
    <t>42cdb109-d387-468b-b1ce-e9784d981b7a</t>
  </si>
  <si>
    <t>PFC-116</t>
  </si>
  <si>
    <t>C₂F₆</t>
  </si>
  <si>
    <t>04df83db-1d2f-4cee-84fe-e9da183e6a4f</t>
  </si>
  <si>
    <t>PFC-218</t>
  </si>
  <si>
    <t>C₃F₈</t>
  </si>
  <si>
    <t>3dc059f9-1265-4a06-a85a-2f2da48ffeee</t>
  </si>
  <si>
    <t>PFC-318</t>
  </si>
  <si>
    <t>c-C₄F₈</t>
  </si>
  <si>
    <t>052b48dc-7fdb-4a52-83bf-c265c0cc4b5f</t>
  </si>
  <si>
    <t>PFC-31-10</t>
  </si>
  <si>
    <t>C₄F₁₀</t>
  </si>
  <si>
    <t>e031b340-7a39-496a-a710-50d2980da95c</t>
  </si>
  <si>
    <t>PFC-41-12</t>
  </si>
  <si>
    <t>n-C₅F₁₂</t>
  </si>
  <si>
    <t>6c059b89-1428-42df-8513-0de088d5d59b</t>
  </si>
  <si>
    <t>PFC-51-14</t>
  </si>
  <si>
    <t>n-C₆F₁₄</t>
  </si>
  <si>
    <t>eeb73335-0903-4b15-b0cf-509168fcb450</t>
  </si>
  <si>
    <t>PFC-91-18</t>
  </si>
  <si>
    <t>C₁₀F₁₈</t>
  </si>
  <si>
    <t>abb52729-932c-4be7-b196-36cf0a7cb4df</t>
  </si>
  <si>
    <t>Trifluoromethyl sulphur pentafluoride</t>
  </si>
  <si>
    <t>SF₅CF₃</t>
  </si>
  <si>
    <t>ae3f440a-7916-4757-bd2e-e9393bb70da0</t>
  </si>
  <si>
    <t>Perfluorocyclopropane</t>
  </si>
  <si>
    <t>c-C₃F₆</t>
  </si>
  <si>
    <t>be8016fb-464e-4c74-b5c7-014aeff25de2</t>
  </si>
  <si>
    <t>Fluorinated ethers</t>
  </si>
  <si>
    <t>HFE-125</t>
  </si>
  <si>
    <t>CHF₂OCF₃</t>
  </si>
  <si>
    <t>ed83e2d5-306f-4649-b1d8-0eaeb3bb2a94</t>
  </si>
  <si>
    <t>HFE-134</t>
  </si>
  <si>
    <t>CHF₂OCHF₂</t>
  </si>
  <si>
    <t>647f1c57-69a0-4e0b-a394-d15ab9f45e22</t>
  </si>
  <si>
    <t>HFE-143a</t>
  </si>
  <si>
    <t>CH₃OCF₃</t>
  </si>
  <si>
    <t>62f523c0-4ed5-4a1e-acd0-f7e82b0e2165</t>
  </si>
  <si>
    <t>HFE-227ea</t>
  </si>
  <si>
    <t>CF₃CHFOCF₃</t>
  </si>
  <si>
    <t>e726e5a1-9194-4b7e-bf60-e700dc269cf6</t>
  </si>
  <si>
    <t>HCFE-235da2 (Isoflurane)</t>
  </si>
  <si>
    <t>CHF₂OCHClCF₃</t>
  </si>
  <si>
    <t>d03aa695-2630-448c-b84c-c3d6293fcbd6</t>
  </si>
  <si>
    <t>HFE-236ea2</t>
  </si>
  <si>
    <t>CHF₂OCHFCF₃</t>
  </si>
  <si>
    <t>9e1e2d77-fcaa-452c-87b5-206b9981dbbf</t>
  </si>
  <si>
    <t>HFE-236fa</t>
  </si>
  <si>
    <t>CF₃CH₂OCF₃</t>
  </si>
  <si>
    <t>c8ccd2d6-af04-4093-9bfd-172b5b648949</t>
  </si>
  <si>
    <t>HFE-245cb2</t>
  </si>
  <si>
    <t>CH₃OCF₂CF₃</t>
  </si>
  <si>
    <t>c1e79841-58d7-4b9d-b280-979cf4ce54e9</t>
  </si>
  <si>
    <t>HFE-245fa1</t>
  </si>
  <si>
    <t>CHF₂CH₂OCF₃</t>
  </si>
  <si>
    <t>6bce6c79-0e91-47e0-859e-00741357fec0</t>
  </si>
  <si>
    <t>HFE-245fa2</t>
  </si>
  <si>
    <t>CHF₂OCH₂CF₃</t>
  </si>
  <si>
    <t>502916e7-00dc-4720-a867-4d311f98370c</t>
  </si>
  <si>
    <t>HFE-254cb2</t>
  </si>
  <si>
    <t>CH₃OCF₂CHF₂</t>
  </si>
  <si>
    <t>68d358f4-50fc-4333-8e55-108f20d7acb2</t>
  </si>
  <si>
    <t>HFE-263fb2</t>
  </si>
  <si>
    <t>CF₃CH₂OCH₃</t>
  </si>
  <si>
    <t>a4a0ef2e-15b0-4f4f-b455-db74841fd0b0</t>
  </si>
  <si>
    <t>HFE-329mcc2</t>
  </si>
  <si>
    <t>CHF₂CF₂OCF₂CF₃</t>
  </si>
  <si>
    <t>c3de9e47-3ba5-4935-b4d9-ad0deacfbcdb</t>
  </si>
  <si>
    <t>HFE-338mcf2</t>
  </si>
  <si>
    <t>CF₃CH₂OCF₂CF₃</t>
  </si>
  <si>
    <t>2c24343a-b317-4ecd-9112-569ca3931b83</t>
  </si>
  <si>
    <t>HFE-347mcc3</t>
  </si>
  <si>
    <t>CH₃OCF₂CF₂CF₃</t>
  </si>
  <si>
    <t>08da4bf1-7cdc-4aa4-9d32-b65fe23f24b1</t>
  </si>
  <si>
    <t>HFE-347mcf2</t>
  </si>
  <si>
    <t>CHF₂CH₂OCF₂CF₃</t>
  </si>
  <si>
    <t>5bd97818-809a-4d39-bf91-de73c421deb0</t>
  </si>
  <si>
    <t>HFE-347pcf2</t>
  </si>
  <si>
    <t>CHF₂CF₂OCH₂CF₃</t>
  </si>
  <si>
    <t>dfe58cc1-c7a7-4519-9d76-1e0a0b9a7cf7</t>
  </si>
  <si>
    <t>HFE-356mec3</t>
  </si>
  <si>
    <t>CH₃OCF₂CHFCF₃</t>
  </si>
  <si>
    <t>c636d2a9-df02-4506-8e19-f0ce0199708f</t>
  </si>
  <si>
    <t>HFE-356pcc3</t>
  </si>
  <si>
    <t>CH₃OCF₂CF₂CHF₂</t>
  </si>
  <si>
    <t>973459af-00c5-4e0d-b295-752e24851be5</t>
  </si>
  <si>
    <t>HFE-356pcf2</t>
  </si>
  <si>
    <t>CHF₂CH₂OCF₂CHF₂</t>
  </si>
  <si>
    <t>7e20a2ff-cb6e-4bd0-a97d-034f9bad22a7</t>
  </si>
  <si>
    <t>HFE-356pcf3</t>
  </si>
  <si>
    <t>CHF₂OCH₂CF₂CHF₂</t>
  </si>
  <si>
    <t>c1fea9a4-62d0-445d-a831-7e11f4a045b1</t>
  </si>
  <si>
    <t>HFE-365mcf3</t>
  </si>
  <si>
    <t>CF₃CF₂CH₂OCH₃</t>
  </si>
  <si>
    <t>cf4c755e-404c-44ea-92a1-7571b1d87b3f</t>
  </si>
  <si>
    <t>HFE-374pc2</t>
  </si>
  <si>
    <t>CHF₂CF₂OCH₂CH₃</t>
  </si>
  <si>
    <t>694c5788-ae1f-4ee1-a937-71a546bedfe3</t>
  </si>
  <si>
    <t>HFE-449sl (HFE-7100)</t>
  </si>
  <si>
    <t>C₄F₉OCH₃</t>
  </si>
  <si>
    <t>3e744926-4e8a-48d3-b95c-337359036ef0</t>
  </si>
  <si>
    <t>HFE-569sf2 (HFE-7200)</t>
  </si>
  <si>
    <t>C₄F₉OC₂H₅</t>
  </si>
  <si>
    <t>f2355ad7-ff9b-427f-bff8-92d53187add3</t>
  </si>
  <si>
    <t>HFE-43-10pccc124 (H-Galden 1040x)</t>
  </si>
  <si>
    <t>CHF₂OCF₂OC₂F₄OCHF₂</t>
  </si>
  <si>
    <t>d5dda2c3-f7d6-4692-a204-5c05750cb265</t>
  </si>
  <si>
    <t>HFE-236ca12 (HG-10)</t>
  </si>
  <si>
    <t>CHF₂OCF₂OCHF₂</t>
  </si>
  <si>
    <t>dc1bded1-a03c-4cb0-9bb7-03de943d476b</t>
  </si>
  <si>
    <t>HFE-338pcc13 (HG-01)</t>
  </si>
  <si>
    <t>CHF₂OCF₂CF₂OCHF₂</t>
  </si>
  <si>
    <t>389b2e47-4a61-48f8-acf4-3f85ad536eba</t>
  </si>
  <si>
    <t>Perfluoropolyethers</t>
  </si>
  <si>
    <t>PFPMIE</t>
  </si>
  <si>
    <t>CF₃OCF(CF₃)CF₂OCF₂OCF₃</t>
  </si>
  <si>
    <t>1ef76130-8d7b-4935-ae4e-f9d63a85757f</t>
  </si>
  <si>
    <t>Hydrocarbons and other compounds – Direct Effects</t>
  </si>
  <si>
    <t>Chloroform</t>
  </si>
  <si>
    <t>CHCl₃</t>
  </si>
  <si>
    <t>e0a6c5b1-da01-4595-ab74-bdca0d770e1c</t>
  </si>
  <si>
    <t>Dimethylether</t>
  </si>
  <si>
    <t>CH₃OCH₃</t>
  </si>
  <si>
    <t>58c7a922-2cb0-4e8e-949b-eb8a6d520c7d</t>
  </si>
  <si>
    <t>Methylene chloride</t>
  </si>
  <si>
    <t>CH₂Cl₂</t>
  </si>
  <si>
    <t>95c544e7-6a1e-45bd-b90c-741586bda875</t>
  </si>
  <si>
    <t>Halon-1201</t>
  </si>
  <si>
    <t>CHBrF₂</t>
  </si>
  <si>
    <t>28385b50-9360-44b1-ad3f-e3575d52f4e0</t>
  </si>
  <si>
    <t>Methyl chloride</t>
  </si>
  <si>
    <t>CH₃Cl</t>
  </si>
  <si>
    <t>3126462f-a09a-4416-ace0-841ff6d43b0e</t>
  </si>
  <si>
    <t>Refrigerant blends: Zeotropes</t>
  </si>
  <si>
    <t>403B</t>
  </si>
  <si>
    <t>R-290/22/218 (5.0/56.0/39.0)</t>
  </si>
  <si>
    <t>1551efbd-4ca2-47f1-8ebf-50e9f6603352</t>
  </si>
  <si>
    <t>404A</t>
  </si>
  <si>
    <t>R-125/143a/134a (44.0/52.0/4.0)</t>
  </si>
  <si>
    <t>f4b520f1-62b7-4a8f-913c-865be1cc87fb</t>
  </si>
  <si>
    <t>406A</t>
  </si>
  <si>
    <t>R-22/600a/142b (55.0/4.0/41.0)</t>
  </si>
  <si>
    <t>795d9bb7-c9e1-4fcc-9f56-60468c248426</t>
  </si>
  <si>
    <t>407C</t>
  </si>
  <si>
    <t>R-32/125/134a (23.0/25.0/52.0)</t>
  </si>
  <si>
    <t>c724d775-f190-4fee-ad78-26f3d3596fd7</t>
  </si>
  <si>
    <t>REFRIGERANTS_NZ_R407C</t>
  </si>
  <si>
    <t>407F</t>
  </si>
  <si>
    <t>R-32/125/134a (30.0/30.0/40.0)</t>
  </si>
  <si>
    <t>edb35901-8177-4ca6-9a4b-ef5b1b1065ba</t>
  </si>
  <si>
    <t>408A</t>
  </si>
  <si>
    <t>R-125/143a/22 (7.0/46.0/47.0)</t>
  </si>
  <si>
    <t>13c7c315-b153-46c8-9e7d-d3d8e3eb8f88</t>
  </si>
  <si>
    <t>409A</t>
  </si>
  <si>
    <t>R-22/124/142b (60.0/25.0/15.0)</t>
  </si>
  <si>
    <t>779491be-7543-4740-bbd2-e48df785af14</t>
  </si>
  <si>
    <t>409B</t>
  </si>
  <si>
    <t>R-22/124/142b (65.0/25.0/10.0)</t>
  </si>
  <si>
    <t>13a11293-ae31-4d54-aeca-cbb208f643a1</t>
  </si>
  <si>
    <t>410A</t>
  </si>
  <si>
    <t>R-32/125 (50.0/50.0)</t>
  </si>
  <si>
    <t>ff736967-fea2-4995-82da-f97f49f7fa84</t>
  </si>
  <si>
    <t>REFRIGERANTS_NZ_R410A</t>
  </si>
  <si>
    <t>413A</t>
  </si>
  <si>
    <t>R-218/134a/600a (9.0/88.0/3.0)</t>
  </si>
  <si>
    <t>80cc8c53-43bf-4d83-9ce1-4ebe0bd91fc9</t>
  </si>
  <si>
    <t>416A</t>
  </si>
  <si>
    <t>R-134a/124/600 (59.0/39.5/1.5)</t>
  </si>
  <si>
    <t>b6d8e3d9-a365-4ad9-aeb0-15c286fe9af7</t>
  </si>
  <si>
    <t>417A</t>
  </si>
  <si>
    <t>R-125/134a/600 (46.6/50.0/3.4)</t>
  </si>
  <si>
    <t>85ddda67-b651-4fb4-9a76-34bb65dec79e</t>
  </si>
  <si>
    <t>422A</t>
  </si>
  <si>
    <t>R-125/134a/600a (85.1/11.5/3.4)</t>
  </si>
  <si>
    <t>0d197231-2858-4186-b535-d83bb13e3fd3</t>
  </si>
  <si>
    <t>436A</t>
  </si>
  <si>
    <t>R-290/600 (56.0/44.0)</t>
  </si>
  <si>
    <t>db8a61ba-a2a7-4539-badf-4e5e42acab56</t>
  </si>
  <si>
    <t>436B</t>
  </si>
  <si>
    <t>R-290/600 (52.0/48.0)</t>
  </si>
  <si>
    <t>0bd7b684-7833-4b55-9f81-404405718646</t>
  </si>
  <si>
    <t>502</t>
  </si>
  <si>
    <t>R-22/115 (48.8/51.2)</t>
  </si>
  <si>
    <t>4e37cd66-8f89-446f-9091-8b655153de74</t>
  </si>
  <si>
    <t>Refrigerant blends: Azeotropes</t>
  </si>
  <si>
    <t>507A</t>
  </si>
  <si>
    <t>R-125/143a (50.0/50.0)</t>
  </si>
  <si>
    <t>d4179a4e-05bb-4338-8370-51684c6ecb57</t>
  </si>
  <si>
    <t>Medical gases</t>
  </si>
  <si>
    <t>HFE-347mmz1 (Sevoflurane)</t>
  </si>
  <si>
    <t>(CF₃)₂CHOCH₂F</t>
  </si>
  <si>
    <t>989d3ef8-9bec-461b-afc2-f45a50939558</t>
  </si>
  <si>
    <t>43f1239e-b588-487f-8108-0e428521f262</t>
  </si>
  <si>
    <t>HFE-236ea2 (Desflurane)</t>
  </si>
  <si>
    <t>42da1317-22b7-472f-b42c-dcf19a1b9519</t>
  </si>
  <si>
    <t>Medical gas blends - Mix (mass %) - Unit</t>
  </si>
  <si>
    <t>Entonox</t>
  </si>
  <si>
    <t>N2O/O2  (57.9/42.1) (50.0/50.0 vol.)</t>
  </si>
  <si>
    <t>4812e53c-573d-40bc-8063-fdb6c2be07e2</t>
  </si>
  <si>
    <t>Travel</t>
  </si>
  <si>
    <t>Public transport passenger travel emission factors</t>
  </si>
  <si>
    <t>Bus</t>
  </si>
  <si>
    <t>National Average for Bus</t>
  </si>
  <si>
    <t>d4af640d-022e-4812-a5e0-51f45109608d</t>
  </si>
  <si>
    <t>Electric Bus</t>
  </si>
  <si>
    <t>c9fb6c0e-a5a5-4084-b946-03b6ed424994</t>
  </si>
  <si>
    <t>Diesel Bus</t>
  </si>
  <si>
    <t>20521890-0f01-4174-841b-e7d3a9ad4b4b</t>
  </si>
  <si>
    <t>Hydrogen Bus</t>
  </si>
  <si>
    <t>4a947142-f60e-4d23-85cb-d64cf3ed6bca</t>
  </si>
  <si>
    <t>Average Bus</t>
  </si>
  <si>
    <t>bf29d192-e1dd-4f0d-b5b0-722845b9bfa3</t>
  </si>
  <si>
    <t>Rail</t>
  </si>
  <si>
    <t>Metropolitan Electric</t>
  </si>
  <si>
    <t>1b73ccbf-7f5e-4a85-859c-d2d5bc3f01d6</t>
  </si>
  <si>
    <t>Metropolitan Diesel</t>
  </si>
  <si>
    <t>c0574131-4954-4cc3-bf8f-0aac05d2d122</t>
  </si>
  <si>
    <t>Metropolitan Average</t>
  </si>
  <si>
    <t>de4f0439-640c-4f28-9a76-dbbac99ffbde</t>
  </si>
  <si>
    <t>Ferry</t>
  </si>
  <si>
    <t>Ferry Average</t>
  </si>
  <si>
    <t>9b483de8-d6f8-4879-909b-86594cba42e7</t>
  </si>
  <si>
    <t>Light passenger vehicle emission factors</t>
  </si>
  <si>
    <t>Pre 2010 Fleet</t>
  </si>
  <si>
    <t>Petrol vehicle</t>
  </si>
  <si>
    <t>&lt;1350 cc</t>
  </si>
  <si>
    <t>b693c1fa-60c0-48a7-a22a-94f8682227e5</t>
  </si>
  <si>
    <t>1350 – &lt;1600 cc</t>
  </si>
  <si>
    <t>cef3dd05-2092-4db1-a926-7ea370f1aa13</t>
  </si>
  <si>
    <t>1600 – &lt;2000 cc</t>
  </si>
  <si>
    <t>c5b87e80-7447-4c06-80b7-2bfe98060688</t>
  </si>
  <si>
    <t>2000 – 3000 cc</t>
  </si>
  <si>
    <t>fbc71414-1150-4181-a103-0049d57b1b3b</t>
  </si>
  <si>
    <t>≥3000 cc</t>
  </si>
  <si>
    <t>3aa231e2-7cac-41d5-9aaf-0518c2d813ff</t>
  </si>
  <si>
    <t>Diesel vehicle</t>
  </si>
  <si>
    <t>807bd8d7-fa4f-4aae-8b08-bbda4e270126</t>
  </si>
  <si>
    <t>291accc6-c910-4e54-8f52-4522a23134a3</t>
  </si>
  <si>
    <t>28d64843-9461-437e-97ea-d1d9d7720a38</t>
  </si>
  <si>
    <t>2000 – &lt;3000 cc</t>
  </si>
  <si>
    <t>b030ab15-dee9-4d9a-bd62-e9280eedac7c</t>
  </si>
  <si>
    <t>8c526723-44b7-4093-a53f-5455b9015b0c</t>
  </si>
  <si>
    <t>Petrol hybrid vehicle</t>
  </si>
  <si>
    <t>66a70980-ce51-456f-a619-4bf39f662438</t>
  </si>
  <si>
    <t>d84d245d-2bfd-4bf5-960e-f6b96286aecb</t>
  </si>
  <si>
    <t>6b094449-b30f-4067-ba3f-819a95ac0147</t>
  </si>
  <si>
    <t>da33b951-acd2-46d9-84d4-cad4acf7ce59</t>
  </si>
  <si>
    <t>022c1e05-acf4-438a-bc46-47bae55f3dc6</t>
  </si>
  <si>
    <t>Diesel Hybrid vehicle</t>
  </si>
  <si>
    <t>18e855cb-bd9b-4ab1-9dcd-b4e935bbd37e</t>
  </si>
  <si>
    <t>62e8495e-4b28-4099-b3cc-b71f2ffcd482</t>
  </si>
  <si>
    <t>2dd4c7df-44d3-4956-b9eb-90ddf25ea9e8</t>
  </si>
  <si>
    <t>471ddfb0-0bb5-44c7-a9b8-1163d1238203</t>
  </si>
  <si>
    <t>9a9e249b-c2a0-43de-bd51-26b0343bfdd3</t>
  </si>
  <si>
    <t>Motorcycle</t>
  </si>
  <si>
    <t>&lt;60cc, petrol</t>
  </si>
  <si>
    <t>fbf55efc-7f1e-400b-a12f-79f7e35b64d1</t>
  </si>
  <si>
    <t>≥ 60cc, petrol</t>
  </si>
  <si>
    <t>ae33aca5-68d0-471e-89ae-5552dc7f0b33</t>
  </si>
  <si>
    <t>2010-2015 Fleet</t>
  </si>
  <si>
    <t>b693c1fa-60c0-48a7-a22a-94f8682227e5:2</t>
  </si>
  <si>
    <t>cef3dd05-2092-4db1-a926-7ea370f1aa13:2</t>
  </si>
  <si>
    <t>c5b87e80-7447-4c06-80b7-2bfe98060688:2</t>
  </si>
  <si>
    <t>fbc71414-1150-4181-a103-0049d57b1b3b:2</t>
  </si>
  <si>
    <t>3aa231e2-7cac-41d5-9aaf-0518c2d813ff:2</t>
  </si>
  <si>
    <t>807bd8d7-fa4f-4aae-8b08-bbda4e270126:2</t>
  </si>
  <si>
    <t>291accc6-c910-4e54-8f52-4522a23134a3:2</t>
  </si>
  <si>
    <t>28d64843-9461-437e-97ea-d1d9d7720a38:2</t>
  </si>
  <si>
    <t>b030ab15-dee9-4d9a-bd62-e9280eedac7c:2</t>
  </si>
  <si>
    <t>8c526723-44b7-4093-a53f-5455b9015b0c:2</t>
  </si>
  <si>
    <t>66a70980-ce51-456f-a619-4bf39f662438:2</t>
  </si>
  <si>
    <t>d84d245d-2bfd-4bf5-960e-f6b96286aecb:2</t>
  </si>
  <si>
    <t>6b094449-b30f-4067-ba3f-819a95ac0147:2</t>
  </si>
  <si>
    <t>da33b951-acd2-46d9-84d4-cad4acf7ce59:2</t>
  </si>
  <si>
    <t>022c1e05-acf4-438a-bc46-47bae55f3dc6:2</t>
  </si>
  <si>
    <t>18e855cb-bd9b-4ab1-9dcd-b4e935bbd37e:2</t>
  </si>
  <si>
    <t>62e8495e-4b28-4099-b3cc-b71f2ffcd482:2</t>
  </si>
  <si>
    <t>2dd4c7df-44d3-4956-b9eb-90ddf25ea9e8:2</t>
  </si>
  <si>
    <t>471ddfb0-0bb5-44c7-a9b8-1163d1238203:2</t>
  </si>
  <si>
    <t>9a9e249b-c2a0-43de-bd51-26b0343bfdd3:2</t>
  </si>
  <si>
    <t>PHEV (Petrol) - Petrol consumption</t>
  </si>
  <si>
    <t>8b0bdbb4-58d5-4cdf-bc16-1758a447cba3</t>
  </si>
  <si>
    <t>e216e46d-5985-4230-9270-d2deef5761d0</t>
  </si>
  <si>
    <t>6fb61601-bf8c-414f-9119-f63e01205005</t>
  </si>
  <si>
    <t>d14dca11-48a4-4904-a887-932c19803100</t>
  </si>
  <si>
    <t>1ae8cd94-af27-4910-8ce9-33f0cff9c97c</t>
  </si>
  <si>
    <t>PHEV (Petrol) - Electricity consumption</t>
  </si>
  <si>
    <t>09f484f0-c937-474a-9c3c-fcab26051f2e</t>
  </si>
  <si>
    <t>e24c3fef-79d4-4800-b50c-ef19cb99101f</t>
  </si>
  <si>
    <t>2c075f6a-f0b8-4f0a-ace7-e0c9aa9d5d8c</t>
  </si>
  <si>
    <t>a76cab77-9213-4460-8a18-bd6dba1536e3</t>
  </si>
  <si>
    <t>65dd5d2a-9323-4e94-88b1-a89ace146a73</t>
  </si>
  <si>
    <t>PHEV (Diesel) - Diesel consumption</t>
  </si>
  <si>
    <t>370f9c6a-db5c-4fc6-9db4-a2a0f3c09067</t>
  </si>
  <si>
    <t>2bf3649d-d653-46c9-bfc8-13347e7cb340</t>
  </si>
  <si>
    <t>4cf20c73-3089-48db-bf0a-521197c6ad7b</t>
  </si>
  <si>
    <t>7bb34659-7bf7-44a6-9079-244fd97e3d75</t>
  </si>
  <si>
    <t>785e250c-ec89-4f3e-b316-263d585ce6a5</t>
  </si>
  <si>
    <t>PHEV (Diesel) - Electricity consumption</t>
  </si>
  <si>
    <t>ed15bc40-116e-4d4c-bd47-47faabab907c</t>
  </si>
  <si>
    <t>113ca09f-3781-405f-b349-7e463e53b8ac</t>
  </si>
  <si>
    <t>5e998f19-3cad-40aa-96fd-96ea9f7c09b8</t>
  </si>
  <si>
    <t>2e676d81-890c-4350-b4aa-3860150b964a</t>
  </si>
  <si>
    <t>f20ef63f-4ac4-4362-aa01-fe7008686ed2</t>
  </si>
  <si>
    <t>Electric vehicle</t>
  </si>
  <si>
    <t>6c8354b2-224c-4f79-b036-082eec61e050</t>
  </si>
  <si>
    <t>ee00bdee-9c77-45dd-8d4f-da51ff079705</t>
  </si>
  <si>
    <t>6625d4f4-855a-4ef9-9c3f-c002d87c06aa</t>
  </si>
  <si>
    <t>5bd09007-6ac2-4ac2-a536-9047df73a97a</t>
  </si>
  <si>
    <t>38806ec9-8226-4ebc-92b1-2297d3d67e7e</t>
  </si>
  <si>
    <t>fbf55efc-7f1e-400b-a12f-79f7e35b64d1:2</t>
  </si>
  <si>
    <t>ae33aca5-68d0-471e-89ae-5552dc7f0b33:2</t>
  </si>
  <si>
    <t>&lt;60cc, electricity</t>
  </si>
  <si>
    <t>010a2eb9-b775-4795-8956-cb250ea34a0b</t>
  </si>
  <si>
    <t>≥ 60cc, electricity</t>
  </si>
  <si>
    <t>4b786e81-2ec9-448d-9d53-f777962f8dcd</t>
  </si>
  <si>
    <t>2015-2020 Fleet</t>
  </si>
  <si>
    <t>b693c1fa-60c0-48a7-a22a-94f8682227e5:3</t>
  </si>
  <si>
    <t>cef3dd05-2092-4db1-a926-7ea370f1aa13:3</t>
  </si>
  <si>
    <t>c5b87e80-7447-4c06-80b7-2bfe98060688:3</t>
  </si>
  <si>
    <t>fbc71414-1150-4181-a103-0049d57b1b3b:3</t>
  </si>
  <si>
    <t>3aa231e2-7cac-41d5-9aaf-0518c2d813ff:3</t>
  </si>
  <si>
    <t>807bd8d7-fa4f-4aae-8b08-bbda4e270126:3</t>
  </si>
  <si>
    <t>291accc6-c910-4e54-8f52-4522a23134a3:3</t>
  </si>
  <si>
    <t>28d64843-9461-437e-97ea-d1d9d7720a38:3</t>
  </si>
  <si>
    <t>b030ab15-dee9-4d9a-bd62-e9280eedac7c:3</t>
  </si>
  <si>
    <t>8c526723-44b7-4093-a53f-5455b9015b0c:3</t>
  </si>
  <si>
    <t>66a70980-ce51-456f-a619-4bf39f662438:3</t>
  </si>
  <si>
    <t>d84d245d-2bfd-4bf5-960e-f6b96286aecb:3</t>
  </si>
  <si>
    <t>6b094449-b30f-4067-ba3f-819a95ac0147:3</t>
  </si>
  <si>
    <t>da33b951-acd2-46d9-84d4-cad4acf7ce59:3</t>
  </si>
  <si>
    <t>022c1e05-acf4-438a-bc46-47bae55f3dc6:3</t>
  </si>
  <si>
    <t>18e855cb-bd9b-4ab1-9dcd-b4e935bbd37e:3</t>
  </si>
  <si>
    <t>62e8495e-4b28-4099-b3cc-b71f2ffcd482:3</t>
  </si>
  <si>
    <t>2dd4c7df-44d3-4956-b9eb-90ddf25ea9e8:3</t>
  </si>
  <si>
    <t>471ddfb0-0bb5-44c7-a9b8-1163d1238203:3</t>
  </si>
  <si>
    <t>9a9e249b-c2a0-43de-bd51-26b0343bfdd3:3</t>
  </si>
  <si>
    <t>8b0bdbb4-58d5-4cdf-bc16-1758a447cba3:2</t>
  </si>
  <si>
    <t>e216e46d-5985-4230-9270-d2deef5761d0:2</t>
  </si>
  <si>
    <t>6fb61601-bf8c-414f-9119-f63e01205005:2</t>
  </si>
  <si>
    <t>d14dca11-48a4-4904-a887-932c19803100:2</t>
  </si>
  <si>
    <t>1ae8cd94-af27-4910-8ce9-33f0cff9c97c:2</t>
  </si>
  <si>
    <t>09f484f0-c937-474a-9c3c-fcab26051f2e:2</t>
  </si>
  <si>
    <t>e24c3fef-79d4-4800-b50c-ef19cb99101f:2</t>
  </si>
  <si>
    <t>2c075f6a-f0b8-4f0a-ace7-e0c9aa9d5d8c:2</t>
  </si>
  <si>
    <t>a76cab77-9213-4460-8a18-bd6dba1536e3:2</t>
  </si>
  <si>
    <t>65dd5d2a-9323-4e94-88b1-a89ace146a73:2</t>
  </si>
  <si>
    <t>370f9c6a-db5c-4fc6-9db4-a2a0f3c09067:2</t>
  </si>
  <si>
    <t>2bf3649d-d653-46c9-bfc8-13347e7cb340:2</t>
  </si>
  <si>
    <t>4cf20c73-3089-48db-bf0a-521197c6ad7b:2</t>
  </si>
  <si>
    <t>7bb34659-7bf7-44a6-9079-244fd97e3d75:2</t>
  </si>
  <si>
    <t>785e250c-ec89-4f3e-b316-263d585ce6a5:2</t>
  </si>
  <si>
    <t>ed15bc40-116e-4d4c-bd47-47faabab907c:2</t>
  </si>
  <si>
    <t>113ca09f-3781-405f-b349-7e463e53b8ac:2</t>
  </si>
  <si>
    <t>5e998f19-3cad-40aa-96fd-96ea9f7c09b8:2</t>
  </si>
  <si>
    <t>2e676d81-890c-4350-b4aa-3860150b964a:2</t>
  </si>
  <si>
    <t>f20ef63f-4ac4-4362-aa01-fe7008686ed2:2</t>
  </si>
  <si>
    <t>6c8354b2-224c-4f79-b036-082eec61e050:2</t>
  </si>
  <si>
    <t>ee00bdee-9c77-45dd-8d4f-da51ff079705:2</t>
  </si>
  <si>
    <t>6625d4f4-855a-4ef9-9c3f-c002d87c06aa:2</t>
  </si>
  <si>
    <t>5bd09007-6ac2-4ac2-a536-9047df73a97a:2</t>
  </si>
  <si>
    <t>38806ec9-8226-4ebc-92b1-2297d3d67e7e:2</t>
  </si>
  <si>
    <t>fbf55efc-7f1e-400b-a12f-79f7e35b64d1:3</t>
  </si>
  <si>
    <t>ae33aca5-68d0-471e-89ae-5552dc7f0b33:3</t>
  </si>
  <si>
    <t>010a2eb9-b775-4795-8956-cb250ea34a0b:2</t>
  </si>
  <si>
    <t>4b786e81-2ec9-448d-9d53-f777962f8dcd:2</t>
  </si>
  <si>
    <t>Post 2020 Fleet</t>
  </si>
  <si>
    <t>b693c1fa-60c0-48a7-a22a-94f8682227e5:4</t>
  </si>
  <si>
    <t>cef3dd05-2092-4db1-a926-7ea370f1aa13:4</t>
  </si>
  <si>
    <t>c5b87e80-7447-4c06-80b7-2bfe98060688:4</t>
  </si>
  <si>
    <t>fbc71414-1150-4181-a103-0049d57b1b3b:4</t>
  </si>
  <si>
    <t>3aa231e2-7cac-41d5-9aaf-0518c2d813ff:4</t>
  </si>
  <si>
    <t>807bd8d7-fa4f-4aae-8b08-bbda4e270126:4</t>
  </si>
  <si>
    <t>291accc6-c910-4e54-8f52-4522a23134a3:4</t>
  </si>
  <si>
    <t>28d64843-9461-437e-97ea-d1d9d7720a38:4</t>
  </si>
  <si>
    <t>b030ab15-dee9-4d9a-bd62-e9280eedac7c:4</t>
  </si>
  <si>
    <t>8c526723-44b7-4093-a53f-5455b9015b0c:4</t>
  </si>
  <si>
    <t>66a70980-ce51-456f-a619-4bf39f662438:4</t>
  </si>
  <si>
    <t>d84d245d-2bfd-4bf5-960e-f6b96286aecb:4</t>
  </si>
  <si>
    <t>6b094449-b30f-4067-ba3f-819a95ac0147:4</t>
  </si>
  <si>
    <t>da33b951-acd2-46d9-84d4-cad4acf7ce59:4</t>
  </si>
  <si>
    <t>022c1e05-acf4-438a-bc46-47bae55f3dc6:4</t>
  </si>
  <si>
    <t>18e855cb-bd9b-4ab1-9dcd-b4e935bbd37e:4</t>
  </si>
  <si>
    <t>62e8495e-4b28-4099-b3cc-b71f2ffcd482:4</t>
  </si>
  <si>
    <t>2dd4c7df-44d3-4956-b9eb-90ddf25ea9e8:4</t>
  </si>
  <si>
    <t>471ddfb0-0bb5-44c7-a9b8-1163d1238203:4</t>
  </si>
  <si>
    <t>9a9e249b-c2a0-43de-bd51-26b0343bfdd3:4</t>
  </si>
  <si>
    <t>8b0bdbb4-58d5-4cdf-bc16-1758a447cba3:3</t>
  </si>
  <si>
    <t>e216e46d-5985-4230-9270-d2deef5761d0:3</t>
  </si>
  <si>
    <t>6fb61601-bf8c-414f-9119-f63e01205005:3</t>
  </si>
  <si>
    <t>d14dca11-48a4-4904-a887-932c19803100:3</t>
  </si>
  <si>
    <t>1ae8cd94-af27-4910-8ce9-33f0cff9c97c:3</t>
  </si>
  <si>
    <t>09f484f0-c937-474a-9c3c-fcab26051f2e:3</t>
  </si>
  <si>
    <t>e24c3fef-79d4-4800-b50c-ef19cb99101f:3</t>
  </si>
  <si>
    <t>2c075f6a-f0b8-4f0a-ace7-e0c9aa9d5d8c:3</t>
  </si>
  <si>
    <t>a76cab77-9213-4460-8a18-bd6dba1536e3:3</t>
  </si>
  <si>
    <t>65dd5d2a-9323-4e94-88b1-a89ace146a73:3</t>
  </si>
  <si>
    <t>370f9c6a-db5c-4fc6-9db4-a2a0f3c09067:3</t>
  </si>
  <si>
    <t>2bf3649d-d653-46c9-bfc8-13347e7cb340:3</t>
  </si>
  <si>
    <t>4cf20c73-3089-48db-bf0a-521197c6ad7b:3</t>
  </si>
  <si>
    <t>7bb34659-7bf7-44a6-9079-244fd97e3d75:3</t>
  </si>
  <si>
    <t>785e250c-ec89-4f3e-b316-263d585ce6a5:3</t>
  </si>
  <si>
    <t>ed15bc40-116e-4d4c-bd47-47faabab907c:3</t>
  </si>
  <si>
    <t>113ca09f-3781-405f-b349-7e463e53b8ac:3</t>
  </si>
  <si>
    <t>5e998f19-3cad-40aa-96fd-96ea9f7c09b8:3</t>
  </si>
  <si>
    <t>2e676d81-890c-4350-b4aa-3860150b964a:3</t>
  </si>
  <si>
    <t>f20ef63f-4ac4-4362-aa01-fe7008686ed2:3</t>
  </si>
  <si>
    <t>6c8354b2-224c-4f79-b036-082eec61e050:3</t>
  </si>
  <si>
    <t>ee00bdee-9c77-45dd-8d4f-da51ff079705:3</t>
  </si>
  <si>
    <t>6625d4f4-855a-4ef9-9c3f-c002d87c06aa:3</t>
  </si>
  <si>
    <t>5bd09007-6ac2-4ac2-a536-9047df73a97a:3</t>
  </si>
  <si>
    <t>38806ec9-8226-4ebc-92b1-2297d3d67e7e:3</t>
  </si>
  <si>
    <t>fbf55efc-7f1e-400b-a12f-79f7e35b64d1:4</t>
  </si>
  <si>
    <t>ae33aca5-68d0-471e-89ae-5552dc7f0b33:4</t>
  </si>
  <si>
    <t>010a2eb9-b775-4795-8956-cb250ea34a0b:3</t>
  </si>
  <si>
    <t>4b786e81-2ec9-448d-9d53-f777962f8dcd:3</t>
  </si>
  <si>
    <t>Default emission factors</t>
  </si>
  <si>
    <t>Private car default</t>
  </si>
  <si>
    <t>5342e287-f6a1-49b8-a07f-d1ec6b16169f</t>
  </si>
  <si>
    <t>0590d590-08ba-4a4f-8a2b-fd031542ae87</t>
  </si>
  <si>
    <t>Petrol hybrid</t>
  </si>
  <si>
    <t>a743e6ad-9ae4-4ff6-908c-1a6f8c971941</t>
  </si>
  <si>
    <t>Diesel hybrid</t>
  </si>
  <si>
    <t>bacbb0b5-1ece-4e99-943d-84eb8ddc5327</t>
  </si>
  <si>
    <t>a966a291-0507-452c-b3ae-1585fd5a9156</t>
  </si>
  <si>
    <t>571750b8-1aed-46f1-8dbe-de80e9ee4c82</t>
  </si>
  <si>
    <t>68abfb67-5bbf-4000-8745-560d9cec8fa0</t>
  </si>
  <si>
    <t>fa016cf8-1938-4475-bacc-7d977fc6391d</t>
  </si>
  <si>
    <t>Electric</t>
  </si>
  <si>
    <t>262a697e-aebf-414c-a2fe-3caa0678ff9a</t>
  </si>
  <si>
    <t>Rental car default</t>
  </si>
  <si>
    <t>42633150-8ed9-41ba-9636-dab8cdf51d6e</t>
  </si>
  <si>
    <t>edb5d1e2-f6af-4790-b8b9-dec64bd621d0</t>
  </si>
  <si>
    <t>c2f80b27-9f76-4337-890c-19ee38b71e4a</t>
  </si>
  <si>
    <t>Rental_Vehicles_NZ_K_Pet_Hyb</t>
  </si>
  <si>
    <t>7feac5c8-6927-4f69-8213-2e781a4e497e</t>
  </si>
  <si>
    <t>4784770c-e341-402f-8c27-28aca8d996a0</t>
  </si>
  <si>
    <t>65e09de8-ba52-44b0-9671-3857356ecce7</t>
  </si>
  <si>
    <t>66431752-dac4-4d83-bb06-f6aa7e14868c</t>
  </si>
  <si>
    <t>15463a81-c80f-4610-b018-f0b6330d2b9b</t>
  </si>
  <si>
    <t>bbc79873-437d-4b94-928c-2d72f32b3d2b</t>
  </si>
  <si>
    <t>Taxi Travel</t>
  </si>
  <si>
    <t>3e63aab2-b57c-42ad-b92d-6aac1d33cd4c</t>
  </si>
  <si>
    <t>TAXI_NZ_IA</t>
  </si>
  <si>
    <t>Regular - dollars spent</t>
  </si>
  <si>
    <t>$</t>
  </si>
  <si>
    <t>ed8f7041-5b42-4042-8292-1ea57e3cb8c1</t>
  </si>
  <si>
    <t>TAXI_NZ_ID</t>
  </si>
  <si>
    <t>4ef974e7-a3b0-412a-b336-33cb6302a6ab</t>
  </si>
  <si>
    <t>Petrol hybrid - dollars spent</t>
  </si>
  <si>
    <t>30b71d3b-ab4b-4a68-995c-92d9fb6d3b62</t>
  </si>
  <si>
    <t>Taxi_NZ_ID_PH</t>
  </si>
  <si>
    <t>52c47979-b364-454d-bc05-f8630eb46c39</t>
  </si>
  <si>
    <t>Electric - dollars spent</t>
  </si>
  <si>
    <t>44c69d71-8ae1-4342-b1f9-349d5f624dd2</t>
  </si>
  <si>
    <t>Taxi_NZ_ID_E</t>
  </si>
  <si>
    <t>Public transport vehicle emission factors</t>
  </si>
  <si>
    <t>&lt; 7500 kg</t>
  </si>
  <si>
    <t>3d20bae5-23a4-4518-a359-799366283f6b</t>
  </si>
  <si>
    <t>7500 - 12000 kg</t>
  </si>
  <si>
    <t>7136e4d2-4719-4e6b-90fa-280521c2467b</t>
  </si>
  <si>
    <t>≥ 12000 kg</t>
  </si>
  <si>
    <t>c8ffd029-3c31-4f24-b2e4-88fdd89aecd9</t>
  </si>
  <si>
    <t>Diesel hybrid bus</t>
  </si>
  <si>
    <t>9fd8f789-4cd6-4f77-836d-7c564e57ad51</t>
  </si>
  <si>
    <t>c4315c68-f74b-4ff6-8508-4a968cd8e44b</t>
  </si>
  <si>
    <t>6788a322-496b-4b58-90d9-a1c1f40d5802</t>
  </si>
  <si>
    <t>Electric bus</t>
  </si>
  <si>
    <t>0042f268-e62c-41fc-b51c-23467dbc9807</t>
  </si>
  <si>
    <t>f54edf9e-9daa-43cc-9a41-72b22ad7a279</t>
  </si>
  <si>
    <t>c8078d63-fc30-4a36-baf4-02de5c5b69d1</t>
  </si>
  <si>
    <t>Domestic air travel passenger emission factors</t>
  </si>
  <si>
    <t>With Radiative Forcing factors</t>
  </si>
  <si>
    <t>Domestic flight (2023)</t>
  </si>
  <si>
    <t>National average</t>
  </si>
  <si>
    <t>67d1c1e7-5d16-4fbd-befb-f89930aafe36</t>
  </si>
  <si>
    <t>Large aircraft</t>
  </si>
  <si>
    <t>51ed4d10-1b9b-4d26-872a-fcad3cb24b5f</t>
  </si>
  <si>
    <t>Medium aircraft</t>
  </si>
  <si>
    <t>3ff09271-a89d-457c-8b0b-67457ba96bd2</t>
  </si>
  <si>
    <t>Small aircraft</t>
  </si>
  <si>
    <t>8d78e184-b86a-4206-873b-a05a2ba78663</t>
  </si>
  <si>
    <t>Without Radiative Forcing factors</t>
  </si>
  <si>
    <t>67d1c1e7-5d16-4fbd-befb-f89930aafe36:2</t>
  </si>
  <si>
    <t>51ed4d10-1b9b-4d26-872a-fcad3cb24b5f:2</t>
  </si>
  <si>
    <t>3ff09271-a89d-457c-8b0b-67457ba96bd2:2</t>
  </si>
  <si>
    <t>8d78e184-b86a-4206-873b-a05a2ba78663:2</t>
  </si>
  <si>
    <t>International air travel passenger emission factors</t>
  </si>
  <si>
    <t>Short-haul (&lt;3700km)</t>
  </si>
  <si>
    <t>Average passenger</t>
  </si>
  <si>
    <t>29cc3bf4-6af1-414d-8f21-c1af715b1ef5</t>
  </si>
  <si>
    <t>Air_Travel_NZ_Short Haul</t>
  </si>
  <si>
    <t>Economy class</t>
  </si>
  <si>
    <t>30641960-fec5-475c-b81b-37204c609f27</t>
  </si>
  <si>
    <t>Business class</t>
  </si>
  <si>
    <t>6233a005-da81-4cf9-ad5f-45626e9e3e4d</t>
  </si>
  <si>
    <t>Long-haul (&gt;3700km)</t>
  </si>
  <si>
    <t>2b4ef086-ef39-4d0d-b58d-fb25fbb2ae93</t>
  </si>
  <si>
    <t>Air_Travel_NZ_Long Haul</t>
  </si>
  <si>
    <t>aa63989e-d125-477b-92dc-a000b1b1d4b7</t>
  </si>
  <si>
    <t>Premium economy class</t>
  </si>
  <si>
    <t>a329b349-4150-4a96-9a3a-cbc1a185e48d</t>
  </si>
  <si>
    <t>ab75f8ef-cfc2-4d30-9848-a7b8205631c6</t>
  </si>
  <si>
    <t>First class</t>
  </si>
  <si>
    <t>bfd0f268-1dba-4d23-8282-aaeaf3c7afa2</t>
  </si>
  <si>
    <t>Air_Travel_NZ_LH_First</t>
  </si>
  <si>
    <t>29cc3bf4-6af1-414d-8f21-c1af715b1ef5:2</t>
  </si>
  <si>
    <t>30641960-fec5-475c-b81b-37204c609f27:2</t>
  </si>
  <si>
    <t>6233a005-da81-4cf9-ad5f-45626e9e3e4d:2</t>
  </si>
  <si>
    <t>2b4ef086-ef39-4d0d-b58d-fb25fbb2ae93:2</t>
  </si>
  <si>
    <t>aa63989e-d125-477b-92dc-a000b1b1d4b7:2</t>
  </si>
  <si>
    <t>a329b349-4150-4a96-9a3a-cbc1a185e48d:2</t>
  </si>
  <si>
    <t>ab75f8ef-cfc2-4d30-9848-a7b8205631c6:2</t>
  </si>
  <si>
    <t>bfd0f268-1dba-4d23-8282-aaeaf3c7afa2:2</t>
  </si>
  <si>
    <t>Helicopter emission factors</t>
  </si>
  <si>
    <t>Helicopter</t>
  </si>
  <si>
    <t>Eurocopter AS 350B Squirrel</t>
  </si>
  <si>
    <t>hours</t>
  </si>
  <si>
    <t>ffe60626-db07-450b-8216-4dd4a72a29b5</t>
  </si>
  <si>
    <t>Eurocopter AS 350B3 Squirrel</t>
  </si>
  <si>
    <t>69a957e4-ddbb-492e-be11-880a39237ead</t>
  </si>
  <si>
    <t>Robinson R44</t>
  </si>
  <si>
    <t>9ec391d9-2484-438b-9448-6034748ce73b</t>
  </si>
  <si>
    <t>Robinson R22 Beta</t>
  </si>
  <si>
    <t>bd79823f-3de6-485c-b4e5-5b8866210cb1</t>
  </si>
  <si>
    <t>Bell 206B</t>
  </si>
  <si>
    <t>f606d3a5-cc6a-4807-a94d-6e2aaef86f84</t>
  </si>
  <si>
    <t>Hotel stay emission factor</t>
  </si>
  <si>
    <t>Hotel stay</t>
  </si>
  <si>
    <t>Argentina</t>
  </si>
  <si>
    <t>Room per night</t>
  </si>
  <si>
    <t>4e629be6-eddb-4085-becd-7a8289e8ec5a</t>
  </si>
  <si>
    <t>Accommodation_NZ_ARG</t>
  </si>
  <si>
    <t>Australia</t>
  </si>
  <si>
    <t>630d9d76-04ed-460f-8b15-9bd098cf3f16</t>
  </si>
  <si>
    <t>Austria</t>
  </si>
  <si>
    <t>88473af7-67db-441d-a909-5e780ab3f667</t>
  </si>
  <si>
    <t>Bahrain</t>
  </si>
  <si>
    <t>cdddb37a-7284-492d-b560-3c592767b304</t>
  </si>
  <si>
    <t>Belgium</t>
  </si>
  <si>
    <t>7f730a4e-979e-43a2-8bb4-9a19f01c07cb</t>
  </si>
  <si>
    <t>Brazil</t>
  </si>
  <si>
    <t>8b77f792-0431-4c4b-9217-2983f1231a40</t>
  </si>
  <si>
    <t>Canada</t>
  </si>
  <si>
    <t>d060e9e7-db15-4a16-9d09-d8be47ca8440</t>
  </si>
  <si>
    <t>Caribbean Region</t>
  </si>
  <si>
    <t>6bcc9fe7-8945-4477-b19d-dcd1521dca26</t>
  </si>
  <si>
    <t>Chile</t>
  </si>
  <si>
    <t>a6f2e636-bb29-4d4a-92a9-fc9d5e40070d</t>
  </si>
  <si>
    <t>Accommodation_NZ_CHL</t>
  </si>
  <si>
    <t>China</t>
  </si>
  <si>
    <t>bc66fdf6-1cf5-4840-a968-3ab00a1067b4</t>
  </si>
  <si>
    <t>Colombia</t>
  </si>
  <si>
    <t>d0f98549-3552-4be1-a4ce-26a0de415f5d</t>
  </si>
  <si>
    <t>Costa Rica</t>
  </si>
  <si>
    <t>ac06ad94-4f6e-4f63-9d4e-3e4de3eb1748</t>
  </si>
  <si>
    <t>Czech Republic</t>
  </si>
  <si>
    <t>8bb0faea-5c05-4216-818f-8abbfe1693a4</t>
  </si>
  <si>
    <t>Egypt</t>
  </si>
  <si>
    <t>dabf0ee5-ee51-458c-83dc-63daf929cca8</t>
  </si>
  <si>
    <t>Fiji</t>
  </si>
  <si>
    <t>a52878d7-f79c-4a5e-8ff4-770b87fd5d82</t>
  </si>
  <si>
    <t>the  factor has been replaced by previous year factor</t>
  </si>
  <si>
    <t>Finland</t>
  </si>
  <si>
    <t>da6e4dca-6f8c-4c79-b678-ea274e7538c0</t>
  </si>
  <si>
    <t>France</t>
  </si>
  <si>
    <t>ca0eafa2-db30-4e63-86ca-c78affa0b640</t>
  </si>
  <si>
    <t>Accommodation_NZ_FRA</t>
  </si>
  <si>
    <t>Germany</t>
  </si>
  <si>
    <t>25b62bac-ab7f-4d1f-90d9-88bd5edb5ae6</t>
  </si>
  <si>
    <t>Accommodation_NZ_DEU</t>
  </si>
  <si>
    <t>Greece</t>
  </si>
  <si>
    <t>0db308f7-5aa1-48ea-ad32-124f7febe9e9</t>
  </si>
  <si>
    <t>Hong Kong</t>
  </si>
  <si>
    <t>d3425838-9b05-40c6-b31c-d27cf746c7ca</t>
  </si>
  <si>
    <t>Accommodation_NZ_HKG</t>
  </si>
  <si>
    <t>Hungary</t>
  </si>
  <si>
    <t>91776846-453c-4204-8dd8-535b7cdf1f76</t>
  </si>
  <si>
    <t>India</t>
  </si>
  <si>
    <t>9aa2e4ad-ce99-4806-b8ec-3f1bfcabcb1e</t>
  </si>
  <si>
    <t>Indonesia</t>
  </si>
  <si>
    <t>d6495ca2-5fe2-4434-95ee-9ace9547ea24</t>
  </si>
  <si>
    <t>Ireland</t>
  </si>
  <si>
    <t>c54f31a4-de37-498a-88b8-9701511ada5c</t>
  </si>
  <si>
    <t>Accommodation_NZ_IRL</t>
  </si>
  <si>
    <t>Israel</t>
  </si>
  <si>
    <t>35583f4c-b290-4589-b1e6-466fbc2b4d74</t>
  </si>
  <si>
    <t>Italy</t>
  </si>
  <si>
    <t>eb381dfc-25f7-4897-bc6b-61dadb68045f</t>
  </si>
  <si>
    <t>Japan</t>
  </si>
  <si>
    <t>8030422b-a94f-4a24-b9f3-2d3e6d8bf2d2</t>
  </si>
  <si>
    <t>Accommodation_NZ_JPN</t>
  </si>
  <si>
    <t>Jordan</t>
  </si>
  <si>
    <t>fb5a3a41-f1cf-4658-8d1c-c54cad71d062</t>
  </si>
  <si>
    <t>Accommodation_NZ_JOR</t>
  </si>
  <si>
    <t>Kazakhstan</t>
  </si>
  <si>
    <t>e0b48361-c87f-4ea3-b38e-c250d177630f</t>
  </si>
  <si>
    <t>Macau</t>
  </si>
  <si>
    <t>ba3b2b93-b0b2-4370-bbda-123cfdab0daf</t>
  </si>
  <si>
    <t>Malaysia</t>
  </si>
  <si>
    <t>788557ed-90e1-46c7-8aae-fea29056ed6f</t>
  </si>
  <si>
    <t>Maldives</t>
  </si>
  <si>
    <t>e1461d0f-e386-4acf-a5a0-c952e63895ea</t>
  </si>
  <si>
    <t>Mexico</t>
  </si>
  <si>
    <t>3956bcc3-91c8-4548-80c6-7ee6ebcac3e1</t>
  </si>
  <si>
    <t>Accommodation_NZ_MEX</t>
  </si>
  <si>
    <t>Morocco</t>
  </si>
  <si>
    <t>b575f154-d852-4ff4-8f9a-938fa2aace19</t>
  </si>
  <si>
    <t>Netherlands</t>
  </si>
  <si>
    <t>4b577f0d-b7ce-4cf1-baa1-c88e6babdf62</t>
  </si>
  <si>
    <t>22a80144-9f89-4a7a-941e-f40943ee6bb4</t>
  </si>
  <si>
    <t>Oman</t>
  </si>
  <si>
    <t>52cd4c1f-3901-4bb0-b8c0-bfa1e14dffac</t>
  </si>
  <si>
    <t>Panama</t>
  </si>
  <si>
    <t>d35c5181-06d0-4bb1-8dcf-aa5ef0b9e9ca</t>
  </si>
  <si>
    <t>Peru</t>
  </si>
  <si>
    <t>fa9d72e6-8dca-4502-b7f4-8ccf6fb212db</t>
  </si>
  <si>
    <t>Philippines</t>
  </si>
  <si>
    <t>23a20aa5-62b3-4d2f-acd0-3c2b0cbeb5c7</t>
  </si>
  <si>
    <t>Poland</t>
  </si>
  <si>
    <t>965cc11c-9899-4511-b086-014e2c6410d0</t>
  </si>
  <si>
    <t>Portugal</t>
  </si>
  <si>
    <t>f8dcce4a-b4ec-437a-bc93-89eb6ddea705</t>
  </si>
  <si>
    <t>Qatar</t>
  </si>
  <si>
    <t>881a2c6f-9a00-45c1-b622-fc9acef6fc75</t>
  </si>
  <si>
    <t>Romania</t>
  </si>
  <si>
    <t>66203ece-3f60-4d2e-afe8-7675039dcbe5</t>
  </si>
  <si>
    <t>Russian Federation</t>
  </si>
  <si>
    <t>cb979c26-6c53-4d1f-9f9e-99fcade16505</t>
  </si>
  <si>
    <t>Saudi Arabia</t>
  </si>
  <si>
    <t>c13d4236-4f85-42a6-86f7-5ba21bc24489</t>
  </si>
  <si>
    <t>Singapore</t>
  </si>
  <si>
    <t>d414f294-90fe-4d8c-9f4c-1f994f06fdc8</t>
  </si>
  <si>
    <t>South Africa</t>
  </si>
  <si>
    <t>0b115bd4-3f54-47d9-9d32-7ebf53102aaa</t>
  </si>
  <si>
    <t>South Korea</t>
  </si>
  <si>
    <t>445d1a5f-051e-4625-9bde-4d330372c90c</t>
  </si>
  <si>
    <t>Spain</t>
  </si>
  <si>
    <t>4f8b43e6-8bff-4b68-82e4-0b2ea886fcce</t>
  </si>
  <si>
    <t>Switzerland</t>
  </si>
  <si>
    <t>1c8adf23-0d64-4e6a-a278-436aae25f74c</t>
  </si>
  <si>
    <t>Thailand</t>
  </si>
  <si>
    <t>3e20dc47-6f22-48d7-9f49-09f793cfcfc6</t>
  </si>
  <si>
    <t>Turkey</t>
  </si>
  <si>
    <t>ca94fc41-c37b-4d83-9a7f-a4f5548b6ec2</t>
  </si>
  <si>
    <t>United Arab Emirates</t>
  </si>
  <si>
    <t>f9730c0f-b1d1-411f-9ef5-a43693ae9770</t>
  </si>
  <si>
    <t>United Kingdom</t>
  </si>
  <si>
    <t>e3bc1bcb-b35f-4e30-9842-6c2272bd2d06</t>
  </si>
  <si>
    <t>United States</t>
  </si>
  <si>
    <t>e8af009d-85c7-403d-bb58-71967829d5f4</t>
  </si>
  <si>
    <t>Vietnam</t>
  </si>
  <si>
    <t>fe5fc659-66bc-43f7-a18b-bdfafda35b6e</t>
  </si>
  <si>
    <t>Accommodation_NZ_VNM</t>
  </si>
  <si>
    <t>Individual aircraft factors</t>
  </si>
  <si>
    <t>With radiative forcing factors</t>
  </si>
  <si>
    <t>Individual aircraft</t>
  </si>
  <si>
    <t>Airbus A320</t>
  </si>
  <si>
    <t>a9f31137-b794-4443-a1b8-39f34dcfc05a</t>
  </si>
  <si>
    <t>Aerospatiale/Alenia ATR 72</t>
  </si>
  <si>
    <t>2bf3f026-ef41-41a9-bcda-50b401808f38</t>
  </si>
  <si>
    <t>British Aerospace Jetstream 32</t>
  </si>
  <si>
    <t>85b0004a-0d8a-47c8-bcf5-69e5f5868b4c</t>
  </si>
  <si>
    <t>Beechcraft Beech 1900D</t>
  </si>
  <si>
    <t>518b8374-13d7-4b3d-ab01-360eab73dd30</t>
  </si>
  <si>
    <t>Cessna Light Aircraft</t>
  </si>
  <si>
    <t>b23810bc-f1bc-4b16-a723-576efa929605</t>
  </si>
  <si>
    <t>De Havilland Canada Q300</t>
  </si>
  <si>
    <t>c362689e-07fd-4969-8974-6c26ad7dac20</t>
  </si>
  <si>
    <t>Pilatus PC-12</t>
  </si>
  <si>
    <t>cea16de5-91f8-46a2-95b2-ae8de506c29c</t>
  </si>
  <si>
    <t>Saab SF-340</t>
  </si>
  <si>
    <t>7cb59186-d4e2-4e5f-8aa6-50955dc2e6df</t>
  </si>
  <si>
    <t>FOKKER F50</t>
  </si>
  <si>
    <t>5dba105d-20a5-49e7-aa13-8d8cc6a94139</t>
  </si>
  <si>
    <t>Without radiative forcing factors</t>
  </si>
  <si>
    <t>a9f31137-b794-4443-a1b8-39f34dcfc05a:2</t>
  </si>
  <si>
    <t>2bf3f026-ef41-41a9-bcda-50b401808f38:2</t>
  </si>
  <si>
    <t>85b0004a-0d8a-47c8-bcf5-69e5f5868b4c:2</t>
  </si>
  <si>
    <t>518b8374-13d7-4b3d-ab01-360eab73dd30:2</t>
  </si>
  <si>
    <t>b23810bc-f1bc-4b16-a723-576efa929605:2</t>
  </si>
  <si>
    <t>c362689e-07fd-4969-8974-6c26ad7dac20:2</t>
  </si>
  <si>
    <t>cea16de5-91f8-46a2-95b2-ae8de506c29c:2</t>
  </si>
  <si>
    <t>7cb59186-d4e2-4e5f-8aa6-50955dc2e6df:2</t>
  </si>
  <si>
    <t>5dba105d-20a5-49e7-aa13-8d8cc6a94139:2</t>
  </si>
  <si>
    <t>Freight transport</t>
  </si>
  <si>
    <t>Road freight goods in New Zealand</t>
  </si>
  <si>
    <t>Long-haul heavy truck</t>
  </si>
  <si>
    <t>4ecb62d0-dcdc-491c-998a-7954887b7e78</t>
  </si>
  <si>
    <t>Urban delivery heavy truck</t>
  </si>
  <si>
    <t>419e116f-3321-4686-93a7-cd2ac8505a32</t>
  </si>
  <si>
    <t>All trucks</t>
  </si>
  <si>
    <t>a5bc0f23-65be-4905-8b1e-7af29419eb47</t>
  </si>
  <si>
    <t>Road freight emission factors for light commercial vehicles</t>
  </si>
  <si>
    <t>b35f4a58-f4bc-4318-8102-ae800bf67d79</t>
  </si>
  <si>
    <t>1350 - &lt;1600 cc</t>
  </si>
  <si>
    <t>f426be98-85c3-4aa7-95f8-4b960af381cc</t>
  </si>
  <si>
    <t>1600 - &lt;2000 cc</t>
  </si>
  <si>
    <t>ed40b516-f568-4398-bb64-2ea087527591</t>
  </si>
  <si>
    <t>2000 - &lt;3000 cc</t>
  </si>
  <si>
    <t>07008468-f18a-4ec4-9558-84344fc5a704</t>
  </si>
  <si>
    <t>d6593ed8-0c1b-4954-86a9-2b167bb354f1</t>
  </si>
  <si>
    <t>37f7e193-1dc0-433b-a817-f607b1bdbfeb</t>
  </si>
  <si>
    <t>67763782-b5cb-43ff-9343-8521aba0ab07</t>
  </si>
  <si>
    <t>92bdf71b-cc5f-4ffc-bd88-ae2b01bcd888</t>
  </si>
  <si>
    <t>Freight_NZ_2d-10_2000</t>
  </si>
  <si>
    <t>a56e64ad-d53e-4c75-a94b-c259eaa5935b</t>
  </si>
  <si>
    <t>8e536614-3404-476e-9b15-cfd5485ffa3a</t>
  </si>
  <si>
    <t>b9bf4481-aaa4-4f03-8d75-ded07b7baa48</t>
  </si>
  <si>
    <t>56b02d99-fdbf-4419-89e8-87fc5556a0c0</t>
  </si>
  <si>
    <t>5e314718-e549-4a56-8d5f-ef26818a5d9c</t>
  </si>
  <si>
    <t>ff9987db-9d4c-4f5c-9bb0-da1685d5becb</t>
  </si>
  <si>
    <t>9cd96dd1-ce36-4923-8838-61a1bae04210</t>
  </si>
  <si>
    <t>ebc8627b-ad86-44aa-b553-cc87a0055507</t>
  </si>
  <si>
    <t>f30472ee-9cd5-492e-b120-73f186477e92</t>
  </si>
  <si>
    <t>cffcd54a-ae3d-4018-82c5-c29a0fff854b</t>
  </si>
  <si>
    <t>b12aa399-60b4-4df9-a1e3-2a6db2ef7baa</t>
  </si>
  <si>
    <t>50b6dd15-146e-42be-a97d-0b748104a891</t>
  </si>
  <si>
    <t>b35f4a58-f4bc-4318-8102-ae800bf67d79:2</t>
  </si>
  <si>
    <t>f426be98-85c3-4aa7-95f8-4b960af381cc:2</t>
  </si>
  <si>
    <t>ed40b516-f568-4398-bb64-2ea087527591:2</t>
  </si>
  <si>
    <t>07008468-f18a-4ec4-9558-84344fc5a704:2</t>
  </si>
  <si>
    <t>d6593ed8-0c1b-4954-86a9-2b167bb354f1:2</t>
  </si>
  <si>
    <t>37f7e193-1dc0-433b-a817-f607b1bdbfeb:2</t>
  </si>
  <si>
    <t>67763782-b5cb-43ff-9343-8521aba0ab07:2</t>
  </si>
  <si>
    <t>92bdf71b-cc5f-4ffc-bd88-ae2b01bcd888:2</t>
  </si>
  <si>
    <t>Freight_NZ_2d-15_2000</t>
  </si>
  <si>
    <t>a56e64ad-d53e-4c75-a94b-c259eaa5935b:2</t>
  </si>
  <si>
    <t>8e536614-3404-476e-9b15-cfd5485ffa3a:2</t>
  </si>
  <si>
    <t>b9bf4481-aaa4-4f03-8d75-ded07b7baa48:2</t>
  </si>
  <si>
    <t>56b02d99-fdbf-4419-89e8-87fc5556a0c0:2</t>
  </si>
  <si>
    <t>5e314718-e549-4a56-8d5f-ef26818a5d9c:2</t>
  </si>
  <si>
    <t>ff9987db-9d4c-4f5c-9bb0-da1685d5becb:2</t>
  </si>
  <si>
    <t>9cd96dd1-ce36-4923-8838-61a1bae04210:2</t>
  </si>
  <si>
    <t>ebc8627b-ad86-44aa-b553-cc87a0055507:2</t>
  </si>
  <si>
    <t>f30472ee-9cd5-492e-b120-73f186477e92:2</t>
  </si>
  <si>
    <t>cffcd54a-ae3d-4018-82c5-c29a0fff854b:2</t>
  </si>
  <si>
    <t>b12aa399-60b4-4df9-a1e3-2a6db2ef7baa:2</t>
  </si>
  <si>
    <t>50b6dd15-146e-42be-a97d-0b748104a891:2</t>
  </si>
  <si>
    <t>5fdf320e-164f-4992-8de7-9cba0c44ac6d</t>
  </si>
  <si>
    <t>ed0b69e4-76a3-4c82-b2bd-76b41a5804e9</t>
  </si>
  <si>
    <t>3c66e387-9e7a-44ad-b6e5-e38a1dd34e9b</t>
  </si>
  <si>
    <t>261bd030-fe8e-4fc3-9c08-262c22fd2471</t>
  </si>
  <si>
    <t>4a1a4401-c323-4e47-ba46-f883386a517a</t>
  </si>
  <si>
    <t>8f57f5e7-4a54-4032-bbd1-1982564a37e9</t>
  </si>
  <si>
    <t>96c79a33-a4d4-4d1b-9331-1c9e33307462</t>
  </si>
  <si>
    <t>a1ddaf6b-2780-411f-b822-eeeecb2b63e9</t>
  </si>
  <si>
    <t>148d3391-97fe-4a1d-88d7-1018c61e353d</t>
  </si>
  <si>
    <t>221cbdae-d00d-4da2-918f-163624fc2444</t>
  </si>
  <si>
    <t>650dda4a-5332-4237-9d48-537513866c8c</t>
  </si>
  <si>
    <t>485b7047-80d9-4d94-bfc4-9efbd91ff063</t>
  </si>
  <si>
    <t>9af0474c-3132-413f-a93e-05d6f7f90f52</t>
  </si>
  <si>
    <t>d78310fa-ad85-4cd7-b892-2c2702b56c2a</t>
  </si>
  <si>
    <t>67a1f0d5-1ed5-4e7c-b583-5af4e1d390a8</t>
  </si>
  <si>
    <t>4cc75099-5ae8-44ec-bfc4-6b32777de4f6</t>
  </si>
  <si>
    <t>e9f4d5f1-e277-4a1c-bb26-b2717885b41f</t>
  </si>
  <si>
    <t>6e4f4af5-3780-4b75-b4f7-f59fdb50ce54</t>
  </si>
  <si>
    <t>72308291-484d-48e1-81d6-edb962462da5</t>
  </si>
  <si>
    <t>e6ab21e1-467f-405b-b133-c46bc99163e4</t>
  </si>
  <si>
    <t>1fab9743-7c09-4286-8afd-bdd8b0653118</t>
  </si>
  <si>
    <t>7370a358-ae1d-4710-9a70-f46335010f61</t>
  </si>
  <si>
    <t>f5075020-12df-47be-a96a-92f2af79c0f7</t>
  </si>
  <si>
    <t>9f46264c-4ca1-4585-a5ea-594d1b1114ed</t>
  </si>
  <si>
    <t>060032ec-9bf7-4d43-b858-3aa26c114d28</t>
  </si>
  <si>
    <t>b35f4a58-f4bc-4318-8102-ae800bf67d79:3</t>
  </si>
  <si>
    <t>f426be98-85c3-4aa7-95f8-4b960af381cc:3</t>
  </si>
  <si>
    <t>ed40b516-f568-4398-bb64-2ea087527591:3</t>
  </si>
  <si>
    <t>07008468-f18a-4ec4-9558-84344fc5a704:3</t>
  </si>
  <si>
    <t>d6593ed8-0c1b-4954-86a9-2b167bb354f1:3</t>
  </si>
  <si>
    <t>37f7e193-1dc0-433b-a817-f607b1bdbfeb:3</t>
  </si>
  <si>
    <t>67763782-b5cb-43ff-9343-8521aba0ab07:3</t>
  </si>
  <si>
    <t>92bdf71b-cc5f-4ffc-bd88-ae2b01bcd888:3</t>
  </si>
  <si>
    <t>a56e64ad-d53e-4c75-a94b-c259eaa5935b:3</t>
  </si>
  <si>
    <t>8e536614-3404-476e-9b15-cfd5485ffa3a:3</t>
  </si>
  <si>
    <t>b9bf4481-aaa4-4f03-8d75-ded07b7baa48:3</t>
  </si>
  <si>
    <t>56b02d99-fdbf-4419-89e8-87fc5556a0c0:3</t>
  </si>
  <si>
    <t>5e314718-e549-4a56-8d5f-ef26818a5d9c:3</t>
  </si>
  <si>
    <t>ff9987db-9d4c-4f5c-9bb0-da1685d5becb:3</t>
  </si>
  <si>
    <t>9cd96dd1-ce36-4923-8838-61a1bae04210:3</t>
  </si>
  <si>
    <t>ebc8627b-ad86-44aa-b553-cc87a0055507:3</t>
  </si>
  <si>
    <t>f30472ee-9cd5-492e-b120-73f186477e92:3</t>
  </si>
  <si>
    <t>cffcd54a-ae3d-4018-82c5-c29a0fff854b:3</t>
  </si>
  <si>
    <t>b12aa399-60b4-4df9-a1e3-2a6db2ef7baa:3</t>
  </si>
  <si>
    <t>50b6dd15-146e-42be-a97d-0b748104a891:3</t>
  </si>
  <si>
    <t>5fdf320e-164f-4992-8de7-9cba0c44ac6d:2</t>
  </si>
  <si>
    <t>ed0b69e4-76a3-4c82-b2bd-76b41a5804e9:2</t>
  </si>
  <si>
    <t>3c66e387-9e7a-44ad-b6e5-e38a1dd34e9b:2</t>
  </si>
  <si>
    <t>261bd030-fe8e-4fc3-9c08-262c22fd2471:2</t>
  </si>
  <si>
    <t>4a1a4401-c323-4e47-ba46-f883386a517a:2</t>
  </si>
  <si>
    <t>8f57f5e7-4a54-4032-bbd1-1982564a37e9:2</t>
  </si>
  <si>
    <t>96c79a33-a4d4-4d1b-9331-1c9e33307462:2</t>
  </si>
  <si>
    <t>a1ddaf6b-2780-411f-b822-eeeecb2b63e9:2</t>
  </si>
  <si>
    <t>148d3391-97fe-4a1d-88d7-1018c61e353d:2</t>
  </si>
  <si>
    <t>221cbdae-d00d-4da2-918f-163624fc2444:2</t>
  </si>
  <si>
    <t>650dda4a-5332-4237-9d48-537513866c8c:2</t>
  </si>
  <si>
    <t>485b7047-80d9-4d94-bfc4-9efbd91ff063:2</t>
  </si>
  <si>
    <t>9af0474c-3132-413f-a93e-05d6f7f90f52:2</t>
  </si>
  <si>
    <t>d78310fa-ad85-4cd7-b892-2c2702b56c2a:2</t>
  </si>
  <si>
    <t>67a1f0d5-1ed5-4e7c-b583-5af4e1d390a8:2</t>
  </si>
  <si>
    <t>4cc75099-5ae8-44ec-bfc4-6b32777de4f6:2</t>
  </si>
  <si>
    <t>e9f4d5f1-e277-4a1c-bb26-b2717885b41f:2</t>
  </si>
  <si>
    <t>6e4f4af5-3780-4b75-b4f7-f59fdb50ce54:2</t>
  </si>
  <si>
    <t>72308291-484d-48e1-81d6-edb962462da5:2</t>
  </si>
  <si>
    <t>e6ab21e1-467f-405b-b133-c46bc99163e4:2</t>
  </si>
  <si>
    <t>1fab9743-7c09-4286-8afd-bdd8b0653118:2</t>
  </si>
  <si>
    <t>7370a358-ae1d-4710-9a70-f46335010f61:2</t>
  </si>
  <si>
    <t>f5075020-12df-47be-a96a-92f2af79c0f7:2</t>
  </si>
  <si>
    <t>9f46264c-4ca1-4585-a5ea-594d1b1114ed:2</t>
  </si>
  <si>
    <t>060032ec-9bf7-4d43-b858-3aa26c114d28:2</t>
  </si>
  <si>
    <t>b35f4a58-f4bc-4318-8102-ae800bf67d79:4</t>
  </si>
  <si>
    <t>f426be98-85c3-4aa7-95f8-4b960af381cc:4</t>
  </si>
  <si>
    <t>ed40b516-f568-4398-bb64-2ea087527591:4</t>
  </si>
  <si>
    <t>07008468-f18a-4ec4-9558-84344fc5a704:4</t>
  </si>
  <si>
    <t>d6593ed8-0c1b-4954-86a9-2b167bb354f1:4</t>
  </si>
  <si>
    <t>37f7e193-1dc0-433b-a817-f607b1bdbfeb:4</t>
  </si>
  <si>
    <t>67763782-b5cb-43ff-9343-8521aba0ab07:4</t>
  </si>
  <si>
    <t>92bdf71b-cc5f-4ffc-bd88-ae2b01bcd888:4</t>
  </si>
  <si>
    <t>a56e64ad-d53e-4c75-a94b-c259eaa5935b:4</t>
  </si>
  <si>
    <t>8e536614-3404-476e-9b15-cfd5485ffa3a:4</t>
  </si>
  <si>
    <t>b9bf4481-aaa4-4f03-8d75-ded07b7baa48:4</t>
  </si>
  <si>
    <t>56b02d99-fdbf-4419-89e8-87fc5556a0c0:4</t>
  </si>
  <si>
    <t>5e314718-e549-4a56-8d5f-ef26818a5d9c:4</t>
  </si>
  <si>
    <t>ff9987db-9d4c-4f5c-9bb0-da1685d5becb:4</t>
  </si>
  <si>
    <t>9cd96dd1-ce36-4923-8838-61a1bae04210:4</t>
  </si>
  <si>
    <t>ebc8627b-ad86-44aa-b553-cc87a0055507:4</t>
  </si>
  <si>
    <t>f30472ee-9cd5-492e-b120-73f186477e92:4</t>
  </si>
  <si>
    <t>cffcd54a-ae3d-4018-82c5-c29a0fff854b:4</t>
  </si>
  <si>
    <t>b12aa399-60b4-4df9-a1e3-2a6db2ef7baa:4</t>
  </si>
  <si>
    <t>50b6dd15-146e-42be-a97d-0b748104a891:4</t>
  </si>
  <si>
    <t>5fdf320e-164f-4992-8de7-9cba0c44ac6d:3</t>
  </si>
  <si>
    <t>ed0b69e4-76a3-4c82-b2bd-76b41a5804e9:3</t>
  </si>
  <si>
    <t>3c66e387-9e7a-44ad-b6e5-e38a1dd34e9b:3</t>
  </si>
  <si>
    <t>261bd030-fe8e-4fc3-9c08-262c22fd2471:3</t>
  </si>
  <si>
    <t>4a1a4401-c323-4e47-ba46-f883386a517a:3</t>
  </si>
  <si>
    <t>8f57f5e7-4a54-4032-bbd1-1982564a37e9:3</t>
  </si>
  <si>
    <t>96c79a33-a4d4-4d1b-9331-1c9e33307462:3</t>
  </si>
  <si>
    <t>a1ddaf6b-2780-411f-b822-eeeecb2b63e9:3</t>
  </si>
  <si>
    <t>148d3391-97fe-4a1d-88d7-1018c61e353d:3</t>
  </si>
  <si>
    <t>221cbdae-d00d-4da2-918f-163624fc2444:3</t>
  </si>
  <si>
    <t>650dda4a-5332-4237-9d48-537513866c8c:3</t>
  </si>
  <si>
    <t>485b7047-80d9-4d94-bfc4-9efbd91ff063:3</t>
  </si>
  <si>
    <t>9af0474c-3132-413f-a93e-05d6f7f90f52:3</t>
  </si>
  <si>
    <t>d78310fa-ad85-4cd7-b892-2c2702b56c2a:3</t>
  </si>
  <si>
    <t>67a1f0d5-1ed5-4e7c-b583-5af4e1d390a8:3</t>
  </si>
  <si>
    <t>4cc75099-5ae8-44ec-bfc4-6b32777de4f6:3</t>
  </si>
  <si>
    <t>e9f4d5f1-e277-4a1c-bb26-b2717885b41f:3</t>
  </si>
  <si>
    <t>6e4f4af5-3780-4b75-b4f7-f59fdb50ce54:3</t>
  </si>
  <si>
    <t>72308291-484d-48e1-81d6-edb962462da5:3</t>
  </si>
  <si>
    <t>e6ab21e1-467f-405b-b133-c46bc99163e4:3</t>
  </si>
  <si>
    <t>1fab9743-7c09-4286-8afd-bdd8b0653118:3</t>
  </si>
  <si>
    <t>7370a358-ae1d-4710-9a70-f46335010f61:3</t>
  </si>
  <si>
    <t>f5075020-12df-47be-a96a-92f2af79c0f7:3</t>
  </si>
  <si>
    <t>9f46264c-4ca1-4585-a5ea-594d1b1114ed:3</t>
  </si>
  <si>
    <t>060032ec-9bf7-4d43-b858-3aa26c114d28:3</t>
  </si>
  <si>
    <t>Default freight emission factors for light commercial vehicles</t>
  </si>
  <si>
    <t>d97615a4-6d90-4ae0-ba4e-87120de9e719</t>
  </si>
  <si>
    <t>b5a48204-f108-46ce-940a-e20f04c47ff0</t>
  </si>
  <si>
    <t>Petrol Hybrid</t>
  </si>
  <si>
    <t>0cbcea5d-fe21-45df-a6b7-1f10e2cbfcd0</t>
  </si>
  <si>
    <t>Diesel Hybrid</t>
  </si>
  <si>
    <t>b9de173e-13b3-4447-b5ea-38d3ccfe1609</t>
  </si>
  <si>
    <t>Road freight emission factors for heavy goods vehicles</t>
  </si>
  <si>
    <t>HGV diesel</t>
  </si>
  <si>
    <t>&lt; 5,000 kg</t>
  </si>
  <si>
    <t>76d006f1-2b34-493a-ba28-b5d2b0c5c4be</t>
  </si>
  <si>
    <t>5,000 - 7,500 kg</t>
  </si>
  <si>
    <t>e4c2a8f6-9dee-4835-83e8-cda3765131a2</t>
  </si>
  <si>
    <t>7,500 - 10,000 kg</t>
  </si>
  <si>
    <t>b296ab02-2240-40bf-90d4-5caeadfeb553</t>
  </si>
  <si>
    <t>10,000 - 12,000 kg</t>
  </si>
  <si>
    <t>b54d662b-cc8a-4a1e-886f-ab5c8b1bb725</t>
  </si>
  <si>
    <t>12,000 - 15,000 kg</t>
  </si>
  <si>
    <t>f839b9c4-5a7c-4ab1-9a32-b8efc2f8c3db</t>
  </si>
  <si>
    <t>15,000 - 20,000 kg</t>
  </si>
  <si>
    <t>d875f38f-2fa0-4df0-b3f7-9e5b5a139b7f</t>
  </si>
  <si>
    <t>20,000 - 25,000 kg</t>
  </si>
  <si>
    <t>f177bc19-9e47-4d14-bc99-af6f9ee72a08</t>
  </si>
  <si>
    <t>25,000 - 30,000 kg</t>
  </si>
  <si>
    <t>496cbade-16e2-4295-9b3d-7308f39bf68c</t>
  </si>
  <si>
    <t>≥ 30,000 kg</t>
  </si>
  <si>
    <t>ba82448b-cc09-4ada-8c66-69dc3613f128</t>
  </si>
  <si>
    <t>HGV diesel hybrid</t>
  </si>
  <si>
    <t>3ff399bd-f6c5-4ab8-abfb-59bb87dcb0c7</t>
  </si>
  <si>
    <t>c2c959e7-e9c5-4490-afba-76747e00167f</t>
  </si>
  <si>
    <t>4cdb99d4-36ec-495f-bfef-c99fdf6eb6da</t>
  </si>
  <si>
    <t>b504f945-7fa1-4763-8913-da02cd3fa900</t>
  </si>
  <si>
    <t>5784b66e-a93a-41c1-a75d-8af703cc1cd8</t>
  </si>
  <si>
    <t>a89c94e4-79c8-4d11-9675-7f4f141adf1c</t>
  </si>
  <si>
    <t>5a127d1e-49b2-446b-9950-53f3c7f13989</t>
  </si>
  <si>
    <t>debe9c87-fe58-4b37-842b-a17fd1ae8063</t>
  </si>
  <si>
    <t>abd3a309-203b-468a-908c-3cd584dcd0c9</t>
  </si>
  <si>
    <t>76d006f1-2b34-493a-ba28-b5d2b0c5c4be:2</t>
  </si>
  <si>
    <t>e4c2a8f6-9dee-4835-83e8-cda3765131a2:2</t>
  </si>
  <si>
    <t>b296ab02-2240-40bf-90d4-5caeadfeb553:2</t>
  </si>
  <si>
    <t>b54d662b-cc8a-4a1e-886f-ab5c8b1bb725:2</t>
  </si>
  <si>
    <t>f839b9c4-5a7c-4ab1-9a32-b8efc2f8c3db:2</t>
  </si>
  <si>
    <t>d875f38f-2fa0-4df0-b3f7-9e5b5a139b7f:2</t>
  </si>
  <si>
    <t>f177bc19-9e47-4d14-bc99-af6f9ee72a08:2</t>
  </si>
  <si>
    <t>496cbade-16e2-4295-9b3d-7308f39bf68c:2</t>
  </si>
  <si>
    <t>ba82448b-cc09-4ada-8c66-69dc3613f128:2</t>
  </si>
  <si>
    <t>3ff399bd-f6c5-4ab8-abfb-59bb87dcb0c7:2</t>
  </si>
  <si>
    <t>c2c959e7-e9c5-4490-afba-76747e00167f:2</t>
  </si>
  <si>
    <t>4cdb99d4-36ec-495f-bfef-c99fdf6eb6da:2</t>
  </si>
  <si>
    <t>b504f945-7fa1-4763-8913-da02cd3fa900:2</t>
  </si>
  <si>
    <t>5784b66e-a93a-41c1-a75d-8af703cc1cd8:2</t>
  </si>
  <si>
    <t>a89c94e4-79c8-4d11-9675-7f4f141adf1c:2</t>
  </si>
  <si>
    <t>5a127d1e-49b2-446b-9950-53f3c7f13989:2</t>
  </si>
  <si>
    <t>debe9c87-fe58-4b37-842b-a17fd1ae8063:2</t>
  </si>
  <si>
    <t>abd3a309-203b-468a-908c-3cd584dcd0c9:2</t>
  </si>
  <si>
    <t>HGV BEV</t>
  </si>
  <si>
    <t>a1ebef54-75f1-481d-89dc-9636370b2ffb</t>
  </si>
  <si>
    <t>327000b4-f9dd-4c23-be7e-4ca7e964b303</t>
  </si>
  <si>
    <t>bc6b63c0-a6f9-4595-aef2-ab52e89fe55b</t>
  </si>
  <si>
    <t>3dc92930-63b6-4cd8-8fae-8cdeff897f19</t>
  </si>
  <si>
    <t>966afaf1-7473-40e0-8839-a3c2aceb1cbd</t>
  </si>
  <si>
    <t>Post 2015 Fleet</t>
  </si>
  <si>
    <t>76d006f1-2b34-493a-ba28-b5d2b0c5c4be:3</t>
  </si>
  <si>
    <t>e4c2a8f6-9dee-4835-83e8-cda3765131a2:3</t>
  </si>
  <si>
    <t>b296ab02-2240-40bf-90d4-5caeadfeb553:3</t>
  </si>
  <si>
    <t>b54d662b-cc8a-4a1e-886f-ab5c8b1bb725:3</t>
  </si>
  <si>
    <t>f839b9c4-5a7c-4ab1-9a32-b8efc2f8c3db:3</t>
  </si>
  <si>
    <t>d875f38f-2fa0-4df0-b3f7-9e5b5a139b7f:3</t>
  </si>
  <si>
    <t>f177bc19-9e47-4d14-bc99-af6f9ee72a08:3</t>
  </si>
  <si>
    <t>496cbade-16e2-4295-9b3d-7308f39bf68c:3</t>
  </si>
  <si>
    <t>ba82448b-cc09-4ada-8c66-69dc3613f128:3</t>
  </si>
  <si>
    <t>3ff399bd-f6c5-4ab8-abfb-59bb87dcb0c7:3</t>
  </si>
  <si>
    <t>c2c959e7-e9c5-4490-afba-76747e00167f:3</t>
  </si>
  <si>
    <t>4cdb99d4-36ec-495f-bfef-c99fdf6eb6da:3</t>
  </si>
  <si>
    <t>b504f945-7fa1-4763-8913-da02cd3fa900:3</t>
  </si>
  <si>
    <t>5784b66e-a93a-41c1-a75d-8af703cc1cd8:3</t>
  </si>
  <si>
    <t>a89c94e4-79c8-4d11-9675-7f4f141adf1c:3</t>
  </si>
  <si>
    <t>5a127d1e-49b2-446b-9950-53f3c7f13989:3</t>
  </si>
  <si>
    <t>debe9c87-fe58-4b37-842b-a17fd1ae8063:3</t>
  </si>
  <si>
    <t>abd3a309-203b-468a-908c-3cd584dcd0c9:3</t>
  </si>
  <si>
    <t>a1ebef54-75f1-481d-89dc-9636370b2ffb:2</t>
  </si>
  <si>
    <t>327000b4-f9dd-4c23-be7e-4ca7e964b303:2</t>
  </si>
  <si>
    <t>bc6b63c0-a6f9-4595-aef2-ab52e89fe55b:2</t>
  </si>
  <si>
    <t>3dc92930-63b6-4cd8-8fae-8cdeff897f19:2</t>
  </si>
  <si>
    <t>966afaf1-7473-40e0-8839-a3c2aceb1cbd:2</t>
  </si>
  <si>
    <t>Default freight emission factors for heavy commercial vehicles</t>
  </si>
  <si>
    <t>Default (pre2010 and &lt;7500kg gross vehicle mass)</t>
  </si>
  <si>
    <t>HGV Diesel</t>
  </si>
  <si>
    <t>82a0f698-ac67-4988-bf5d-87275ff65125</t>
  </si>
  <si>
    <t>HGV Diesel Hybrid</t>
  </si>
  <si>
    <t>0faa09ef-5190-47bf-a570-b87ce5fbf152</t>
  </si>
  <si>
    <t>Air freight emission factors</t>
  </si>
  <si>
    <t>With radiative forcing multiplier</t>
  </si>
  <si>
    <t>Freight flights</t>
  </si>
  <si>
    <t>70fce637-0595-41a8-b4b2-8aad05e489d8</t>
  </si>
  <si>
    <t>Short haul</t>
  </si>
  <si>
    <t>f204c84b-4f78-47b0-b878-9ea08562c3cb</t>
  </si>
  <si>
    <t>Long haul</t>
  </si>
  <si>
    <t>ee43d1b5-7720-4c17-b4bb-fc8b42cfff8d</t>
  </si>
  <si>
    <t>Without radiative forcing multiplier</t>
  </si>
  <si>
    <t>70fce637-0595-41a8-b4b2-8aad05e489d8:2</t>
  </si>
  <si>
    <t>f204c84b-4f78-47b0-b878-9ea08562c3cb:2</t>
  </si>
  <si>
    <t>ee43d1b5-7720-4c17-b4bb-fc8b42cfff8d:2</t>
  </si>
  <si>
    <t>Sea freight emission factors</t>
  </si>
  <si>
    <t>Domestic coastal freight</t>
  </si>
  <si>
    <t>Oil products</t>
  </si>
  <si>
    <t>ceede66c-d034-4798-96c6-ccf5c000d512</t>
  </si>
  <si>
    <t>Other bulk</t>
  </si>
  <si>
    <t>ad046945-9ffc-4e0e-a815-161ac3c91791</t>
  </si>
  <si>
    <t>Container freight</t>
  </si>
  <si>
    <t>7bdb28fe-785b-4514-a265-3d1a435a42c5</t>
  </si>
  <si>
    <t>International sea freight emission factors - adopted from the UK</t>
  </si>
  <si>
    <t>Bulk carrier</t>
  </si>
  <si>
    <t>200,000+ dwt</t>
  </si>
  <si>
    <t>d9e4867c-4e99-4d33-beb9-a19e9b29272c</t>
  </si>
  <si>
    <t>100,000–199,999 dwt</t>
  </si>
  <si>
    <t>f61ae305-2bd7-4f52-b9c1-60054d80668d</t>
  </si>
  <si>
    <t>60,000–99,999 dwt</t>
  </si>
  <si>
    <t>9a39c568-8f29-4b33-9faa-a4171e26de59</t>
  </si>
  <si>
    <t>35,000–59,999 dwt</t>
  </si>
  <si>
    <t>4f26c7f5-b254-4fbe-a4f5-8050c3b337a4</t>
  </si>
  <si>
    <t>10,000–34,999 dwt</t>
  </si>
  <si>
    <t>665a83f4-8998-4e28-8900-9b0df5d998b4</t>
  </si>
  <si>
    <t>0–9999 dwt</t>
  </si>
  <si>
    <t>68e3583c-4cc9-406b-a76f-b2c3b48d4807</t>
  </si>
  <si>
    <t>Average</t>
  </si>
  <si>
    <t>96549ba1-70b6-454b-aabf-0ee8e6b48b3f</t>
  </si>
  <si>
    <t>General cargo</t>
  </si>
  <si>
    <t>10,000+ dwt</t>
  </si>
  <si>
    <t>437ca8ef-b773-4269-8c7e-90b50d8a1190</t>
  </si>
  <si>
    <t>5000–9999 dwt</t>
  </si>
  <si>
    <t>21dbbc1d-3b62-4eb3-87ab-74ec7b990159</t>
  </si>
  <si>
    <t>0–4999 dwt</t>
  </si>
  <si>
    <t>d347e7f7-c426-48cc-aca7-7f3c7612b209</t>
  </si>
  <si>
    <t>10,000+ dwt 100+ TEU</t>
  </si>
  <si>
    <t>06bdcd03-f9b8-49d9-bcfa-8d143a69a923</t>
  </si>
  <si>
    <t>5000–9999 dwt 100+ TEU</t>
  </si>
  <si>
    <t>d547cdd3-7ead-4943-9d06-b0a10a1edf60</t>
  </si>
  <si>
    <t>0–4999 dwt 100+ TEU</t>
  </si>
  <si>
    <t>2a944a1e-f2da-43e1-b19a-ecb47f931b67</t>
  </si>
  <si>
    <t>e78aced8-b870-4c15-852e-1c2475394629</t>
  </si>
  <si>
    <t>Container ship</t>
  </si>
  <si>
    <t>8000+ TEU</t>
  </si>
  <si>
    <t>ab731b53-749e-4c0b-86aa-f6c4802c57be</t>
  </si>
  <si>
    <t>5000–7999 TEU</t>
  </si>
  <si>
    <t>bea83157-12ee-400a-a16a-339e7152558e</t>
  </si>
  <si>
    <t>3000–4999 TEU</t>
  </si>
  <si>
    <t>75f239d2-d826-4c72-b2ea-2b398a5a77fa</t>
  </si>
  <si>
    <t>2000–2999 TEU</t>
  </si>
  <si>
    <t>1a729570-fc74-4a94-b69d-2d6aca42ed06</t>
  </si>
  <si>
    <t>1000–1999 TEU</t>
  </si>
  <si>
    <t>55f4b108-9ff4-49d9-9c21-9ae3bffee7b0</t>
  </si>
  <si>
    <t>0–999 TEU</t>
  </si>
  <si>
    <t>ee5a3099-ae47-4213-ad8c-99c99769a7ac</t>
  </si>
  <si>
    <t>98148ad0-e998-4b35-9ab3-72a794623544</t>
  </si>
  <si>
    <t>Vehicle transport</t>
  </si>
  <si>
    <t>4000+ CEU</t>
  </si>
  <si>
    <t>5fd6d3e4-db2f-41b8-be7a-0bf240eeb10d</t>
  </si>
  <si>
    <t>0–3999 CEU</t>
  </si>
  <si>
    <t>20b6898b-a59e-4f70-9979-493a68fb80b2</t>
  </si>
  <si>
    <t>6511800b-0bea-4508-9ff8-6c73d628ab4d</t>
  </si>
  <si>
    <t>RoRo-Ferry</t>
  </si>
  <si>
    <t>2000+ LM</t>
  </si>
  <si>
    <t>1d33d5e4-8bf1-427d-b210-7eaaa6e15ee4</t>
  </si>
  <si>
    <t>0–1999 LM</t>
  </si>
  <si>
    <t>1d82ca28-fe7d-40d9-952a-30d89b1104ee</t>
  </si>
  <si>
    <t>40cde2a8-9306-4d79-a895-dd16b5f15785</t>
  </si>
  <si>
    <t>Large RoPax ferry</t>
  </si>
  <si>
    <t>90d403ee-9ee8-42bb-be07-e5325c7deef4</t>
  </si>
  <si>
    <t>Refrigerated cargo</t>
  </si>
  <si>
    <t>All dwt</t>
  </si>
  <si>
    <t>cc1203c0-031c-4944-afd8-bf0a916b7304</t>
  </si>
  <si>
    <t>Rail freight emission factors</t>
  </si>
  <si>
    <t>3ba6dc47-28ab-4e37-934e-057d0691910e</t>
  </si>
  <si>
    <t>Wastewater treatment</t>
  </si>
  <si>
    <t>Wastewater treatment emission factors</t>
  </si>
  <si>
    <t>Domestic wastewater</t>
  </si>
  <si>
    <t>Average for wastewater treatment plants</t>
  </si>
  <si>
    <t>m3 of water supplied</t>
  </si>
  <si>
    <t>e984a7f9-0d14-434f-a390-7b84fd5ab7d8</t>
  </si>
  <si>
    <t>WATER_NZ_WW</t>
  </si>
  <si>
    <t>per capita</t>
  </si>
  <si>
    <t>51727d55-2061-4b6d-a361-2c271d0824fb</t>
  </si>
  <si>
    <t>WATER_NZ_WWPC</t>
  </si>
  <si>
    <t>Septic tanks</t>
  </si>
  <si>
    <t>df9ec6e8-725c-4381-a59e-3e6e140c357b</t>
  </si>
  <si>
    <t>Industrial wastewater</t>
  </si>
  <si>
    <t>Meat (excl poultry)</t>
  </si>
  <si>
    <t>tonne of kills</t>
  </si>
  <si>
    <t>498f4bca-4014-43ec-9930-309085b8d3bb</t>
  </si>
  <si>
    <t>Poultry</t>
  </si>
  <si>
    <t>d10a5754-bf95-43a2-8a53-fa92790eed6f</t>
  </si>
  <si>
    <t>Pulp &amp; paper</t>
  </si>
  <si>
    <t>tonne of product</t>
  </si>
  <si>
    <t>ff911f14-e0bf-442b-a8a8-15673799516a</t>
  </si>
  <si>
    <t>Wine</t>
  </si>
  <si>
    <t>tonne of crushed grapes</t>
  </si>
  <si>
    <t>d6141c07-2c07-474f-bac7-a4a6fbffcb41</t>
  </si>
  <si>
    <t>Dairy processing</t>
  </si>
  <si>
    <t>m3 of milk</t>
  </si>
  <si>
    <t>475a9ed1-b3e2-4f61-8f2a-ccdf36543ca9</t>
  </si>
  <si>
    <t>Water supply emission factors</t>
  </si>
  <si>
    <t>m3</t>
  </si>
  <si>
    <t>91efaf93-eefe-4b09-b063-7073092f58e8</t>
  </si>
  <si>
    <t>WATER_NZ_W</t>
  </si>
  <si>
    <t>b5231554-3590-46b5-9d50-90253585fb07</t>
  </si>
  <si>
    <t>Waste</t>
  </si>
  <si>
    <t>Waste to landfill with gas recovery emission factors</t>
  </si>
  <si>
    <t>Waste (known composition)</t>
  </si>
  <si>
    <t>Waste - Food</t>
  </si>
  <si>
    <t>b87e8d1d-59bd-4047-ac62-f0ef0e1da73b</t>
  </si>
  <si>
    <t>Waste - Garden</t>
  </si>
  <si>
    <t>4466a8b7-67ab-43b6-a556-4db5735e8cc8</t>
  </si>
  <si>
    <t>Waste - Paper</t>
  </si>
  <si>
    <t>b2f80b52-068f-4382-b023-cd79c2df2377</t>
  </si>
  <si>
    <t>Waste - Wood (combined)</t>
  </si>
  <si>
    <t>9d8f2026-5249-488d-b511-bd07fe79b782</t>
  </si>
  <si>
    <t>Wood (treated)</t>
  </si>
  <si>
    <t>38035423-e43f-4bfb-81cf-c5310071132b</t>
  </si>
  <si>
    <t>Wood (untreated)</t>
  </si>
  <si>
    <t>16948456-24ce-4432-9e64-ad7182d8c82e</t>
  </si>
  <si>
    <t>Waste - Textile</t>
  </si>
  <si>
    <t>7b0e6b5b-b2f8-41a0-90d1-4f6a17e804a3</t>
  </si>
  <si>
    <t>Waste - Nappies</t>
  </si>
  <si>
    <t>aeae3732-29cf-4842-944a-a9af7aa3055b</t>
  </si>
  <si>
    <t>Waste - Sludge</t>
  </si>
  <si>
    <t>4d1bb244-a3c6-4ee8-b114-95de4becd578</t>
  </si>
  <si>
    <t>Waste - Other (Inert)</t>
  </si>
  <si>
    <t>5b0e43dc-a3a0-4f62-8178-03d16f9880f2</t>
  </si>
  <si>
    <t>Waste (unknown composition)</t>
  </si>
  <si>
    <t>General waste</t>
  </si>
  <si>
    <t>706e4554-56cb-473d-911c-0e9be7efddd2</t>
  </si>
  <si>
    <t>Landfill_NZ_MG</t>
  </si>
  <si>
    <t>Office waste</t>
  </si>
  <si>
    <t>e000ac49-94a3-4fb9-aa90-98ba8d264548</t>
  </si>
  <si>
    <t>Waste to landfill without gas recovery emission factors</t>
  </si>
  <si>
    <t>15e88cba-ad4c-4dff-b5ca-d120a4adfa3a</t>
  </si>
  <si>
    <t>c56807d2-2c82-4bce-aff1-f52ec1ae6736</t>
  </si>
  <si>
    <t>527314a9-2b71-4b3d-b9d2-bec5b17e3e2c</t>
  </si>
  <si>
    <t>ea2619df-1559-438b-9dca-80b933047e8e</t>
  </si>
  <si>
    <t>060399bf-d254-4091-81bf-b1313d0ea891</t>
  </si>
  <si>
    <t>271c57af-cd12-4a9e-bc6a-32bc7834a5ee</t>
  </si>
  <si>
    <t>3496bcb1-64c0-4bd8-b85f-1a2fb0a35abd</t>
  </si>
  <si>
    <t>40cdaa4e-f7b3-4da0-a1fd-31643a1d13e0</t>
  </si>
  <si>
    <t>aef7f8c8-9575-4e31-aa71-da3f46c14c28</t>
  </si>
  <si>
    <t>e271c6a1-51da-4b7a-86f4-1a4fc998903d</t>
  </si>
  <si>
    <t>df96011f-702d-451a-97bb-53e78ed02f9f</t>
  </si>
  <si>
    <t>Landfill_NZ_MNG</t>
  </si>
  <si>
    <t>88a6b14e-50d3-4d27-a107-da7bdbca7cb5</t>
  </si>
  <si>
    <t>Biological treatment of waste</t>
  </si>
  <si>
    <t>Composting</t>
  </si>
  <si>
    <t>380a5656-6bc7-40e6-9469-3b5812f45fe5</t>
  </si>
  <si>
    <t>LANDFILL_NZ_Compost</t>
  </si>
  <si>
    <t>Anaerobic digestion</t>
  </si>
  <si>
    <t>Kg</t>
  </si>
  <si>
    <t>bdaa44d1-ef48-461c-a4eb-954af657944d</t>
  </si>
  <si>
    <t>Non municipal waste</t>
  </si>
  <si>
    <t>Biological (sludge)</t>
  </si>
  <si>
    <t>a8b0c8ee-801d-45d5-976a-d5dc7da96984</t>
  </si>
  <si>
    <t>Construction &amp; Demolition</t>
  </si>
  <si>
    <t>7f9b6d59-7b10-4b2a-b614-10bafc2050c0</t>
  </si>
  <si>
    <t>Bulk Waste</t>
  </si>
  <si>
    <t>999e521e-43b1-410a-9755-577999be8ac7</t>
  </si>
  <si>
    <t>Food</t>
  </si>
  <si>
    <t>109d57d5-e4a8-4c39-be5c-6a89b1d14d6b</t>
  </si>
  <si>
    <t>Garden</t>
  </si>
  <si>
    <t>0e68a11a-b79b-467c-9a85-5f1b189ab102</t>
  </si>
  <si>
    <t>Industrial</t>
  </si>
  <si>
    <t>6dffe6ad-f857-45fe-8d48-f952b41676eb</t>
  </si>
  <si>
    <t>Wood</t>
  </si>
  <si>
    <t>207ead9b-b81d-4683-a80f-2d7081897dea</t>
  </si>
  <si>
    <t>Inert (all other waste)</t>
  </si>
  <si>
    <t>76d8043a-a765-4167-a33d-b3195700ff86</t>
  </si>
  <si>
    <t>Average for non-municipal solid waste</t>
  </si>
  <si>
    <t>46ef2b15-17dd-48e7-aee0-8d49a92e6370</t>
  </si>
  <si>
    <t>Agriculture, forestry and other land uses</t>
  </si>
  <si>
    <t>LULUCF growth emission factors</t>
  </si>
  <si>
    <t>Forest growth removal source</t>
  </si>
  <si>
    <t>Planted forests: Approach one - Stock change accounting</t>
  </si>
  <si>
    <t>All Planted forests</t>
  </si>
  <si>
    <t>ha</t>
  </si>
  <si>
    <t>d268908a-d948-4a81-b723-8879915f8001</t>
  </si>
  <si>
    <t>Pinus radiata</t>
  </si>
  <si>
    <t>345688d4-258c-42c0-b8e3-2d7b466ce1f9</t>
  </si>
  <si>
    <t>Other softwoods</t>
  </si>
  <si>
    <t>3c37f14b-fa7e-4069-810a-04678b656712</t>
  </si>
  <si>
    <t>All hardwoods</t>
  </si>
  <si>
    <t>3f0b4394-ef27-46a6-9f79-6a3fa0bc7e4f</t>
  </si>
  <si>
    <t>Planted forests: Approach two - Averaging accounting</t>
  </si>
  <si>
    <t>All planted forests – First rotation (Age 23 years and under)</t>
  </si>
  <si>
    <t>b563f2e9-5c43-4a7d-85e3-52f77a2b92ed</t>
  </si>
  <si>
    <t>Pinus radiata – First rotation (Age 23 years and under)</t>
  </si>
  <si>
    <t>af9d53fd-d466-49d1-a9c5-7ba2d6f4cf2d</t>
  </si>
  <si>
    <t>Other Softwoods – First rotation (Age 29 years and under)</t>
  </si>
  <si>
    <t>353bebe3-9d1d-4718-8805-0ef223996c5b</t>
  </si>
  <si>
    <t>All hardwoods – First rotation (Age 24 years and under)</t>
  </si>
  <si>
    <t>3db4296f-1e16-4471-b451-17ec4a5c1fd5</t>
  </si>
  <si>
    <t>All planted forest above the long-term average age</t>
  </si>
  <si>
    <t>7b3282a5-ea6a-44e8-a371-77095ce0b165</t>
  </si>
  <si>
    <t>Natural forests</t>
  </si>
  <si>
    <t>Post-1989 Regenerating natural forest</t>
  </si>
  <si>
    <t>8e2b811b-33f3-4168-a334-aa34b630dab5</t>
  </si>
  <si>
    <t>Pre-1990 Regenerating natural forest</t>
  </si>
  <si>
    <t>c5d2a909-1885-40a6-96c9-474b4a64bb24</t>
  </si>
  <si>
    <t>Pre-1990 Tall natural forest</t>
  </si>
  <si>
    <t>2aa4e3bf-f85d-41bc-9fba-179c9ad57102</t>
  </si>
  <si>
    <t>LULUCF land-use change emission factors</t>
  </si>
  <si>
    <t>Land-use change emission source</t>
  </si>
  <si>
    <t>Harvest or Deforestation</t>
  </si>
  <si>
    <t>3701f857-e21a-4e81-931b-23275c9fab69</t>
  </si>
  <si>
    <t>ed3d991d-7ad2-49ff-abf3-adc2b7fb2726</t>
  </si>
  <si>
    <t>Other Softwoods</t>
  </si>
  <si>
    <t>9f1bf514-fd7f-42f0-8118-e5bf52990f10</t>
  </si>
  <si>
    <t>f1ee9e2f-d551-48e3-a86f-b3f1023cce6a</t>
  </si>
  <si>
    <t>Harvest</t>
  </si>
  <si>
    <t>d05eb24c-7e46-4581-afdb-902e8fc82182</t>
  </si>
  <si>
    <t>Deforestation</t>
  </si>
  <si>
    <t>ce6eb83b-8c0d-4803-9141-5a246b867723</t>
  </si>
  <si>
    <t>246fe2c6-44db-483e-80ec-804ced926311</t>
  </si>
  <si>
    <t>3d2f97b1-4026-4bc8-8e4a-af2bb0d0ebb2</t>
  </si>
  <si>
    <t>1dcab602-132b-4799-8a19-f761ef1fbe48</t>
  </si>
  <si>
    <t>4831e41d-2491-4247-b5bb-69a13fde9af2</t>
  </si>
  <si>
    <t>d32be707-14b6-43dc-b84e-1cc38375db6f</t>
  </si>
  <si>
    <t>580ee618-1200-4dc1-bb1b-a67dfd9e6597</t>
  </si>
  <si>
    <t>21ac487d-a52b-492a-9436-d910cb60b565</t>
  </si>
  <si>
    <t>af1d6491-fb6f-41b0-be94-a3271e26cd56</t>
  </si>
  <si>
    <t>54bdb3da-e3e1-4609-bbbf-ceab79e18fcc</t>
  </si>
  <si>
    <t>Primary Industry emission factors</t>
  </si>
  <si>
    <t>Enteric fermentation</t>
  </si>
  <si>
    <t>Dairy cattle</t>
  </si>
  <si>
    <t>per head</t>
  </si>
  <si>
    <t>7f299690-1de9-4020-9cb0-b48729625289</t>
  </si>
  <si>
    <t>Non-dairy cattle</t>
  </si>
  <si>
    <t>728f2ac2-65f5-417e-800e-b82757d52ebb</t>
  </si>
  <si>
    <t>Sheep</t>
  </si>
  <si>
    <t>9f66cf69-56b7-417d-942a-bb6b0b0369f4</t>
  </si>
  <si>
    <t>Deer</t>
  </si>
  <si>
    <t>673d68e1-14ed-4b2d-aaae-5bdcd34b0704</t>
  </si>
  <si>
    <t>Swine</t>
  </si>
  <si>
    <t>7f17b34e-4e9b-4edd-a6db-d9a2104b1e15</t>
  </si>
  <si>
    <t>Goats</t>
  </si>
  <si>
    <t>c243cdf7-1222-4c65-ad8d-096bdf7286ec</t>
  </si>
  <si>
    <t>Horses</t>
  </si>
  <si>
    <t>25b009f1-50ab-4bf0-9010-2f93b55be9ba</t>
  </si>
  <si>
    <t>Alpaca and llama</t>
  </si>
  <si>
    <t>5dc945ac-b2d9-4a3f-8461-b6adb1af2b80</t>
  </si>
  <si>
    <t>Mules and asses</t>
  </si>
  <si>
    <t>7df5a8f6-34d5-4550-b45b-6381e1c662dd</t>
  </si>
  <si>
    <t>4a299c28-2ede-4575-bf78-af941629ed09</t>
  </si>
  <si>
    <t>NE</t>
  </si>
  <si>
    <t>Manure management</t>
  </si>
  <si>
    <t>09b400e8-0dc6-4bc7-88af-c09574d54f6d</t>
  </si>
  <si>
    <t>6c552145-ac0c-4013-998c-d9d513612c05</t>
  </si>
  <si>
    <t>b90fb9ef-af86-4c6d-8d0d-5eca97862323</t>
  </si>
  <si>
    <t>d7fa7ac4-8dcf-424b-96fa-943df27fb9b2</t>
  </si>
  <si>
    <t>8e586bac-a77e-45e2-89b9-088c623e9099</t>
  </si>
  <si>
    <t>ff7e6b8e-4115-44fd-82ae-71711327325f</t>
  </si>
  <si>
    <t>4df1f09d-fcb7-4754-bebf-c1ebc1f77fdf</t>
  </si>
  <si>
    <t>7f1ae5a8-baa3-4616-bbe1-600058c840cc</t>
  </si>
  <si>
    <t>2095a3c4-de57-4fca-83f3-ef481e6825fa</t>
  </si>
  <si>
    <t>25b87cae-0c8b-47d2-8684-7357b27ecc01</t>
  </si>
  <si>
    <t>Fertiliser use</t>
  </si>
  <si>
    <t>Non-urea nitrogen fertiliser</t>
  </si>
  <si>
    <t>kg N</t>
  </si>
  <si>
    <t>7ab266b9-89fc-4929-9f79-16a021eb40e3</t>
  </si>
  <si>
    <t>Urea nitrogen fertiliser not coated with urease inhibitor</t>
  </si>
  <si>
    <t>4ea1fb59-6fdd-48dc-be81-a808c96f8f7c</t>
  </si>
  <si>
    <t>Urea nitrogen fertiliser coated with urease inhibitor</t>
  </si>
  <si>
    <t>90611d25-01d4-4036-b627-028ebd891782</t>
  </si>
  <si>
    <t>Limestone</t>
  </si>
  <si>
    <t>8df188a4-cbc7-4373-9f61-f4ad602dd03d</t>
  </si>
  <si>
    <t>Dolomite</t>
  </si>
  <si>
    <t>87b251e3-aa26-458d-b9f5-30bc61192df3</t>
  </si>
  <si>
    <t>Agricultural soils (live stock)</t>
  </si>
  <si>
    <t>2438b477-3491-40c5-b581-349e3a2cb4be</t>
  </si>
  <si>
    <t>4a9ec6fe-f787-4e41-bade-fe8d24d1af27</t>
  </si>
  <si>
    <t>42e3cf55-c3e3-4827-96e7-84ad526fa46a</t>
  </si>
  <si>
    <t>0a677c49-6d0b-481a-93b8-58797b4a03bf</t>
  </si>
  <si>
    <t>241384f6-0e24-4968-b11a-93e0f7934f81</t>
  </si>
  <si>
    <t>41cdca25-6079-4c62-95f3-9c872bcb0577</t>
  </si>
  <si>
    <t>b7de05d4-2e5a-4f5d-9af0-52b2a645b8d8</t>
  </si>
  <si>
    <t>e7dc0686-e244-4ad6-b3fb-e8707e77310f</t>
  </si>
  <si>
    <t>2b9828bc-f703-4505-8210-78a359871c65</t>
  </si>
  <si>
    <t>db3db7ce-9f24-4a18-a492-ecd761e04c2c</t>
  </si>
  <si>
    <t>Ministry of Health GHG Inventory - FY 2024-2025</t>
  </si>
  <si>
    <t>Emissions factors</t>
  </si>
  <si>
    <t>Emissions (kg CO2e)</t>
  </si>
  <si>
    <t>Start date</t>
  </si>
  <si>
    <t>End date</t>
  </si>
  <si>
    <t>Location</t>
  </si>
  <si>
    <t>Address</t>
  </si>
  <si>
    <t>Activity</t>
  </si>
  <si>
    <t>Category</t>
  </si>
  <si>
    <t>Data source</t>
  </si>
  <si>
    <t>Sourced From</t>
  </si>
  <si>
    <t>Type/Class</t>
  </si>
  <si>
    <t>Description</t>
  </si>
  <si>
    <t>Uncertainty/Assumptions</t>
  </si>
  <si>
    <t>Process</t>
  </si>
  <si>
    <t>Emission factor chosen</t>
  </si>
  <si>
    <r>
      <t>CO</t>
    </r>
    <r>
      <rPr>
        <b/>
        <vertAlign val="subscript"/>
        <sz val="12"/>
        <color rgb="FFFFFFFF"/>
        <rFont val="Calibri"/>
        <family val="2"/>
      </rPr>
      <t>2</t>
    </r>
  </si>
  <si>
    <r>
      <t>CH</t>
    </r>
    <r>
      <rPr>
        <b/>
        <vertAlign val="subscript"/>
        <sz val="12"/>
        <color rgb="FFFFFFFF"/>
        <rFont val="Calibri"/>
        <family val="2"/>
      </rPr>
      <t>4</t>
    </r>
  </si>
  <si>
    <r>
      <t>N</t>
    </r>
    <r>
      <rPr>
        <b/>
        <vertAlign val="subscript"/>
        <sz val="12"/>
        <color rgb="FFFFFFFF"/>
        <rFont val="Calibri"/>
        <family val="2"/>
      </rPr>
      <t>2</t>
    </r>
    <r>
      <rPr>
        <b/>
        <sz val="12"/>
        <color rgb="FFFFFFFF"/>
        <rFont val="Calibri"/>
        <family val="2"/>
      </rPr>
      <t>O</t>
    </r>
  </si>
  <si>
    <t>Quantity</t>
  </si>
  <si>
    <t>HFCs</t>
  </si>
  <si>
    <t>PFCs</t>
  </si>
  <si>
    <r>
      <t>SF</t>
    </r>
    <r>
      <rPr>
        <b/>
        <vertAlign val="subscript"/>
        <sz val="12"/>
        <color rgb="FFFFFFFF"/>
        <rFont val="Calibri"/>
        <family val="2"/>
      </rPr>
      <t>6</t>
    </r>
  </si>
  <si>
    <r>
      <t>Total emissions
(t CO</t>
    </r>
    <r>
      <rPr>
        <b/>
        <vertAlign val="subscript"/>
        <sz val="12"/>
        <color rgb="FFFFFFFF"/>
        <rFont val="Calibri"/>
        <family val="2"/>
      </rPr>
      <t>2</t>
    </r>
    <r>
      <rPr>
        <b/>
        <sz val="12"/>
        <color rgb="FFFFFFFF"/>
        <rFont val="Calibri"/>
        <family val="2"/>
      </rPr>
      <t>e)</t>
    </r>
  </si>
  <si>
    <t>All</t>
  </si>
  <si>
    <t>Category 1</t>
  </si>
  <si>
    <t>Kiwi Fuel Card invoice &amp; report</t>
  </si>
  <si>
    <t>Suzane Scdduer (MOH)</t>
  </si>
  <si>
    <t>Monthly Summary report and invoices</t>
  </si>
  <si>
    <t>Limited amount of uncertainty</t>
  </si>
  <si>
    <t>Cross check summary against invoices and collate the data</t>
  </si>
  <si>
    <t>Transport fuel Diesel</t>
  </si>
  <si>
    <t>-</t>
  </si>
  <si>
    <t>Transport fuel Premium petrol</t>
  </si>
  <si>
    <t>Transport fuel Regular petrol</t>
  </si>
  <si>
    <t>Category 2</t>
  </si>
  <si>
    <t>Smart Power report</t>
  </si>
  <si>
    <t>Smart power</t>
  </si>
  <si>
    <t xml:space="preserve">Environmental consumption summary report </t>
  </si>
  <si>
    <t>Report from Smart Power database base on actual verified invoices and processed to an environmental format</t>
  </si>
  <si>
    <t>Purchase electricity 2020</t>
  </si>
  <si>
    <t>Category 3</t>
  </si>
  <si>
    <t>Tandem Report</t>
  </si>
  <si>
    <t>Cindy McCartney (MOH)</t>
  </si>
  <si>
    <t>Summary Quartely report</t>
  </si>
  <si>
    <t>sort report by country of destination and chose appropriate emmission factor</t>
  </si>
  <si>
    <t>Hotel stay - United Arab Emirates</t>
  </si>
  <si>
    <t>Hotel stay - Australia</t>
  </si>
  <si>
    <t>Hotel stay - Austria</t>
  </si>
  <si>
    <t>Hotel stay - Canada</t>
  </si>
  <si>
    <t>Hotel stay - United Kingdom</t>
  </si>
  <si>
    <t>Hotel stay - Netherlands</t>
  </si>
  <si>
    <t>Hotel stay - New Zealand</t>
  </si>
  <si>
    <t>Hotel stay - Philippines</t>
  </si>
  <si>
    <t>Hotel stay - Singapore</t>
  </si>
  <si>
    <t>Hotel stay - China</t>
  </si>
  <si>
    <t>Hotel stay - Colombia</t>
  </si>
  <si>
    <t>Hotel stay - Malaysia</t>
  </si>
  <si>
    <t>Hotel stay - French polynesia</t>
  </si>
  <si>
    <t>Hotel stay - Switzerland</t>
  </si>
  <si>
    <t>Hotel stay - Thailand</t>
  </si>
  <si>
    <t>Hotel stay - United States</t>
  </si>
  <si>
    <t>Tandem report</t>
  </si>
  <si>
    <t>Hotel stay - Rusian Federation</t>
  </si>
  <si>
    <t>Hotel stay - Fiji</t>
  </si>
  <si>
    <t>Hotel stay - Portugal</t>
  </si>
  <si>
    <t>Hotel stay - Italy</t>
  </si>
  <si>
    <t>Financial report</t>
  </si>
  <si>
    <t>Leyton Anderson (MOH)</t>
  </si>
  <si>
    <t>Reasonable amount of uncertainty</t>
  </si>
  <si>
    <t>Calculated based on travel expanses description</t>
  </si>
  <si>
    <t>Air Travel - Domestic Ave with radiative Forcing factor</t>
  </si>
  <si>
    <t>Add the size of the air craft to the report and then sort by type class and size and collate the data</t>
  </si>
  <si>
    <t>Air Travel - Domestic Large with radiative Forcing factor</t>
  </si>
  <si>
    <t>Air Travel - Domestic Medium with radiative Forcing factor</t>
  </si>
  <si>
    <t>Air Travel - Domestic Small with radiative Forcing factor</t>
  </si>
  <si>
    <t>Air Travel - Long Haul Business with radiative Forcing factor</t>
  </si>
  <si>
    <t>Air Travel - Long Haul Economy with radiative Forcing factor</t>
  </si>
  <si>
    <t>Air Travel - Long Haul Premium Economy with radiative Forcing factor</t>
  </si>
  <si>
    <t>Air Travel - Short Haul Business with radiative Forcing factor</t>
  </si>
  <si>
    <t>Air Travel - Short Haul Economy with radiative Forcing factor</t>
  </si>
  <si>
    <t>Kiwi Express</t>
  </si>
  <si>
    <t>Moderate amount of uncertainty</t>
  </si>
  <si>
    <t>Sort report by vehicle age, petrol type and engine size and colate data</t>
  </si>
  <si>
    <t>NZ courrier</t>
  </si>
  <si>
    <t>Just used the t-co2e from  the report as the calculation methodology has  been certified by toitu</t>
  </si>
  <si>
    <t>factor of 1000 as unit tCO2</t>
  </si>
  <si>
    <t>Freight - Light Vehicle-diesel_&lt;2015_1350-1600CC</t>
  </si>
  <si>
    <t>financial report</t>
  </si>
  <si>
    <t>Financial quaterly report</t>
  </si>
  <si>
    <t>Calculation of km base on IRD conversion rate of km/$ and % of diesel vehicle ownership  of 91%</t>
  </si>
  <si>
    <t>private Car deault petrol</t>
  </si>
  <si>
    <t>Calculation of km base on IRD conversion rate of km/$ and % of diesel vehicle ownership  of 9%</t>
  </si>
  <si>
    <t>private Car deault diesel</t>
  </si>
  <si>
    <t>extracted based on expanses description</t>
  </si>
  <si>
    <t>Hertz report</t>
  </si>
  <si>
    <t>Hertz quartely summary report</t>
  </si>
  <si>
    <t>sort report  by petrol type</t>
  </si>
  <si>
    <t xml:space="preserve">Rental Vehicles - average  Diesel </t>
  </si>
  <si>
    <t>Rental Vehicles - average Electric</t>
  </si>
  <si>
    <t>Rental Vehicles - average Petrol</t>
  </si>
  <si>
    <t>AVIS, EZI, Thrift,Budget reports</t>
  </si>
  <si>
    <t>As AVIS, Budget and Ezi uses average emissions factor MFE factors have been chosen instead ,depending on engine size and petrol type for each class of car</t>
  </si>
  <si>
    <t>Taxicharge report</t>
  </si>
  <si>
    <t>Taxicharge quarterly summary report</t>
  </si>
  <si>
    <t>collate data</t>
  </si>
  <si>
    <t>Sort depending on travel expenses description or financial codification outside normal contract</t>
  </si>
  <si>
    <t>Internal calcuation</t>
  </si>
  <si>
    <t>Simon Clear (MOH)</t>
  </si>
  <si>
    <t>year end spreadsheet</t>
  </si>
  <si>
    <t>data provided by MOH</t>
  </si>
  <si>
    <t>WFH default</t>
  </si>
  <si>
    <t>Category 4</t>
  </si>
  <si>
    <t>Waste Management NZ limited report</t>
  </si>
  <si>
    <t>Nick Glennie</t>
  </si>
  <si>
    <t>Waste Management quaterly report</t>
  </si>
  <si>
    <t>Collate the data from the summary report and as all the ministry location have landfill with gas recovery then we used the associated emission factor</t>
  </si>
  <si>
    <t>Unknown composition with gas recovery office waste</t>
  </si>
  <si>
    <t>Smart Power</t>
  </si>
  <si>
    <t>Smart Power  report</t>
  </si>
  <si>
    <t>Hotel stay - Indonesia</t>
  </si>
  <si>
    <t>Hotel stay - Panama</t>
  </si>
  <si>
    <t>Hotel stay - South Africa</t>
  </si>
  <si>
    <t>Hotel stay - Hungary</t>
  </si>
  <si>
    <t>Hotel stay - Belgium</t>
  </si>
  <si>
    <t>Hotel stay - Brazil</t>
  </si>
  <si>
    <t>Hotel stay - Argentina</t>
  </si>
  <si>
    <t>CO2e</t>
  </si>
  <si>
    <t>CO2</t>
  </si>
  <si>
    <t>CH4</t>
  </si>
  <si>
    <t>N2O</t>
  </si>
  <si>
    <t>Ministry of Health GHG Inventory - FY 2022-2024</t>
  </si>
  <si>
    <t>GHG Scope 
(select from drop down)</t>
  </si>
  <si>
    <t>CNGP activity group 
(select from drop down)</t>
  </si>
  <si>
    <t>Activity 
(e.g. Staff flights - long haul - business class)</t>
  </si>
  <si>
    <t>Activity unit 
(select from drop down)</t>
  </si>
  <si>
    <t>Ministry of Health GHG Inventory - FY 2022-2023</t>
  </si>
  <si>
    <t>Row Labels</t>
  </si>
  <si>
    <t>Sum of Quantity</t>
  </si>
  <si>
    <t>Sum of Total emissions
(t CO2e)</t>
  </si>
  <si>
    <t>Grand Total</t>
  </si>
  <si>
    <t>Q1+Q2</t>
  </si>
  <si>
    <t>Q1+Q2+Q3</t>
  </si>
  <si>
    <t>Q1+Q2+Q3+Q4</t>
  </si>
  <si>
    <t>Sum of CO22</t>
  </si>
  <si>
    <t>Sum of CH42</t>
  </si>
  <si>
    <t>Sum of N2O2</t>
  </si>
  <si>
    <t>Sum of HFCs</t>
  </si>
  <si>
    <t>Sum of PFCs</t>
  </si>
  <si>
    <t>Sum of SF6</t>
  </si>
  <si>
    <t>Scope</t>
  </si>
  <si>
    <t>SF6</t>
  </si>
  <si>
    <t>TOTAL t-CO2e</t>
  </si>
  <si>
    <t>Category  1</t>
  </si>
  <si>
    <t>Variances from Base year</t>
  </si>
  <si>
    <t>BASe Year</t>
  </si>
  <si>
    <t>FY-24/25</t>
  </si>
  <si>
    <t>FY-23/24</t>
  </si>
  <si>
    <t>FY-21/22</t>
  </si>
  <si>
    <t>BaseYear (2019/20)</t>
  </si>
  <si>
    <t>Previous Year (FY2021/22)</t>
  </si>
  <si>
    <t>Previous Year (FY2022/23)</t>
  </si>
  <si>
    <t>Previous Year (FY2023/24)</t>
  </si>
  <si>
    <t>Current Year (FY2024/25)</t>
  </si>
  <si>
    <t xml:space="preserve"> t-CO2-e</t>
  </si>
  <si>
    <t>%</t>
  </si>
  <si>
    <t>Hotel</t>
  </si>
  <si>
    <t>Air Travel</t>
  </si>
  <si>
    <t>Fleet</t>
  </si>
  <si>
    <t>Taxis</t>
  </si>
  <si>
    <t>Staff Mileage</t>
  </si>
  <si>
    <t>Rental Vehilce</t>
  </si>
  <si>
    <t>Electrical Transport Losses</t>
  </si>
  <si>
    <t>Electrcial Transport Losses</t>
  </si>
  <si>
    <t>Other</t>
  </si>
  <si>
    <t>Working From Home</t>
  </si>
  <si>
    <t>% air travel</t>
  </si>
  <si>
    <t>% travel related</t>
  </si>
  <si>
    <t>Emission Sources</t>
  </si>
  <si>
    <t>FY 2024-2025</t>
  </si>
  <si>
    <t xml:space="preserve">Emission Variances From Base Year </t>
  </si>
  <si>
    <t>% Variances</t>
  </si>
  <si>
    <t>Emission (t-CO2e)</t>
  </si>
  <si>
    <t>(t-CO2e)</t>
  </si>
  <si>
    <t>From Base Year</t>
  </si>
  <si>
    <t>T &amp; D Losses</t>
  </si>
  <si>
    <t>Rental Vehicles</t>
  </si>
  <si>
    <t>Use of Private Cars</t>
  </si>
  <si>
    <t>Waste to Landfill</t>
  </si>
  <si>
    <t>Air travel</t>
  </si>
  <si>
    <r>
      <rPr>
        <sz val="16"/>
        <color theme="1"/>
        <rFont val="Calibri"/>
        <family val="2"/>
        <scheme val="minor"/>
      </rPr>
      <t xml:space="preserve">Data in this tab is to be limited to Scope 1, Scope 2, Scope 3 Mandatory Sources, and any other Scope 3 Other material ('Plus') sources </t>
    </r>
    <r>
      <rPr>
        <b/>
        <sz val="16"/>
        <color theme="1"/>
        <rFont val="Calibri"/>
        <family val="2"/>
        <scheme val="minor"/>
      </rPr>
      <t>included under the organisation's gross emission reduction target</t>
    </r>
    <r>
      <rPr>
        <sz val="16"/>
        <color theme="1"/>
        <rFont val="Calibri"/>
        <family val="2"/>
        <scheme val="minor"/>
      </rPr>
      <t xml:space="preserve">. 
Agriculture Scope 1 data and Other material Scope 3 data </t>
    </r>
    <r>
      <rPr>
        <b/>
        <sz val="16"/>
        <color theme="1"/>
        <rFont val="Calibri"/>
        <family val="2"/>
        <scheme val="minor"/>
      </rPr>
      <t>not</t>
    </r>
    <r>
      <rPr>
        <sz val="16"/>
        <color theme="1"/>
        <rFont val="Calibri"/>
        <family val="2"/>
        <scheme val="minor"/>
      </rPr>
      <t xml:space="preserve"> included in the organisation's gross emissions reduction target, </t>
    </r>
    <r>
      <rPr>
        <b/>
        <sz val="16"/>
        <color theme="1"/>
        <rFont val="Calibri"/>
        <family val="2"/>
        <scheme val="minor"/>
      </rPr>
      <t>should be entered in separate tabs</t>
    </r>
    <r>
      <rPr>
        <sz val="16"/>
        <color theme="1"/>
        <rFont val="Calibri"/>
        <family val="2"/>
        <scheme val="minor"/>
      </rPr>
      <t>.</t>
    </r>
    <r>
      <rPr>
        <b/>
        <sz val="16"/>
        <color theme="1"/>
        <rFont val="Calibri"/>
        <family val="2"/>
        <scheme val="minor"/>
      </rPr>
      <t xml:space="preserve">  </t>
    </r>
  </si>
  <si>
    <r>
      <rPr>
        <b/>
        <sz val="14"/>
        <color theme="1"/>
        <rFont val="Calibri"/>
        <family val="2"/>
        <scheme val="minor"/>
      </rPr>
      <t>Note: Air Travel</t>
    </r>
    <r>
      <rPr>
        <sz val="14"/>
        <color theme="1"/>
        <rFont val="Calibri"/>
        <family val="2"/>
        <scheme val="minor"/>
      </rPr>
      <t xml:space="preserve"> should be reported based on </t>
    </r>
    <r>
      <rPr>
        <b/>
        <sz val="14"/>
        <color theme="1"/>
        <rFont val="Calibri"/>
        <family val="2"/>
        <scheme val="minor"/>
      </rPr>
      <t>class</t>
    </r>
    <r>
      <rPr>
        <sz val="14"/>
        <color theme="1"/>
        <rFont val="Calibri"/>
        <family val="2"/>
        <scheme val="minor"/>
      </rPr>
      <t xml:space="preserve"> of travel (ie, International - Business, etc)</t>
    </r>
  </si>
  <si>
    <r>
      <rPr>
        <b/>
        <sz val="14"/>
        <color theme="1"/>
        <rFont val="Calibri"/>
        <family val="2"/>
        <scheme val="minor"/>
      </rPr>
      <t>Note: Air Travel</t>
    </r>
    <r>
      <rPr>
        <sz val="14"/>
        <color theme="1"/>
        <rFont val="Calibri"/>
        <family val="2"/>
        <scheme val="minor"/>
      </rPr>
      <t xml:space="preserve"> should be reported in </t>
    </r>
    <r>
      <rPr>
        <b/>
        <sz val="14"/>
        <color theme="1"/>
        <rFont val="Calibri"/>
        <family val="2"/>
        <scheme val="minor"/>
      </rPr>
      <t>PKM</t>
    </r>
    <r>
      <rPr>
        <sz val="14"/>
        <color theme="1"/>
        <rFont val="Calibri"/>
        <family val="2"/>
        <scheme val="minor"/>
      </rPr>
      <t xml:space="preserve"> (person kilometers) and </t>
    </r>
    <r>
      <rPr>
        <b/>
        <sz val="14"/>
        <color theme="1"/>
        <rFont val="Calibri"/>
        <family val="2"/>
        <scheme val="minor"/>
      </rPr>
      <t>Hotel</t>
    </r>
    <r>
      <rPr>
        <sz val="14"/>
        <color theme="1"/>
        <rFont val="Calibri"/>
        <family val="2"/>
        <scheme val="minor"/>
      </rPr>
      <t xml:space="preserve"> stays in </t>
    </r>
    <r>
      <rPr>
        <b/>
        <sz val="14"/>
        <color theme="1"/>
        <rFont val="Calibri"/>
        <family val="2"/>
        <scheme val="minor"/>
      </rPr>
      <t>RPN</t>
    </r>
    <r>
      <rPr>
        <sz val="14"/>
        <color theme="1"/>
        <rFont val="Calibri"/>
        <family val="2"/>
        <scheme val="minor"/>
      </rPr>
      <t xml:space="preserve"> (room per night)</t>
    </r>
  </si>
  <si>
    <r>
      <rPr>
        <b/>
        <sz val="14"/>
        <color theme="1"/>
        <rFont val="Calibri"/>
        <family val="2"/>
        <scheme val="minor"/>
      </rPr>
      <t>Note</t>
    </r>
    <r>
      <rPr>
        <sz val="14"/>
        <color theme="1"/>
        <rFont val="Calibri"/>
        <family val="2"/>
        <scheme val="minor"/>
      </rPr>
      <t xml:space="preserve">: Ensure the quantity entered for </t>
    </r>
    <r>
      <rPr>
        <b/>
        <sz val="14"/>
        <color theme="1"/>
        <rFont val="Calibri"/>
        <family val="2"/>
        <scheme val="minor"/>
      </rPr>
      <t xml:space="preserve">direct CO2e emissions is in </t>
    </r>
    <r>
      <rPr>
        <b/>
        <i/>
        <sz val="14"/>
        <color theme="1"/>
        <rFont val="Calibri"/>
        <family val="2"/>
        <scheme val="minor"/>
      </rPr>
      <t>tonnes</t>
    </r>
    <r>
      <rPr>
        <i/>
        <sz val="14"/>
        <color theme="1"/>
        <rFont val="Calibri"/>
        <family val="2"/>
        <scheme val="minor"/>
      </rPr>
      <t xml:space="preserve"> NOT kg </t>
    </r>
    <r>
      <rPr>
        <sz val="14"/>
        <color theme="1"/>
        <rFont val="Calibri"/>
        <family val="2"/>
        <scheme val="minor"/>
      </rPr>
      <t xml:space="preserve"> </t>
    </r>
  </si>
  <si>
    <r>
      <rPr>
        <b/>
        <sz val="14"/>
        <color theme="1"/>
        <rFont val="Calibri"/>
        <family val="2"/>
        <scheme val="minor"/>
      </rPr>
      <t>Note</t>
    </r>
    <r>
      <rPr>
        <sz val="14"/>
        <color theme="1"/>
        <rFont val="Calibri"/>
        <family val="2"/>
        <scheme val="minor"/>
      </rPr>
      <t xml:space="preserve">: Ensure the EF entered is for </t>
    </r>
    <r>
      <rPr>
        <b/>
        <i/>
        <sz val="14"/>
        <color theme="1"/>
        <rFont val="Calibri"/>
        <family val="2"/>
        <scheme val="minor"/>
      </rPr>
      <t>tonnes CO2e NOT kg CO2e</t>
    </r>
    <r>
      <rPr>
        <sz val="14"/>
        <color theme="1"/>
        <rFont val="Calibri"/>
        <family val="2"/>
        <scheme val="minor"/>
      </rPr>
      <t xml:space="preserve"> (the default for most emission factors is kg)</t>
    </r>
  </si>
  <si>
    <t>Total Qty</t>
  </si>
  <si>
    <t>Total Emission</t>
  </si>
  <si>
    <r>
      <t xml:space="preserve">GHG Scope 
</t>
    </r>
    <r>
      <rPr>
        <i/>
        <sz val="16"/>
        <color rgb="FF000000"/>
        <rFont val="Calibri"/>
        <family val="2"/>
      </rPr>
      <t>(select from drop down)</t>
    </r>
  </si>
  <si>
    <r>
      <t xml:space="preserve">CNGP activity group 
</t>
    </r>
    <r>
      <rPr>
        <i/>
        <sz val="16"/>
        <color rgb="FF000000"/>
        <rFont val="Calibri"/>
        <family val="2"/>
      </rPr>
      <t>(select from drop down)</t>
    </r>
  </si>
  <si>
    <r>
      <t xml:space="preserve">Activity 
</t>
    </r>
    <r>
      <rPr>
        <i/>
        <sz val="16"/>
        <color rgb="FF000000"/>
        <rFont val="Calibri"/>
        <family val="2"/>
      </rPr>
      <t>(e.g. Staff flights - long haul - business class)</t>
    </r>
  </si>
  <si>
    <r>
      <t xml:space="preserve">Activity unit 
</t>
    </r>
    <r>
      <rPr>
        <i/>
        <sz val="16"/>
        <color rgb="FF000000"/>
        <rFont val="Calibri"/>
        <family val="2"/>
      </rPr>
      <t>(select from drop down)</t>
    </r>
  </si>
  <si>
    <r>
      <t xml:space="preserve">Activity data </t>
    </r>
    <r>
      <rPr>
        <i/>
        <sz val="16"/>
        <color rgb="FF000000"/>
        <rFont val="Calibri"/>
        <family val="2"/>
      </rPr>
      <t>(quantity)</t>
    </r>
  </si>
  <si>
    <r>
      <t xml:space="preserve">Emissions factor </t>
    </r>
    <r>
      <rPr>
        <i/>
        <sz val="16"/>
        <color rgb="FF000000"/>
        <rFont val="Calibri"/>
        <family val="2"/>
      </rPr>
      <t>(tCO2e/activity unit)</t>
    </r>
  </si>
  <si>
    <r>
      <t xml:space="preserve">Emissions 
</t>
    </r>
    <r>
      <rPr>
        <i/>
        <sz val="16"/>
        <rFont val="Calibri"/>
        <family val="2"/>
      </rPr>
      <t>(tCO2e)</t>
    </r>
  </si>
  <si>
    <t>Scope1</t>
  </si>
  <si>
    <t>Transport fuels  - Vehicle fleet (e.g. Petrol, Diesel, LPG)</t>
  </si>
  <si>
    <t>Litres</t>
  </si>
  <si>
    <t>Scope2</t>
  </si>
  <si>
    <t>Scope3Mandatory</t>
  </si>
  <si>
    <t>Business travel - Air travel domestic</t>
  </si>
  <si>
    <t>pkm (person kilometers travelled)</t>
  </si>
  <si>
    <t>Business travel - Air travel international - Business class</t>
  </si>
  <si>
    <t>Business travel - Air travel international - Economy</t>
  </si>
  <si>
    <t>Business travel - Air travel international - Premium economy</t>
  </si>
  <si>
    <t>Business travel - Other (e.g. hotel, meals, etc)</t>
  </si>
  <si>
    <t>rpn (room per night)</t>
  </si>
  <si>
    <t>Business travel - Transport (e.g. taxi, public transport, rental cars)</t>
  </si>
  <si>
    <t>Rental Cars-Light Passenger vehicle Diesel post 2015 fleet 2000-&lt;3000 CC</t>
  </si>
  <si>
    <t>$ NZD</t>
  </si>
  <si>
    <t>Freight rail, road, coastal shipping and couriers</t>
  </si>
  <si>
    <t>tCO2e</t>
  </si>
  <si>
    <t>Staff working from home</t>
  </si>
  <si>
    <t>epd (employee per day)</t>
  </si>
  <si>
    <t>Transmission and distributions losses (electricity)</t>
  </si>
  <si>
    <t>Waste (to landfill)</t>
  </si>
  <si>
    <t>Rental Vehicle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</si>
</sst>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43" formatCode="_-* #,##0.00_-;\-* #,##0.00_-;_-* &quot;-&quot;??_-;_-@_-"/>
    <numFmt numFmtId="164" formatCode="dd/mm/yyyy"/>
    <numFmt numFmtId="165" formatCode="0.000"/>
    <numFmt numFmtId="166" formatCode="0.0000"/>
    <numFmt numFmtId="167" formatCode="#,##0.0000_ ;\-#,##0.0000\ "/>
    <numFmt numFmtId="168" formatCode="#,##0.000"/>
    <numFmt numFmtId="169" formatCode="#,##0.0000"/>
    <numFmt numFmtId="170" formatCode="#,##0.000000"/>
    <numFmt numFmtId="171" formatCode="#,##0.0000000_ ;\-#,##0.0000000\ "/>
    <numFmt numFmtId="172" formatCode="0.0"/>
    <numFmt numFmtId="173" formatCode="#,##0.0"/>
    <numFmt numFmtId="174" formatCode="0.00000000"/>
    <numFmt numFmtId="175" formatCode="0.0000000000"/>
    <numFmt numFmtId="176" formatCode="0.000000"/>
  </numFmts>
  <fonts count="29" x14ac:knownFonts="1">
    <font>
      <sz val="11"/>
      <color theme="1"/>
      <name val="Calibri"/>
      <family val="2"/>
      <scheme val="minor"/>
    </font>
    <font>
      <sz val="11"/>
      <color theme="1"/>
      <name val="Calibri"/>
      <family val="2"/>
      <scheme val="minor"/>
    </font>
    <font>
      <sz val="16"/>
      <name val="Calibri"/>
      <family val="2"/>
    </font>
    <font>
      <sz val="12"/>
      <name val="Calibri"/>
      <family val="2"/>
    </font>
    <font>
      <b/>
      <sz val="16"/>
      <name val="Calibri"/>
      <family val="2"/>
    </font>
    <font>
      <sz val="16"/>
      <color theme="1"/>
      <name val="Calibri"/>
      <family val="2"/>
      <scheme val="minor"/>
    </font>
    <font>
      <sz val="8"/>
      <color rgb="FF000000"/>
      <name val="Tahoma"/>
      <family val="2"/>
    </font>
    <font>
      <b/>
      <sz val="12"/>
      <color rgb="FFFFFFFF"/>
      <name val="Calibri"/>
      <family val="2"/>
    </font>
    <font>
      <b/>
      <vertAlign val="subscript"/>
      <sz val="12"/>
      <color rgb="FFFFFFFF"/>
      <name val="Calibri"/>
      <family val="2"/>
    </font>
    <font>
      <sz val="12"/>
      <color theme="1"/>
      <name val="Calibri"/>
      <family val="2"/>
      <scheme val="minor"/>
    </font>
    <font>
      <b/>
      <sz val="12"/>
      <name val="Calibri"/>
      <family val="2"/>
    </font>
    <font>
      <sz val="12"/>
      <color rgb="FF000000"/>
      <name val="Calibri"/>
      <family val="2"/>
    </font>
    <font>
      <sz val="12"/>
      <name val="Calibri"/>
      <family val="2"/>
      <scheme val="minor"/>
    </font>
    <font>
      <sz val="10"/>
      <color indexed="8"/>
      <name val="Arial"/>
      <family val="2"/>
    </font>
    <font>
      <sz val="11"/>
      <color indexed="8"/>
      <name val="Calibri"/>
      <family val="2"/>
    </font>
    <font>
      <b/>
      <sz val="12"/>
      <color theme="1"/>
      <name val="Calibri"/>
      <family val="2"/>
      <scheme val="minor"/>
    </font>
    <font>
      <sz val="8"/>
      <name val="Calibri"/>
      <family val="2"/>
      <scheme val="minor"/>
    </font>
    <font>
      <sz val="10"/>
      <color indexed="8"/>
      <name val="Arial"/>
      <family val="2"/>
    </font>
    <font>
      <sz val="11"/>
      <color rgb="FF000000"/>
      <name val="Calibri"/>
      <family val="2"/>
      <scheme val="minor"/>
    </font>
    <font>
      <b/>
      <sz val="16"/>
      <color theme="1"/>
      <name val="Calibri"/>
      <family val="2"/>
      <scheme val="minor"/>
    </font>
    <font>
      <sz val="14"/>
      <color theme="1"/>
      <name val="Calibri"/>
      <family val="2"/>
      <scheme val="minor"/>
    </font>
    <font>
      <b/>
      <sz val="14"/>
      <color theme="1"/>
      <name val="Calibri"/>
      <family val="2"/>
      <scheme val="minor"/>
    </font>
    <font>
      <b/>
      <i/>
      <sz val="14"/>
      <color theme="1"/>
      <name val="Calibri"/>
      <family val="2"/>
      <scheme val="minor"/>
    </font>
    <font>
      <i/>
      <sz val="14"/>
      <color theme="1"/>
      <name val="Calibri"/>
      <family val="2"/>
      <scheme val="minor"/>
    </font>
    <font>
      <b/>
      <sz val="16"/>
      <color rgb="FF000000"/>
      <name val="Calibri"/>
      <family val="2"/>
    </font>
    <font>
      <i/>
      <sz val="16"/>
      <color rgb="FF000000"/>
      <name val="Calibri"/>
      <family val="2"/>
    </font>
    <font>
      <i/>
      <sz val="16"/>
      <name val="Calibri"/>
      <family val="2"/>
    </font>
    <font>
      <b/>
      <sz val="11"/>
      <color rgb="FF000000"/>
      <name val="Calibri"/>
      <family val="2"/>
    </font>
    <font>
      <sz val="11"/>
      <color rgb="FF000000"/>
      <name val="Calibri"/>
      <family val="2"/>
    </font>
  </fonts>
  <fills count="14">
    <fill>
      <patternFill patternType="none"/>
    </fill>
    <fill>
      <patternFill patternType="gray125"/>
    </fill>
    <fill>
      <patternFill patternType="solid">
        <fgColor rgb="FF00CDC8"/>
        <bgColor indexed="64"/>
      </patternFill>
    </fill>
    <fill>
      <patternFill patternType="solid">
        <fgColor rgb="FFFFC000"/>
        <bgColor indexed="64"/>
      </patternFill>
    </fill>
    <fill>
      <patternFill patternType="solid">
        <fgColor indexed="22"/>
        <bgColor indexed="0"/>
      </patternFill>
    </fill>
    <fill>
      <patternFill patternType="solid">
        <fgColor theme="0" tint="-0.14999847407452621"/>
        <bgColor indexed="64"/>
      </patternFill>
    </fill>
    <fill>
      <patternFill patternType="solid">
        <fgColor rgb="FFFF0000"/>
        <bgColor indexed="64"/>
      </patternFill>
    </fill>
    <fill>
      <patternFill patternType="solid">
        <fgColor rgb="FF92D050"/>
        <bgColor indexed="64"/>
      </patternFill>
    </fill>
    <fill>
      <patternFill patternType="solid">
        <fgColor rgb="FFFFFF00"/>
        <bgColor indexed="64"/>
      </patternFill>
    </fill>
    <fill>
      <patternFill patternType="solid">
        <fgColor theme="7" tint="0.59999389629810485"/>
        <bgColor indexed="64"/>
      </patternFill>
    </fill>
    <fill>
      <patternFill patternType="solid">
        <fgColor theme="7" tint="0.79998168889431442"/>
        <bgColor indexed="64"/>
      </patternFill>
    </fill>
    <fill>
      <patternFill patternType="solid">
        <fgColor theme="2"/>
        <bgColor indexed="64"/>
      </patternFill>
    </fill>
    <fill>
      <patternFill patternType="solid">
        <fgColor rgb="FF4BBA81"/>
        <bgColor indexed="64"/>
      </patternFill>
    </fill>
    <fill>
      <patternFill patternType="solid">
        <fgColor rgb="FFB4D789"/>
        <bgColor indexed="64"/>
      </patternFill>
    </fill>
  </fills>
  <borders count="12">
    <border>
      <left/>
      <right/>
      <top/>
      <bottom/>
      <diagonal/>
    </border>
    <border>
      <left style="dashed">
        <color indexed="64"/>
      </left>
      <right/>
      <top style="dashed">
        <color indexed="64"/>
      </top>
      <bottom style="dotted">
        <color indexed="64"/>
      </bottom>
      <diagonal/>
    </border>
    <border>
      <left/>
      <right/>
      <top style="dashed">
        <color indexed="64"/>
      </top>
      <bottom style="dotted">
        <color indexed="64"/>
      </bottom>
      <diagonal/>
    </border>
    <border>
      <left/>
      <right style="dashed">
        <color indexed="64"/>
      </right>
      <top style="dashed">
        <color indexed="64"/>
      </top>
      <bottom style="dotted">
        <color indexed="64"/>
      </bottom>
      <diagonal/>
    </border>
    <border>
      <left style="dotted">
        <color indexed="64"/>
      </left>
      <right style="dotted">
        <color indexed="64"/>
      </right>
      <top style="dotted">
        <color indexed="64"/>
      </top>
      <bottom style="dotted">
        <color indexed="64"/>
      </bottom>
      <diagonal/>
    </border>
    <border>
      <left style="thin">
        <color rgb="FFA0A0A0"/>
      </left>
      <right style="thin">
        <color rgb="FFA0A0A0"/>
      </right>
      <top style="thin">
        <color rgb="FFA0A0A0"/>
      </top>
      <bottom style="thin">
        <color rgb="FFA0A0A0"/>
      </bottom>
      <diagonal/>
    </border>
    <border>
      <left style="thin">
        <color indexed="8"/>
      </left>
      <right style="thin">
        <color indexed="8"/>
      </right>
      <top style="thin">
        <color indexed="8"/>
      </top>
      <bottom style="thin">
        <color indexed="8"/>
      </bottom>
      <diagonal/>
    </border>
    <border>
      <left style="thin">
        <color indexed="22"/>
      </left>
      <right style="thin">
        <color indexed="22"/>
      </right>
      <top style="thin">
        <color indexed="22"/>
      </top>
      <bottom style="thin">
        <color indexed="22"/>
      </bottom>
      <diagonal/>
    </border>
    <border>
      <left/>
      <right style="medium">
        <color indexed="64"/>
      </right>
      <top/>
      <bottom style="medium">
        <color indexed="64"/>
      </bottom>
      <diagonal/>
    </border>
    <border>
      <left style="thin">
        <color rgb="FFA0A0A0"/>
      </left>
      <right/>
      <top style="thin">
        <color rgb="FFA0A0A0"/>
      </top>
      <bottom style="thin">
        <color rgb="FFA0A0A0"/>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s>
  <cellStyleXfs count="5">
    <xf numFmtId="0" fontId="0" fillId="0" borderId="0"/>
    <xf numFmtId="43" fontId="1" fillId="0" borderId="0" applyFont="0" applyFill="0" applyBorder="0" applyAlignment="0" applyProtection="0"/>
    <xf numFmtId="0" fontId="13" fillId="0" borderId="0"/>
    <xf numFmtId="9" fontId="1" fillId="0" borderId="0" applyFont="0" applyFill="0" applyBorder="0" applyAlignment="0" applyProtection="0"/>
    <xf numFmtId="0" fontId="17" fillId="0" borderId="0"/>
  </cellStyleXfs>
  <cellXfs count="107">
    <xf numFmtId="0" fontId="0" fillId="0" borderId="0" xfId="0"/>
    <xf numFmtId="0" fontId="3" fillId="0" borderId="0" xfId="0" applyFont="1" applyAlignment="1">
      <alignment horizontal="left" vertical="center" wrapText="1"/>
    </xf>
    <xf numFmtId="0" fontId="5" fillId="0" borderId="4" xfId="0" applyFont="1" applyBorder="1" applyAlignment="1">
      <alignment horizontal="left" vertical="center" wrapText="1"/>
    </xf>
    <xf numFmtId="43" fontId="2" fillId="0" borderId="4" xfId="1" applyFont="1" applyFill="1" applyBorder="1" applyAlignment="1">
      <alignment horizontal="left" vertical="center" wrapText="1"/>
    </xf>
    <xf numFmtId="167" fontId="4" fillId="0" borderId="4" xfId="1" applyNumberFormat="1" applyFont="1" applyFill="1" applyBorder="1" applyAlignment="1">
      <alignment horizontal="left" vertical="center" wrapText="1"/>
    </xf>
    <xf numFmtId="0" fontId="7" fillId="2" borderId="4" xfId="0" applyFont="1" applyFill="1" applyBorder="1" applyAlignment="1">
      <alignment horizontal="left" vertical="center" wrapText="1"/>
    </xf>
    <xf numFmtId="43" fontId="7" fillId="2" borderId="4" xfId="1" applyFont="1" applyFill="1" applyBorder="1" applyAlignment="1">
      <alignment horizontal="left" vertical="center" wrapText="1"/>
    </xf>
    <xf numFmtId="0" fontId="9" fillId="0" borderId="0" xfId="0" applyFont="1" applyAlignment="1">
      <alignment horizontal="left" vertical="center"/>
    </xf>
    <xf numFmtId="0" fontId="9" fillId="0" borderId="0" xfId="0" applyFont="1" applyAlignment="1">
      <alignment horizontal="left" vertical="center" wrapText="1"/>
    </xf>
    <xf numFmtId="43" fontId="3" fillId="0" borderId="0" xfId="1" applyFont="1" applyBorder="1" applyAlignment="1">
      <alignment horizontal="left" vertical="center" wrapText="1"/>
    </xf>
    <xf numFmtId="0" fontId="7" fillId="2" borderId="1" xfId="0" applyFont="1" applyFill="1" applyBorder="1" applyAlignment="1">
      <alignment horizontal="left" vertical="center" wrapText="1"/>
    </xf>
    <xf numFmtId="0" fontId="7" fillId="2" borderId="2" xfId="0" applyFont="1" applyFill="1" applyBorder="1" applyAlignment="1">
      <alignment horizontal="left" vertical="center" wrapText="1"/>
    </xf>
    <xf numFmtId="0" fontId="7" fillId="2" borderId="3" xfId="0" applyFont="1" applyFill="1" applyBorder="1" applyAlignment="1">
      <alignment horizontal="left" vertical="center" wrapText="1"/>
    </xf>
    <xf numFmtId="0" fontId="10" fillId="0" borderId="0" xfId="0" applyFont="1" applyAlignment="1">
      <alignment horizontal="left" vertical="center" wrapText="1"/>
    </xf>
    <xf numFmtId="164" fontId="3" fillId="0" borderId="4" xfId="0" applyNumberFormat="1" applyFont="1" applyBorder="1" applyAlignment="1">
      <alignment horizontal="left" vertical="center" wrapText="1"/>
    </xf>
    <xf numFmtId="0" fontId="9" fillId="0" borderId="4" xfId="0" applyFont="1" applyBorder="1" applyAlignment="1">
      <alignment horizontal="left" vertical="center" wrapText="1"/>
    </xf>
    <xf numFmtId="49" fontId="11" fillId="0" borderId="4" xfId="0" applyNumberFormat="1" applyFont="1" applyBorder="1" applyAlignment="1">
      <alignment horizontal="left" vertical="center" wrapText="1" readingOrder="1"/>
    </xf>
    <xf numFmtId="0" fontId="9" fillId="0" borderId="4" xfId="0" applyFont="1" applyBorder="1" applyAlignment="1">
      <alignment horizontal="left" vertical="center"/>
    </xf>
    <xf numFmtId="43" fontId="3" fillId="0" borderId="0" xfId="1" applyFont="1" applyFill="1" applyBorder="1" applyAlignment="1">
      <alignment horizontal="left" vertical="center" wrapText="1"/>
    </xf>
    <xf numFmtId="165" fontId="12" fillId="0" borderId="0" xfId="0" applyNumberFormat="1" applyFont="1" applyAlignment="1">
      <alignment horizontal="left" vertical="center"/>
    </xf>
    <xf numFmtId="166" fontId="12" fillId="0" borderId="0" xfId="0" applyNumberFormat="1" applyFont="1" applyAlignment="1">
      <alignment horizontal="left" vertical="center"/>
    </xf>
    <xf numFmtId="3" fontId="0" fillId="0" borderId="0" xfId="0" applyNumberFormat="1"/>
    <xf numFmtId="0" fontId="0" fillId="0" borderId="0" xfId="0" pivotButton="1"/>
    <xf numFmtId="0" fontId="0" fillId="0" borderId="0" xfId="0" applyAlignment="1">
      <alignment horizontal="left"/>
    </xf>
    <xf numFmtId="4" fontId="0" fillId="0" borderId="0" xfId="0" applyNumberFormat="1"/>
    <xf numFmtId="2" fontId="0" fillId="0" borderId="0" xfId="0" applyNumberFormat="1"/>
    <xf numFmtId="0" fontId="0" fillId="3" borderId="0" xfId="0" applyFill="1"/>
    <xf numFmtId="0" fontId="14" fillId="4" borderId="6" xfId="2" applyFont="1" applyFill="1" applyBorder="1" applyAlignment="1">
      <alignment horizontal="center"/>
    </xf>
    <xf numFmtId="0" fontId="14" fillId="0" borderId="7" xfId="2" applyFont="1" applyBorder="1" applyAlignment="1">
      <alignment horizontal="right"/>
    </xf>
    <xf numFmtId="0" fontId="13" fillId="0" borderId="0" xfId="2"/>
    <xf numFmtId="3" fontId="7" fillId="2" borderId="1" xfId="0" applyNumberFormat="1" applyFont="1" applyFill="1" applyBorder="1" applyAlignment="1">
      <alignment horizontal="center" vertical="center" wrapText="1"/>
    </xf>
    <xf numFmtId="3" fontId="7" fillId="2" borderId="4" xfId="1" applyNumberFormat="1" applyFont="1" applyFill="1" applyBorder="1" applyAlignment="1">
      <alignment horizontal="center" vertical="center" wrapText="1"/>
    </xf>
    <xf numFmtId="3" fontId="15" fillId="0" borderId="0" xfId="0" applyNumberFormat="1" applyFont="1" applyAlignment="1">
      <alignment horizontal="center" vertical="center" wrapText="1"/>
    </xf>
    <xf numFmtId="3" fontId="15" fillId="0" borderId="0" xfId="0" applyNumberFormat="1" applyFont="1" applyAlignment="1">
      <alignment horizontal="center" vertical="center"/>
    </xf>
    <xf numFmtId="0" fontId="0" fillId="0" borderId="0" xfId="0" applyAlignment="1">
      <alignment horizontal="center" vertical="center"/>
    </xf>
    <xf numFmtId="164" fontId="0" fillId="0" borderId="0" xfId="0" applyNumberFormat="1"/>
    <xf numFmtId="2" fontId="9" fillId="0" borderId="0" xfId="0" applyNumberFormat="1" applyFont="1" applyAlignment="1">
      <alignment horizontal="left" vertical="center" wrapText="1"/>
    </xf>
    <xf numFmtId="2" fontId="7" fillId="2" borderId="1" xfId="0" applyNumberFormat="1" applyFont="1" applyFill="1" applyBorder="1" applyAlignment="1">
      <alignment horizontal="left" vertical="center" wrapText="1"/>
    </xf>
    <xf numFmtId="2" fontId="7" fillId="2" borderId="4" xfId="1" applyNumberFormat="1" applyFont="1" applyFill="1" applyBorder="1" applyAlignment="1">
      <alignment horizontal="left" vertical="center" wrapText="1"/>
    </xf>
    <xf numFmtId="2" fontId="9" fillId="0" borderId="0" xfId="0" applyNumberFormat="1" applyFont="1" applyAlignment="1">
      <alignment horizontal="left" vertical="center"/>
    </xf>
    <xf numFmtId="168" fontId="0" fillId="0" borderId="0" xfId="0" applyNumberFormat="1"/>
    <xf numFmtId="167" fontId="9" fillId="0" borderId="0" xfId="0" applyNumberFormat="1" applyFont="1" applyAlignment="1">
      <alignment horizontal="left" vertical="center"/>
    </xf>
    <xf numFmtId="164" fontId="3" fillId="5" borderId="4" xfId="0" applyNumberFormat="1" applyFont="1" applyFill="1" applyBorder="1" applyAlignment="1">
      <alignment horizontal="left" vertical="center" wrapText="1"/>
    </xf>
    <xf numFmtId="0" fontId="9" fillId="5" borderId="4" xfId="0" applyFont="1" applyFill="1" applyBorder="1" applyAlignment="1">
      <alignment horizontal="left" vertical="center" wrapText="1"/>
    </xf>
    <xf numFmtId="49" fontId="11" fillId="5" borderId="4" xfId="0" applyNumberFormat="1" applyFont="1" applyFill="1" applyBorder="1" applyAlignment="1">
      <alignment horizontal="left" vertical="center" wrapText="1" readingOrder="1"/>
    </xf>
    <xf numFmtId="2" fontId="9" fillId="5" borderId="0" xfId="0" applyNumberFormat="1" applyFont="1" applyFill="1" applyAlignment="1">
      <alignment horizontal="left" vertical="center"/>
    </xf>
    <xf numFmtId="0" fontId="9" fillId="5" borderId="0" xfId="0" applyFont="1" applyFill="1" applyAlignment="1">
      <alignment horizontal="left" vertical="center"/>
    </xf>
    <xf numFmtId="0" fontId="9" fillId="5" borderId="0" xfId="0" applyFont="1" applyFill="1" applyAlignment="1">
      <alignment horizontal="left" vertical="center" wrapText="1"/>
    </xf>
    <xf numFmtId="168" fontId="15" fillId="0" borderId="0" xfId="0" applyNumberFormat="1" applyFont="1" applyAlignment="1">
      <alignment horizontal="center" vertical="center"/>
    </xf>
    <xf numFmtId="171" fontId="4" fillId="0" borderId="4" xfId="1" applyNumberFormat="1" applyFont="1" applyFill="1" applyBorder="1" applyAlignment="1">
      <alignment horizontal="left" vertical="center" wrapText="1"/>
    </xf>
    <xf numFmtId="169" fontId="0" fillId="0" borderId="0" xfId="0" applyNumberFormat="1"/>
    <xf numFmtId="9" fontId="0" fillId="0" borderId="0" xfId="3" applyFont="1"/>
    <xf numFmtId="0" fontId="0" fillId="0" borderId="0" xfId="0" applyAlignment="1">
      <alignment vertical="center"/>
    </xf>
    <xf numFmtId="172" fontId="0" fillId="0" borderId="0" xfId="0" applyNumberFormat="1"/>
    <xf numFmtId="49" fontId="6" fillId="0" borderId="5" xfId="0" applyNumberFormat="1" applyFont="1" applyBorder="1" applyAlignment="1">
      <alignment horizontal="left" vertical="center" readingOrder="1"/>
    </xf>
    <xf numFmtId="3" fontId="6" fillId="0" borderId="5" xfId="0" applyNumberFormat="1" applyFont="1" applyBorder="1" applyAlignment="1">
      <alignment horizontal="right" vertical="center" readingOrder="1"/>
    </xf>
    <xf numFmtId="170" fontId="6" fillId="0" borderId="5" xfId="0" applyNumberFormat="1" applyFont="1" applyBorder="1" applyAlignment="1">
      <alignment horizontal="right" vertical="center" readingOrder="1"/>
    </xf>
    <xf numFmtId="3" fontId="0" fillId="5" borderId="0" xfId="0" applyNumberFormat="1" applyFill="1"/>
    <xf numFmtId="0" fontId="0" fillId="5" borderId="0" xfId="0" applyFill="1"/>
    <xf numFmtId="0" fontId="6" fillId="0" borderId="5" xfId="0" applyFont="1" applyBorder="1" applyAlignment="1">
      <alignment horizontal="left" vertical="center" readingOrder="1"/>
    </xf>
    <xf numFmtId="0" fontId="17" fillId="0" borderId="0" xfId="4"/>
    <xf numFmtId="4" fontId="15" fillId="0" borderId="0" xfId="0" applyNumberFormat="1" applyFont="1" applyAlignment="1">
      <alignment horizontal="center" vertical="center"/>
    </xf>
    <xf numFmtId="3" fontId="6" fillId="0" borderId="9" xfId="0" applyNumberFormat="1" applyFont="1" applyBorder="1" applyAlignment="1">
      <alignment horizontal="right" vertical="center" readingOrder="1"/>
    </xf>
    <xf numFmtId="4" fontId="9" fillId="0" borderId="0" xfId="0" applyNumberFormat="1" applyFont="1" applyAlignment="1">
      <alignment horizontal="left" vertical="center"/>
    </xf>
    <xf numFmtId="0" fontId="0" fillId="6" borderId="0" xfId="0" applyFill="1"/>
    <xf numFmtId="169" fontId="15" fillId="0" borderId="0" xfId="0" applyNumberFormat="1" applyFont="1" applyAlignment="1">
      <alignment horizontal="center" vertical="center"/>
    </xf>
    <xf numFmtId="169" fontId="9" fillId="0" borderId="0" xfId="0" applyNumberFormat="1" applyFont="1" applyAlignment="1">
      <alignment horizontal="left" vertical="center"/>
    </xf>
    <xf numFmtId="0" fontId="0" fillId="7" borderId="0" xfId="0" applyFill="1"/>
    <xf numFmtId="173" fontId="0" fillId="0" borderId="0" xfId="0" applyNumberFormat="1"/>
    <xf numFmtId="173" fontId="18" fillId="0" borderId="0" xfId="0" applyNumberFormat="1" applyFont="1" applyAlignment="1">
      <alignment vertical="center"/>
    </xf>
    <xf numFmtId="173" fontId="18" fillId="0" borderId="8" xfId="0" applyNumberFormat="1" applyFont="1" applyBorder="1" applyAlignment="1">
      <alignment vertical="center"/>
    </xf>
    <xf numFmtId="174" fontId="9" fillId="0" borderId="0" xfId="0" applyNumberFormat="1" applyFont="1" applyAlignment="1">
      <alignment horizontal="left" vertical="center"/>
    </xf>
    <xf numFmtId="175" fontId="9" fillId="0" borderId="0" xfId="0" applyNumberFormat="1" applyFont="1" applyAlignment="1">
      <alignment horizontal="left" vertical="center"/>
    </xf>
    <xf numFmtId="9" fontId="0" fillId="0" borderId="0" xfId="0" applyNumberFormat="1"/>
    <xf numFmtId="14" fontId="0" fillId="0" borderId="0" xfId="0" applyNumberFormat="1"/>
    <xf numFmtId="14" fontId="0" fillId="7" borderId="0" xfId="0" applyNumberFormat="1" applyFill="1"/>
    <xf numFmtId="4" fontId="0" fillId="7" borderId="0" xfId="0" applyNumberFormat="1" applyFill="1"/>
    <xf numFmtId="169" fontId="0" fillId="7" borderId="0" xfId="0" applyNumberFormat="1" applyFill="1"/>
    <xf numFmtId="173" fontId="0" fillId="7" borderId="0" xfId="0" applyNumberFormat="1" applyFill="1"/>
    <xf numFmtId="4" fontId="0" fillId="8" borderId="0" xfId="0" applyNumberFormat="1" applyFill="1"/>
    <xf numFmtId="0" fontId="0" fillId="8" borderId="0" xfId="0" applyFill="1"/>
    <xf numFmtId="169" fontId="0" fillId="8" borderId="0" xfId="0" applyNumberFormat="1" applyFill="1"/>
    <xf numFmtId="173" fontId="0" fillId="8" borderId="0" xfId="0" applyNumberFormat="1" applyFill="1"/>
    <xf numFmtId="165" fontId="0" fillId="0" borderId="0" xfId="0" applyNumberFormat="1"/>
    <xf numFmtId="168" fontId="0" fillId="7" borderId="0" xfId="0" applyNumberFormat="1" applyFill="1"/>
    <xf numFmtId="0" fontId="20" fillId="10" borderId="11" xfId="0" applyFont="1" applyFill="1" applyBorder="1" applyAlignment="1">
      <alignment horizontal="center" vertical="center" wrapText="1"/>
    </xf>
    <xf numFmtId="0" fontId="20" fillId="11" borderId="11" xfId="0" applyFont="1" applyFill="1" applyBorder="1" applyAlignment="1">
      <alignment horizontal="center" wrapText="1"/>
    </xf>
    <xf numFmtId="0" fontId="0" fillId="11" borderId="0" xfId="0" applyFill="1"/>
    <xf numFmtId="0" fontId="24" fillId="12" borderId="11" xfId="0" applyFont="1" applyFill="1" applyBorder="1" applyAlignment="1">
      <alignment horizontal="center" vertical="center" wrapText="1"/>
    </xf>
    <xf numFmtId="0" fontId="24" fillId="13" borderId="11" xfId="0" applyFont="1" applyFill="1" applyBorder="1" applyAlignment="1">
      <alignment horizontal="center" vertical="center" wrapText="1"/>
    </xf>
    <xf numFmtId="1" fontId="24" fillId="13" borderId="11" xfId="0" applyNumberFormat="1" applyFont="1" applyFill="1" applyBorder="1" applyAlignment="1">
      <alignment horizontal="center" vertical="center" wrapText="1"/>
    </xf>
    <xf numFmtId="176" fontId="24" fillId="13" borderId="11" xfId="0" applyNumberFormat="1" applyFont="1" applyFill="1" applyBorder="1" applyAlignment="1">
      <alignment horizontal="center" vertical="center" wrapText="1"/>
    </xf>
    <xf numFmtId="2" fontId="4" fillId="13" borderId="11" xfId="0" applyNumberFormat="1" applyFont="1" applyFill="1" applyBorder="1" applyAlignment="1">
      <alignment horizontal="center" vertical="center" wrapText="1"/>
    </xf>
    <xf numFmtId="173" fontId="15" fillId="0" borderId="0" xfId="0" applyNumberFormat="1" applyFont="1" applyAlignment="1">
      <alignment horizontal="center" vertical="center"/>
    </xf>
    <xf numFmtId="173" fontId="15" fillId="7" borderId="0" xfId="0" applyNumberFormat="1" applyFont="1" applyFill="1" applyAlignment="1">
      <alignment horizontal="center" vertical="center"/>
    </xf>
    <xf numFmtId="173" fontId="15" fillId="0" borderId="0" xfId="0" applyNumberFormat="1" applyFont="1" applyAlignment="1">
      <alignment horizontal="center" vertical="center" wrapText="1"/>
    </xf>
    <xf numFmtId="173" fontId="7" fillId="0" borderId="1" xfId="0" applyNumberFormat="1" applyFont="1" applyBorder="1" applyAlignment="1">
      <alignment horizontal="center" vertical="center" wrapText="1"/>
    </xf>
    <xf numFmtId="173" fontId="7" fillId="0" borderId="4" xfId="1" applyNumberFormat="1" applyFont="1" applyFill="1" applyBorder="1" applyAlignment="1">
      <alignment horizontal="center" vertical="center" wrapText="1"/>
    </xf>
    <xf numFmtId="0" fontId="27" fillId="0" borderId="0" xfId="0" applyFont="1"/>
    <xf numFmtId="0" fontId="28" fillId="0" borderId="0" xfId="0" applyFont="1"/>
    <xf numFmtId="0" fontId="9" fillId="3" borderId="4" xfId="0" applyFont="1" applyFill="1" applyBorder="1" applyAlignment="1">
      <alignment horizontal="left" vertical="center"/>
    </xf>
    <xf numFmtId="168" fontId="9" fillId="0" borderId="0" xfId="0" applyNumberFormat="1" applyFont="1" applyAlignment="1">
      <alignment horizontal="right" vertical="center"/>
    </xf>
    <xf numFmtId="168" fontId="9" fillId="0" borderId="0" xfId="0" applyNumberFormat="1" applyFont="1" applyAlignment="1">
      <alignment horizontal="left" vertical="center"/>
    </xf>
    <xf numFmtId="0" fontId="14" fillId="4" borderId="6" xfId="4" applyFont="1" applyFill="1" applyBorder="1" applyAlignment="1">
      <alignment horizontal="center"/>
    </xf>
    <xf numFmtId="0" fontId="14" fillId="0" borderId="7" xfId="4" applyFont="1" applyBorder="1" applyAlignment="1">
      <alignment horizontal="left" wrapText="1"/>
    </xf>
    <xf numFmtId="0" fontId="0" fillId="0" borderId="0" xfId="0" applyAlignment="1">
      <alignment horizontal="center"/>
    </xf>
    <xf numFmtId="0" fontId="19" fillId="9" borderId="10" xfId="0" applyFont="1" applyFill="1" applyBorder="1" applyAlignment="1">
      <alignment horizontal="left" vertical="center" wrapText="1"/>
    </xf>
  </cellXfs>
  <cellStyles count="5">
    <cellStyle name="Comma" xfId="1" builtinId="3"/>
    <cellStyle name="Normal" xfId="0" builtinId="0"/>
    <cellStyle name="Normal_Sheet1" xfId="4" xr:uid="{5D8B8FD8-4992-4D90-B9B2-18DB756B6AE0}"/>
    <cellStyle name="Normal_tproducts_sub_cat" xfId="2" xr:uid="{F4C5B6C7-1EDD-4155-ACFB-BF24B1665567}"/>
    <cellStyle name="Percent" xfId="3" builtinId="5"/>
  </cellStyles>
  <dxfs count="11">
    <dxf>
      <numFmt numFmtId="169" formatCode="#,##0.0000"/>
    </dxf>
    <dxf>
      <numFmt numFmtId="168" formatCode="#,##0.000"/>
    </dxf>
    <dxf>
      <numFmt numFmtId="4" formatCode="#,##0.00"/>
    </dxf>
    <dxf>
      <numFmt numFmtId="168" formatCode="#,##0.000"/>
    </dxf>
    <dxf>
      <numFmt numFmtId="4" formatCode="#,##0.00"/>
    </dxf>
    <dxf>
      <numFmt numFmtId="165" formatCode="0.000"/>
    </dxf>
    <dxf>
      <numFmt numFmtId="3" formatCode="#,##0"/>
    </dxf>
    <dxf>
      <numFmt numFmtId="168" formatCode="#,##0.000"/>
    </dxf>
    <dxf>
      <numFmt numFmtId="4" formatCode="#,##0.00"/>
    </dxf>
    <dxf>
      <numFmt numFmtId="168" formatCode="#,##0.000"/>
    </dxf>
    <dxf>
      <numFmt numFmtId="4" formatCode="#,##0.0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2.xml"/><Relationship Id="rId18" Type="http://schemas.openxmlformats.org/officeDocument/2006/relationships/pivotCacheDefinition" Target="pivotCache/pivotCacheDefinition4.xml"/><Relationship Id="rId26" Type="http://schemas.openxmlformats.org/officeDocument/2006/relationships/customXml" Target="../customXml/item3.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chartsheet" Target="chartsheets/sheet1.xml"/><Relationship Id="rId17" Type="http://schemas.openxmlformats.org/officeDocument/2006/relationships/pivotCacheDefinition" Target="pivotCache/pivotCacheDefinition3.xml"/><Relationship Id="rId25"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pivotCacheDefinition" Target="pivotCache/pivotCacheDefinition2.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pivotCacheDefinition" Target="pivotCache/pivotCacheDefinition1.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pivotCacheDefinition" Target="pivotCache/pivotCacheDefinition5.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3.xml"/><Relationship Id="rId22" Type="http://schemas.openxmlformats.org/officeDocument/2006/relationships/sharedStrings" Target="sharedStrings.xml"/><Relationship Id="rId27" Type="http://schemas.openxmlformats.org/officeDocument/2006/relationships/customXml" Target="../customXml/item4.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baseline="0">
                <a:solidFill>
                  <a:schemeClr val="tx2"/>
                </a:solidFill>
                <a:latin typeface="+mn-lt"/>
                <a:ea typeface="+mn-ea"/>
                <a:cs typeface="+mn-cs"/>
              </a:defRPr>
            </a:pPr>
            <a:r>
              <a:rPr lang="en-NZ"/>
              <a:t>GHG Emission By Category</a:t>
            </a:r>
          </a:p>
        </c:rich>
      </c:tx>
      <c:overlay val="0"/>
      <c:spPr>
        <a:noFill/>
        <a:ln>
          <a:noFill/>
        </a:ln>
        <a:effectLst/>
      </c:spPr>
      <c:txPr>
        <a:bodyPr rot="0" spcFirstLastPara="1" vertOverflow="ellipsis" vert="horz" wrap="square" anchor="ctr" anchorCtr="1"/>
        <a:lstStyle/>
        <a:p>
          <a:pPr>
            <a:defRPr sz="1600" b="1" i="0" u="none" strike="noStrike" kern="1200" baseline="0">
              <a:solidFill>
                <a:schemeClr val="tx2"/>
              </a:solidFill>
              <a:latin typeface="+mn-lt"/>
              <a:ea typeface="+mn-ea"/>
              <a:cs typeface="+mn-cs"/>
            </a:defRPr>
          </a:pPr>
          <a:endParaRPr lang="en-US"/>
        </a:p>
      </c:txPr>
    </c:title>
    <c:autoTitleDeleted val="0"/>
    <c:plotArea>
      <c:layout/>
      <c:barChart>
        <c:barDir val="col"/>
        <c:grouping val="clustered"/>
        <c:varyColors val="0"/>
        <c:ser>
          <c:idx val="0"/>
          <c:order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c:spPr>
          <c:invertIfNegative val="0"/>
          <c:dLbls>
            <c:dLbl>
              <c:idx val="2"/>
              <c:layout>
                <c:manualLayout>
                  <c:x val="0"/>
                  <c:y val="1.445086705202312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D4DD-4296-951B-BB9F91FC634D}"/>
                </c:ext>
              </c:extLst>
            </c:dLbl>
            <c:dLbl>
              <c:idx val="3"/>
              <c:layout>
                <c:manualLayout>
                  <c:x val="-1.6423895909066935E-3"/>
                  <c:y val="1.4985662919301834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C388-4E4A-966A-AA4291D48681}"/>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2"/>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'Sum '!$A$71:$A$74</c:f>
              <c:strCache>
                <c:ptCount val="4"/>
                <c:pt idx="0">
                  <c:v>Category  1</c:v>
                </c:pt>
                <c:pt idx="1">
                  <c:v>Category 2</c:v>
                </c:pt>
                <c:pt idx="2">
                  <c:v>Category 3</c:v>
                </c:pt>
                <c:pt idx="3">
                  <c:v>Category 4</c:v>
                </c:pt>
              </c:strCache>
            </c:strRef>
          </c:cat>
          <c:val>
            <c:numRef>
              <c:f>'Sum '!$H$71:$H$74</c:f>
              <c:numCache>
                <c:formatCode>#,##0.000</c:formatCode>
                <c:ptCount val="4"/>
                <c:pt idx="0">
                  <c:v>2.2377098237548956</c:v>
                </c:pt>
                <c:pt idx="1">
                  <c:v>116.14462478649236</c:v>
                </c:pt>
                <c:pt idx="2">
                  <c:v>460.78030461554329</c:v>
                </c:pt>
                <c:pt idx="3">
                  <c:v>37.554840777500615</c:v>
                </c:pt>
              </c:numCache>
            </c:numRef>
          </c:val>
          <c:extLst>
            <c:ext xmlns:c16="http://schemas.microsoft.com/office/drawing/2014/chart" uri="{C3380CC4-5D6E-409C-BE32-E72D297353CC}">
              <c16:uniqueId val="{00000000-96FC-4EF3-AE1F-FDB41B0A2FA3}"/>
            </c:ext>
          </c:extLst>
        </c:ser>
        <c:dLbls>
          <c:showLegendKey val="0"/>
          <c:showVal val="1"/>
          <c:showCatName val="0"/>
          <c:showSerName val="0"/>
          <c:showPercent val="0"/>
          <c:showBubbleSize val="0"/>
        </c:dLbls>
        <c:gapWidth val="100"/>
        <c:overlap val="-24"/>
        <c:axId val="1937096879"/>
        <c:axId val="1970887775"/>
      </c:barChart>
      <c:catAx>
        <c:axId val="1937096879"/>
        <c:scaling>
          <c:orientation val="minMax"/>
        </c:scaling>
        <c:delete val="0"/>
        <c:axPos val="b"/>
        <c:numFmt formatCode="General" sourceLinked="1"/>
        <c:majorTickMark val="none"/>
        <c:minorTickMark val="none"/>
        <c:tickLblPos val="nextTo"/>
        <c:spPr>
          <a:noFill/>
          <a:ln w="9525" cap="flat" cmpd="sng" algn="ctr">
            <a:solidFill>
              <a:schemeClr val="tx2">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2"/>
                </a:solidFill>
                <a:latin typeface="+mn-lt"/>
                <a:ea typeface="+mn-ea"/>
                <a:cs typeface="+mn-cs"/>
              </a:defRPr>
            </a:pPr>
            <a:endParaRPr lang="en-US"/>
          </a:p>
        </c:txPr>
        <c:crossAx val="1970887775"/>
        <c:crosses val="autoZero"/>
        <c:auto val="1"/>
        <c:lblAlgn val="ctr"/>
        <c:lblOffset val="100"/>
        <c:noMultiLvlLbl val="0"/>
      </c:catAx>
      <c:valAx>
        <c:axId val="1970887775"/>
        <c:scaling>
          <c:orientation val="minMax"/>
        </c:scaling>
        <c:delete val="0"/>
        <c:axPos val="l"/>
        <c:majorGridlines>
          <c:spPr>
            <a:ln w="9525" cap="flat" cmpd="sng" algn="ctr">
              <a:solidFill>
                <a:schemeClr val="tx2">
                  <a:lumMod val="15000"/>
                  <a:lumOff val="85000"/>
                </a:schemeClr>
              </a:solidFill>
              <a:round/>
            </a:ln>
            <a:effectLst/>
          </c:spPr>
        </c:majorGridlines>
        <c:title>
          <c:tx>
            <c:rich>
              <a:bodyPr rot="-5400000" spcFirstLastPara="1" vertOverflow="ellipsis" vert="horz" wrap="square" anchor="ctr" anchorCtr="1"/>
              <a:lstStyle/>
              <a:p>
                <a:pPr>
                  <a:defRPr sz="900" b="1" i="0" u="none" strike="noStrike" kern="1200" baseline="0">
                    <a:solidFill>
                      <a:schemeClr val="tx2"/>
                    </a:solidFill>
                    <a:latin typeface="+mn-lt"/>
                    <a:ea typeface="+mn-ea"/>
                    <a:cs typeface="+mn-cs"/>
                  </a:defRPr>
                </a:pPr>
                <a:r>
                  <a:rPr lang="en-US"/>
                  <a:t>t-CO2e</a:t>
                </a:r>
              </a:p>
            </c:rich>
          </c:tx>
          <c:overlay val="0"/>
          <c:spPr>
            <a:noFill/>
            <a:ln>
              <a:noFill/>
            </a:ln>
            <a:effectLst/>
          </c:spPr>
          <c:txPr>
            <a:bodyPr rot="-5400000" spcFirstLastPara="1" vertOverflow="ellipsis" vert="horz" wrap="square" anchor="ctr" anchorCtr="1"/>
            <a:lstStyle/>
            <a:p>
              <a:pPr>
                <a:defRPr sz="900" b="1" i="0" u="none" strike="noStrike" kern="1200" baseline="0">
                  <a:solidFill>
                    <a:schemeClr val="tx2"/>
                  </a:solidFill>
                  <a:latin typeface="+mn-lt"/>
                  <a:ea typeface="+mn-ea"/>
                  <a:cs typeface="+mn-cs"/>
                </a:defRPr>
              </a:pPr>
              <a:endParaRPr lang="en-US"/>
            </a:p>
          </c:tx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2"/>
                </a:solidFill>
                <a:latin typeface="+mn-lt"/>
                <a:ea typeface="+mn-ea"/>
                <a:cs typeface="+mn-cs"/>
              </a:defRPr>
            </a:pPr>
            <a:endParaRPr lang="en-US"/>
          </a:p>
        </c:txPr>
        <c:crossAx val="1937096879"/>
        <c:crosses val="autoZero"/>
        <c:crossBetween val="between"/>
        <c:majorUnit val="50"/>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2">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NZ"/>
              <a:t>GHG Emission By Source</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16714272988975384"/>
          <c:y val="7.8566808597051757E-2"/>
          <c:w val="0.83285727011024613"/>
          <c:h val="0.756285496332183"/>
        </c:manualLayout>
      </c:layout>
      <c:barChart>
        <c:barDir val="col"/>
        <c:grouping val="clustered"/>
        <c:varyColors val="0"/>
        <c:ser>
          <c:idx val="0"/>
          <c:order val="0"/>
          <c:tx>
            <c:strRef>
              <c:f>'Sum '!$I$83</c:f>
              <c:strCache>
                <c:ptCount val="1"/>
                <c:pt idx="0">
                  <c:v>BaseYear (2019/20)</c:v>
                </c:pt>
              </c:strCache>
            </c:strRef>
          </c:tx>
          <c:spPr>
            <a:solidFill>
              <a:schemeClr val="accent1"/>
            </a:solidFill>
            <a:ln>
              <a:noFill/>
            </a:ln>
            <a:effectLst/>
          </c:spPr>
          <c:invertIfNegative val="0"/>
          <c:cat>
            <c:strRef>
              <c:f>'Sum '!$H$84:$H$95</c:f>
              <c:strCache>
                <c:ptCount val="12"/>
                <c:pt idx="0">
                  <c:v>Air Travel</c:v>
                </c:pt>
                <c:pt idx="1">
                  <c:v>Electricity</c:v>
                </c:pt>
                <c:pt idx="2">
                  <c:v>Waste</c:v>
                </c:pt>
                <c:pt idx="3">
                  <c:v>Hotel</c:v>
                </c:pt>
                <c:pt idx="4">
                  <c:v>Taxis</c:v>
                </c:pt>
                <c:pt idx="5">
                  <c:v>Staff Mileage</c:v>
                </c:pt>
                <c:pt idx="6">
                  <c:v>Rental Vehicle</c:v>
                </c:pt>
                <c:pt idx="7">
                  <c:v>Fleet</c:v>
                </c:pt>
                <c:pt idx="8">
                  <c:v>Electrical Transport Losses</c:v>
                </c:pt>
                <c:pt idx="9">
                  <c:v>Freight</c:v>
                </c:pt>
                <c:pt idx="10">
                  <c:v>Other</c:v>
                </c:pt>
                <c:pt idx="11">
                  <c:v>Working From Home</c:v>
                </c:pt>
              </c:strCache>
            </c:strRef>
          </c:cat>
          <c:val>
            <c:numRef>
              <c:f>'Sum '!$I$84:$I$95</c:f>
              <c:numCache>
                <c:formatCode>0.0</c:formatCode>
                <c:ptCount val="12"/>
                <c:pt idx="0">
                  <c:v>1504.4205873190713</c:v>
                </c:pt>
                <c:pt idx="1">
                  <c:v>147.45787628284629</c:v>
                </c:pt>
                <c:pt idx="2">
                  <c:v>103.94142225600019</c:v>
                </c:pt>
                <c:pt idx="3">
                  <c:v>55.111700000000013</c:v>
                </c:pt>
                <c:pt idx="4">
                  <c:v>41.839608268456026</c:v>
                </c:pt>
                <c:pt idx="5">
                  <c:v>38.058277188724389</c:v>
                </c:pt>
                <c:pt idx="6">
                  <c:v>28.761217319983004</c:v>
                </c:pt>
                <c:pt idx="7">
                  <c:v>23.309929362833358</c:v>
                </c:pt>
                <c:pt idx="8">
                  <c:v>12.64374171795847</c:v>
                </c:pt>
                <c:pt idx="9">
                  <c:v>10.40199191635104</c:v>
                </c:pt>
                <c:pt idx="10">
                  <c:v>0.28361485051412982</c:v>
                </c:pt>
                <c:pt idx="11">
                  <c:v>0</c:v>
                </c:pt>
              </c:numCache>
            </c:numRef>
          </c:val>
          <c:extLst>
            <c:ext xmlns:c16="http://schemas.microsoft.com/office/drawing/2014/chart" uri="{C3380CC4-5D6E-409C-BE32-E72D297353CC}">
              <c16:uniqueId val="{00000000-F3BE-4CD5-BD91-8B218F0574F7}"/>
            </c:ext>
          </c:extLst>
        </c:ser>
        <c:ser>
          <c:idx val="1"/>
          <c:order val="3"/>
          <c:tx>
            <c:strRef>
              <c:f>'Sum '!$L$83</c:f>
              <c:strCache>
                <c:ptCount val="1"/>
                <c:pt idx="0">
                  <c:v>Previous Year (FY2023/24)</c:v>
                </c:pt>
              </c:strCache>
            </c:strRef>
          </c:tx>
          <c:spPr>
            <a:solidFill>
              <a:schemeClr val="accent2"/>
            </a:solidFill>
            <a:ln>
              <a:noFill/>
            </a:ln>
            <a:effectLst/>
          </c:spPr>
          <c:invertIfNegative val="0"/>
          <c:cat>
            <c:strRef>
              <c:f>'Sum '!$H$84:$H$95</c:f>
              <c:strCache>
                <c:ptCount val="12"/>
                <c:pt idx="0">
                  <c:v>Air Travel</c:v>
                </c:pt>
                <c:pt idx="1">
                  <c:v>Electricity</c:v>
                </c:pt>
                <c:pt idx="2">
                  <c:v>Waste</c:v>
                </c:pt>
                <c:pt idx="3">
                  <c:v>Hotel</c:v>
                </c:pt>
                <c:pt idx="4">
                  <c:v>Taxis</c:v>
                </c:pt>
                <c:pt idx="5">
                  <c:v>Staff Mileage</c:v>
                </c:pt>
                <c:pt idx="6">
                  <c:v>Rental Vehicle</c:v>
                </c:pt>
                <c:pt idx="7">
                  <c:v>Fleet</c:v>
                </c:pt>
                <c:pt idx="8">
                  <c:v>Electrical Transport Losses</c:v>
                </c:pt>
                <c:pt idx="9">
                  <c:v>Freight</c:v>
                </c:pt>
                <c:pt idx="10">
                  <c:v>Other</c:v>
                </c:pt>
                <c:pt idx="11">
                  <c:v>Working From Home</c:v>
                </c:pt>
              </c:strCache>
            </c:strRef>
          </c:cat>
          <c:val>
            <c:numRef>
              <c:f>'Sum '!$L$84:$L$95</c:f>
              <c:numCache>
                <c:formatCode>0.0</c:formatCode>
                <c:ptCount val="12"/>
                <c:pt idx="0">
                  <c:v>565.20100000000002</c:v>
                </c:pt>
                <c:pt idx="1">
                  <c:v>86.132000000000005</c:v>
                </c:pt>
                <c:pt idx="2">
                  <c:v>36.911000000000001</c:v>
                </c:pt>
                <c:pt idx="3">
                  <c:v>37.518999999999998</c:v>
                </c:pt>
                <c:pt idx="4">
                  <c:v>10.319000000000001</c:v>
                </c:pt>
                <c:pt idx="5">
                  <c:v>2.7669999999999999</c:v>
                </c:pt>
                <c:pt idx="6">
                  <c:v>9.3870000000000005</c:v>
                </c:pt>
                <c:pt idx="7">
                  <c:v>2.8140000000000001</c:v>
                </c:pt>
                <c:pt idx="8">
                  <c:v>6.3010000000000002</c:v>
                </c:pt>
                <c:pt idx="9">
                  <c:v>0.30599999999999999</c:v>
                </c:pt>
                <c:pt idx="10">
                  <c:v>0.152</c:v>
                </c:pt>
                <c:pt idx="11">
                  <c:v>45.957999999999998</c:v>
                </c:pt>
              </c:numCache>
            </c:numRef>
          </c:val>
          <c:extLst>
            <c:ext xmlns:c16="http://schemas.microsoft.com/office/drawing/2014/chart" uri="{C3380CC4-5D6E-409C-BE32-E72D297353CC}">
              <c16:uniqueId val="{00000001-F3BE-4CD5-BD91-8B218F0574F7}"/>
            </c:ext>
          </c:extLst>
        </c:ser>
        <c:ser>
          <c:idx val="4"/>
          <c:order val="4"/>
          <c:tx>
            <c:strRef>
              <c:f>'Sum '!$M$83</c:f>
              <c:strCache>
                <c:ptCount val="1"/>
                <c:pt idx="0">
                  <c:v>Current Year (FY2024/25)</c:v>
                </c:pt>
              </c:strCache>
            </c:strRef>
          </c:tx>
          <c:spPr>
            <a:solidFill>
              <a:schemeClr val="accent5"/>
            </a:solidFill>
            <a:ln>
              <a:noFill/>
            </a:ln>
            <a:effectLst/>
          </c:spPr>
          <c:invertIfNegative val="0"/>
          <c:val>
            <c:numRef>
              <c:f>'Sum '!$M$84:$M$95</c:f>
              <c:numCache>
                <c:formatCode>0.0</c:formatCode>
                <c:ptCount val="12"/>
                <c:pt idx="0">
                  <c:v>370.72555983600648</c:v>
                </c:pt>
                <c:pt idx="1">
                  <c:v>116.14462478649236</c:v>
                </c:pt>
                <c:pt idx="2">
                  <c:v>28.629852907192319</c:v>
                </c:pt>
                <c:pt idx="3">
                  <c:v>22.388094049506002</c:v>
                </c:pt>
                <c:pt idx="4">
                  <c:v>6.5522208176886911</c:v>
                </c:pt>
                <c:pt idx="5">
                  <c:v>2.2034561502622756</c:v>
                </c:pt>
                <c:pt idx="6">
                  <c:v>8.4548626365848705</c:v>
                </c:pt>
                <c:pt idx="7">
                  <c:v>2.2377098237548951</c:v>
                </c:pt>
                <c:pt idx="8">
                  <c:v>8.8330356757760899</c:v>
                </c:pt>
                <c:pt idx="9">
                  <c:v>0.2076254926686</c:v>
                </c:pt>
                <c:pt idx="10">
                  <c:v>2.1326601322759039E-2</c:v>
                </c:pt>
                <c:pt idx="11">
                  <c:v>50.319111226963578</c:v>
                </c:pt>
              </c:numCache>
            </c:numRef>
          </c:val>
          <c:extLst>
            <c:ext xmlns:c16="http://schemas.microsoft.com/office/drawing/2014/chart" uri="{C3380CC4-5D6E-409C-BE32-E72D297353CC}">
              <c16:uniqueId val="{00000001-34BB-4373-96B1-CF56CBF3C5FA}"/>
            </c:ext>
          </c:extLst>
        </c:ser>
        <c:dLbls>
          <c:showLegendKey val="0"/>
          <c:showVal val="0"/>
          <c:showCatName val="0"/>
          <c:showSerName val="0"/>
          <c:showPercent val="0"/>
          <c:showBubbleSize val="0"/>
        </c:dLbls>
        <c:gapWidth val="219"/>
        <c:overlap val="-27"/>
        <c:axId val="1109934335"/>
        <c:axId val="902958239"/>
        <c:extLst>
          <c:ext xmlns:c15="http://schemas.microsoft.com/office/drawing/2012/chart" uri="{02D57815-91ED-43cb-92C2-25804820EDAC}">
            <c15:filteredBarSeries>
              <c15:ser>
                <c:idx val="2"/>
                <c:order val="1"/>
                <c:tx>
                  <c:strRef>
                    <c:extLst>
                      <c:ext uri="{02D57815-91ED-43cb-92C2-25804820EDAC}">
                        <c15:formulaRef>
                          <c15:sqref>'Sum '!$J$83</c15:sqref>
                        </c15:formulaRef>
                      </c:ext>
                    </c:extLst>
                    <c:strCache>
                      <c:ptCount val="1"/>
                      <c:pt idx="0">
                        <c:v>Previous Year (FY2021/22)</c:v>
                      </c:pt>
                    </c:strCache>
                  </c:strRef>
                </c:tx>
                <c:spPr>
                  <a:solidFill>
                    <a:schemeClr val="accent3"/>
                  </a:solidFill>
                  <a:ln>
                    <a:noFill/>
                  </a:ln>
                  <a:effectLst/>
                </c:spPr>
                <c:invertIfNegative val="0"/>
                <c:val>
                  <c:numRef>
                    <c:extLst>
                      <c:ext uri="{02D57815-91ED-43cb-92C2-25804820EDAC}">
                        <c15:formulaRef>
                          <c15:sqref>'Sum '!$J$84:$J$95</c15:sqref>
                        </c15:formulaRef>
                      </c:ext>
                    </c:extLst>
                    <c:numCache>
                      <c:formatCode>0.0</c:formatCode>
                      <c:ptCount val="12"/>
                      <c:pt idx="0">
                        <c:v>791.79148551793128</c:v>
                      </c:pt>
                      <c:pt idx="1">
                        <c:v>214.07905308530283</c:v>
                      </c:pt>
                      <c:pt idx="2">
                        <c:v>27.889112204190766</c:v>
                      </c:pt>
                      <c:pt idx="3">
                        <c:v>51.899800000000006</c:v>
                      </c:pt>
                      <c:pt idx="4">
                        <c:v>21.8374090747411</c:v>
                      </c:pt>
                      <c:pt idx="5">
                        <c:v>26.43997461091729</c:v>
                      </c:pt>
                      <c:pt idx="6">
                        <c:v>25.362414560111997</c:v>
                      </c:pt>
                      <c:pt idx="7">
                        <c:v>7.2309003117547661</c:v>
                      </c:pt>
                      <c:pt idx="8">
                        <c:v>19.652242576806</c:v>
                      </c:pt>
                      <c:pt idx="9">
                        <c:v>1.2823933049630001</c:v>
                      </c:pt>
                      <c:pt idx="10">
                        <c:v>1.9272389999999993E-2</c:v>
                      </c:pt>
                      <c:pt idx="11">
                        <c:v>156.53144567999996</c:v>
                      </c:pt>
                    </c:numCache>
                  </c:numRef>
                </c:val>
                <c:extLst>
                  <c:ext xmlns:c16="http://schemas.microsoft.com/office/drawing/2014/chart" uri="{C3380CC4-5D6E-409C-BE32-E72D297353CC}">
                    <c16:uniqueId val="{00000000-BA8A-45EC-A721-C619C369A4FF}"/>
                  </c:ext>
                </c:extLst>
              </c15:ser>
            </c15:filteredBarSeries>
            <c15:filteredBarSeries>
              <c15:ser>
                <c:idx val="3"/>
                <c:order val="2"/>
                <c:tx>
                  <c:strRef>
                    <c:extLst xmlns:c15="http://schemas.microsoft.com/office/drawing/2012/chart">
                      <c:ext xmlns:c15="http://schemas.microsoft.com/office/drawing/2012/chart" uri="{02D57815-91ED-43cb-92C2-25804820EDAC}">
                        <c15:formulaRef>
                          <c15:sqref>'Sum '!$K$83</c15:sqref>
                        </c15:formulaRef>
                      </c:ext>
                    </c:extLst>
                    <c:strCache>
                      <c:ptCount val="1"/>
                      <c:pt idx="0">
                        <c:v>Previous Year (FY2022/23)</c:v>
                      </c:pt>
                    </c:strCache>
                  </c:strRef>
                </c:tx>
                <c:spPr>
                  <a:solidFill>
                    <a:schemeClr val="accent4"/>
                  </a:solidFill>
                  <a:ln>
                    <a:noFill/>
                  </a:ln>
                  <a:effectLst/>
                </c:spPr>
                <c:invertIfNegative val="0"/>
                <c:val>
                  <c:numRef>
                    <c:extLst xmlns:c15="http://schemas.microsoft.com/office/drawing/2012/chart">
                      <c:ext xmlns:c15="http://schemas.microsoft.com/office/drawing/2012/chart" uri="{02D57815-91ED-43cb-92C2-25804820EDAC}">
                        <c15:formulaRef>
                          <c15:sqref>'Sum '!$K$84:$K$95</c15:sqref>
                        </c15:formulaRef>
                      </c:ext>
                    </c:extLst>
                    <c:numCache>
                      <c:formatCode>0.0</c:formatCode>
                      <c:ptCount val="12"/>
                      <c:pt idx="0">
                        <c:v>648.06191704224852</c:v>
                      </c:pt>
                      <c:pt idx="1">
                        <c:v>106.70427016642844</c:v>
                      </c:pt>
                      <c:pt idx="2">
                        <c:v>43.559626208332865</c:v>
                      </c:pt>
                      <c:pt idx="3">
                        <c:v>31.859100000000034</c:v>
                      </c:pt>
                      <c:pt idx="4">
                        <c:v>11.314738233803153</c:v>
                      </c:pt>
                      <c:pt idx="5">
                        <c:v>3.9558235617639919</c:v>
                      </c:pt>
                      <c:pt idx="6">
                        <c:v>18.713051435385005</c:v>
                      </c:pt>
                      <c:pt idx="7">
                        <c:v>7.3878447393156552</c:v>
                      </c:pt>
                      <c:pt idx="8">
                        <c:v>12.373293903508946</c:v>
                      </c:pt>
                      <c:pt idx="9">
                        <c:v>1.0908263827719999</c:v>
                      </c:pt>
                      <c:pt idx="10">
                        <c:v>2.10699414E-2</c:v>
                      </c:pt>
                      <c:pt idx="11">
                        <c:v>34.674410313359999</c:v>
                      </c:pt>
                    </c:numCache>
                  </c:numRef>
                </c:val>
                <c:extLst xmlns:c15="http://schemas.microsoft.com/office/drawing/2012/chart">
                  <c:ext xmlns:c16="http://schemas.microsoft.com/office/drawing/2014/chart" uri="{C3380CC4-5D6E-409C-BE32-E72D297353CC}">
                    <c16:uniqueId val="{00000000-82B3-4989-A94E-F140E28E269C}"/>
                  </c:ext>
                </c:extLst>
              </c15:ser>
            </c15:filteredBarSeries>
          </c:ext>
        </c:extLst>
      </c:barChart>
      <c:catAx>
        <c:axId val="110993433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02958239"/>
        <c:crosses val="autoZero"/>
        <c:auto val="1"/>
        <c:lblAlgn val="ctr"/>
        <c:lblOffset val="100"/>
        <c:noMultiLvlLbl val="0"/>
      </c:catAx>
      <c:valAx>
        <c:axId val="902958239"/>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t-CO2-e</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09934335"/>
        <c:crosses val="autoZero"/>
        <c:crossBetween val="between"/>
        <c:majorUnit val="100"/>
      </c:valAx>
      <c:dTable>
        <c:showHorzBorder val="1"/>
        <c:showVertBorder val="1"/>
        <c:showOutline val="1"/>
        <c:showKeys val="1"/>
        <c:spPr>
          <a:noFill/>
          <a:ln w="9525" cap="flat" cmpd="sng" algn="ctr">
            <a:solidFill>
              <a:schemeClr val="tx1">
                <a:lumMod val="15000"/>
                <a:lumOff val="85000"/>
              </a:schemeClr>
            </a:solidFill>
            <a:round/>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n-US"/>
          </a:p>
        </c:txPr>
      </c:dTable>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7">
  <cs:axisTitle>
    <cs:lnRef idx="0"/>
    <cs:fillRef idx="0"/>
    <cs:effectRef idx="0"/>
    <cs:fontRef idx="minor">
      <a:schemeClr val="tx2"/>
    </cs:fontRef>
    <cs:defRPr sz="900" b="1" kern="12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kern="1200"/>
  </cs:chartArea>
  <cs:dataLabel>
    <cs:lnRef idx="0"/>
    <cs:fillRef idx="0"/>
    <cs:effectRef idx="0"/>
    <cs:fontRef idx="minor">
      <a:schemeClr val="tx2"/>
    </cs:fontRef>
    <cs:defRPr sz="900" kern="1200"/>
  </cs:dataLabel>
  <cs:dataLabelCallout>
    <cs:lnRef idx="0"/>
    <cs:fillRef idx="0"/>
    <cs:effectRef idx="0"/>
    <cs:fontRef idx="minor">
      <a:schemeClr val="dk2">
        <a:lumMod val="7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2"/>
    <cs:fontRef idx="minor">
      <a:schemeClr val="tx2"/>
    </cs:fontRef>
  </cs:dataPoint>
  <cs:dataPoint3D>
    <cs:lnRef idx="0"/>
    <cs:fillRef idx="3">
      <cs:styleClr val="auto"/>
    </cs:fillRef>
    <cs:effectRef idx="2"/>
    <cs:fontRef idx="minor">
      <a:schemeClr val="tx2"/>
    </cs:fontRef>
  </cs:dataPoint3D>
  <cs:dataPointLine>
    <cs:lnRef idx="0">
      <cs:styleClr val="auto"/>
    </cs:lnRef>
    <cs:fillRef idx="3"/>
    <cs:effectRef idx="2"/>
    <cs:fontRef idx="minor">
      <a:schemeClr val="tx2"/>
    </cs:fontRef>
    <cs:spPr>
      <a:ln w="31750" cap="rnd">
        <a:solidFill>
          <a:schemeClr val="phClr"/>
        </a:solidFill>
        <a:round/>
      </a:ln>
    </cs:spPr>
  </cs:dataPointLine>
  <cs:dataPointMarker>
    <cs:lnRef idx="0"/>
    <cs:fillRef idx="3">
      <cs:styleClr val="auto"/>
    </cs:fillRef>
    <cs:effectRef idx="2"/>
    <cs:fontRef idx="minor">
      <a:schemeClr val="tx2"/>
    </cs:fontRef>
    <cs:spPr>
      <a:ln w="12700">
        <a:solidFill>
          <a:schemeClr val="lt2"/>
        </a:solidFill>
        <a:round/>
      </a:ln>
    </cs:spPr>
  </cs:dataPointMarker>
  <cs:dataPointMarkerLayout symbol="circle" size="6"/>
  <cs:dataPointWireframe>
    <cs:lnRef idx="0">
      <cs:styleClr val="auto"/>
    </cs:lnRef>
    <cs:fillRef idx="3"/>
    <cs:effectRef idx="2"/>
    <cs:fontRef idx="minor">
      <a:schemeClr val="tx2"/>
    </cs:fontRef>
    <cs:spPr>
      <a:ln w="952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2"/>
    </cs:fontRef>
    <cs:spPr>
      <a:ln w="9525">
        <a:solidFill>
          <a:schemeClr val="tx2">
            <a:lumMod val="60000"/>
            <a:lumOff val="40000"/>
          </a:schemeClr>
        </a:solidFill>
        <a:prstDash val="dash"/>
      </a:ln>
    </cs:spPr>
  </cs:dropLine>
  <cs:errorBar>
    <cs:lnRef idx="0"/>
    <cs:fillRef idx="0"/>
    <cs:effectRef idx="0"/>
    <cs:fontRef idx="minor">
      <a:schemeClr val="tx2"/>
    </cs:fontRef>
    <cs:spPr>
      <a:ln w="9525">
        <a:solidFill>
          <a:schemeClr val="tx2">
            <a:lumMod val="75000"/>
            <a:lumOff val="2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5000"/>
            <a:lumOff val="95000"/>
          </a:schemeClr>
        </a:solidFill>
      </a:ln>
    </cs:spPr>
  </cs:gridlineMinor>
  <cs:hiLoLine>
    <cs:lnRef idx="0"/>
    <cs:fillRef idx="0"/>
    <cs:effectRef idx="0"/>
    <cs:fontRef idx="minor">
      <a:schemeClr val="tx2"/>
    </cs:fontRef>
    <cs:spPr>
      <a:ln w="9525">
        <a:solidFill>
          <a:schemeClr val="tx2">
            <a:lumMod val="60000"/>
            <a:lumOff val="40000"/>
          </a:schemeClr>
        </a:solidFill>
        <a:prstDash val="dash"/>
      </a:ln>
    </cs:spPr>
  </cs:hiLoLine>
  <cs:leaderLine>
    <cs:lnRef idx="0"/>
    <cs:fillRef idx="0"/>
    <cs:effectRef idx="0"/>
    <cs:fontRef idx="minor">
      <a:schemeClr val="tx2"/>
    </cs:fontRef>
    <cs:spPr>
      <a:ln w="9525">
        <a:solidFill>
          <a:schemeClr val="tx2">
            <a:lumMod val="35000"/>
            <a:lumOff val="65000"/>
          </a:schemeClr>
        </a:solidFill>
      </a:ln>
    </cs:spPr>
  </cs:leaderLine>
  <cs:legend>
    <cs:lnRef idx="0"/>
    <cs:fillRef idx="0"/>
    <cs:effectRef idx="0"/>
    <cs:fontRef idx="minor">
      <a:schemeClr val="tx2"/>
    </cs:fontRef>
    <cs:defRPr sz="900" kern="12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kern="1200"/>
  </cs:seriesAxis>
  <cs:seriesLine>
    <cs:lnRef idx="0"/>
    <cs:fillRef idx="0"/>
    <cs:effectRef idx="0"/>
    <cs:fontRef idx="minor">
      <a:schemeClr val="tx2"/>
    </cs:fontRef>
    <cs:spPr>
      <a:ln w="9525">
        <a:solidFill>
          <a:schemeClr val="tx2">
            <a:lumMod val="60000"/>
            <a:lumOff val="40000"/>
          </a:schemeClr>
        </a:solidFill>
        <a:prstDash val="dash"/>
      </a:ln>
    </cs:spPr>
  </cs:seriesLine>
  <cs:title>
    <cs:lnRef idx="0"/>
    <cs:fillRef idx="0"/>
    <cs:effectRef idx="0"/>
    <cs:fontRef idx="minor">
      <a:schemeClr val="tx2"/>
    </cs:fontRef>
    <cs:defRPr sz="1600" b="1" kern="1200"/>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kern="1200"/>
  </cs:trendlineLabel>
  <cs:upBar>
    <cs:lnRef idx="0"/>
    <cs:fillRef idx="0"/>
    <cs:effectRef idx="0"/>
    <cs:fontRef idx="minor">
      <a:schemeClr val="tx2"/>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kern="1200"/>
  </cs:valueAxis>
  <cs:wall>
    <cs:lnRef idx="0"/>
    <cs:fillRef idx="0"/>
    <cs:effectRef idx="0"/>
    <cs:fontRef idx="minor">
      <a:schemeClr val="tx2"/>
    </cs:fontRef>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heets/_rels/sheet1.xml.rels><?xml version="1.0" encoding="UTF-8" standalone="yes"?>
<Relationships xmlns="http://schemas.openxmlformats.org/package/2006/relationships"><Relationship Id="rId1" Type="http://schemas.openxmlformats.org/officeDocument/2006/relationships/drawing" Target="../drawings/drawing2.xml"/></Relationships>
</file>

<file path=xl/chartsheets/sheet1.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0873CFD1-8554-4151-826F-ADAD5AC2CAFA}">
  <sheetPr>
    <tabColor theme="9"/>
  </sheetPr>
  <sheetViews>
    <sheetView zoomScale="75" workbookViewId="0" zoomToFit="1"/>
  </sheetViews>
  <pageMargins left="0.7" right="0.7" top="0.75" bottom="0.75" header="0.3" footer="0.3"/>
  <drawing r:id="rId1"/>
</chartsheet>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drawing1.xml><?xml version="1.0" encoding="utf-8"?>
<xdr:wsDr xmlns:xdr="http://schemas.openxmlformats.org/drawingml/2006/spreadsheetDrawing" xmlns:a="http://schemas.openxmlformats.org/drawingml/2006/main">
  <xdr:twoCellAnchor>
    <xdr:from>
      <xdr:col>9</xdr:col>
      <xdr:colOff>685800</xdr:colOff>
      <xdr:row>66</xdr:row>
      <xdr:rowOff>33337</xdr:rowOff>
    </xdr:from>
    <xdr:to>
      <xdr:col>15</xdr:col>
      <xdr:colOff>409575</xdr:colOff>
      <xdr:row>80</xdr:row>
      <xdr:rowOff>109537</xdr:rowOff>
    </xdr:to>
    <xdr:graphicFrame macro="">
      <xdr:nvGraphicFramePr>
        <xdr:cNvPr id="2" name="Chart 1">
          <a:extLst>
            <a:ext uri="{FF2B5EF4-FFF2-40B4-BE49-F238E27FC236}">
              <a16:creationId xmlns:a16="http://schemas.microsoft.com/office/drawing/2014/main" id="{99A02FB4-2229-12F0-EFA3-309124DC83A5}"/>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absoluteAnchor>
    <xdr:pos x="0" y="0"/>
    <xdr:ext cx="9296400" cy="6070600"/>
    <xdr:graphicFrame macro="">
      <xdr:nvGraphicFramePr>
        <xdr:cNvPr id="2" name="Chart 1">
          <a:extLst>
            <a:ext uri="{FF2B5EF4-FFF2-40B4-BE49-F238E27FC236}">
              <a16:creationId xmlns:a16="http://schemas.microsoft.com/office/drawing/2014/main" id="{C139DEB6-F36A-3DFE-88F0-188454E82D28}"/>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_rels/pivotCacheDefinition3.xml.rels><?xml version="1.0" encoding="UTF-8" standalone="yes"?>
<Relationships xmlns="http://schemas.openxmlformats.org/package/2006/relationships"><Relationship Id="rId1" Type="http://schemas.openxmlformats.org/officeDocument/2006/relationships/pivotCacheRecords" Target="pivotCacheRecords3.xml"/></Relationships>
</file>

<file path=xl/pivotCache/_rels/pivotCacheDefinition4.xml.rels><?xml version="1.0" encoding="UTF-8" standalone="yes"?>
<Relationships xmlns="http://schemas.openxmlformats.org/package/2006/relationships"><Relationship Id="rId1" Type="http://schemas.openxmlformats.org/officeDocument/2006/relationships/pivotCacheRecords" Target="pivotCacheRecords4.xml"/></Relationships>
</file>

<file path=xl/pivotCache/_rels/pivotCacheDefinition5.xml.rels><?xml version="1.0" encoding="UTF-8" standalone="yes"?>
<Relationships xmlns="http://schemas.openxmlformats.org/package/2006/relationships"><Relationship Id="rId1" Type="http://schemas.openxmlformats.org/officeDocument/2006/relationships/pivotCacheRecords" Target="pivotCacheRecords5.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nthony Bertrand - Smart Power" refreshedDate="45903.599960763888" createdVersion="8" refreshedVersion="8" minRefreshableVersion="3" recordCount="74" xr:uid="{1133AC18-89A4-45CC-82C2-BAD488BC3D6B}">
  <cacheSource type="worksheet">
    <worksheetSource ref="A3:Y77" sheet="Q3"/>
  </cacheSource>
  <cacheFields count="25">
    <cacheField name="Start date" numFmtId="164">
      <sharedItems containsSemiMixedTypes="0" containsNonDate="0" containsDate="1" containsString="0" minDate="2025-01-01T00:00:00" maxDate="2025-01-02T00:00:00"/>
    </cacheField>
    <cacheField name="End date" numFmtId="164">
      <sharedItems containsSemiMixedTypes="0" containsNonDate="0" containsDate="1" containsString="0" minDate="2025-03-31T00:00:00" maxDate="2025-04-01T00:00:00"/>
    </cacheField>
    <cacheField name="Location" numFmtId="0">
      <sharedItems/>
    </cacheField>
    <cacheField name="Address" numFmtId="49">
      <sharedItems/>
    </cacheField>
    <cacheField name="Activity" numFmtId="0">
      <sharedItems count="13">
        <s v="Fuelfill"/>
        <s v="Electricity"/>
        <s v="Accommodation"/>
        <s v="Air_Travel"/>
        <s v="Freight"/>
        <s v="Personal_Vehicles"/>
        <s v="Public_Transport"/>
        <s v="Rental_Vehicles"/>
        <s v="Taxi"/>
        <s v="Work_from_home"/>
        <s v="Landfill"/>
        <s v="Trans_Losses"/>
        <s v="Water"/>
      </sharedItems>
    </cacheField>
    <cacheField name="Category" numFmtId="0">
      <sharedItems/>
    </cacheField>
    <cacheField name="Data source" numFmtId="0">
      <sharedItems containsBlank="1"/>
    </cacheField>
    <cacheField name="Sourced From" numFmtId="0">
      <sharedItems containsBlank="1"/>
    </cacheField>
    <cacheField name="Type/Class" numFmtId="0">
      <sharedItems/>
    </cacheField>
    <cacheField name="Description" numFmtId="0">
      <sharedItems containsBlank="1"/>
    </cacheField>
    <cacheField name="Uncertainty/Assumptions" numFmtId="0">
      <sharedItems containsBlank="1"/>
    </cacheField>
    <cacheField name="Process" numFmtId="0">
      <sharedItems containsBlank="1"/>
    </cacheField>
    <cacheField name="Emission factor chosen" numFmtId="0">
      <sharedItems containsBlank="1"/>
    </cacheField>
    <cacheField name="Unit" numFmtId="0">
      <sharedItems/>
    </cacheField>
    <cacheField name="CO2" numFmtId="0">
      <sharedItems containsSemiMixedTypes="0" containsString="0" containsNumber="1" minValue="0" maxValue="1000"/>
    </cacheField>
    <cacheField name="CH4" numFmtId="0">
      <sharedItems containsSemiMixedTypes="0" containsString="0" containsNumber="1" minValue="0" maxValue="0.58404864000000001"/>
    </cacheField>
    <cacheField name="N2O" numFmtId="0">
      <sharedItems containsSemiMixedTypes="0" containsString="0" containsNumber="1" minValue="0" maxValue="7.0596405000000001E-2"/>
    </cacheField>
    <cacheField name="Quantity" numFmtId="0">
      <sharedItems containsSemiMixedTypes="0" containsString="0" containsNumber="1" minValue="0" maxValue="277257.06"/>
    </cacheField>
    <cacheField name="CO22" numFmtId="43">
      <sharedItems containsSemiMixedTypes="0" containsString="0" containsNumber="1" minValue="0" maxValue="27226.382368647297"/>
    </cacheField>
    <cacheField name="CH42" numFmtId="43">
      <sharedItems containsSemiMixedTypes="0" containsString="0" containsNumber="1" minValue="0" maxValue="6369.0883823616005"/>
    </cacheField>
    <cacheField name="N2O2" numFmtId="43">
      <sharedItems containsSemiMixedTypes="0" containsString="0" containsNumber="1" minValue="0" maxValue="104.24590691984658"/>
    </cacheField>
    <cacheField name="HFCs" numFmtId="0">
      <sharedItems/>
    </cacheField>
    <cacheField name="PFCs" numFmtId="0">
      <sharedItems/>
    </cacheField>
    <cacheField name="SF6" numFmtId="0">
      <sharedItems/>
    </cacheField>
    <cacheField name="Total emissions_x000a_(t CO2e)" numFmtId="167">
      <sharedItems containsSemiMixedTypes="0" containsString="0" containsNumber="1" minValue="0" maxValue="28.035941976712234"/>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nthony Bertrand - Smart Power" refreshedDate="45903.599961458334" createdVersion="8" refreshedVersion="8" minRefreshableVersion="3" recordCount="92" xr:uid="{60307144-9CEB-477C-B117-0D5A4EA5C39E}">
  <cacheSource type="worksheet">
    <worksheetSource ref="A3:Y104" sheet="Q4"/>
  </cacheSource>
  <cacheFields count="25">
    <cacheField name="Start date" numFmtId="0">
      <sharedItems containsNonDate="0" containsDate="1" containsString="0" containsBlank="1" minDate="2025-04-01T00:00:00" maxDate="2025-04-02T00:00:00"/>
    </cacheField>
    <cacheField name="End date" numFmtId="0">
      <sharedItems containsNonDate="0" containsDate="1" containsString="0" containsBlank="1" minDate="2025-06-30T00:00:00" maxDate="2025-07-01T00:00:00"/>
    </cacheField>
    <cacheField name="Location" numFmtId="0">
      <sharedItems containsBlank="1"/>
    </cacheField>
    <cacheField name="Address" numFmtId="0">
      <sharedItems containsBlank="1"/>
    </cacheField>
    <cacheField name="Activity" numFmtId="0">
      <sharedItems containsBlank="1" count="16">
        <s v="Fuelfill"/>
        <s v="Electricity"/>
        <s v="Accommodation"/>
        <s v="Air_Travel"/>
        <s v="Freight"/>
        <s v="Personal_Vehicles"/>
        <s v="Public_Transport"/>
        <s v="Rental_Vehicles"/>
        <s v="Taxi"/>
        <s v="Work_from_home"/>
        <s v="Landfill"/>
        <s v="Trans_Losses"/>
        <s v="Water"/>
        <m/>
        <s v="Indirect_Energy" u="1"/>
        <s v="Gas" u="1"/>
      </sharedItems>
    </cacheField>
    <cacheField name="Category" numFmtId="0">
      <sharedItems containsBlank="1"/>
    </cacheField>
    <cacheField name="Data source" numFmtId="0">
      <sharedItems containsBlank="1"/>
    </cacheField>
    <cacheField name="Sourced From" numFmtId="0">
      <sharedItems containsBlank="1"/>
    </cacheField>
    <cacheField name="Type/Class" numFmtId="0">
      <sharedItems containsBlank="1"/>
    </cacheField>
    <cacheField name="Description" numFmtId="0">
      <sharedItems containsBlank="1"/>
    </cacheField>
    <cacheField name="Uncertainty/Assumptions" numFmtId="0">
      <sharedItems containsBlank="1"/>
    </cacheField>
    <cacheField name="Process" numFmtId="0">
      <sharedItems containsBlank="1"/>
    </cacheField>
    <cacheField name="Emission factor chosen" numFmtId="0">
      <sharedItems containsBlank="1"/>
    </cacheField>
    <cacheField name="Unit" numFmtId="0">
      <sharedItems containsBlank="1"/>
    </cacheField>
    <cacheField name="CO2" numFmtId="0">
      <sharedItems containsString="0" containsBlank="1" containsNumber="1" minValue="0" maxValue="1000"/>
    </cacheField>
    <cacheField name="CH4" numFmtId="0">
      <sharedItems containsString="0" containsBlank="1" containsNumber="1" minValue="0" maxValue="0.58404864000000001"/>
    </cacheField>
    <cacheField name="N2O" numFmtId="0">
      <sharedItems containsString="0" containsBlank="1" containsNumber="1" minValue="0" maxValue="7.0596405000000001E-2"/>
    </cacheField>
    <cacheField name="Quantity" numFmtId="0">
      <sharedItems containsString="0" containsBlank="1" containsNumber="1" minValue="0" maxValue="1325252.5831493547"/>
    </cacheField>
    <cacheField name="CO22" numFmtId="0">
      <sharedItems containsString="0" containsBlank="1" containsNumber="1" minValue="0" maxValue="39566.398070166826"/>
    </cacheField>
    <cacheField name="CH42" numFmtId="0">
      <sharedItems containsString="0" containsBlank="1" containsNumber="1" minValue="0" maxValue="8035.90538010624"/>
    </cacheField>
    <cacheField name="N2O2" numFmtId="0">
      <sharedItems containsString="0" containsBlank="1" containsNumber="1" minValue="0" maxValue="172.50027533840705"/>
    </cacheField>
    <cacheField name="HFCs" numFmtId="0">
      <sharedItems containsBlank="1"/>
    </cacheField>
    <cacheField name="PFCs" numFmtId="0">
      <sharedItems containsBlank="1"/>
    </cacheField>
    <cacheField name="SF6" numFmtId="0">
      <sharedItems containsBlank="1"/>
    </cacheField>
    <cacheField name="Total emissions_x000a_(t CO2e)" numFmtId="0">
      <sharedItems containsString="0" containsBlank="1" containsNumber="1" minValue="0" maxValue="187.83030106538888"/>
    </cacheField>
  </cacheFields>
  <extLst>
    <ext xmlns:x14="http://schemas.microsoft.com/office/spreadsheetml/2009/9/main" uri="{725AE2AE-9491-48be-B2B4-4EB974FC3084}">
      <x14:pivotCacheDefinition/>
    </ext>
  </extLst>
</pivotCacheDefinition>
</file>

<file path=xl/pivotCache/pivotCacheDefinition3.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nthony Bertrand - Smart Power" refreshedDate="45903.599962037035" createdVersion="8" refreshedVersion="8" minRefreshableVersion="3" recordCount="74" xr:uid="{5A307DD0-3113-4C06-A2F2-B300ADD7AF60}">
  <cacheSource type="worksheet">
    <worksheetSource ref="B3:Z77" sheet="Q1"/>
  </cacheSource>
  <cacheFields count="25">
    <cacheField name="Start date" numFmtId="164">
      <sharedItems containsSemiMixedTypes="0" containsNonDate="0" containsDate="1" containsString="0" minDate="2024-07-01T00:00:00" maxDate="2024-07-02T00:00:00"/>
    </cacheField>
    <cacheField name="End date" numFmtId="164">
      <sharedItems containsSemiMixedTypes="0" containsNonDate="0" containsDate="1" containsString="0" minDate="2024-09-30T00:00:00" maxDate="2024-10-01T00:00:00"/>
    </cacheField>
    <cacheField name="Location" numFmtId="0">
      <sharedItems/>
    </cacheField>
    <cacheField name="Address" numFmtId="49">
      <sharedItems/>
    </cacheField>
    <cacheField name="Activity" numFmtId="0">
      <sharedItems count="13">
        <s v="Fuelfill"/>
        <s v="Electricity"/>
        <s v="Accommodation"/>
        <s v="Air_Travel"/>
        <s v="Freight"/>
        <s v="Personal_Vehicles"/>
        <s v="Public_Transport"/>
        <s v="Rental_Vehicles"/>
        <s v="Taxi"/>
        <s v="Work_from_home"/>
        <s v="Landfill"/>
        <s v="Trans_Losses"/>
        <s v="Water"/>
      </sharedItems>
    </cacheField>
    <cacheField name="Category" numFmtId="0">
      <sharedItems/>
    </cacheField>
    <cacheField name="Data source" numFmtId="0">
      <sharedItems containsBlank="1"/>
    </cacheField>
    <cacheField name="Sourced From" numFmtId="0">
      <sharedItems containsBlank="1"/>
    </cacheField>
    <cacheField name="Type/Class" numFmtId="0">
      <sharedItems/>
    </cacheField>
    <cacheField name="Description" numFmtId="0">
      <sharedItems containsBlank="1"/>
    </cacheField>
    <cacheField name="Uncertainty/Assumptions" numFmtId="0">
      <sharedItems containsBlank="1"/>
    </cacheField>
    <cacheField name="Process" numFmtId="0">
      <sharedItems containsBlank="1"/>
    </cacheField>
    <cacheField name="Emission factor chosen" numFmtId="0">
      <sharedItems containsBlank="1"/>
    </cacheField>
    <cacheField name="Unit" numFmtId="0">
      <sharedItems/>
    </cacheField>
    <cacheField name="CO2" numFmtId="0">
      <sharedItems containsSemiMixedTypes="0" containsString="0" containsNumber="1" minValue="0" maxValue="1000"/>
    </cacheField>
    <cacheField name="CH4" numFmtId="0">
      <sharedItems containsString="0" containsBlank="1" containsNumber="1" minValue="0" maxValue="0.58404864000000001"/>
    </cacheField>
    <cacheField name="N2O" numFmtId="0">
      <sharedItems containsString="0" containsBlank="1" containsNumber="1" minValue="0" maxValue="7.0596405000000001E-2"/>
    </cacheField>
    <cacheField name="Quantity" numFmtId="0">
      <sharedItems containsSemiMixedTypes="0" containsString="0" containsNumber="1" minValue="0" maxValue="300444.10200000001"/>
    </cacheField>
    <cacheField name="CO22" numFmtId="43">
      <sharedItems containsSemiMixedTypes="0" containsString="0" containsNumber="1" minValue="0" maxValue="37467.601108697141"/>
    </cacheField>
    <cacheField name="CH42" numFmtId="43">
      <sharedItems containsSemiMixedTypes="0" containsString="0" containsNumber="1" minValue="0" maxValue="7323.8291898777597"/>
    </cacheField>
    <cacheField name="N2O2" numFmtId="43">
      <sharedItems containsSemiMixedTypes="0" containsString="0" containsNumber="1" minValue="0" maxValue="163.35000967381745"/>
    </cacheField>
    <cacheField name="HFCs" numFmtId="0">
      <sharedItems/>
    </cacheField>
    <cacheField name="PFCs" numFmtId="0">
      <sharedItems/>
    </cacheField>
    <cacheField name="SF6" numFmtId="0">
      <sharedItems/>
    </cacheField>
    <cacheField name="Total emissions_x000a_(t CO2e)" numFmtId="0">
      <sharedItems containsSemiMixedTypes="0" containsString="0" containsNumber="1" minValue="0" maxValue="37.635266030799308"/>
    </cacheField>
  </cacheFields>
  <extLst>
    <ext xmlns:x14="http://schemas.microsoft.com/office/spreadsheetml/2009/9/main" uri="{725AE2AE-9491-48be-B2B4-4EB974FC3084}">
      <x14:pivotCacheDefinition/>
    </ext>
  </extLst>
</pivotCacheDefinition>
</file>

<file path=xl/pivotCache/pivotCacheDefinition4.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nthony Bertrand - Smart Power" refreshedDate="45903.599962499997" createdVersion="8" refreshedVersion="8" minRefreshableVersion="3" recordCount="75" xr:uid="{3CFA16C8-7413-4FFF-9C2D-608244A7B1F4}">
  <cacheSource type="worksheet">
    <worksheetSource ref="A3:Y78" sheet="Q2"/>
  </cacheSource>
  <cacheFields count="25">
    <cacheField name="Start date" numFmtId="164">
      <sharedItems containsSemiMixedTypes="0" containsNonDate="0" containsDate="1" containsString="0" minDate="2024-10-01T00:00:00" maxDate="2024-10-02T00:00:00"/>
    </cacheField>
    <cacheField name="End date" numFmtId="164">
      <sharedItems containsSemiMixedTypes="0" containsNonDate="0" containsDate="1" containsString="0" minDate="2024-12-31T00:00:00" maxDate="2025-01-01T00:00:00"/>
    </cacheField>
    <cacheField name="Location" numFmtId="0">
      <sharedItems/>
    </cacheField>
    <cacheField name="Address" numFmtId="0">
      <sharedItems/>
    </cacheField>
    <cacheField name="Activity" numFmtId="0">
      <sharedItems count="13">
        <s v="Fuelfill"/>
        <s v="Electricity"/>
        <s v="Accommodation"/>
        <s v="Air_Travel"/>
        <s v="Freight"/>
        <s v="Personal_Vehicles"/>
        <s v="Public_Transport"/>
        <s v="Rental_Vehicles"/>
        <s v="Taxi"/>
        <s v="Work_from_home"/>
        <s v="Landfill"/>
        <s v="Trans_Losses"/>
        <s v="Water"/>
      </sharedItems>
    </cacheField>
    <cacheField name="Category" numFmtId="0">
      <sharedItems/>
    </cacheField>
    <cacheField name="Data source" numFmtId="0">
      <sharedItems containsBlank="1"/>
    </cacheField>
    <cacheField name="Sourced From" numFmtId="0">
      <sharedItems containsBlank="1"/>
    </cacheField>
    <cacheField name="Type/Class" numFmtId="0">
      <sharedItems/>
    </cacheField>
    <cacheField name="Description" numFmtId="0">
      <sharedItems containsBlank="1"/>
    </cacheField>
    <cacheField name="Uncertainty/Assumptions" numFmtId="0">
      <sharedItems containsBlank="1"/>
    </cacheField>
    <cacheField name="Process" numFmtId="0">
      <sharedItems containsBlank="1"/>
    </cacheField>
    <cacheField name="Emission factor chosen" numFmtId="0">
      <sharedItems containsBlank="1"/>
    </cacheField>
    <cacheField name="Unit" numFmtId="0">
      <sharedItems/>
    </cacheField>
    <cacheField name="CO2" numFmtId="0">
      <sharedItems containsSemiMixedTypes="0" containsString="0" containsNumber="1" minValue="0" maxValue="1000"/>
    </cacheField>
    <cacheField name="CH4" numFmtId="0">
      <sharedItems containsSemiMixedTypes="0" containsString="0" containsNumber="1" minValue="0" maxValue="0.58404864000000001"/>
    </cacheField>
    <cacheField name="N2O" numFmtId="0">
      <sharedItems containsSemiMixedTypes="0" containsString="0" containsNumber="1" minValue="0" maxValue="7.0596405000000001E-2"/>
    </cacheField>
    <cacheField name="Quantity" numFmtId="0">
      <sharedItems containsSemiMixedTypes="0" containsString="0" containsNumber="1" minValue="0" maxValue="284383.40600000013"/>
    </cacheField>
    <cacheField name="CO22" numFmtId="43">
      <sharedItems containsSemiMixedTypes="0" containsString="0" containsNumber="1" minValue="0" maxValue="35579.080056111809"/>
    </cacheField>
    <cacheField name="CH42" numFmtId="43">
      <sharedItems containsSemiMixedTypes="0" containsString="0" containsNumber="1" minValue="0" maxValue="6901.0299548467201"/>
    </cacheField>
    <cacheField name="N2O2" numFmtId="43">
      <sharedItems containsSemiMixedTypes="0" containsString="0" containsNumber="1" minValue="0" maxValue="155.1164979708914"/>
    </cacheField>
    <cacheField name="HFCs" numFmtId="0">
      <sharedItems/>
    </cacheField>
    <cacheField name="PFCs" numFmtId="0">
      <sharedItems/>
    </cacheField>
    <cacheField name="SF6" numFmtId="0">
      <sharedItems/>
    </cacheField>
    <cacheField name="Total emissions_x000a_(t CO2e)" numFmtId="0">
      <sharedItems containsSemiMixedTypes="0" containsString="0" containsNumber="1" minValue="0" maxValue="35.738293977194417"/>
    </cacheField>
  </cacheFields>
  <extLst>
    <ext xmlns:x14="http://schemas.microsoft.com/office/spreadsheetml/2009/9/main" uri="{725AE2AE-9491-48be-B2B4-4EB974FC3084}">
      <x14:pivotCacheDefinition/>
    </ext>
  </extLst>
</pivotCacheDefinition>
</file>

<file path=xl/pivotCache/pivotCacheDefinition5.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nthony Bertrand - Smart Power" refreshedDate="45903.59996284722" createdVersion="8" refreshedVersion="8" minRefreshableVersion="3" recordCount="302" xr:uid="{6A340DAF-3611-40DD-94C0-7896AA9370EC}">
  <cacheSource type="worksheet">
    <worksheetSource ref="A3:Y350" sheet="Total Final for inventory"/>
  </cacheSource>
  <cacheFields count="25">
    <cacheField name="Start date" numFmtId="0">
      <sharedItems containsNonDate="0" containsDate="1" containsString="0" containsBlank="1" minDate="2024-07-01T00:00:00" maxDate="2025-04-02T00:00:00"/>
    </cacheField>
    <cacheField name="End date" numFmtId="0">
      <sharedItems containsNonDate="0" containsDate="1" containsString="0" containsBlank="1" minDate="2024-09-30T00:00:00" maxDate="2025-07-01T00:00:00"/>
    </cacheField>
    <cacheField name="Location" numFmtId="0">
      <sharedItems containsBlank="1"/>
    </cacheField>
    <cacheField name="Address" numFmtId="0">
      <sharedItems containsBlank="1"/>
    </cacheField>
    <cacheField name="Activity" numFmtId="0">
      <sharedItems containsBlank="1" count="14">
        <s v="Fuelfill"/>
        <s v="Electricity"/>
        <s v="Accommodation"/>
        <s v="Air_Travel"/>
        <s v="Freight"/>
        <s v="Personal_Vehicles"/>
        <s v="Public_Transport"/>
        <s v="Rental_Vehicles"/>
        <s v="Taxi"/>
        <s v="Work_from_home"/>
        <s v="Landfill"/>
        <s v="Trans_Losses"/>
        <s v="Water"/>
        <m/>
      </sharedItems>
    </cacheField>
    <cacheField name="Category" numFmtId="0">
      <sharedItems containsBlank="1" count="5">
        <s v="Category 1"/>
        <s v="Category 2"/>
        <s v="Category 3"/>
        <s v="Category 4"/>
        <m/>
      </sharedItems>
    </cacheField>
    <cacheField name="Data source" numFmtId="0">
      <sharedItems containsBlank="1"/>
    </cacheField>
    <cacheField name="Sourced From" numFmtId="0">
      <sharedItems containsBlank="1"/>
    </cacheField>
    <cacheField name="Type/Class" numFmtId="0">
      <sharedItems containsBlank="1"/>
    </cacheField>
    <cacheField name="Description" numFmtId="0">
      <sharedItems containsBlank="1"/>
    </cacheField>
    <cacheField name="Uncertainty/Assumptions" numFmtId="0">
      <sharedItems containsBlank="1"/>
    </cacheField>
    <cacheField name="Process" numFmtId="0">
      <sharedItems containsBlank="1"/>
    </cacheField>
    <cacheField name="Emission factor chosen" numFmtId="0">
      <sharedItems containsBlank="1"/>
    </cacheField>
    <cacheField name="Unit" numFmtId="0">
      <sharedItems containsBlank="1"/>
    </cacheField>
    <cacheField name="CO2" numFmtId="0">
      <sharedItems containsString="0" containsBlank="1" containsNumber="1" minValue="0" maxValue="1000"/>
    </cacheField>
    <cacheField name="CH4" numFmtId="0">
      <sharedItems containsString="0" containsBlank="1" containsNumber="1" minValue="0" maxValue="0.58404864000000001"/>
    </cacheField>
    <cacheField name="N2O" numFmtId="0">
      <sharedItems containsString="0" containsBlank="1" containsNumber="1" minValue="0" maxValue="7.0596405000000001E-2"/>
    </cacheField>
    <cacheField name="Quantity" numFmtId="0">
      <sharedItems containsString="0" containsBlank="1" containsNumber="1" minValue="0" maxValue="300444.10200000001"/>
    </cacheField>
    <cacheField name="CO22" numFmtId="0">
      <sharedItems containsString="0" containsBlank="1" containsNumber="1" minValue="0" maxValue="39566.398070166826"/>
    </cacheField>
    <cacheField name="CH42" numFmtId="0">
      <sharedItems containsString="0" containsBlank="1" containsNumber="1" minValue="0" maxValue="8035.90538010624"/>
    </cacheField>
    <cacheField name="N2O2" numFmtId="0">
      <sharedItems containsString="0" containsBlank="1" containsNumber="1" minValue="0" maxValue="172.50027533840705"/>
    </cacheField>
    <cacheField name="HFCs" numFmtId="0">
      <sharedItems containsBlank="1"/>
    </cacheField>
    <cacheField name="PFCs" numFmtId="0">
      <sharedItems containsBlank="1"/>
    </cacheField>
    <cacheField name="SF6" numFmtId="0">
      <sharedItems containsBlank="1"/>
    </cacheField>
    <cacheField name="Total emissions_x000a_(t CO2e)" numFmtId="0">
      <sharedItems containsString="0" containsBlank="1" containsNumber="1" minValue="0" maxValue="39.743454963429144"/>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74">
  <r>
    <d v="2025-01-01T00:00:00"/>
    <d v="2025-03-31T00:00:00"/>
    <s v="All"/>
    <s v="All"/>
    <x v="0"/>
    <s v="Category 1"/>
    <s v="Kiwi Fuel Card invoice &amp; report"/>
    <s v="Suzane Scdduer (MOH)"/>
    <s v="Vehicle Fleet - Diesel"/>
    <s v="Monthly Summary report and invoices"/>
    <s v="Limited amount of uncertainty"/>
    <s v="Cross check summary against invoices and collate the data"/>
    <s v="Transport fuel Diesel"/>
    <s v="Lt"/>
    <n v="2.639279658"/>
    <n v="3.9564044999999999E-3"/>
    <n v="3.7444542499999997E-2"/>
    <n v="0"/>
    <n v="0"/>
    <n v="0"/>
    <n v="0"/>
    <s v="-"/>
    <s v="-"/>
    <s v="-"/>
    <n v="0"/>
  </r>
  <r>
    <d v="2025-01-01T00:00:00"/>
    <d v="2025-03-31T00:00:00"/>
    <s v="All"/>
    <s v="All"/>
    <x v="0"/>
    <s v="Category 1"/>
    <s v="Kiwi Fuel Card invoice &amp; report"/>
    <s v="Suzane Scdduer (MOH)"/>
    <s v="Vehicle Fleet - Premium"/>
    <s v="Monthly Summary report and invoices"/>
    <s v="Limited amount of uncertainty"/>
    <s v="Cross check summary against invoices and collate the data"/>
    <s v="Transport fuel Premium petrol"/>
    <s v="Lt"/>
    <n v="2.3213315290000001"/>
    <n v="3.0769376500000001E-2"/>
    <n v="7.0596405000000001E-2"/>
    <n v="24.86"/>
    <n v="57.70830181094"/>
    <n v="0.76492669979000005"/>
    <n v="1.7550266283"/>
    <s v="-"/>
    <s v="-"/>
    <s v="-"/>
    <n v="6.0228255139030004E-2"/>
  </r>
  <r>
    <d v="2025-01-01T00:00:00"/>
    <d v="2025-03-31T00:00:00"/>
    <s v="All"/>
    <s v="All"/>
    <x v="0"/>
    <s v="Category 1"/>
    <s v="Kiwi Fuel Card invoice &amp; report"/>
    <s v="Suzane Scdduer (MOH)"/>
    <s v="Vehicle Fleet - Regular"/>
    <s v="Monthly Summary report and invoices"/>
    <s v="Limited amount of uncertainty"/>
    <s v="Cross check summary against invoices and collate the data"/>
    <s v="Transport fuel Regular petrol"/>
    <s v="Lt"/>
    <n v="2.2831220220000001"/>
    <n v="3.03562842E-2"/>
    <n v="6.9648617400000001E-2"/>
    <n v="129.29"/>
    <n v="295.18484622438001"/>
    <n v="3.9247639842179995"/>
    <n v="9.0048697436459992"/>
    <s v="-"/>
    <s v="-"/>
    <s v="-"/>
    <n v="0.308114479952244"/>
  </r>
  <r>
    <d v="2025-01-01T00:00:00"/>
    <d v="2025-03-31T00:00:00"/>
    <s v="All"/>
    <s v="All"/>
    <x v="1"/>
    <s v="Category 2"/>
    <s v="Smart Power report"/>
    <s v="Smart power"/>
    <s v="Electricity - Energy"/>
    <s v="Environmental consumption summary report "/>
    <s v="Limited amount of uncertainty"/>
    <s v="Report from Smart Power database base on actual verified invoices and processed to an environmental format"/>
    <s v="Purchase electricity 2020"/>
    <s v="kWh"/>
    <n v="9.8199060099999999E-2"/>
    <n v="2.7303581E-3"/>
    <n v="1.8953009999999999E-4"/>
    <n v="277257.0566451613"/>
    <n v="27226.382368647297"/>
    <n v="757.01105039327501"/>
    <n v="52.548557671663083"/>
    <s v="-"/>
    <s v="-"/>
    <s v="-"/>
    <n v="28.035941976712234"/>
  </r>
  <r>
    <d v="2025-01-01T00:00:00"/>
    <d v="2025-03-31T00:00:00"/>
    <s v="All"/>
    <s v="All"/>
    <x v="2"/>
    <s v="Category 3"/>
    <s v="Tandem Report"/>
    <s v="Cindy McCartney (MOH)"/>
    <s v="Accommodation - United Arab Emirates"/>
    <s v="Summary Quartely report"/>
    <s v="Limited amount of uncertainty"/>
    <s v="sort report by country of destination and chose appropriate emmission factor"/>
    <s v="Hotel stay - United Arab Emirates"/>
    <s v="Nights"/>
    <n v="54.724472830000003"/>
    <n v="0"/>
    <n v="0"/>
    <n v="0"/>
    <n v="0"/>
    <n v="0"/>
    <n v="0"/>
    <s v="-"/>
    <s v="-"/>
    <s v="-"/>
    <n v="0"/>
  </r>
  <r>
    <d v="2025-01-01T00:00:00"/>
    <d v="2025-03-31T00:00:00"/>
    <s v="All"/>
    <s v="All"/>
    <x v="2"/>
    <s v="Category 3"/>
    <s v="Tandem Report"/>
    <s v="Cindy McCartney (MOH)"/>
    <s v="Accommodation - Australia"/>
    <s v="Summary Quartely report"/>
    <s v="Limited amount of uncertainty"/>
    <s v="sort report by country of destination and chose appropriate emmission factor"/>
    <s v="Hotel stay - Australia"/>
    <s v="Nights"/>
    <n v="34.119415830000001"/>
    <n v="0"/>
    <n v="0"/>
    <n v="11"/>
    <n v="375.31357413000001"/>
    <n v="0"/>
    <n v="0"/>
    <s v="-"/>
    <s v="-"/>
    <s v="-"/>
    <n v="0.37531357412999999"/>
  </r>
  <r>
    <d v="2025-01-01T00:00:00"/>
    <d v="2025-03-31T00:00:00"/>
    <s v="All"/>
    <s v="All"/>
    <x v="2"/>
    <s v="Category 3"/>
    <s v="Tandem Report"/>
    <s v="Cindy McCartney (MOH)"/>
    <s v="Accommodation - Austria"/>
    <s v="Summary Quartely report"/>
    <s v="Limited amount of uncertainty"/>
    <s v="sort report by country of destination and chose appropriate emmission factor"/>
    <s v="Hotel stay - Austria"/>
    <s v="Nights"/>
    <n v="10.050758399999999"/>
    <n v="0"/>
    <n v="0"/>
    <n v="0"/>
    <n v="0"/>
    <n v="0"/>
    <n v="0"/>
    <s v="-"/>
    <s v="-"/>
    <s v="-"/>
    <n v="0"/>
  </r>
  <r>
    <d v="2025-01-01T00:00:00"/>
    <d v="2025-03-31T00:00:00"/>
    <s v="All"/>
    <s v="All"/>
    <x v="2"/>
    <s v="Category 3"/>
    <s v="Tandem Report"/>
    <s v="Cindy McCartney (MOH)"/>
    <s v="Accommodation - Canada"/>
    <s v="Summary Quartely report"/>
    <s v="Limited amount of uncertainty"/>
    <s v="sort report by country of destination and chose appropriate emmission factor"/>
    <s v="Hotel stay - Canada"/>
    <s v="Nights"/>
    <n v="10.62474158"/>
    <n v="0"/>
    <n v="0"/>
    <n v="0"/>
    <n v="0"/>
    <n v="0"/>
    <n v="0"/>
    <s v="-"/>
    <s v="-"/>
    <s v="-"/>
    <n v="0"/>
  </r>
  <r>
    <d v="2025-01-01T00:00:00"/>
    <d v="2025-03-31T00:00:00"/>
    <s v="All"/>
    <s v="All"/>
    <x v="2"/>
    <s v="Category 3"/>
    <s v="Tandem Report"/>
    <s v="Cindy McCartney (MOH)"/>
    <s v="Accommodation - United Kingdom"/>
    <s v="Summary Quartely report"/>
    <s v="Limited amount of uncertainty"/>
    <s v="sort report by country of destination and chose appropriate emmission factor"/>
    <s v="Hotel stay - United Kingdom"/>
    <s v="Nights"/>
    <n v="10.37875541"/>
    <n v="0"/>
    <n v="0"/>
    <n v="0"/>
    <n v="0"/>
    <n v="0"/>
    <n v="0"/>
    <s v="-"/>
    <s v="-"/>
    <s v="-"/>
    <n v="0"/>
  </r>
  <r>
    <d v="2025-01-01T00:00:00"/>
    <d v="2025-03-31T00:00:00"/>
    <s v="All"/>
    <s v="All"/>
    <x v="2"/>
    <s v="Category 3"/>
    <s v="Tandem Report"/>
    <s v="Cindy McCartney (MOH)"/>
    <s v="Accommodation - Netherlands"/>
    <s v="Summary Quartely report"/>
    <s v="Limited amount of uncertainty"/>
    <s v="sort report by country of destination and chose appropriate emmission factor"/>
    <s v="Hotel stay - Netherlands"/>
    <s v="Nights"/>
    <n v="15.560623720000001"/>
    <n v="0"/>
    <n v="0"/>
    <n v="0"/>
    <n v="0"/>
    <n v="0"/>
    <n v="0"/>
    <s v="-"/>
    <s v="-"/>
    <s v="-"/>
    <n v="0"/>
  </r>
  <r>
    <d v="2025-01-01T00:00:00"/>
    <d v="2025-03-31T00:00:00"/>
    <s v="All"/>
    <s v="All"/>
    <x v="2"/>
    <s v="Category 3"/>
    <s v="Tandem Report"/>
    <s v="Cindy McCartney (MOH)"/>
    <s v="Accommodation - New Zealand"/>
    <s v="Summary Quartely report"/>
    <s v="Limited amount of uncertainty"/>
    <s v="sort report by country of destination and chose appropriate emmission factor"/>
    <s v="Hotel stay - New Zealand"/>
    <s v="Nights"/>
    <n v="10.30784912"/>
    <n v="0"/>
    <n v="0"/>
    <n v="255"/>
    <n v="2628.5015256000002"/>
    <n v="0"/>
    <n v="0"/>
    <s v="-"/>
    <s v="-"/>
    <s v="-"/>
    <n v="2.6285015255999999"/>
  </r>
  <r>
    <d v="2025-01-01T00:00:00"/>
    <d v="2025-03-31T00:00:00"/>
    <s v="All"/>
    <s v="All"/>
    <x v="2"/>
    <s v="Category 3"/>
    <s v="Tandem Report"/>
    <s v="Cindy McCartney (MOH)"/>
    <s v="Accommodation - Philippines"/>
    <s v="Summary Quartely report"/>
    <s v="Limited amount of uncertainty"/>
    <s v="sort report by country of destination and chose appropriate emmission factor"/>
    <s v="Hotel stay - Philippines"/>
    <s v="Nights"/>
    <n v="55.761616889999999"/>
    <n v="0"/>
    <n v="0"/>
    <n v="0"/>
    <n v="0"/>
    <n v="0"/>
    <n v="0"/>
    <s v="-"/>
    <s v="-"/>
    <s v="-"/>
    <n v="0"/>
  </r>
  <r>
    <d v="2025-01-01T00:00:00"/>
    <d v="2025-03-31T00:00:00"/>
    <s v="All"/>
    <s v="All"/>
    <x v="2"/>
    <s v="Category 3"/>
    <s v="Tandem Report"/>
    <s v="Cindy McCartney (MOH)"/>
    <s v="Accommodation - Singapore"/>
    <s v="Summary Quartely report"/>
    <s v="Limited amount of uncertainty"/>
    <s v="sort report by country of destination and chose appropriate emmission factor"/>
    <s v="Hotel stay - Singapore"/>
    <s v="Nights"/>
    <n v="23.305414110000001"/>
    <n v="0"/>
    <n v="0"/>
    <n v="0"/>
    <n v="0"/>
    <n v="0"/>
    <n v="0"/>
    <s v="-"/>
    <s v="-"/>
    <s v="-"/>
    <n v="0"/>
  </r>
  <r>
    <d v="2025-01-01T00:00:00"/>
    <d v="2025-03-31T00:00:00"/>
    <s v="All"/>
    <s v="All"/>
    <x v="2"/>
    <s v="Category 3"/>
    <s v="Tandem Report"/>
    <s v="Cindy McCartney (MOH)"/>
    <s v="Accommodation - China"/>
    <s v="Summary Quartely report"/>
    <s v="Limited amount of uncertainty"/>
    <s v="sort report by country of destination and chose appropriate emmission factor"/>
    <s v="Hotel stay - China"/>
    <s v="Nights"/>
    <n v="58.306250720000001"/>
    <n v="0"/>
    <n v="0"/>
    <n v="0"/>
    <n v="0"/>
    <n v="0"/>
    <n v="0"/>
    <s v="-"/>
    <s v="-"/>
    <s v="-"/>
    <n v="0"/>
  </r>
  <r>
    <d v="2025-01-01T00:00:00"/>
    <d v="2025-03-31T00:00:00"/>
    <s v="All"/>
    <s v="All"/>
    <x v="2"/>
    <s v="Category 3"/>
    <s v="Tandem Report"/>
    <s v="Cindy McCartney (MOH)"/>
    <s v="Accommodation - Colombia"/>
    <s v="Summary Quartely report"/>
    <s v="Limited amount of uncertainty"/>
    <s v="sort report by country of destination and chose appropriate emmission factor"/>
    <s v="Hotel stay - Colombia"/>
    <s v="Nights"/>
    <n v="16.27678951"/>
    <n v="0"/>
    <n v="0"/>
    <n v="6"/>
    <n v="97.660737060000002"/>
    <n v="0"/>
    <n v="0"/>
    <s v="-"/>
    <s v="-"/>
    <s v="-"/>
    <n v="9.7660737060000002E-2"/>
  </r>
  <r>
    <d v="2025-01-01T00:00:00"/>
    <d v="2025-03-31T00:00:00"/>
    <s v="All"/>
    <s v="All"/>
    <x v="2"/>
    <s v="Category 3"/>
    <s v="Tandem Report"/>
    <s v="Cindy McCartney (MOH)"/>
    <s v="Accommodation - Malaysia"/>
    <s v="Summary Quartely report"/>
    <s v="Limited amount of uncertainty"/>
    <s v="sort report by country of destination and chose appropriate emmission factor"/>
    <s v="Hotel stay - Malaysia"/>
    <s v="Nights"/>
    <n v="55.175452630000002"/>
    <n v="0"/>
    <n v="0"/>
    <n v="0"/>
    <n v="0"/>
    <n v="0"/>
    <n v="0"/>
    <s v="-"/>
    <s v="-"/>
    <s v="-"/>
    <n v="0"/>
  </r>
  <r>
    <d v="2025-01-01T00:00:00"/>
    <d v="2025-03-31T00:00:00"/>
    <s v="All"/>
    <s v="All"/>
    <x v="2"/>
    <s v="Category 3"/>
    <s v="Tandem Report"/>
    <s v="Cindy McCartney (MOH)"/>
    <s v="Accommodation - French polynesia"/>
    <s v="Summary Quartely report"/>
    <s v="Limited amount of uncertainty"/>
    <s v="sort report by country of destination and chose appropriate emmission factor"/>
    <s v="Hotel stay - French polynesia"/>
    <s v="Nights"/>
    <n v="73"/>
    <n v="0"/>
    <n v="0"/>
    <n v="0"/>
    <n v="0"/>
    <n v="0"/>
    <n v="0"/>
    <s v="-"/>
    <s v="-"/>
    <s v="-"/>
    <n v="0"/>
  </r>
  <r>
    <d v="2025-01-01T00:00:00"/>
    <d v="2025-03-31T00:00:00"/>
    <s v="All"/>
    <s v="All"/>
    <x v="2"/>
    <s v="Category 3"/>
    <s v="Tandem Report"/>
    <s v="Cindy McCartney (MOH)"/>
    <s v="Accommodation - Switzerland"/>
    <s v="Summary Quartely report"/>
    <s v="Limited amount of uncertainty"/>
    <s v="sort report by country of destination and chose appropriate emmission factor"/>
    <s v="Hotel stay - Switzerland"/>
    <s v="Nights"/>
    <n v="7.9408291599999998"/>
    <n v="0"/>
    <n v="0"/>
    <n v="0"/>
    <n v="0"/>
    <n v="0"/>
    <n v="0"/>
    <s v="-"/>
    <s v="-"/>
    <s v="-"/>
    <n v="0"/>
  </r>
  <r>
    <d v="2025-01-01T00:00:00"/>
    <d v="2025-03-31T00:00:00"/>
    <s v="All"/>
    <s v="All"/>
    <x v="2"/>
    <s v="Category 3"/>
    <s v="Tandem Report"/>
    <s v="Cindy McCartney (MOH)"/>
    <s v="Accommodation - Thailand"/>
    <s v="Summary Quartely report"/>
    <s v="Limited amount of uncertainty"/>
    <s v="sort report by country of destination and chose appropriate emmission factor"/>
    <s v="Hotel stay - Thailand"/>
    <s v="Nights"/>
    <n v="43.879308000000002"/>
    <n v="0"/>
    <n v="0"/>
    <n v="0"/>
    <n v="0"/>
    <n v="0"/>
    <n v="0"/>
    <s v="-"/>
    <s v="-"/>
    <s v="-"/>
    <n v="0"/>
  </r>
  <r>
    <d v="2025-01-01T00:00:00"/>
    <d v="2025-03-31T00:00:00"/>
    <s v="All"/>
    <s v="All"/>
    <x v="2"/>
    <s v="Category 3"/>
    <s v="Tandem Report"/>
    <s v="Cindy McCartney (MOH)"/>
    <s v="Accommodation - United States"/>
    <s v="Summary Quartely report"/>
    <s v="Limited amount of uncertainty"/>
    <s v="sort report by country of destination and chose appropriate emmission factor"/>
    <s v="Hotel stay - United States"/>
    <s v="Nights"/>
    <n v="14.23988937"/>
    <n v="0"/>
    <n v="0"/>
    <n v="0.999999999999999"/>
    <n v="14.239889369999986"/>
    <n v="0"/>
    <n v="0"/>
    <s v="-"/>
    <s v="-"/>
    <s v="-"/>
    <n v="1.4239889369999986E-2"/>
  </r>
  <r>
    <d v="2025-01-01T00:00:00"/>
    <d v="2025-03-31T00:00:00"/>
    <s v="All"/>
    <s v="All"/>
    <x v="2"/>
    <s v="Category 3"/>
    <s v="Tandem Report"/>
    <s v="Cindy McCartney (MOH)"/>
    <s v="Accommodation - Rusian Federation"/>
    <s v="Summary Quartely report"/>
    <s v="Limited amount of uncertainty"/>
    <s v="sort report by country of destination and chose appropriate emmission factor"/>
    <s v="Hotel stay - Rusian Federation"/>
    <s v="Nights"/>
    <n v="30.9"/>
    <n v="0"/>
    <n v="0"/>
    <n v="0"/>
    <n v="0"/>
    <n v="0"/>
    <n v="0"/>
    <s v="-"/>
    <s v="-"/>
    <s v="-"/>
    <n v="0"/>
  </r>
  <r>
    <d v="2025-01-01T00:00:00"/>
    <d v="2025-03-31T00:00:00"/>
    <s v="All"/>
    <s v="All"/>
    <x v="2"/>
    <s v="Category 3"/>
    <s v="Tandem Report"/>
    <s v="Cindy McCartney (MOH)"/>
    <s v="Accommodation - Fiji"/>
    <s v="Summary Quartely report"/>
    <s v="Limited amount of uncertainty"/>
    <s v="sort report by country of destination and chose appropriate emmission factor"/>
    <s v="Hotel stay - Fiji"/>
    <s v="Nights"/>
    <n v="54.8"/>
    <n v="0"/>
    <n v="0"/>
    <n v="0"/>
    <n v="0"/>
    <n v="0"/>
    <n v="0"/>
    <s v="-"/>
    <s v="-"/>
    <s v="-"/>
    <n v="0"/>
  </r>
  <r>
    <d v="2025-01-01T00:00:00"/>
    <d v="2025-03-31T00:00:00"/>
    <s v="All"/>
    <s v="All"/>
    <x v="2"/>
    <s v="Category 3"/>
    <s v="Tandem Report"/>
    <s v="Cindy McCartney (MOH)"/>
    <s v="Accommodation - Portugal"/>
    <s v="Summary Quartely report"/>
    <s v="Limited amount of uncertainty"/>
    <s v="sort report by country of destination and chose appropriate emmission factor"/>
    <s v="Hotel stay - Portugal"/>
    <s v="Nights"/>
    <n v="12.77550297"/>
    <n v="0"/>
    <n v="0"/>
    <n v="0"/>
    <n v="0"/>
    <n v="0"/>
    <n v="0"/>
    <s v="-"/>
    <s v="-"/>
    <s v="-"/>
    <n v="0"/>
  </r>
  <r>
    <d v="2025-01-01T00:00:00"/>
    <d v="2025-03-31T00:00:00"/>
    <s v="All"/>
    <s v="All"/>
    <x v="2"/>
    <s v="Category 3"/>
    <s v="Tandem Report"/>
    <s v="Cindy McCartney (MOH)"/>
    <s v="Accommodation - Italy"/>
    <s v="Summary Quartely report"/>
    <s v="Limited amount of uncertainty"/>
    <s v="sort report by country of destination and chose appropriate emmission factor"/>
    <s v="Hotel stay - Italy"/>
    <s v="Nights"/>
    <n v="15.33321042"/>
    <n v="0"/>
    <n v="0"/>
    <n v="0"/>
    <n v="0"/>
    <n v="0"/>
    <n v="0"/>
    <s v="-"/>
    <s v="-"/>
    <s v="-"/>
    <n v="0"/>
  </r>
  <r>
    <d v="2025-01-01T00:00:00"/>
    <d v="2025-03-31T00:00:00"/>
    <s v="All"/>
    <s v="All"/>
    <x v="3"/>
    <s v="Category 3"/>
    <s v="Financial report"/>
    <s v="Leyton Anderson (MOH)"/>
    <s v="Air Travel - Domestic Ave"/>
    <s v="Summary Quartely report"/>
    <s v="Reasonable amount of uncertainty"/>
    <s v="Calculated based on travel expanses description"/>
    <s v="Air Travel - Domestic Ave with radiative Forcing factor"/>
    <s v="pkm"/>
    <n v="0.193417546"/>
    <n v="2.2274699999999999E-5"/>
    <n v="8.4325540000000003E-4"/>
    <n v="2849"/>
    <n v="551.04658855399998"/>
    <n v="6.3460620299999992E-2"/>
    <n v="2.4024346346000001"/>
    <s v="-"/>
    <s v="-"/>
    <s v="-"/>
    <n v="0.55351248380890006"/>
  </r>
  <r>
    <d v="2025-01-01T00:00:00"/>
    <d v="2025-03-31T00:00:00"/>
    <s v="All"/>
    <s v="All"/>
    <x v="3"/>
    <s v="Category 3"/>
    <s v="Tandem Report"/>
    <s v="Cindy McCartney (MOH)"/>
    <s v="Air Travel - Domestic Large"/>
    <s v="Summary Quartely report"/>
    <s v="Limited amount of uncertainty"/>
    <s v="Add the size of the air craft to the report and then sort by type class and size and collate the data"/>
    <s v="Air Travel - Domestic Large with radiative Forcing factor"/>
    <s v="pkm"/>
    <n v="0.17585382560000001"/>
    <n v="2.0251999999999999E-5"/>
    <n v="7.6668169999999998E-4"/>
    <n v="135970.25586999999"/>
    <n v="23910.889662550358"/>
    <n v="2.7536696218792396"/>
    <n v="104.24590691984658"/>
    <s v="-"/>
    <s v="-"/>
    <s v="-"/>
    <n v="24.017889239092082"/>
  </r>
  <r>
    <d v="2025-01-01T00:00:00"/>
    <d v="2025-03-31T00:00:00"/>
    <s v="All"/>
    <s v="All"/>
    <x v="3"/>
    <s v="Category 3"/>
    <s v="Tandem Report"/>
    <s v="Cindy McCartney (MOH)"/>
    <s v="Air Travel - Domestic Medium"/>
    <s v="Summary Quartely report"/>
    <s v="Limited amount of uncertainty"/>
    <s v="Add the size of the air craft to the report and then sort by type class and size and collate the data"/>
    <s v="Air Travel - Domestic Medium with radiative Forcing factor"/>
    <s v="pkm"/>
    <n v="0.2022103623"/>
    <n v="2.32873E-5"/>
    <n v="8.8159000000000002E-4"/>
    <n v="62672.683400000002"/>
    <n v="12673.066016627195"/>
    <n v="1.45947758014082"/>
    <n v="55.251610958606001"/>
    <s v="-"/>
    <s v="-"/>
    <s v="-"/>
    <n v="12.729777105165944"/>
  </r>
  <r>
    <d v="2025-01-01T00:00:00"/>
    <d v="2025-03-31T00:00:00"/>
    <s v="All"/>
    <s v="All"/>
    <x v="3"/>
    <s v="Category 3"/>
    <s v="Tandem Report"/>
    <s v="Cindy McCartney (MOH)"/>
    <s v="Air Travel - Domestic Small"/>
    <s v="Summary Quartely report"/>
    <s v="Limited amount of uncertainty"/>
    <s v="Add the size of the air craft to the report and then sort by type class and size and collate the data"/>
    <s v="Air Travel - Domestic Small with radiative Forcing factor"/>
    <s v="pkm"/>
    <n v="0.57891230770000002"/>
    <n v="2.8841628999999999E-3"/>
    <n v="9.0416290000000007E-3"/>
    <n v="534.30220999999995"/>
    <n v="309.31412540030999"/>
    <n v="1.5410146114700087"/>
    <n v="4.8309623567000894"/>
    <s v="-"/>
    <s v="-"/>
    <s v="-"/>
    <n v="0.3156861023684801"/>
  </r>
  <r>
    <d v="2025-01-01T00:00:00"/>
    <d v="2025-03-31T00:00:00"/>
    <s v="All"/>
    <s v="All"/>
    <x v="3"/>
    <s v="Category 3"/>
    <s v="Tandem Report"/>
    <s v="Cindy McCartney (MOH)"/>
    <s v="Air Travel - Long Haul Business"/>
    <s v="Summary Quartely report"/>
    <s v="Limited amount of uncertainty"/>
    <s v="Add the size of the air craft to the report and then sort by type class and size and collate the data"/>
    <s v="Air Travel - Long Haul Business with radiative Forcing factor"/>
    <s v="pkm"/>
    <n v="0.42668"/>
    <n v="2.2399999999999999E-5"/>
    <n v="1.8852349E-3"/>
    <n v="0"/>
    <n v="0"/>
    <n v="0"/>
    <n v="0"/>
    <s v="-"/>
    <s v="-"/>
    <s v="-"/>
    <n v="0"/>
  </r>
  <r>
    <d v="2025-01-01T00:00:00"/>
    <d v="2025-03-31T00:00:00"/>
    <s v="All"/>
    <s v="All"/>
    <x v="3"/>
    <s v="Category 3"/>
    <s v="Tandem Report"/>
    <s v="Cindy McCartney (MOH)"/>
    <s v="Air Travel - Long Haul Economy"/>
    <s v="Summary Quartely report"/>
    <s v="Limited amount of uncertainty"/>
    <s v="Add the size of the air craft to the report and then sort by type class and size and collate the data"/>
    <s v="Air Travel - Long Haul Economy with radiative Forcing factor"/>
    <s v="pkm"/>
    <n v="0.14713000000000001"/>
    <n v="1.1199999999999999E-5"/>
    <n v="6.4916110000000002E-4"/>
    <n v="25450"/>
    <n v="3744.4585000000002"/>
    <n v="0.28503999999999996"/>
    <n v="16.521149995000002"/>
    <s v="-"/>
    <s v="-"/>
    <s v="-"/>
    <n v="3.7612646899950004"/>
  </r>
  <r>
    <d v="2025-01-01T00:00:00"/>
    <d v="2025-03-31T00:00:00"/>
    <s v="All"/>
    <s v="All"/>
    <x v="3"/>
    <s v="Category 3"/>
    <s v="Tandem Report"/>
    <s v="Cindy McCartney (MOH)"/>
    <s v="Air Travel - Long Haul Premium Economy"/>
    <s v="Summary Quartely report"/>
    <s v="Limited amount of uncertainty"/>
    <s v="Add the size of the air craft to the report and then sort by type class and size and collate the data"/>
    <s v="Air Travel - Long Haul Premium Economy with radiative Forcing factor"/>
    <s v="pkm"/>
    <n v="0.23541000000000001"/>
    <n v="1.1199999999999999E-5"/>
    <n v="1.0404361999999999E-3"/>
    <n v="0"/>
    <n v="0"/>
    <n v="0"/>
    <n v="0"/>
    <s v="-"/>
    <s v="-"/>
    <s v="-"/>
    <n v="0"/>
  </r>
  <r>
    <d v="2025-01-01T00:00:00"/>
    <d v="2025-03-31T00:00:00"/>
    <s v="All"/>
    <s v="All"/>
    <x v="3"/>
    <s v="Category 3"/>
    <s v="Tandem Report"/>
    <s v="Cindy McCartney (MOH)"/>
    <s v="Air Travel - Short Haul Business"/>
    <s v="Summary Quartely report"/>
    <s v="Limited amount of uncertainty"/>
    <s v="Add the size of the air craft to the report and then sort by type class and size and collate the data"/>
    <s v="Air Travel - Short Haul Business with radiative Forcing factor"/>
    <s v="pkm"/>
    <n v="0.22539000000000001"/>
    <n v="1.1199999999999999E-5"/>
    <n v="9.9597319999999989E-4"/>
    <n v="0"/>
    <n v="0"/>
    <n v="0"/>
    <n v="0"/>
    <s v="-"/>
    <s v="-"/>
    <s v="-"/>
    <n v="0"/>
  </r>
  <r>
    <d v="2025-01-01T00:00:00"/>
    <d v="2025-03-31T00:00:00"/>
    <s v="All"/>
    <s v="All"/>
    <x v="3"/>
    <s v="Category 3"/>
    <s v="Tandem Report"/>
    <s v="Cindy McCartney (MOH)"/>
    <s v="Air Travel - Short Haul Economy"/>
    <s v="Summary Quartely report"/>
    <s v="Limited amount of uncertainty"/>
    <s v="Add the size of the air craft to the report and then sort by type class and size and collate the data"/>
    <s v="Air Travel - Short Haul Economy with radiative Forcing factor"/>
    <s v="pkm"/>
    <n v="0.15026"/>
    <n v="1.1199999999999999E-5"/>
    <n v="6.6694629999999996E-4"/>
    <n v="20564"/>
    <n v="3089.9466400000001"/>
    <n v="0.23031679999999999"/>
    <n v="13.715083713199999"/>
    <s v="-"/>
    <s v="-"/>
    <s v="-"/>
    <n v="3.1038920405132"/>
  </r>
  <r>
    <d v="2025-01-01T00:00:00"/>
    <d v="2025-03-31T00:00:00"/>
    <s v="All"/>
    <s v="All"/>
    <x v="4"/>
    <s v="Category 3"/>
    <s v="Kiwi Express"/>
    <s v="Cindy McCartney (MOH)"/>
    <s v="Freight - Light Vehicle-Petrol-&lt;2010-2000-3000CC"/>
    <s v="Summary Quartely report"/>
    <s v="Moderate amount of uncertainty"/>
    <s v="Sort report by vehicle age, petrol type and engine size and colate data"/>
    <s v="Freight - Light Vehicle-Petrol-&lt;2010-2000-3000CC"/>
    <s v="km"/>
    <n v="0.3137383869"/>
    <n v="4.1714509999999996E-3"/>
    <n v="9.5708615999999993E-3"/>
    <n v="0"/>
    <n v="0"/>
    <n v="0"/>
    <n v="0"/>
    <s v="-"/>
    <s v="-"/>
    <s v="-"/>
    <n v="0"/>
  </r>
  <r>
    <d v="2025-01-01T00:00:00"/>
    <d v="2025-03-31T00:00:00"/>
    <s v="All"/>
    <s v="All"/>
    <x v="4"/>
    <s v="Category 3"/>
    <s v="Kiwi Express"/>
    <s v="Cindy McCartney (MOH)"/>
    <s v="Freight - Light Vehicle-Diesel-&lt;2010-2000-3000CC"/>
    <s v="Summary Quartely report"/>
    <s v="Moderate amount of uncertainty"/>
    <s v="Sort report by vehicle age, petrol type and engine size and colate data"/>
    <s v="Freight - Light Vehicle-Diesel-&lt;2010-2000-3000CC"/>
    <s v="km"/>
    <n v="0.30088263990000003"/>
    <n v="4.5103720000000001E-4"/>
    <n v="4.2687454000000001E-3"/>
    <n v="0"/>
    <n v="0"/>
    <n v="0"/>
    <n v="0"/>
    <s v="-"/>
    <s v="-"/>
    <s v="-"/>
    <n v="0"/>
  </r>
  <r>
    <d v="2025-01-01T00:00:00"/>
    <d v="2025-03-31T00:00:00"/>
    <s v="All"/>
    <s v="All"/>
    <x v="4"/>
    <s v="Category 3"/>
    <s v="Kiwi Express"/>
    <s v="Cindy McCartney (MOH)"/>
    <s v="Freight - Light Vehicle-Petrol-&lt;2015-1600-2000CC"/>
    <s v="Summary Quartely report"/>
    <s v="Moderate amount of uncertainty"/>
    <s v="Sort report by vehicle age, petrol type and engine size and colate data"/>
    <s v="Freight - Light Vehicle-Petrol-&lt;2015-1600-2000CC"/>
    <s v="km"/>
    <n v="0.2627631808"/>
    <n v="3.4936870000000001E-3"/>
    <n v="8.0158186999999999E-3"/>
    <n v="0"/>
    <n v="0"/>
    <n v="0"/>
    <n v="0"/>
    <s v="-"/>
    <s v="-"/>
    <s v="-"/>
    <n v="0"/>
  </r>
  <r>
    <d v="2025-01-01T00:00:00"/>
    <d v="2025-03-31T00:00:00"/>
    <s v="All"/>
    <s v="All"/>
    <x v="4"/>
    <s v="Category 3"/>
    <s v="Kiwi Express"/>
    <s v="Cindy McCartney (MOH)"/>
    <s v="Freight - Light Vehicle-Petrol-&lt;2015-2000-3000CC"/>
    <s v="Summary Quartely report"/>
    <s v="Moderate amount of uncertainty"/>
    <s v="Sort report by vehicle age, petrol type and engine size and colate data"/>
    <s v="Freight - Light Vehicle-Petrol-&lt;2015-2000-3000CC"/>
    <s v="km"/>
    <n v="0.27795311439999998"/>
    <n v="3.6956517000000001E-3"/>
    <n v="8.4792007999999995E-3"/>
    <n v="0"/>
    <n v="0"/>
    <n v="0"/>
    <n v="0"/>
    <s v="-"/>
    <s v="-"/>
    <s v="-"/>
    <n v="0"/>
  </r>
  <r>
    <d v="2025-01-01T00:00:00"/>
    <d v="2025-03-31T00:00:00"/>
    <s v="All"/>
    <s v="All"/>
    <x v="4"/>
    <s v="Category 3"/>
    <s v="Kiwi Express"/>
    <s v="Cindy McCartney (MOH)"/>
    <s v="Freight - Light Vehicle-Diesel-&lt;2015-2000-3000CC"/>
    <s v="Summary Quartely report"/>
    <s v="Moderate amount of uncertainty"/>
    <s v="Sort report by vehicle age, petrol type and engine size and colate data"/>
    <s v="Freight - Light Vehicle-Diesel-&lt;2015-2000-3000CC"/>
    <s v="km"/>
    <n v="0.26656370509999999"/>
    <n v="3.9959149999999998E-4"/>
    <n v="3.7818486000000002E-3"/>
    <n v="0"/>
    <n v="0"/>
    <n v="0"/>
    <n v="0"/>
    <s v="-"/>
    <s v="-"/>
    <s v="-"/>
    <n v="0"/>
  </r>
  <r>
    <d v="2025-01-01T00:00:00"/>
    <d v="2025-03-31T00:00:00"/>
    <s v="All"/>
    <s v="All"/>
    <x v="4"/>
    <s v="Category 3"/>
    <s v="Kiwi Express"/>
    <s v="Cindy McCartney (MOH)"/>
    <s v="Freight - Light Vehicle-Diesel-&lt;2015-&gt;=3000CC"/>
    <s v="Summary Quartely report"/>
    <s v="Moderate amount of uncertainty"/>
    <s v="Sort report by vehicle age, petrol type and engine size and colate data"/>
    <s v="Freight - Light Vehicle-Diesel-&lt;2015-&gt;=3000CC"/>
    <s v="km"/>
    <n v="0.26991835600000003"/>
    <n v="4.0462030000000001E-4"/>
    <n v="3.8294423999999999E-3"/>
    <n v="0"/>
    <n v="0"/>
    <n v="0"/>
    <n v="0"/>
    <s v="-"/>
    <s v="-"/>
    <s v="-"/>
    <n v="0"/>
  </r>
  <r>
    <d v="2025-01-01T00:00:00"/>
    <d v="2025-03-31T00:00:00"/>
    <s v="All"/>
    <s v="All"/>
    <x v="4"/>
    <s v="Category 3"/>
    <s v="Kiwi Express"/>
    <s v="Cindy McCartney (MOH)"/>
    <s v="Freight - Light Vehicle-Petrol-&gt;2015-1600-2000CC"/>
    <s v="Summary Quartely report"/>
    <s v="Moderate amount of uncertainty"/>
    <s v="Sort report by vehicle age, petrol type and engine size and colate data"/>
    <s v="Freight - Light Vehicle-Petrol-&gt;2015-1600-2000CC"/>
    <s v="km"/>
    <n v="0.24883386220000001"/>
    <n v="3.3084834999999998E-3"/>
    <n v="7.5908928000000004E-3"/>
    <n v="0"/>
    <n v="0"/>
    <n v="0"/>
    <n v="0"/>
    <s v="-"/>
    <s v="-"/>
    <s v="-"/>
    <n v="0"/>
  </r>
  <r>
    <d v="2025-01-01T00:00:00"/>
    <d v="2025-03-31T00:00:00"/>
    <s v="All"/>
    <s v="All"/>
    <x v="4"/>
    <s v="Category 3"/>
    <s v="Kiwi Express"/>
    <s v="Cindy McCartney (MOH)"/>
    <s v="Freight - Light Vehicle-Petrol-&gt;2015-2000-3000CC"/>
    <s v="Summary Quartely report"/>
    <s v="Moderate amount of uncertainty"/>
    <s v="Sort report by vehicle age, petrol type and engine size and colate data"/>
    <s v="Freight - Light Vehicle-Petrol-&gt;2015-2000-3000CC"/>
    <s v="km"/>
    <n v="0.2632185635"/>
    <n v="3.4997418000000001E-3"/>
    <n v="8.0297106E-3"/>
    <n v="20"/>
    <n v="5.2643712699999998"/>
    <n v="6.9994836000000005E-2"/>
    <n v="0.16059421200000001"/>
    <s v="-"/>
    <s v="-"/>
    <s v="-"/>
    <n v="5.4949603180000006E-3"/>
  </r>
  <r>
    <d v="2025-01-01T00:00:00"/>
    <d v="2025-03-31T00:00:00"/>
    <s v="All"/>
    <s v="All"/>
    <x v="4"/>
    <s v="Category 3"/>
    <s v="Kiwi Express"/>
    <s v="Cindy McCartney (MOH)"/>
    <s v="Freight - Light Vehicle-Diesel-&gt;2015-1600-2000CC"/>
    <s v="Summary Quartely report"/>
    <s v="Moderate amount of uncertainty"/>
    <s v="Sort report by vehicle age, petrol type and engine size and colate data"/>
    <s v="Freight - Light Vehicle-Diesel-&gt;2015-1600-2000CC"/>
    <s v="km"/>
    <n v="0.23542205090000001"/>
    <n v="3.529087E-4"/>
    <n v="3.3400291E-3"/>
    <n v="0"/>
    <n v="0"/>
    <n v="0"/>
    <n v="0"/>
    <s v="-"/>
    <s v="-"/>
    <s v="-"/>
    <n v="0"/>
  </r>
  <r>
    <d v="2025-01-01T00:00:00"/>
    <d v="2025-03-31T00:00:00"/>
    <s v="All"/>
    <s v="All"/>
    <x v="4"/>
    <s v="Category 3"/>
    <s v="Kiwi Express"/>
    <s v="Cindy McCartney (MOH)"/>
    <s v="Freight - Light Vehicle-Diesel-&gt;2015-2000-3000CC"/>
    <s v="Summary Quartely report"/>
    <s v="Moderate amount of uncertainty"/>
    <s v="Sort report by vehicle age, petrol type and engine size and colate data"/>
    <s v="Freight - Light Vehicle-Diesel-&gt;2015-2000-3000CC"/>
    <s v="km"/>
    <n v="0.2524329173"/>
    <n v="3.784088E-4"/>
    <n v="3.5813693000000001E-3"/>
    <n v="0"/>
    <n v="0"/>
    <n v="0"/>
    <n v="0"/>
    <s v="-"/>
    <s v="-"/>
    <s v="-"/>
    <n v="0"/>
  </r>
  <r>
    <d v="2025-01-01T00:00:00"/>
    <d v="2025-03-31T00:00:00"/>
    <s v="All"/>
    <s v="All"/>
    <x v="4"/>
    <s v="Category 3"/>
    <s v="Kiwi Express"/>
    <s v="Cindy McCartney (MOH)"/>
    <s v="Freight - Light Vehicle-Diesel-&gt;2015-&gt;=3000CC"/>
    <s v="Summary Quartely report"/>
    <s v="Moderate amount of uncertainty"/>
    <s v="Sort report by vehicle age, petrol type and engine size and colate data"/>
    <s v="Freight - Light Vehicle-Diesel-&gt;2015-&gt;=3000CC"/>
    <s v="km"/>
    <n v="0.255609735"/>
    <n v="3.8317100000000002E-4"/>
    <n v="3.6264400999999999E-3"/>
    <n v="0"/>
    <n v="0"/>
    <n v="0"/>
    <n v="0"/>
    <s v="-"/>
    <s v="-"/>
    <s v="-"/>
    <n v="0"/>
  </r>
  <r>
    <d v="2025-01-01T00:00:00"/>
    <d v="2025-03-31T00:00:00"/>
    <s v="All"/>
    <s v="All"/>
    <x v="4"/>
    <s v="Category 3"/>
    <s v="NZ courrier"/>
    <s v="Cindy McCartney (MOH)"/>
    <s v="Freight - entered as tCO2-e (custom)"/>
    <s v="Summary Quartely report"/>
    <s v="Limited amount of uncertainty"/>
    <s v="Just used the t-co2e from  the report as the calculation methodology has  been certified by toitu"/>
    <s v="factor of 1000 as unit tCO2"/>
    <s v="tCO2"/>
    <n v="1000"/>
    <n v="0"/>
    <n v="0"/>
    <n v="0"/>
    <n v="0"/>
    <n v="0"/>
    <n v="0"/>
    <s v="-"/>
    <s v="-"/>
    <s v="-"/>
    <n v="0"/>
  </r>
  <r>
    <d v="2025-01-01T00:00:00"/>
    <d v="2025-03-31T00:00:00"/>
    <s v="All"/>
    <s v="All"/>
    <x v="4"/>
    <s v="Category 3"/>
    <s v="Kiwi Express"/>
    <s v="Cindy McCartney (MOH)"/>
    <s v="Freight - Light Vehicle-diesel_&lt;2015_1350-1600CC"/>
    <s v="Summary Quartely report"/>
    <s v="Moderate amount of uncertainty"/>
    <s v="Sort report by vehicle age, petrol type and engine size and colate data"/>
    <s v="Freight - Light Vehicle-diesel_&lt;2015_1350-1600CC"/>
    <s v="km"/>
    <n v="0.1867466012"/>
    <n v="2.799419E-4"/>
    <n v="2.6494506E-3"/>
    <n v="0"/>
    <n v="0"/>
    <n v="0"/>
    <n v="0"/>
    <s v="-"/>
    <s v="-"/>
    <s v="-"/>
    <n v="0"/>
  </r>
  <r>
    <d v="2025-01-01T00:00:00"/>
    <d v="2025-03-31T00:00:00"/>
    <s v="All"/>
    <s v="All"/>
    <x v="4"/>
    <s v="Category 3"/>
    <s v="Kiwi Express"/>
    <s v="Cindy McCartney (MOH)"/>
    <s v="Freight - Light Vehicle-Petrol_&lt;2010_1600-2000CC"/>
    <s v="Summary Quartely report"/>
    <s v="Moderate amount of uncertainty"/>
    <s v="Sort report by vehicle age, petrol type and engine size and colate data"/>
    <s v="Freight - Light Vehicle-Petrol_&lt;2010_1600-2000CC"/>
    <s v="km"/>
    <n v="0.29659281440000002"/>
    <n v="3.9434843000000002E-3"/>
    <n v="9.0478209999999993E-3"/>
    <n v="24"/>
    <n v="7.1182275455999999"/>
    <n v="9.4643623199999999E-2"/>
    <n v="0.217147704"/>
    <s v="-"/>
    <s v="-"/>
    <s v="-"/>
    <n v="7.4300188727999998E-3"/>
  </r>
  <r>
    <d v="2025-01-01T00:00:00"/>
    <d v="2025-03-31T00:00:00"/>
    <s v="All"/>
    <s v="All"/>
    <x v="5"/>
    <s v="Category 3"/>
    <s v="Financial report"/>
    <s v="Leyton Anderson (MOH)"/>
    <s v="Personal Vehicles petrol - km"/>
    <s v="Financial quaterly report"/>
    <s v="Reasonable amount of uncertainty"/>
    <s v="Calculation of km base on IRD conversion rate of km/$ and % of diesel vehicle ownership  of 91%"/>
    <s v="private Car deault petrol"/>
    <s v="km"/>
    <n v="0.23411383620000001"/>
    <n v="3.1127667000000001E-3"/>
    <n v="7.1418456000000002E-3"/>
    <n v="1766.0387500000002"/>
    <n v="413.45410664035279"/>
    <n v="5.4972666119096258"/>
    <n v="12.612776076117001"/>
    <s v="-"/>
    <s v="-"/>
    <s v="-"/>
    <n v="0.4315641493283795"/>
  </r>
  <r>
    <d v="2025-01-01T00:00:00"/>
    <d v="2025-03-31T00:00:00"/>
    <s v="All"/>
    <s v="All"/>
    <x v="5"/>
    <s v="Category 3"/>
    <s v="Financial report"/>
    <s v="Leyton Anderson (MOH)"/>
    <s v="Personal Vehicles diesel - km"/>
    <s v="Financial quaterly report"/>
    <s v="Reasonable amount of uncertainty"/>
    <s v="Calculation of km base on IRD conversion rate of km/$ and % of diesel vehicle ownership  of 9%"/>
    <s v="private Car deault diesel"/>
    <s v="km"/>
    <n v="0.2609249461"/>
    <n v="3.9113880000000002E-4"/>
    <n v="3.7018492000000002E-3"/>
    <n v="174.66317000000009"/>
    <n v="45.573978217905164"/>
    <n v="6.8317542717996046E-2"/>
    <n v="0.64657671613396439"/>
    <s v="-"/>
    <s v="-"/>
    <s v="-"/>
    <n v="4.6288872476757129E-2"/>
  </r>
  <r>
    <d v="2025-01-01T00:00:00"/>
    <d v="2025-03-31T00:00:00"/>
    <s v="All"/>
    <s v="All"/>
    <x v="6"/>
    <s v="Category 3"/>
    <s v="Financial report"/>
    <s v="Leyton Anderson (MOH)"/>
    <s v="Public transport-Bus Diesel"/>
    <s v="Financial quaterly report"/>
    <s v="Reasonable amount of uncertainty"/>
    <s v="extracted based on expanses description"/>
    <s v="Public transport-Bus Diesel"/>
    <s v="pkm"/>
    <n v="0.1674311876"/>
    <n v="2.509872E-4"/>
    <n v="2.3754149E-3"/>
    <n v="0"/>
    <n v="0"/>
    <n v="0"/>
    <n v="0"/>
    <s v="-"/>
    <s v="-"/>
    <s v="-"/>
    <n v="0"/>
  </r>
  <r>
    <d v="2025-01-01T00:00:00"/>
    <d v="2025-03-31T00:00:00"/>
    <s v="All"/>
    <s v="All"/>
    <x v="6"/>
    <s v="Category 3"/>
    <s v="Financial report"/>
    <s v="Leyton Anderson (MOH)"/>
    <s v="Public transport-Train metro electric"/>
    <s v="Financial quaterly report"/>
    <s v="Reasonable amount of uncertainty"/>
    <s v="extracted based on expanses description"/>
    <s v="Public transport-Train metro electric"/>
    <s v="pkm"/>
    <n v="1.9677095700000001E-2"/>
    <n v="5.132286E-4"/>
    <n v="3.2268799999999998E-5"/>
    <n v="200"/>
    <n v="3.93541914"/>
    <n v="0.10264572"/>
    <n v="6.4537599999999994E-3"/>
    <s v="-"/>
    <s v="-"/>
    <s v="-"/>
    <n v="4.0445186200000005E-3"/>
  </r>
  <r>
    <d v="2025-01-01T00:00:00"/>
    <d v="2025-03-31T00:00:00"/>
    <s v="All"/>
    <s v="All"/>
    <x v="6"/>
    <s v="Category 3"/>
    <s v="Financial report"/>
    <s v="Leyton Anderson (MOH)"/>
    <s v="Public transport-Train metro diesel"/>
    <s v="Financial quaterly report"/>
    <s v="Reasonable amount of uncertainty"/>
    <s v="extracted based on expanses description"/>
    <s v="Public transport-Train metro diesel"/>
    <s v="pkm"/>
    <n v="0.27061144320000002"/>
    <n v="4.0565929999999999E-4"/>
    <n v="3.8392754999999998E-3"/>
    <n v="0"/>
    <n v="0"/>
    <n v="0"/>
    <n v="0"/>
    <s v="-"/>
    <s v="-"/>
    <s v="-"/>
    <n v="0"/>
  </r>
  <r>
    <d v="2025-01-01T00:00:00"/>
    <d v="2025-03-31T00:00:00"/>
    <s v="All"/>
    <s v="All"/>
    <x v="7"/>
    <s v="Category 3"/>
    <s v="Hertz report"/>
    <s v="Cindy McCartney (MOH)"/>
    <s v="Rental Vehicles - Diesel"/>
    <s v="Hertz quartely summary report"/>
    <s v="Limited amount of uncertainty"/>
    <s v="sort report  by petrol type"/>
    <s v="Rental Vehicles - average  Diesel "/>
    <s v="km"/>
    <n v="0.17918902519999999"/>
    <n v="2.686128E-4"/>
    <n v="2.5422282000000002E-3"/>
    <n v="1618.0000000000009"/>
    <n v="289.92784277360016"/>
    <n v="0.43461551040000024"/>
    <n v="4.1133252276000025"/>
    <s v="-"/>
    <s v="-"/>
    <s v="-"/>
    <n v="0.2944757835116002"/>
  </r>
  <r>
    <d v="2025-01-01T00:00:00"/>
    <d v="2025-03-31T00:00:00"/>
    <s v="All"/>
    <s v="All"/>
    <x v="7"/>
    <s v="Category 3"/>
    <s v="Hertz report"/>
    <s v="Cindy McCartney (MOH)"/>
    <s v="Rental Vehicles - Electric"/>
    <s v="Hertz quartely summary report"/>
    <s v="Limited amount of uncertainty"/>
    <s v="sort report  by petrol type"/>
    <s v="Rental Vehicles - average Electric"/>
    <s v="km"/>
    <n v="2.1983857999999998E-2"/>
    <n v="6.1124620000000004E-4"/>
    <n v="4.2430199999999999E-5"/>
    <n v="43"/>
    <n v="0.94530589399999998"/>
    <n v="2.6283586600000002E-2"/>
    <n v="1.8244985999999999E-3"/>
    <s v="-"/>
    <s v="-"/>
    <s v="-"/>
    <n v="9.7341397919999996E-4"/>
  </r>
  <r>
    <d v="2025-01-01T00:00:00"/>
    <d v="2025-03-31T00:00:00"/>
    <s v="All"/>
    <s v="All"/>
    <x v="7"/>
    <s v="Category 3"/>
    <s v="Hertz report"/>
    <s v="Cindy McCartney (MOH)"/>
    <s v="Rental Vehicles - Petrol"/>
    <s v="Hertz quartely summary report"/>
    <s v="Limited amount of uncertainty"/>
    <s v="sort report  by petrol type"/>
    <s v="Rental Vehicles - average Petrol"/>
    <s v="km"/>
    <n v="0.17617028879999999"/>
    <n v="2.3423519999999998E-3"/>
    <n v="5.3742273999999998E-3"/>
    <n v="7781"/>
    <n v="1370.7810171527999"/>
    <n v="18.225840911999999"/>
    <n v="41.816863399399999"/>
    <s v="-"/>
    <s v="-"/>
    <s v="-"/>
    <n v="1.4308237214641999"/>
  </r>
  <r>
    <d v="2025-01-01T00:00:00"/>
    <d v="2025-03-31T00:00:00"/>
    <s v="All"/>
    <s v="All"/>
    <x v="7"/>
    <s v="Category 3"/>
    <s v="AVIS, EZI, Thrift,Budget reports"/>
    <s v="Cindy McCartney (MOH)"/>
    <s v="Rental Cars-Light Passenger vehicle petrol post 2015 fleet 1350-&lt;1600CC"/>
    <s v="AVIS, EZI, Thrift,Budget reports"/>
    <s v="Moderate amount of uncertainty"/>
    <s v="As AVIS, Budget and Ezi uses average emissions factor MFE factors have been chosen instead ,depending on engine size and petrol type for each class of car"/>
    <s v="Rental Cars-Light Passenger vehicle petrol post 2015 fleet 1350-&lt;1600CC"/>
    <s v="km"/>
    <n v="0.1564603487"/>
    <n v="2.0802895000000001E-3"/>
    <n v="4.7729586000000001E-3"/>
    <n v="278"/>
    <n v="43.495976938600002"/>
    <n v="0.578320481"/>
    <n v="1.3268824908000001"/>
    <s v="-"/>
    <s v="-"/>
    <s v="-"/>
    <n v="4.5401179910400005E-2"/>
  </r>
  <r>
    <d v="2025-01-01T00:00:00"/>
    <d v="2025-03-31T00:00:00"/>
    <s v="All"/>
    <s v="All"/>
    <x v="7"/>
    <s v="Category 3"/>
    <s v="AVIS, EZI, Thrift,Budget reports"/>
    <s v="Cindy McCartney (MOH)"/>
    <s v="Rental Cars-Light Passenger vehicle petrol post 2015 fleet 1600-&lt;2000 CC"/>
    <s v="AVIS, EZI, Thrift,Budget reports"/>
    <s v="Moderate amount of uncertainty"/>
    <s v="As AVIS, Budget and Ezi uses average emissions factor MFE factors have been chosen instead ,depending on engine size and petrol type for each class of car"/>
    <s v="Rental Cars-Light Passenger vehicle petrol post 2015 fleet 1600-&lt;2000 CC"/>
    <s v="km"/>
    <n v="0.17617028879999999"/>
    <n v="2.3423519999999998E-3"/>
    <n v="5.3742273999999998E-3"/>
    <n v="1015"/>
    <n v="178.81284313199998"/>
    <n v="2.37748728"/>
    <n v="5.4548408109999995"/>
    <s v="-"/>
    <s v="-"/>
    <s v="-"/>
    <n v="0.18664517122299998"/>
  </r>
  <r>
    <d v="2025-01-01T00:00:00"/>
    <d v="2025-03-31T00:00:00"/>
    <s v="All"/>
    <s v="All"/>
    <x v="7"/>
    <s v="Category 3"/>
    <s v="AVIS, EZI, Thrift,Budget reports"/>
    <s v="Cindy McCartney (MOH)"/>
    <s v="Rental Cars-Light Passenger vehicle petrol post 2015 fleet 2000-&lt;3000 CC"/>
    <s v="AVIS, EZI, Thrift,Budget reports"/>
    <s v="Moderate amount of uncertainty"/>
    <s v="As AVIS, Budget and Ezi uses average emissions factor MFE factors have been chosen instead ,depending on engine size and petrol type for each class of car"/>
    <s v="Rental Cars-Light Passenger vehicle petrol post 2015 fleet 2000-&lt;3000 CC"/>
    <s v="km"/>
    <n v="0.19567703359999999"/>
    <n v="2.6017127000000002E-3"/>
    <n v="5.9692976000000003E-3"/>
    <n v="0"/>
    <n v="0"/>
    <n v="0"/>
    <n v="0"/>
    <s v="-"/>
    <s v="-"/>
    <s v="-"/>
    <n v="0"/>
  </r>
  <r>
    <d v="2025-01-01T00:00:00"/>
    <d v="2025-03-31T00:00:00"/>
    <s v="All"/>
    <s v="All"/>
    <x v="7"/>
    <s v="Category 3"/>
    <s v="AVIS, EZI, Thrift,Budget reports"/>
    <s v="Cindy McCartney (MOH)"/>
    <s v="Rental Cars-Light Passenger vehicle petrol post 2015 fleet &gt;=3000 CC"/>
    <s v="AVIS, EZI, Thrift,Budget reports"/>
    <s v="Moderate amount of uncertainty"/>
    <s v="As AVIS, Budget and Ezi uses average emissions factor MFE factors have been chosen instead ,depending on engine size and petrol type for each class of car"/>
    <s v="Rental Cars-Light Passenger vehicle petrol post 2015 fleet &gt;=3000 CC"/>
    <s v="km"/>
    <n v="0.23408093739999999"/>
    <n v="3.1123293000000002E-3"/>
    <n v="7.1408419999999997E-3"/>
    <n v="18"/>
    <n v="4.2134568732000002"/>
    <n v="5.6021927400000004E-2"/>
    <n v="0.12853515599999998"/>
    <s v="-"/>
    <s v="-"/>
    <s v="-"/>
    <n v="4.3980139565999998E-3"/>
  </r>
  <r>
    <d v="2025-01-01T00:00:00"/>
    <d v="2025-03-31T00:00:00"/>
    <s v="All"/>
    <s v="All"/>
    <x v="7"/>
    <s v="Category 3"/>
    <s v="AVIS, EZI, Thrift,Budget reports"/>
    <s v="Cindy McCartney (MOH)"/>
    <s v="Rental Cars-Light Passenger vehicle diesel post 2015 fleet 2000-&lt;3000 CC"/>
    <s v="AVIS, EZI, Thrift,Budget reports"/>
    <s v="Moderate amount of uncertainty"/>
    <s v="As AVIS, Budget and Ezi uses average emissions factor MFE factors have been chosen instead ,depending on engine size and petrol type for each class of car"/>
    <s v="Rental Cars-Light Passenger vehicle diesel post 2015 fleet 2000-&lt;3000 CC"/>
    <s v="km"/>
    <n v="0.22018012419999999"/>
    <n v="3.300604E-4"/>
    <n v="3.1237856999999998E-3"/>
    <n v="0"/>
    <n v="0"/>
    <n v="0"/>
    <n v="0"/>
    <s v="-"/>
    <s v="-"/>
    <s v="-"/>
    <n v="0"/>
  </r>
  <r>
    <d v="2025-01-01T00:00:00"/>
    <d v="2025-03-31T00:00:00"/>
    <s v="All"/>
    <s v="All"/>
    <x v="7"/>
    <s v="Category 3"/>
    <s v="AVIS, EZI, Thrift,Budget reports"/>
    <s v="Cindy McCartney (MOH)"/>
    <s v="Rental Cars-Light Passenger vehicle petrol/hybrid post 2015 fleet 1600-&lt;2000CC"/>
    <s v="AVIS, EZI, Thrift,Budget reports"/>
    <s v="Moderate amount of uncertainty"/>
    <s v="As AVIS, Budget and Ezi uses average emissions factor MFE factors have been chosen instead ,depending on engine size and petrol type for each class of car"/>
    <s v="Rental Cars-Light Passenger vehicle petrol/hybride post 2015 fleet 1600-&lt;2000CC"/>
    <s v="km"/>
    <n v="0.13908180689999999"/>
    <n v="1.8492252E-3"/>
    <n v="4.2428110999999996E-3"/>
    <n v="843.00000000000102"/>
    <n v="117.24596321670013"/>
    <n v="1.5588968436000019"/>
    <n v="3.576689757300004"/>
    <s v="-"/>
    <s v="-"/>
    <s v="-"/>
    <n v="0.12238154981760013"/>
  </r>
  <r>
    <d v="2025-01-01T00:00:00"/>
    <d v="2025-03-31T00:00:00"/>
    <s v="All"/>
    <s v="All"/>
    <x v="7"/>
    <s v="Category 3"/>
    <s v="AVIS, EZI, Thrift,Budget reports"/>
    <s v="Cindy McCartney (MOH)"/>
    <s v="Rental Cars-Light Passenger vehicle petrol/hybrid post 2015 fleet 2000-&lt;3000CC"/>
    <s v="AVIS, EZI, Thrift,Budget reports"/>
    <s v="Moderate amount of uncertainty"/>
    <s v="As AVIS, Budget and Ezi uses average emissions factor MFE factors have been chosen instead ,depending on engine size and petrol type for each class of car"/>
    <s v="Rental Cars-Light Passenger vehicle petrol/hybride post 2015 fleet 2000-&lt;3000CC"/>
    <s v="km"/>
    <n v="0.15448186859999999"/>
    <n v="2.0539836999999999E-3"/>
    <n v="4.7126034000000002E-3"/>
    <n v="5.2179999999999997E-2"/>
    <n v="8.0608639035479983E-3"/>
    <n v="1.0717686946599999E-4"/>
    <n v="2.45903645412E-4"/>
    <s v="-"/>
    <s v="-"/>
    <s v="-"/>
    <n v="8.4139444184259983E-6"/>
  </r>
  <r>
    <d v="2025-01-01T00:00:00"/>
    <d v="2025-03-31T00:00:00"/>
    <s v="All"/>
    <s v="All"/>
    <x v="8"/>
    <s v="Category 3"/>
    <s v="Taxicharge report"/>
    <s v="Cindy McCartney (MOH)"/>
    <s v="Taxi - km"/>
    <s v="Taxicharge quarterly summary report"/>
    <s v="Limited amount of uncertainty"/>
    <s v="collate data"/>
    <s v="Taxi - km"/>
    <s v="km"/>
    <n v="0.1570991692"/>
    <n v="1.4983168E-3"/>
    <n v="3.6652696999999999E-3"/>
    <n v="6367.18"/>
    <n v="1000.2786881468561"/>
    <n v="9.5400527626240006"/>
    <n v="23.337431928446001"/>
    <s v="-"/>
    <s v="-"/>
    <s v="-"/>
    <n v="1.0331561728379262"/>
  </r>
  <r>
    <d v="2025-01-01T00:00:00"/>
    <d v="2025-03-31T00:00:00"/>
    <s v="All"/>
    <s v="All"/>
    <x v="8"/>
    <s v="Category 3"/>
    <s v="Financial report"/>
    <s v="Leyton Anderson (MOH)"/>
    <s v="Taxi - dollars"/>
    <s v="Financial quaterly report"/>
    <s v="Reasonable amount of uncertainty"/>
    <s v="Sort depending on travel expenses description or financial codification outside normal contract"/>
    <s v="Taxi - dollars"/>
    <s v="Dollars"/>
    <n v="4.3397560600000003E-2"/>
    <n v="4.1389969999999998E-4"/>
    <n v="1.0125055000000001E-3"/>
    <n v="1081.5"/>
    <n v="46.934461788900002"/>
    <n v="0.44763252554999999"/>
    <n v="1.09502469825"/>
    <s v="-"/>
    <s v="-"/>
    <s v="-"/>
    <n v="4.84771190127E-2"/>
  </r>
  <r>
    <d v="2025-01-01T00:00:00"/>
    <d v="2025-03-31T00:00:00"/>
    <s v="All"/>
    <s v="All"/>
    <x v="9"/>
    <s v="Category 3"/>
    <s v="Internal calcuation"/>
    <s v="Simon Clear (MOH)"/>
    <s v="Working from home (default)"/>
    <s v="year end spreadsheet"/>
    <s v="Moderate amount of uncertainty"/>
    <s v="data provided by MOH"/>
    <s v="WFH default"/>
    <s v="edays"/>
    <n v="0.46580171850000002"/>
    <n v="1.29513002E-2"/>
    <n v="8.9902560000000001E-4"/>
    <n v="23908.429999999993"/>
    <n v="11136.587780636952"/>
    <n v="309.64525424068592"/>
    <n v="21.494290625807995"/>
    <s v="-"/>
    <s v="-"/>
    <s v="-"/>
    <n v="11.467727325503445"/>
  </r>
  <r>
    <d v="2025-01-01T00:00:00"/>
    <d v="2025-03-31T00:00:00"/>
    <s v="All"/>
    <s v="All"/>
    <x v="10"/>
    <s v="Category 4"/>
    <s v="Waste Management NZ limited report"/>
    <s v="Nick Glennie"/>
    <s v="Landfill - OG"/>
    <s v="Waste Management quaterly report"/>
    <s v="Moderate amount of uncertainty"/>
    <s v="Collate the data from the summary report and as all the ministry location have landfill with gas recovery then we used the associated emission factor"/>
    <s v="Unknown composition with gas recovery office waste"/>
    <s v="kg"/>
    <n v="0"/>
    <n v="0.58404864000000001"/>
    <n v="0"/>
    <n v="10905.065000000001"/>
    <n v="0"/>
    <n v="6369.0883823616005"/>
    <n v="0"/>
    <s v="-"/>
    <s v="-"/>
    <s v="-"/>
    <n v="6.3690883823616007"/>
  </r>
  <r>
    <d v="2025-01-01T00:00:00"/>
    <d v="2025-03-31T00:00:00"/>
    <s v="All"/>
    <s v="All"/>
    <x v="11"/>
    <s v="Category 4"/>
    <s v="Smart Power report"/>
    <s v="Smart power"/>
    <s v="Electricity Transmission Losses"/>
    <s v="Smart Power  report"/>
    <s v="Limited amount of uncertainty"/>
    <s v="Report from Smart Power database base on actual verified invoices and processed to an environmental format"/>
    <s v="Electricity Transmission Losses"/>
    <s v="kWh"/>
    <n v="7.4682387999999997E-3"/>
    <n v="2.0764930000000001E-4"/>
    <n v="1.44142E-5"/>
    <n v="277257.06"/>
    <n v="2070.6219330659278"/>
    <n v="57.572234429058"/>
    <n v="3.9964387142520001"/>
    <s v="-"/>
    <s v="-"/>
    <s v="-"/>
    <n v="2.1321906062092375"/>
  </r>
  <r>
    <d v="2025-01-01T00:00:00"/>
    <d v="2025-03-31T00:00:00"/>
    <s v="All"/>
    <s v="All"/>
    <x v="12"/>
    <s v="Category 4"/>
    <m/>
    <m/>
    <s v="Water"/>
    <m/>
    <m/>
    <m/>
    <m/>
    <s v="kL"/>
    <n v="4.7147309900000003E-2"/>
    <n v="1.3108989000000001E-3"/>
    <n v="9.0997199999999997E-5"/>
    <n v="0"/>
    <n v="0"/>
    <n v="0"/>
    <n v="0"/>
    <s v="-"/>
    <s v="-"/>
    <s v="-"/>
    <n v="0"/>
  </r>
  <r>
    <d v="2025-01-01T00:00:00"/>
    <d v="2025-03-31T00:00:00"/>
    <s v="All"/>
    <s v="All"/>
    <x v="2"/>
    <s v="Category 3"/>
    <s v="Tandem Report"/>
    <s v="Cindy McCartney (MOH)"/>
    <s v="Accommodation - Indonesia"/>
    <s v="Summary Quartely report"/>
    <s v="Limited amount of uncertainty"/>
    <s v="sort report by country of destination and chose appropriate emmission factor"/>
    <s v="Hotel stay - Indonesia"/>
    <s v="Nights"/>
    <n v="52.313935870000002"/>
    <n v="0"/>
    <n v="0"/>
    <n v="0"/>
    <n v="0"/>
    <n v="0"/>
    <n v="0"/>
    <s v="-"/>
    <s v="-"/>
    <s v="-"/>
    <n v="0"/>
  </r>
  <r>
    <d v="2025-01-01T00:00:00"/>
    <d v="2025-03-31T00:00:00"/>
    <s v="All"/>
    <s v="All"/>
    <x v="2"/>
    <s v="Category 3"/>
    <s v="Tandem Report"/>
    <s v="Cindy McCartney (MOH)"/>
    <s v="Accommodation - Panama"/>
    <s v="Summary Quartely report"/>
    <s v="Limited amount of uncertainty"/>
    <s v="sort report by country of destination and chose appropriate emmission factor"/>
    <s v="Hotel stay - Panama"/>
    <s v="Nights"/>
    <n v="21.19874686"/>
    <n v="0"/>
    <n v="0"/>
    <n v="0"/>
    <n v="0"/>
    <n v="0"/>
    <n v="0"/>
    <s v="-"/>
    <s v="-"/>
    <s v="-"/>
    <n v="0"/>
  </r>
  <r>
    <d v="2025-01-01T00:00:00"/>
    <d v="2025-03-31T00:00:00"/>
    <s v="All"/>
    <s v="All"/>
    <x v="2"/>
    <s v="Category 3"/>
    <s v="Tandem Report"/>
    <s v="Cindy McCartney (MOH)"/>
    <s v="Accommodation - South Africa"/>
    <s v="Summary Quartely report"/>
    <s v="Limited amount of uncertainty"/>
    <s v="sort report by country of destination and chose appropriate emmission factor"/>
    <s v="Hotel stay - South Africa"/>
    <s v="Nights"/>
    <n v="52.748677549999996"/>
    <n v="0"/>
    <n v="0"/>
    <n v="0"/>
    <n v="0"/>
    <n v="0"/>
    <n v="0"/>
    <s v="-"/>
    <s v="-"/>
    <s v="-"/>
    <n v="0"/>
  </r>
  <r>
    <d v="2025-01-01T00:00:00"/>
    <d v="2025-03-31T00:00:00"/>
    <s v="All"/>
    <s v="All"/>
    <x v="2"/>
    <s v="Category 3"/>
    <s v="Tandem Report"/>
    <s v="Cindy McCartney (MOH)"/>
    <s v="Accommodation - Hungary"/>
    <s v="Summary Quartely report"/>
    <s v="Limited amount of uncertainty"/>
    <s v="sort report by country of destination and chose appropriate emmission factor"/>
    <s v="Hotel stay - Hungary"/>
    <s v="Nights"/>
    <n v="22.227532950000001"/>
    <n v="0"/>
    <n v="0"/>
    <n v="0"/>
    <n v="0"/>
    <n v="0"/>
    <n v="0"/>
    <s v="-"/>
    <s v="-"/>
    <s v="-"/>
    <n v="0"/>
  </r>
  <r>
    <d v="2025-01-01T00:00:00"/>
    <d v="2025-03-31T00:00:00"/>
    <s v="All"/>
    <s v="All"/>
    <x v="6"/>
    <s v="Category 3"/>
    <s v="Financial report"/>
    <s v="Leyton Anderson (MOH)"/>
    <s v="Public transport passenger - Bus Electric"/>
    <s v="Financial quaterly report"/>
    <s v="Reasonable amount of uncertainty"/>
    <s v="extracted based on expanses description"/>
    <s v="Bus_elec_pkm"/>
    <s v="pkm"/>
    <n v="2.0053593299999999E-2"/>
    <n v="5.3611000000000002E-4"/>
    <n v="3.43928E-5"/>
    <n v="105"/>
    <n v="2.1056272964999998"/>
    <n v="5.6291550000000003E-2"/>
    <n v="3.611244E-3"/>
    <s v="-"/>
    <s v="-"/>
    <s v="-"/>
    <n v="2.1655300905E-3"/>
  </r>
  <r>
    <d v="2025-01-01T00:00:00"/>
    <d v="2025-03-31T00:00:00"/>
    <s v="All"/>
    <s v="All"/>
    <x v="2"/>
    <s v="Category 3"/>
    <s v="Tandem Report"/>
    <s v="Cindy McCartney (MOH)"/>
    <s v="Accommodation - Belgium"/>
    <s v="Summary Quartely report"/>
    <s v="Limited amount of uncertainty"/>
    <s v="sort report by country of destination and chose appropriate emmission factor"/>
    <s v="Hotel stay - Belgium"/>
    <s v="Nights"/>
    <n v="14.552063"/>
    <n v="0"/>
    <n v="0"/>
    <n v="0"/>
    <n v="0"/>
    <n v="0"/>
    <n v="0"/>
    <s v="-"/>
    <s v="-"/>
    <s v="-"/>
    <n v="0"/>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92">
  <r>
    <d v="2025-04-01T00:00:00"/>
    <d v="2025-06-30T00:00:00"/>
    <s v="All"/>
    <s v="All"/>
    <x v="0"/>
    <s v="Category 1"/>
    <s v="Kiwi Fuel Card invoice &amp; report"/>
    <s v="Suzane Scdduer (MOH)"/>
    <s v="Vehicle Fleet - Diesel"/>
    <s v="Monthly Summary report and invoices"/>
    <s v="Limited amount of uncertainty"/>
    <s v="Cross check summary against invoices and collate the data"/>
    <s v="Transport fuel Diesel"/>
    <s v="Lt"/>
    <n v="2.639279658"/>
    <n v="3.9564044999999999E-3"/>
    <n v="3.7444542499999997E-2"/>
    <n v="0"/>
    <n v="0"/>
    <n v="0"/>
    <n v="0"/>
    <s v="-"/>
    <s v="-"/>
    <s v="-"/>
    <n v="0"/>
  </r>
  <r>
    <d v="2025-04-01T00:00:00"/>
    <d v="2025-06-30T00:00:00"/>
    <s v="All"/>
    <s v="All"/>
    <x v="0"/>
    <s v="Category 1"/>
    <s v="Kiwi Fuel Card invoice &amp; report"/>
    <s v="Suzane Scdduer (MOH)"/>
    <s v="Vehicle Fleet - Premium"/>
    <s v="Monthly Summary report and invoices"/>
    <s v="Limited amount of uncertainty"/>
    <s v="Cross check summary against invoices and collate the data"/>
    <s v="Transport fuel Premium petrol"/>
    <s v="Lt"/>
    <n v="2.3213315290000001"/>
    <n v="3.0769376500000001E-2"/>
    <n v="7.0596405000000001E-2"/>
    <n v="48.86"/>
    <n v="113.42025850694"/>
    <n v="1.50339173579"/>
    <n v="3.4493403482999998"/>
    <s v="-"/>
    <s v="-"/>
    <s v="-"/>
    <n v="0.11837299059103"/>
  </r>
  <r>
    <d v="2025-04-01T00:00:00"/>
    <d v="2025-06-30T00:00:00"/>
    <s v="All"/>
    <s v="All"/>
    <x v="0"/>
    <s v="Category 1"/>
    <s v="Kiwi Fuel Card invoice &amp; report"/>
    <s v="Suzane Scdduer (MOH)"/>
    <s v="Vehicle Fleet - Regular"/>
    <s v="Monthly Summary report and invoices"/>
    <s v="Limited amount of uncertainty"/>
    <s v="Cross check summary against invoices and collate the data"/>
    <s v="Transport fuel Regular petrol"/>
    <s v="Lt"/>
    <n v="2.2831220220000001"/>
    <n v="3.03562842E-2"/>
    <n v="6.9648617400000001E-2"/>
    <n v="395.36"/>
    <n v="902.65512261792014"/>
    <n v="12.001660521312001"/>
    <n v="27.536277375264003"/>
    <s v="-"/>
    <s v="-"/>
    <s v="-"/>
    <n v="0.94219306051449625"/>
  </r>
  <r>
    <d v="2025-04-01T00:00:00"/>
    <d v="2025-06-30T00:00:00"/>
    <s v="All"/>
    <s v="All"/>
    <x v="1"/>
    <s v="Category 2"/>
    <s v="Smart Power report"/>
    <s v="Smart power"/>
    <s v="Electricity - Energy"/>
    <s v="Environmental consumption summary report "/>
    <s v="Limited amount of uncertainty"/>
    <s v="Report from Smart Power database base on actual verified invoices and processed to an environmental format"/>
    <s v="Purchase electricity 2020"/>
    <s v="kWh"/>
    <n v="9.8199060099999999E-2"/>
    <n v="2.7303581E-3"/>
    <n v="1.8953009999999999E-4"/>
    <n v="286509.50948387099"/>
    <n v="28134.964541028166"/>
    <n v="782.27355994631398"/>
    <n v="54.302175983429017"/>
    <s v="-"/>
    <s v="-"/>
    <s v="-"/>
    <n v="28.97154027695791"/>
  </r>
  <r>
    <d v="2025-04-01T00:00:00"/>
    <d v="2025-06-30T00:00:00"/>
    <s v="All"/>
    <s v="All"/>
    <x v="2"/>
    <s v="Category 3"/>
    <s v="Tandem Report"/>
    <s v="Cindy McCartney (MOH)"/>
    <s v="Accommodation - United Arab Emirates"/>
    <s v="Summary Quartely report"/>
    <s v="Limited amount of uncertainty"/>
    <s v="sort report by country of destination and chose appropriate emmission factor"/>
    <s v="Hotel stay - United Arab Emirates"/>
    <s v="Nights"/>
    <n v="54.724472830000003"/>
    <n v="0"/>
    <n v="0"/>
    <n v="0"/>
    <n v="0"/>
    <n v="0"/>
    <n v="0"/>
    <s v="-"/>
    <s v="-"/>
    <s v="-"/>
    <n v="0"/>
  </r>
  <r>
    <d v="2025-04-01T00:00:00"/>
    <d v="2025-06-30T00:00:00"/>
    <s v="All"/>
    <s v="All"/>
    <x v="2"/>
    <s v="Category 3"/>
    <s v="Tandem Report"/>
    <s v="Cindy McCartney (MOH)"/>
    <s v="Accommodation - Australia"/>
    <s v="Summary Quartely report"/>
    <s v="Limited amount of uncertainty"/>
    <s v="sort report by country of destination and chose appropriate emmission factor"/>
    <s v="Hotel stay - Australia"/>
    <s v="Nights"/>
    <n v="34.119415830000001"/>
    <n v="0"/>
    <n v="0"/>
    <n v="10"/>
    <n v="341.19415830000003"/>
    <n v="0"/>
    <n v="0"/>
    <s v="-"/>
    <s v="-"/>
    <s v="-"/>
    <n v="0.34119415830000005"/>
  </r>
  <r>
    <d v="2025-04-01T00:00:00"/>
    <d v="2025-06-30T00:00:00"/>
    <s v="All"/>
    <s v="All"/>
    <x v="2"/>
    <s v="Category 3"/>
    <s v="Tandem Report"/>
    <s v="Cindy McCartney (MOH)"/>
    <s v="Accommodation - Austria"/>
    <s v="Summary Quartely report"/>
    <s v="Limited amount of uncertainty"/>
    <s v="sort report by country of destination and chose appropriate emmission factor"/>
    <s v="Hotel stay - Austria"/>
    <s v="Nights"/>
    <n v="10.050758399999999"/>
    <n v="0"/>
    <n v="0"/>
    <n v="13"/>
    <n v="130.6598592"/>
    <n v="0"/>
    <n v="0"/>
    <s v="-"/>
    <s v="-"/>
    <s v="-"/>
    <n v="0.13065985920000001"/>
  </r>
  <r>
    <d v="2025-04-01T00:00:00"/>
    <d v="2025-06-30T00:00:00"/>
    <s v="All"/>
    <s v="All"/>
    <x v="2"/>
    <s v="Category 3"/>
    <s v="Tandem Report"/>
    <s v="Cindy McCartney (MOH)"/>
    <s v="Accommodation - Canada"/>
    <s v="Summary Quartely report"/>
    <s v="Limited amount of uncertainty"/>
    <s v="sort report by country of destination and chose appropriate emmission factor"/>
    <s v="Hotel stay - Canada"/>
    <s v="Nights"/>
    <n v="10.62474158"/>
    <n v="0"/>
    <n v="0"/>
    <n v="6"/>
    <n v="63.748449480000005"/>
    <n v="0"/>
    <n v="0"/>
    <s v="-"/>
    <s v="-"/>
    <s v="-"/>
    <n v="6.3748449480000011E-2"/>
  </r>
  <r>
    <d v="2025-04-01T00:00:00"/>
    <d v="2025-06-30T00:00:00"/>
    <s v="All"/>
    <s v="All"/>
    <x v="2"/>
    <s v="Category 3"/>
    <s v="Tandem Report"/>
    <s v="Cindy McCartney (MOH)"/>
    <s v="Accommodation - United Kingdom"/>
    <s v="Summary Quartely report"/>
    <s v="Limited amount of uncertainty"/>
    <s v="sort report by country of destination and chose appropriate emmission factor"/>
    <s v="Hotel stay - United Kingdom"/>
    <s v="Nights"/>
    <n v="10.37875541"/>
    <n v="0"/>
    <n v="0"/>
    <n v="0"/>
    <n v="0"/>
    <n v="0"/>
    <n v="0"/>
    <s v="-"/>
    <s v="-"/>
    <s v="-"/>
    <n v="0"/>
  </r>
  <r>
    <d v="2025-04-01T00:00:00"/>
    <d v="2025-06-30T00:00:00"/>
    <s v="All"/>
    <s v="All"/>
    <x v="2"/>
    <s v="Category 3"/>
    <s v="Tandem Report"/>
    <s v="Cindy McCartney (MOH)"/>
    <s v="Accommodation - Netherlands"/>
    <s v="Summary Quartely report"/>
    <s v="Limited amount of uncertainty"/>
    <s v="sort report by country of destination and chose appropriate emmission factor"/>
    <s v="Hotel stay - Netherlands"/>
    <s v="Nights"/>
    <n v="15.560623720000001"/>
    <n v="0"/>
    <n v="0"/>
    <n v="0"/>
    <n v="0"/>
    <n v="0"/>
    <n v="0"/>
    <s v="-"/>
    <s v="-"/>
    <s v="-"/>
    <n v="0"/>
  </r>
  <r>
    <d v="2025-04-01T00:00:00"/>
    <d v="2025-06-30T00:00:00"/>
    <s v="All"/>
    <s v="All"/>
    <x v="2"/>
    <s v="Category 3"/>
    <s v="Tandem Report"/>
    <s v="Cindy McCartney (MOH)"/>
    <s v="Accommodation - New Zealand"/>
    <s v="Summary Quartely report"/>
    <s v="Limited amount of uncertainty"/>
    <s v="sort report by country of destination and chose appropriate emmission factor"/>
    <s v="Hotel stay - New Zealand"/>
    <s v="Nights"/>
    <n v="10.30784912"/>
    <n v="0"/>
    <n v="0"/>
    <n v="450"/>
    <n v="4638.5321039999999"/>
    <n v="0"/>
    <n v="0"/>
    <s v="-"/>
    <s v="-"/>
    <s v="-"/>
    <n v="4.6385321040000003"/>
  </r>
  <r>
    <d v="2025-04-01T00:00:00"/>
    <d v="2025-06-30T00:00:00"/>
    <s v="All"/>
    <s v="All"/>
    <x v="2"/>
    <s v="Category 3"/>
    <s v="Tandem Report"/>
    <s v="Cindy McCartney (MOH)"/>
    <s v="Accommodation - Philippines"/>
    <s v="Summary Quartely report"/>
    <s v="Limited amount of uncertainty"/>
    <s v="sort report by country of destination and chose appropriate emmission factor"/>
    <s v="Hotel stay - Philippines"/>
    <s v="Nights"/>
    <n v="55.761616889999999"/>
    <n v="0"/>
    <n v="0"/>
    <n v="3"/>
    <n v="167.28485067"/>
    <n v="0"/>
    <n v="0"/>
    <s v="-"/>
    <s v="-"/>
    <s v="-"/>
    <n v="0.16728485066999998"/>
  </r>
  <r>
    <d v="2025-04-01T00:00:00"/>
    <d v="2025-06-30T00:00:00"/>
    <s v="All"/>
    <s v="All"/>
    <x v="2"/>
    <s v="Category 3"/>
    <s v="Tandem Report"/>
    <s v="Cindy McCartney (MOH)"/>
    <s v="Accommodation - Singapore"/>
    <s v="Summary Quartely report"/>
    <s v="Limited amount of uncertainty"/>
    <s v="sort report by country of destination and chose appropriate emmission factor"/>
    <s v="Hotel stay - Singapore"/>
    <s v="Nights"/>
    <n v="23.305414110000001"/>
    <n v="0"/>
    <n v="0"/>
    <n v="1"/>
    <n v="23.305414110000001"/>
    <n v="0"/>
    <n v="0"/>
    <s v="-"/>
    <s v="-"/>
    <s v="-"/>
    <n v="2.3305414110000002E-2"/>
  </r>
  <r>
    <d v="2025-04-01T00:00:00"/>
    <d v="2025-06-30T00:00:00"/>
    <s v="All"/>
    <s v="All"/>
    <x v="2"/>
    <s v="Category 3"/>
    <s v="Tandem Report"/>
    <s v="Cindy McCartney (MOH)"/>
    <s v="Accommodation - China"/>
    <s v="Summary Quartely report"/>
    <s v="Limited amount of uncertainty"/>
    <s v="sort report by country of destination and chose appropriate emmission factor"/>
    <s v="Hotel stay - China"/>
    <s v="Nights"/>
    <n v="58.306250720000001"/>
    <n v="0"/>
    <n v="0"/>
    <n v="0"/>
    <n v="0"/>
    <n v="0"/>
    <n v="0"/>
    <s v="-"/>
    <s v="-"/>
    <s v="-"/>
    <n v="0"/>
  </r>
  <r>
    <d v="2025-04-01T00:00:00"/>
    <d v="2025-06-30T00:00:00"/>
    <s v="All"/>
    <s v="All"/>
    <x v="2"/>
    <s v="Category 3"/>
    <s v="Tandem Report"/>
    <s v="Cindy McCartney (MOH)"/>
    <s v="Accommodation - Colombia"/>
    <s v="Summary Quartely report"/>
    <s v="Limited amount of uncertainty"/>
    <s v="sort report by country of destination and chose appropriate emmission factor"/>
    <s v="Hotel stay - Colombia"/>
    <s v="Nights"/>
    <n v="16.27678951"/>
    <n v="0"/>
    <n v="0"/>
    <n v="0"/>
    <n v="0"/>
    <n v="0"/>
    <n v="0"/>
    <s v="-"/>
    <s v="-"/>
    <s v="-"/>
    <n v="0"/>
  </r>
  <r>
    <d v="2025-04-01T00:00:00"/>
    <d v="2025-06-30T00:00:00"/>
    <s v="All"/>
    <s v="All"/>
    <x v="2"/>
    <s v="Category 3"/>
    <s v="Tandem Report"/>
    <s v="Cindy McCartney (MOH)"/>
    <s v="Accommodation - Malaysia"/>
    <s v="Summary Quartely report"/>
    <s v="Limited amount of uncertainty"/>
    <s v="sort report by country of destination and chose appropriate emmission factor"/>
    <s v="Hotel stay - Malaysia"/>
    <s v="Nights"/>
    <n v="55.175452630000002"/>
    <n v="0"/>
    <n v="0"/>
    <n v="0"/>
    <n v="0"/>
    <n v="0"/>
    <n v="0"/>
    <s v="-"/>
    <s v="-"/>
    <s v="-"/>
    <n v="0"/>
  </r>
  <r>
    <d v="2025-04-01T00:00:00"/>
    <d v="2025-06-30T00:00:00"/>
    <s v="All"/>
    <s v="All"/>
    <x v="2"/>
    <s v="Category 3"/>
    <s v="Tandem Report"/>
    <s v="Cindy McCartney (MOH)"/>
    <s v="Accommodation - French polynesia"/>
    <s v="Summary Quartely report"/>
    <s v="Limited amount of uncertainty"/>
    <s v="sort report by country of destination and chose appropriate emmission factor"/>
    <s v="Hotel stay - French polynesia"/>
    <s v="Nights"/>
    <n v="73"/>
    <n v="0"/>
    <n v="0"/>
    <n v="16"/>
    <n v="1168"/>
    <n v="0"/>
    <n v="0"/>
    <s v="-"/>
    <s v="-"/>
    <s v="-"/>
    <n v="1.1679999999999999"/>
  </r>
  <r>
    <d v="2025-04-01T00:00:00"/>
    <d v="2025-06-30T00:00:00"/>
    <s v="All"/>
    <s v="All"/>
    <x v="2"/>
    <s v="Category 3"/>
    <s v="Tandem Report"/>
    <s v="Cindy McCartney (MOH)"/>
    <s v="Accommodation - Switzerland"/>
    <s v="Summary Quartely report"/>
    <s v="Limited amount of uncertainty"/>
    <s v="sort report by country of destination and chose appropriate emmission factor"/>
    <s v="Hotel stay - Switzerland"/>
    <s v="Nights"/>
    <n v="7.9408291599999998"/>
    <n v="0"/>
    <n v="0"/>
    <n v="20"/>
    <n v="158.8165832"/>
    <n v="0"/>
    <n v="0"/>
    <s v="-"/>
    <s v="-"/>
    <s v="-"/>
    <n v="0.1588165832"/>
  </r>
  <r>
    <d v="2025-04-01T00:00:00"/>
    <d v="2025-06-30T00:00:00"/>
    <s v="All"/>
    <s v="All"/>
    <x v="2"/>
    <s v="Category 3"/>
    <s v="Tandem Report"/>
    <s v="Cindy McCartney (MOH)"/>
    <s v="Accommodation - Thailand"/>
    <s v="Summary Quartely report"/>
    <s v="Limited amount of uncertainty"/>
    <s v="sort report by country of destination and chose appropriate emmission factor"/>
    <s v="Hotel stay - Thailand"/>
    <s v="Nights"/>
    <n v="43.879308000000002"/>
    <n v="0"/>
    <n v="0"/>
    <n v="0"/>
    <n v="0"/>
    <n v="0"/>
    <n v="0"/>
    <s v="-"/>
    <s v="-"/>
    <s v="-"/>
    <n v="0"/>
  </r>
  <r>
    <d v="2025-04-01T00:00:00"/>
    <d v="2025-06-30T00:00:00"/>
    <s v="All"/>
    <s v="All"/>
    <x v="2"/>
    <s v="Category 3"/>
    <s v="Tandem Report"/>
    <s v="Cindy McCartney (MOH)"/>
    <s v="Accommodation - United States"/>
    <s v="Summary Quartely report"/>
    <s v="Limited amount of uncertainty"/>
    <s v="sort report by country of destination and chose appropriate emmission factor"/>
    <s v="Hotel stay - United States"/>
    <s v="Nights"/>
    <n v="14.23988937"/>
    <n v="0"/>
    <n v="0"/>
    <n v="0"/>
    <n v="0"/>
    <n v="0"/>
    <n v="0"/>
    <s v="-"/>
    <s v="-"/>
    <s v="-"/>
    <n v="0"/>
  </r>
  <r>
    <d v="2025-04-01T00:00:00"/>
    <d v="2025-06-30T00:00:00"/>
    <s v="All"/>
    <s v="All"/>
    <x v="2"/>
    <s v="Category 3"/>
    <s v="Tandem Report"/>
    <s v="Cindy McCartney (MOH)"/>
    <s v="Accommodation - Rusian Federation"/>
    <s v="Summary Quartely report"/>
    <s v="Limited amount of uncertainty"/>
    <s v="sort report by country of destination and chose appropriate emmission factor"/>
    <s v="Hotel stay - Rusian Federation"/>
    <s v="Nights"/>
    <n v="30.9"/>
    <n v="0"/>
    <n v="0"/>
    <n v="0"/>
    <n v="0"/>
    <n v="0"/>
    <n v="0"/>
    <s v="-"/>
    <s v="-"/>
    <s v="-"/>
    <n v="0"/>
  </r>
  <r>
    <d v="2025-04-01T00:00:00"/>
    <d v="2025-06-30T00:00:00"/>
    <s v="All"/>
    <s v="All"/>
    <x v="2"/>
    <s v="Category 3"/>
    <s v="Tandem Report"/>
    <s v="Cindy McCartney (MOH)"/>
    <s v="Accommodation - Fiji"/>
    <s v="Summary Quartely report"/>
    <s v="Limited amount of uncertainty"/>
    <s v="sort report by country of destination and chose appropriate emmission factor"/>
    <s v="Hotel stay - Fiji"/>
    <s v="Nights"/>
    <n v="54.8"/>
    <n v="0"/>
    <n v="0"/>
    <n v="20"/>
    <n v="1096"/>
    <n v="0"/>
    <n v="0"/>
    <s v="-"/>
    <s v="-"/>
    <s v="-"/>
    <n v="1.0960000000000001"/>
  </r>
  <r>
    <d v="2025-04-01T00:00:00"/>
    <d v="2025-06-30T00:00:00"/>
    <s v="All"/>
    <s v="All"/>
    <x v="2"/>
    <s v="Category 3"/>
    <s v="Tandem Report"/>
    <s v="Cindy McCartney (MOH)"/>
    <s v="Accommodation - Portugal"/>
    <s v="Summary Quartely report"/>
    <s v="Limited amount of uncertainty"/>
    <s v="sort report by country of destination and chose appropriate emmission factor"/>
    <s v="Hotel stay - Portugal"/>
    <s v="Nights"/>
    <n v="12.77550297"/>
    <n v="0"/>
    <n v="0"/>
    <n v="0"/>
    <n v="0"/>
    <n v="0"/>
    <n v="0"/>
    <s v="-"/>
    <s v="-"/>
    <s v="-"/>
    <n v="0"/>
  </r>
  <r>
    <d v="2025-04-01T00:00:00"/>
    <d v="2025-06-30T00:00:00"/>
    <s v="All"/>
    <s v="All"/>
    <x v="2"/>
    <s v="Category 3"/>
    <s v="Tandem Report"/>
    <s v="Cindy McCartney (MOH)"/>
    <s v="Accommodation - Italy"/>
    <s v="Summary Quartely report"/>
    <s v="Limited amount of uncertainty"/>
    <s v="sort report by country of destination and chose appropriate emmission factor"/>
    <s v="Hotel stay - Italy"/>
    <s v="Nights"/>
    <n v="15.33321042"/>
    <n v="0"/>
    <n v="0"/>
    <n v="0"/>
    <n v="0"/>
    <n v="0"/>
    <n v="0"/>
    <s v="-"/>
    <s v="-"/>
    <s v="-"/>
    <n v="0"/>
  </r>
  <r>
    <d v="2025-04-01T00:00:00"/>
    <d v="2025-06-30T00:00:00"/>
    <s v="All"/>
    <s v="All"/>
    <x v="3"/>
    <s v="Category 3"/>
    <s v="Financial report"/>
    <s v="Leyton Anderson (MOH)"/>
    <s v="Air Travel - Domestic Ave"/>
    <s v="Summary Quartely report"/>
    <s v="Reasonable amount of uncertainty"/>
    <s v="Calculated based on travel expanses description"/>
    <s v="Air Travel - Domestic Ave with radiative Forcing factor"/>
    <s v="pkm"/>
    <n v="0.193417546"/>
    <n v="2.2274699999999999E-5"/>
    <n v="8.4325540000000003E-4"/>
    <n v="850"/>
    <n v="164.40491409999998"/>
    <n v="1.8933494999999998E-2"/>
    <n v="0.71676709000000005"/>
    <s v="-"/>
    <s v="-"/>
    <s v="-"/>
    <n v="0.16514061468499996"/>
  </r>
  <r>
    <d v="2025-04-01T00:00:00"/>
    <d v="2025-06-30T00:00:00"/>
    <s v="All"/>
    <s v="All"/>
    <x v="3"/>
    <s v="Category 3"/>
    <s v="Tandem Report"/>
    <s v="Cindy McCartney (MOH)"/>
    <s v="Air Travel - Domestic Large"/>
    <s v="Summary Quartely report"/>
    <s v="Limited amount of uncertainty"/>
    <s v="Add the size of the air craft to the report and then sort by type class and size and collate the data"/>
    <s v="Air Travel - Domestic Large with radiative Forcing factor"/>
    <s v="pkm"/>
    <n v="0.17585382560000001"/>
    <n v="2.0251999999999999E-5"/>
    <n v="7.6668169999999998E-4"/>
    <n v="224995.9472599999"/>
    <n v="39566.398070166826"/>
    <n v="4.5566179239095179"/>
    <n v="172.50027533840705"/>
    <s v="-"/>
    <s v="-"/>
    <s v="-"/>
    <n v="39.743454963429144"/>
  </r>
  <r>
    <d v="2025-04-01T00:00:00"/>
    <d v="2025-06-30T00:00:00"/>
    <s v="All"/>
    <s v="All"/>
    <x v="3"/>
    <s v="Category 3"/>
    <s v="Tandem Report"/>
    <s v="Cindy McCartney (MOH)"/>
    <s v="Air Travel - Domestic Medium"/>
    <s v="Summary Quartely report"/>
    <s v="Limited amount of uncertainty"/>
    <s v="Add the size of the air craft to the report and then sort by type class and size and collate the data"/>
    <s v="Air Travel - Domestic Medium with radiative Forcing factor"/>
    <s v="pkm"/>
    <n v="0.2022103623"/>
    <n v="2.32873E-5"/>
    <n v="8.8159000000000002E-4"/>
    <n v="101753.99309"/>
    <n v="20575.711808200598"/>
    <n v="2.3695757632847569"/>
    <n v="89.705302768213102"/>
    <s v="-"/>
    <s v="-"/>
    <s v="-"/>
    <n v="20.667786686732097"/>
  </r>
  <r>
    <d v="2025-04-01T00:00:00"/>
    <d v="2025-06-30T00:00:00"/>
    <s v="All"/>
    <s v="All"/>
    <x v="3"/>
    <s v="Category 3"/>
    <s v="Tandem Report"/>
    <s v="Cindy McCartney (MOH)"/>
    <s v="Air Travel - Domestic Small"/>
    <s v="Summary Quartely report"/>
    <s v="Limited amount of uncertainty"/>
    <s v="Add the size of the air craft to the report and then sort by type class and size and collate the data"/>
    <s v="Air Travel - Domestic Small with radiative Forcing factor"/>
    <s v="pkm"/>
    <n v="0.57891230770000002"/>
    <n v="2.8841628999999999E-3"/>
    <n v="9.0416290000000007E-3"/>
    <n v="0"/>
    <n v="0"/>
    <n v="0"/>
    <n v="0"/>
    <s v="-"/>
    <s v="-"/>
    <s v="-"/>
    <n v="0"/>
  </r>
  <r>
    <d v="2025-04-01T00:00:00"/>
    <d v="2025-06-30T00:00:00"/>
    <s v="All"/>
    <s v="All"/>
    <x v="3"/>
    <s v="Category 3"/>
    <s v="Tandem Report"/>
    <s v="Cindy McCartney (MOH)"/>
    <s v="Air Travel - Long Haul Business"/>
    <s v="Summary Quartely report"/>
    <s v="Limited amount of uncertainty"/>
    <s v="Add the size of the air craft to the report and then sort by type class and size and collate the data"/>
    <s v="Air Travel - Long Haul Business with radiative Forcing factor"/>
    <s v="pkm"/>
    <n v="0.42668"/>
    <n v="2.2399999999999999E-5"/>
    <n v="1.8852349E-3"/>
    <n v="0"/>
    <n v="0"/>
    <n v="0"/>
    <n v="0"/>
    <s v="-"/>
    <s v="-"/>
    <s v="-"/>
    <n v="0"/>
  </r>
  <r>
    <d v="2025-04-01T00:00:00"/>
    <d v="2025-06-30T00:00:00"/>
    <s v="All"/>
    <s v="All"/>
    <x v="3"/>
    <s v="Category 3"/>
    <s v="Tandem Report"/>
    <s v="Cindy McCartney (MOH)"/>
    <s v="Air Travel - Long Haul Economy"/>
    <s v="Summary Quartely report"/>
    <s v="Limited amount of uncertainty"/>
    <s v="Add the size of the air craft to the report and then sort by type class and size and collate the data"/>
    <s v="Air Travel - Long Haul Economy with radiative Forcing factor"/>
    <s v="pkm"/>
    <n v="0.14713000000000001"/>
    <n v="1.1199999999999999E-5"/>
    <n v="6.4916110000000002E-4"/>
    <n v="137901.46867999987"/>
    <n v="20289.443086888383"/>
    <n v="1.5444964492159985"/>
    <n v="89.520269099924263"/>
    <s v="-"/>
    <s v="-"/>
    <s v="-"/>
    <n v="20.380507852437525"/>
  </r>
  <r>
    <d v="2025-04-01T00:00:00"/>
    <d v="2025-06-30T00:00:00"/>
    <s v="All"/>
    <s v="All"/>
    <x v="3"/>
    <s v="Category 3"/>
    <s v="Tandem Report"/>
    <s v="Cindy McCartney (MOH)"/>
    <s v="Air Travel - Long Haul Premium Economy"/>
    <s v="Summary Quartely report"/>
    <s v="Limited amount of uncertainty"/>
    <s v="Add the size of the air craft to the report and then sort by type class and size and collate the data"/>
    <s v="Air Travel - Long Haul Premium Economy with radiative Forcing factor"/>
    <s v="pkm"/>
    <n v="0.23541000000000001"/>
    <n v="1.1199999999999999E-5"/>
    <n v="1.0404361999999999E-3"/>
    <n v="105891.61652000001"/>
    <n v="24927.945444973204"/>
    <n v="1.1859861050240001"/>
    <n v="110.17347110392602"/>
    <s v="-"/>
    <s v="-"/>
    <s v="-"/>
    <n v="25.039304902182153"/>
  </r>
  <r>
    <d v="2025-04-01T00:00:00"/>
    <d v="2025-06-30T00:00:00"/>
    <s v="All"/>
    <s v="All"/>
    <x v="3"/>
    <s v="Category 3"/>
    <s v="Tandem Report"/>
    <s v="Cindy McCartney (MOH)"/>
    <s v="Air Travel - Short Haul Business"/>
    <s v="Summary Quartely report"/>
    <s v="Limited amount of uncertainty"/>
    <s v="Add the size of the air craft to the report and then sort by type class and size and collate the data"/>
    <s v="Air Travel - Short Haul Business with radiative Forcing factor"/>
    <s v="pkm"/>
    <n v="0.22539000000000001"/>
    <n v="1.1199999999999999E-5"/>
    <n v="9.9597319999999989E-4"/>
    <n v="0"/>
    <n v="0"/>
    <n v="0"/>
    <n v="0"/>
    <s v="-"/>
    <s v="-"/>
    <s v="-"/>
    <n v="0"/>
  </r>
  <r>
    <d v="2025-04-01T00:00:00"/>
    <d v="2025-06-30T00:00:00"/>
    <s v="All"/>
    <s v="All"/>
    <x v="3"/>
    <s v="Category 3"/>
    <s v="Tandem Report"/>
    <s v="Cindy McCartney (MOH)"/>
    <s v="Air Travel - Short Haul Economy"/>
    <s v="Summary Quartely report"/>
    <s v="Limited amount of uncertainty"/>
    <s v="Add the size of the air craft to the report and then sort by type class and size and collate the data"/>
    <s v="Air Travel - Short Haul Economy with radiative Forcing factor"/>
    <s v="pkm"/>
    <n v="0.15026"/>
    <n v="1.1199999999999999E-5"/>
    <n v="6.6694629999999996E-4"/>
    <n v="116073.936"/>
    <n v="17441.26962336"/>
    <n v="1.3000280832"/>
    <n v="77.415082141636802"/>
    <s v="-"/>
    <s v="-"/>
    <s v="-"/>
    <n v="17.519984733584835"/>
  </r>
  <r>
    <d v="2025-04-01T00:00:00"/>
    <d v="2025-06-30T00:00:00"/>
    <s v="All"/>
    <s v="All"/>
    <x v="4"/>
    <s v="Category 3"/>
    <s v="Kiwi Express"/>
    <s v="Cindy McCartney (MOH)"/>
    <s v="Freight - Light Vehicle-Petrol-&lt;2010-2000-3000CC"/>
    <s v="Summary Quartely report"/>
    <s v="Moderate amount of uncertainty"/>
    <s v="Sort report by vehicle age, petrol type and engine size and colate data"/>
    <s v="Freight - Light Vehicle-Petrol-&lt;2010-2000-3000CC"/>
    <s v="km"/>
    <n v="0.3137383869"/>
    <n v="4.1714509999999996E-3"/>
    <n v="9.5708615999999993E-3"/>
    <n v="0"/>
    <n v="0"/>
    <n v="0"/>
    <n v="0"/>
    <s v="-"/>
    <s v="-"/>
    <s v="-"/>
    <n v="0"/>
  </r>
  <r>
    <d v="2025-04-01T00:00:00"/>
    <d v="2025-06-30T00:00:00"/>
    <s v="All"/>
    <s v="All"/>
    <x v="4"/>
    <s v="Category 3"/>
    <s v="Kiwi Express"/>
    <s v="Cindy McCartney (MOH)"/>
    <s v="Freight - Light Vehicle-Diesel-&lt;2010-2000-3000CC"/>
    <s v="Summary Quartely report"/>
    <s v="Moderate amount of uncertainty"/>
    <s v="Sort report by vehicle age, petrol type and engine size and colate data"/>
    <s v="Freight - Light Vehicle-Diesel-&lt;2010-2000-3000CC"/>
    <s v="km"/>
    <n v="0.30088263990000003"/>
    <n v="4.5103720000000001E-4"/>
    <n v="4.2687454000000001E-3"/>
    <n v="0"/>
    <n v="0"/>
    <n v="0"/>
    <n v="0"/>
    <s v="-"/>
    <s v="-"/>
    <s v="-"/>
    <n v="0"/>
  </r>
  <r>
    <d v="2025-04-01T00:00:00"/>
    <d v="2025-06-30T00:00:00"/>
    <s v="All"/>
    <s v="All"/>
    <x v="4"/>
    <s v="Category 3"/>
    <s v="Kiwi Express"/>
    <s v="Cindy McCartney (MOH)"/>
    <s v="Freight - Light Vehicle-Petrol-&lt;2015-1600-2000CC"/>
    <s v="Summary Quartely report"/>
    <s v="Moderate amount of uncertainty"/>
    <s v="Sort report by vehicle age, petrol type and engine size and colate data"/>
    <s v="Freight - Light Vehicle-Petrol-&lt;2015-1600-2000CC"/>
    <s v="km"/>
    <n v="0.2627631808"/>
    <n v="3.4936870000000001E-3"/>
    <n v="8.0158186999999999E-3"/>
    <n v="0"/>
    <n v="0"/>
    <n v="0"/>
    <n v="0"/>
    <s v="-"/>
    <s v="-"/>
    <s v="-"/>
    <n v="0"/>
  </r>
  <r>
    <d v="2025-04-01T00:00:00"/>
    <d v="2025-06-30T00:00:00"/>
    <s v="All"/>
    <s v="All"/>
    <x v="4"/>
    <s v="Category 3"/>
    <s v="Kiwi Express"/>
    <s v="Cindy McCartney (MOH)"/>
    <s v="Freight - Light Vehicle-Petrol-&lt;2015-2000-3000CC"/>
    <s v="Summary Quartely report"/>
    <s v="Moderate amount of uncertainty"/>
    <s v="Sort report by vehicle age, petrol type and engine size and colate data"/>
    <s v="Freight - Light Vehicle-Petrol-&lt;2015-2000-3000CC"/>
    <s v="km"/>
    <n v="0.27795311439999998"/>
    <n v="3.6956517000000001E-3"/>
    <n v="8.4792007999999995E-3"/>
    <n v="0"/>
    <n v="0"/>
    <n v="0"/>
    <n v="0"/>
    <s v="-"/>
    <s v="-"/>
    <s v="-"/>
    <n v="0"/>
  </r>
  <r>
    <d v="2025-04-01T00:00:00"/>
    <d v="2025-06-30T00:00:00"/>
    <s v="All"/>
    <s v="All"/>
    <x v="4"/>
    <s v="Category 3"/>
    <s v="Kiwi Express"/>
    <s v="Cindy McCartney (MOH)"/>
    <s v="Freight - Light Vehicle-Diesel-&lt;2015-2000-3000CC"/>
    <s v="Summary Quartely report"/>
    <s v="Moderate amount of uncertainty"/>
    <s v="Sort report by vehicle age, petrol type and engine size and colate data"/>
    <s v="Freight - Light Vehicle-Diesel-&lt;2015-2000-3000CC"/>
    <s v="km"/>
    <n v="0.26656370509999999"/>
    <n v="3.9959149999999998E-4"/>
    <n v="3.7818486000000002E-3"/>
    <n v="0"/>
    <n v="0"/>
    <n v="0"/>
    <n v="0"/>
    <s v="-"/>
    <s v="-"/>
    <s v="-"/>
    <n v="0"/>
  </r>
  <r>
    <d v="2025-04-01T00:00:00"/>
    <d v="2025-06-30T00:00:00"/>
    <s v="All"/>
    <s v="All"/>
    <x v="4"/>
    <s v="Category 3"/>
    <s v="Kiwi Express"/>
    <s v="Cindy McCartney (MOH)"/>
    <s v="Freight - Light Vehicle-Diesel-&lt;2015-&gt;=3000CC"/>
    <s v="Summary Quartely report"/>
    <s v="Moderate amount of uncertainty"/>
    <s v="Sort report by vehicle age, petrol type and engine size and colate data"/>
    <s v="Freight - Light Vehicle-Diesel-&lt;2015-&gt;=3000CC"/>
    <s v="km"/>
    <n v="0.26991835600000003"/>
    <n v="4.0462030000000001E-4"/>
    <n v="3.8294423999999999E-3"/>
    <n v="0"/>
    <n v="0"/>
    <n v="0"/>
    <n v="0"/>
    <s v="-"/>
    <s v="-"/>
    <s v="-"/>
    <n v="0"/>
  </r>
  <r>
    <d v="2025-04-01T00:00:00"/>
    <d v="2025-06-30T00:00:00"/>
    <s v="All"/>
    <s v="All"/>
    <x v="4"/>
    <s v="Category 3"/>
    <s v="Kiwi Express"/>
    <s v="Cindy McCartney (MOH)"/>
    <s v="Freight - Light Vehicle-Petrol-&gt;2015-1600-2000CC"/>
    <s v="Summary Quartely report"/>
    <s v="Moderate amount of uncertainty"/>
    <s v="Sort report by vehicle age, petrol type and engine size and colate data"/>
    <s v="Freight - Light Vehicle-Petrol-&gt;2015-1600-2000CC"/>
    <s v="km"/>
    <n v="0.24883386220000001"/>
    <n v="3.3084834999999998E-3"/>
    <n v="7.5908928000000004E-3"/>
    <n v="0"/>
    <n v="0"/>
    <n v="0"/>
    <n v="0"/>
    <s v="-"/>
    <s v="-"/>
    <s v="-"/>
    <n v="0"/>
  </r>
  <r>
    <d v="2025-04-01T00:00:00"/>
    <d v="2025-06-30T00:00:00"/>
    <s v="All"/>
    <s v="All"/>
    <x v="4"/>
    <s v="Category 3"/>
    <s v="Kiwi Express"/>
    <s v="Cindy McCartney (MOH)"/>
    <s v="Freight - Light Vehicle-Petrol-&gt;2015-2000-3000CC"/>
    <s v="Summary Quartely report"/>
    <s v="Moderate amount of uncertainty"/>
    <s v="Sort report by vehicle age, petrol type and engine size and colate data"/>
    <s v="Freight - Light Vehicle-Petrol-&gt;2015-2000-3000CC"/>
    <s v="km"/>
    <n v="0.2632185635"/>
    <n v="3.4997418000000001E-3"/>
    <n v="8.0297106E-3"/>
    <n v="0"/>
    <n v="0"/>
    <n v="0"/>
    <n v="0"/>
    <s v="-"/>
    <s v="-"/>
    <s v="-"/>
    <n v="0"/>
  </r>
  <r>
    <d v="2025-04-01T00:00:00"/>
    <d v="2025-06-30T00:00:00"/>
    <s v="All"/>
    <s v="All"/>
    <x v="4"/>
    <s v="Category 3"/>
    <s v="Kiwi Express"/>
    <s v="Cindy McCartney (MOH)"/>
    <s v="Freight - Light Vehicle-Diesel-&gt;2015-1600-2000CC"/>
    <s v="Summary Quartely report"/>
    <s v="Moderate amount of uncertainty"/>
    <s v="Sort report by vehicle age, petrol type and engine size and colate data"/>
    <s v="Freight - Light Vehicle-Diesel-&gt;2015-1600-2000CC"/>
    <s v="km"/>
    <n v="0.23542205090000001"/>
    <n v="3.529087E-4"/>
    <n v="3.3400291E-3"/>
    <n v="0"/>
    <n v="0"/>
    <n v="0"/>
    <n v="0"/>
    <s v="-"/>
    <s v="-"/>
    <s v="-"/>
    <n v="0"/>
  </r>
  <r>
    <d v="2025-04-01T00:00:00"/>
    <d v="2025-06-30T00:00:00"/>
    <s v="All"/>
    <s v="All"/>
    <x v="4"/>
    <s v="Category 3"/>
    <s v="Kiwi Express"/>
    <s v="Cindy McCartney (MOH)"/>
    <s v="Freight - Light Vehicle-Diesel-&gt;2015-2000-3000CC"/>
    <s v="Summary Quartely report"/>
    <s v="Moderate amount of uncertainty"/>
    <s v="Sort report by vehicle age, petrol type and engine size and colate data"/>
    <s v="Freight - Light Vehicle-Diesel-&gt;2015-2000-3000CC"/>
    <s v="km"/>
    <n v="0.2524329173"/>
    <n v="3.784088E-4"/>
    <n v="3.5813693000000001E-3"/>
    <n v="0"/>
    <n v="0"/>
    <n v="0"/>
    <n v="0"/>
    <s v="-"/>
    <s v="-"/>
    <s v="-"/>
    <n v="0"/>
  </r>
  <r>
    <d v="2025-04-01T00:00:00"/>
    <d v="2025-06-30T00:00:00"/>
    <s v="All"/>
    <s v="All"/>
    <x v="4"/>
    <s v="Category 3"/>
    <s v="Kiwi Express"/>
    <s v="Cindy McCartney (MOH)"/>
    <s v="Freight - Light Vehicle-Diesel-&gt;2015-&gt;=3000CC"/>
    <s v="Summary Quartely report"/>
    <s v="Moderate amount of uncertainty"/>
    <s v="Sort report by vehicle age, petrol type and engine size and colate data"/>
    <s v="Freight - Light Vehicle-Diesel-&gt;2015-&gt;=3000CC"/>
    <s v="km"/>
    <n v="0.255609735"/>
    <n v="3.8317100000000002E-4"/>
    <n v="3.6264400999999999E-3"/>
    <n v="0"/>
    <n v="0"/>
    <n v="0"/>
    <n v="0"/>
    <s v="-"/>
    <s v="-"/>
    <s v="-"/>
    <n v="0"/>
  </r>
  <r>
    <d v="2025-04-01T00:00:00"/>
    <d v="2025-06-30T00:00:00"/>
    <s v="All"/>
    <s v="All"/>
    <x v="4"/>
    <s v="Category 3"/>
    <s v="NZ courrier"/>
    <s v="Cindy McCartney (MOH)"/>
    <s v="Freight - entered as tCO2-e (custom)"/>
    <s v="Summary Quartely report"/>
    <s v="Limited amount of uncertainty"/>
    <s v="Just used the t-co2e from  the report as the calculation methodology has  been certified by toitu"/>
    <s v="factor of 1000 as unit tCO2"/>
    <s v="tCO2"/>
    <n v="1000"/>
    <n v="0"/>
    <n v="0"/>
    <n v="0"/>
    <n v="0"/>
    <n v="0"/>
    <n v="0"/>
    <s v="-"/>
    <s v="-"/>
    <s v="-"/>
    <n v="0"/>
  </r>
  <r>
    <d v="2025-04-01T00:00:00"/>
    <d v="2025-06-30T00:00:00"/>
    <s v="All"/>
    <s v="All"/>
    <x v="4"/>
    <s v="Category 3"/>
    <s v="Kiwi Express"/>
    <s v="Cindy McCartney (MOH)"/>
    <s v="Freight - Light Vehicle-diesel_&lt;2015_1350-1600CC"/>
    <s v="Summary Quartely report"/>
    <s v="Moderate amount of uncertainty"/>
    <s v="Sort report by vehicle age, petrol type and engine size and colate data"/>
    <s v="Freight - Light Vehicle-diesel_&lt;2015_1350-1600CC"/>
    <s v="km"/>
    <n v="0.1867466012"/>
    <n v="2.799419E-4"/>
    <n v="2.6494506E-3"/>
    <n v="0"/>
    <n v="0"/>
    <n v="0"/>
    <n v="0"/>
    <s v="-"/>
    <s v="-"/>
    <s v="-"/>
    <n v="0"/>
  </r>
  <r>
    <d v="2025-04-01T00:00:00"/>
    <d v="2025-06-30T00:00:00"/>
    <s v="All"/>
    <s v="All"/>
    <x v="4"/>
    <s v="Category 3"/>
    <s v="Kiwi Express"/>
    <s v="Cindy McCartney (MOH)"/>
    <s v="Freight - Light Vehicle-Petrol_&lt;2010_1600-2000CC"/>
    <s v="Summary Quartely report"/>
    <s v="Moderate amount of uncertainty"/>
    <s v="Sort report by vehicle age, petrol type and engine size and colate data"/>
    <s v="Freight - Light Vehicle-Petrol_&lt;2010_1600-2000CC"/>
    <s v="km"/>
    <n v="0.29659281440000002"/>
    <n v="3.9434843000000002E-3"/>
    <n v="9.0478209999999993E-3"/>
    <n v="26"/>
    <n v="7.7114131744000005"/>
    <n v="0.1025305918"/>
    <n v="0.23524334599999999"/>
    <s v="-"/>
    <s v="-"/>
    <s v="-"/>
    <n v="8.0491871122000003E-3"/>
  </r>
  <r>
    <d v="2025-04-01T00:00:00"/>
    <d v="2025-06-30T00:00:00"/>
    <s v="All"/>
    <s v="All"/>
    <x v="5"/>
    <s v="Category 3"/>
    <s v="Financial report"/>
    <s v="Leyton Anderson (MOH)"/>
    <s v="Personal Vehicles petrol - km"/>
    <s v="Financial quaterly report"/>
    <s v="Reasonable amount of uncertainty"/>
    <s v="Calculation of km base on IRD conversion rate of km/$ and % of diesel vehicle ownership  of 91%"/>
    <s v="private Car deault petrol"/>
    <s v="km"/>
    <n v="0.23411383620000001"/>
    <n v="3.1127667000000001E-3"/>
    <n v="7.1418456000000002E-3"/>
    <n v="1189.0025000000001"/>
    <n v="278.36193652639054"/>
    <n v="3.7010873882167501"/>
    <n v="8.4916722730140002"/>
    <s v="-"/>
    <s v="-"/>
    <s v="-"/>
    <n v="0.29055469618762131"/>
  </r>
  <r>
    <d v="2025-04-01T00:00:00"/>
    <d v="2025-06-30T00:00:00"/>
    <s v="All"/>
    <s v="All"/>
    <x v="5"/>
    <s v="Category 3"/>
    <s v="Financial report"/>
    <s v="Leyton Anderson (MOH)"/>
    <s v="Personal Vehicles diesel - km"/>
    <s v="Financial quaterly report"/>
    <s v="Reasonable amount of uncertainty"/>
    <s v="Calculation of km base on IRD conversion rate of km/$ and % of diesel vehicle ownership  of 9%"/>
    <s v="private Car deault diesel"/>
    <s v="km"/>
    <n v="0.2609249461"/>
    <n v="3.9113880000000002E-4"/>
    <n v="3.7018492000000002E-3"/>
    <n v="117.59365000000001"/>
    <n v="30.683116787952269"/>
    <n v="4.5995439148620004E-2"/>
    <n v="0.43531395917758003"/>
    <s v="-"/>
    <s v="-"/>
    <s v="-"/>
    <n v="3.116442618627847E-2"/>
  </r>
  <r>
    <d v="2025-04-01T00:00:00"/>
    <d v="2025-06-30T00:00:00"/>
    <s v="All"/>
    <s v="All"/>
    <x v="6"/>
    <s v="Category 3"/>
    <s v="Financial report"/>
    <s v="Leyton Anderson (MOH)"/>
    <s v="Public transport-Bus Diesel"/>
    <s v="Financial quaterly report"/>
    <s v="Reasonable amount of uncertainty"/>
    <s v="extracted based on expanses description"/>
    <s v="Public transport-Bus Diesel"/>
    <s v="pkm"/>
    <n v="0.1674311876"/>
    <n v="2.509872E-4"/>
    <n v="2.3754149E-3"/>
    <n v="0"/>
    <n v="0"/>
    <n v="0"/>
    <n v="0"/>
    <s v="-"/>
    <s v="-"/>
    <s v="-"/>
    <n v="0"/>
  </r>
  <r>
    <d v="2025-04-01T00:00:00"/>
    <d v="2025-06-30T00:00:00"/>
    <s v="All"/>
    <s v="All"/>
    <x v="6"/>
    <s v="Category 3"/>
    <s v="Financial report"/>
    <s v="Leyton Anderson (MOH)"/>
    <s v="Public transport-Train metro electric"/>
    <s v="Financial quaterly report"/>
    <s v="Reasonable amount of uncertainty"/>
    <s v="extracted based on expanses description"/>
    <s v="Public transport-Train metro electric"/>
    <s v="pkm"/>
    <n v="1.9677095700000001E-2"/>
    <n v="5.132286E-4"/>
    <n v="3.2268799999999998E-5"/>
    <n v="0"/>
    <n v="0"/>
    <n v="0"/>
    <n v="0"/>
    <s v="-"/>
    <s v="-"/>
    <s v="-"/>
    <n v="0"/>
  </r>
  <r>
    <d v="2025-04-01T00:00:00"/>
    <d v="2025-06-30T00:00:00"/>
    <s v="All"/>
    <s v="All"/>
    <x v="6"/>
    <s v="Category 3"/>
    <s v="Financial report"/>
    <s v="Leyton Anderson (MOH)"/>
    <s v="Public transport-Train metro diesel"/>
    <s v="Financial quaterly report"/>
    <s v="Reasonable amount of uncertainty"/>
    <s v="extracted based on expanses description"/>
    <s v="Public transport-Train metro diesel"/>
    <s v="pkm"/>
    <n v="0.27061144320000002"/>
    <n v="4.0565929999999999E-4"/>
    <n v="3.8392754999999998E-3"/>
    <n v="0"/>
    <n v="0"/>
    <n v="0"/>
    <n v="0"/>
    <s v="-"/>
    <s v="-"/>
    <s v="-"/>
    <n v="0"/>
  </r>
  <r>
    <d v="2025-04-01T00:00:00"/>
    <d v="2025-06-30T00:00:00"/>
    <s v="All"/>
    <s v="All"/>
    <x v="7"/>
    <s v="Category 3"/>
    <s v="Hertz report"/>
    <s v="Cindy McCartney (MOH)"/>
    <s v="Rental Vehicles - Diesel"/>
    <s v="Hertz quartely summary report"/>
    <s v="Limited amount of uncertainty"/>
    <s v="sort report  by petrol type"/>
    <s v="Rental Vehicles - average  Diesel "/>
    <s v="km"/>
    <n v="0.17918902519999999"/>
    <n v="2.686128E-4"/>
    <n v="2.5422282000000002E-3"/>
    <n v="995"/>
    <n v="178.29308007399999"/>
    <n v="0.26726973599999998"/>
    <n v="2.5295170590000002"/>
    <s v="-"/>
    <s v="-"/>
    <s v="-"/>
    <n v="0.181089866869"/>
  </r>
  <r>
    <d v="2025-04-01T00:00:00"/>
    <d v="2025-06-30T00:00:00"/>
    <s v="All"/>
    <s v="All"/>
    <x v="7"/>
    <s v="Category 3"/>
    <s v="Hertz report"/>
    <s v="Cindy McCartney (MOH)"/>
    <s v="Rental Vehicles - Electric"/>
    <s v="Hertz quartely summary report"/>
    <s v="Limited amount of uncertainty"/>
    <s v="sort report  by petrol type"/>
    <s v="Rental Vehicles - average Electric"/>
    <s v="km"/>
    <n v="2.1983857999999998E-2"/>
    <n v="6.1124620000000004E-4"/>
    <n v="4.2430199999999999E-5"/>
    <n v="0"/>
    <n v="0"/>
    <n v="0"/>
    <n v="0"/>
    <s v="-"/>
    <s v="-"/>
    <s v="-"/>
    <n v="0"/>
  </r>
  <r>
    <d v="2025-04-01T00:00:00"/>
    <d v="2025-06-30T00:00:00"/>
    <s v="All"/>
    <s v="All"/>
    <x v="7"/>
    <s v="Category 3"/>
    <s v="Hertz report"/>
    <s v="Cindy McCartney (MOH)"/>
    <s v="Rental Vehicles - Petrol"/>
    <s v="Hertz quartely summary report"/>
    <s v="Limited amount of uncertainty"/>
    <s v="sort report  by petrol type"/>
    <s v="Rental Vehicles - average Petrol"/>
    <s v="km"/>
    <n v="0.17617028879999999"/>
    <n v="2.3423519999999998E-3"/>
    <n v="5.3742273999999998E-3"/>
    <n v="8818"/>
    <n v="1553.4696066383999"/>
    <n v="20.654859935999998"/>
    <n v="47.3899372132"/>
    <s v="-"/>
    <s v="-"/>
    <s v="-"/>
    <n v="1.6215144037875999"/>
  </r>
  <r>
    <d v="2025-04-01T00:00:00"/>
    <d v="2025-06-30T00:00:00"/>
    <s v="All"/>
    <s v="All"/>
    <x v="7"/>
    <s v="Category 3"/>
    <s v="AVIS, EZI, Thrift,Budget reports"/>
    <s v="Cindy McCartney (MOH)"/>
    <s v="Rental Cars-Light Passenger vehicle petrol post 2015 fleet 1350-&lt;1600CC"/>
    <s v="AVIS, EZI, Thrift,Budget reports"/>
    <s v="Moderate amount of uncertainty"/>
    <s v="As AVIS, Budget and Ezi uses average emissions factor MFE factors have been chosen instead ,depending on engine size and petrol type for each class of car"/>
    <s v="Rental Cars-Light Passenger vehicle petrol post 2015 fleet 1350-&lt;1600CC"/>
    <s v="km"/>
    <n v="0.1564603487"/>
    <n v="2.0802895000000001E-3"/>
    <n v="4.7729586000000001E-3"/>
    <n v="0"/>
    <n v="0"/>
    <n v="0"/>
    <n v="0"/>
    <s v="-"/>
    <s v="-"/>
    <s v="-"/>
    <n v="0"/>
  </r>
  <r>
    <d v="2025-04-01T00:00:00"/>
    <d v="2025-06-30T00:00:00"/>
    <s v="All"/>
    <s v="All"/>
    <x v="7"/>
    <s v="Category 3"/>
    <s v="AVIS, EZI, Thrift,Budget reports"/>
    <s v="Cindy McCartney (MOH)"/>
    <s v="Rental Cars-Light Passenger vehicle petrol post 2015 fleet 1600-&lt;2000 CC"/>
    <s v="AVIS, EZI, Thrift,Budget reports"/>
    <s v="Moderate amount of uncertainty"/>
    <s v="As AVIS, Budget and Ezi uses average emissions factor MFE factors have been chosen instead ,depending on engine size and petrol type for each class of car"/>
    <s v="Rental Cars-Light Passenger vehicle petrol post 2015 fleet 1600-&lt;2000 CC"/>
    <s v="km"/>
    <n v="0.17617028879999999"/>
    <n v="2.3423519999999998E-3"/>
    <n v="5.3742273999999998E-3"/>
    <n v="1256"/>
    <n v="221.2698827328"/>
    <n v="2.9419941119999997"/>
    <n v="6.7500296143999998"/>
    <s v="-"/>
    <s v="-"/>
    <s v="-"/>
    <n v="0.23096190645920001"/>
  </r>
  <r>
    <d v="2025-04-01T00:00:00"/>
    <d v="2025-06-30T00:00:00"/>
    <s v="All"/>
    <s v="All"/>
    <x v="7"/>
    <s v="Category 3"/>
    <s v="AVIS, EZI, Thrift,Budget reports"/>
    <s v="Cindy McCartney (MOH)"/>
    <s v="Rental Cars-Light Passenger vehicle petrol post 2015 fleet 2000-&lt;3000 CC"/>
    <s v="AVIS, EZI, Thrift,Budget reports"/>
    <s v="Moderate amount of uncertainty"/>
    <s v="As AVIS, Budget and Ezi uses average emissions factor MFE factors have been chosen instead ,depending on engine size and petrol type for each class of car"/>
    <s v="Rental Cars-Light Passenger vehicle petrol post 2015 fleet 2000-&lt;3000 CC"/>
    <s v="km"/>
    <n v="0.19567703359999999"/>
    <n v="2.6017127000000002E-3"/>
    <n v="5.9692976000000003E-3"/>
    <n v="326"/>
    <n v="63.7907129536"/>
    <n v="0.84815834020000003"/>
    <n v="1.9459910176000002"/>
    <s v="-"/>
    <s v="-"/>
    <s v="-"/>
    <n v="6.6584862311399984E-2"/>
  </r>
  <r>
    <d v="2025-04-01T00:00:00"/>
    <d v="2025-06-30T00:00:00"/>
    <s v="All"/>
    <s v="All"/>
    <x v="7"/>
    <s v="Category 3"/>
    <s v="AVIS, EZI, Thrift,Budget reports"/>
    <s v="Cindy McCartney (MOH)"/>
    <s v="Rental Cars-Light Passenger vehicle petrol post 2015 fleet &gt;=3000 CC"/>
    <s v="AVIS, EZI, Thrift,Budget reports"/>
    <s v="Moderate amount of uncertainty"/>
    <s v="As AVIS, Budget and Ezi uses average emissions factor MFE factors have been chosen instead ,depending on engine size and petrol type for each class of car"/>
    <s v="Rental Cars-Light Passenger vehicle petrol post 2015 fleet &gt;=3000 CC"/>
    <s v="km"/>
    <n v="0.23408093739999999"/>
    <n v="3.1123293000000002E-3"/>
    <n v="7.1408419999999997E-3"/>
    <n v="613"/>
    <n v="143.4916146262"/>
    <n v="1.9078578609000001"/>
    <n v="4.3773361460000002"/>
    <s v="-"/>
    <s v="-"/>
    <s v="-"/>
    <n v="0.14977680863310003"/>
  </r>
  <r>
    <d v="2025-04-01T00:00:00"/>
    <d v="2025-06-30T00:00:00"/>
    <s v="All"/>
    <s v="All"/>
    <x v="7"/>
    <s v="Category 3"/>
    <s v="AVIS, EZI, Thrift,Budget reports"/>
    <s v="Cindy McCartney (MOH)"/>
    <s v="Rental Cars-Light Passenger vehicle diesel post 2015 fleet 2000-&lt;3000 CC"/>
    <s v="AVIS, EZI, Thrift,Budget reports"/>
    <s v="Moderate amount of uncertainty"/>
    <s v="As AVIS, Budget and Ezi uses average emissions factor MFE factors have been chosen instead ,depending on engine size and petrol type for each class of car"/>
    <s v="Rental Cars-Light Passenger vehicle diesel post 2015 fleet 2000-&lt;3000 CC"/>
    <s v="km"/>
    <n v="0.22018012419999999"/>
    <n v="3.300604E-4"/>
    <n v="3.1237856999999998E-3"/>
    <n v="0"/>
    <n v="0"/>
    <n v="0"/>
    <n v="0"/>
    <s v="-"/>
    <s v="-"/>
    <s v="-"/>
    <n v="0"/>
  </r>
  <r>
    <d v="2025-04-01T00:00:00"/>
    <d v="2025-06-30T00:00:00"/>
    <s v="All"/>
    <s v="All"/>
    <x v="7"/>
    <s v="Category 3"/>
    <s v="AVIS, EZI, Thrift,Budget reports"/>
    <s v="Cindy McCartney (MOH)"/>
    <s v="Rental Cars-Light Passenger vehicle petrol/hybrid post 2015 fleet 1600-&lt;2000CC"/>
    <s v="AVIS, EZI, Thrift,Budget reports"/>
    <s v="Moderate amount of uncertainty"/>
    <s v="As AVIS, Budget and Ezi uses average emissions factor MFE factors have been chosen instead ,depending on engine size and petrol type for each class of car"/>
    <s v="Rental Cars-Light Passenger vehicle petrol/hybride post 2015 fleet 1600-&lt;2000CC"/>
    <s v="km"/>
    <n v="0.13908180689999999"/>
    <n v="1.8492252E-3"/>
    <n v="4.2428110999999996E-3"/>
    <n v="200"/>
    <n v="27.81636138"/>
    <n v="0.36984504000000001"/>
    <n v="0.84856221999999992"/>
    <s v="-"/>
    <s v="-"/>
    <s v="-"/>
    <n v="2.9034768640000003E-2"/>
  </r>
  <r>
    <d v="2025-04-01T00:00:00"/>
    <d v="2025-06-30T00:00:00"/>
    <s v="All"/>
    <s v="All"/>
    <x v="7"/>
    <s v="Category 3"/>
    <s v="AVIS, EZI, Thrift,Budget reports"/>
    <s v="Cindy McCartney (MOH)"/>
    <s v="Rental Cars-Light Passenger vehicle petrol/hybrid post 2015 fleet 2000-&lt;3000CC"/>
    <s v="AVIS, EZI, Thrift,Budget reports"/>
    <s v="Moderate amount of uncertainty"/>
    <s v="As AVIS, Budget and Ezi uses average emissions factor MFE factors have been chosen instead ,depending on engine size and petrol type for each class of car"/>
    <s v="Rental Cars-Light Passenger vehicle petrol/hybride post 2015 fleet 2000-&lt;3000CC"/>
    <s v="km"/>
    <n v="0.15448186859999999"/>
    <n v="2.0539836999999999E-3"/>
    <n v="4.7126034000000002E-3"/>
    <n v="3.679000000000001E-2"/>
    <n v="5.6833879457940011E-3"/>
    <n v="7.5566060323000014E-5"/>
    <n v="1.7337667908600007E-4"/>
    <s v="-"/>
    <s v="-"/>
    <s v="-"/>
    <n v="5.9323306852030018E-6"/>
  </r>
  <r>
    <d v="2025-04-01T00:00:00"/>
    <d v="2025-06-30T00:00:00"/>
    <s v="All"/>
    <s v="All"/>
    <x v="8"/>
    <s v="Category 3"/>
    <s v="Taxicharge report"/>
    <s v="Cindy McCartney (MOH)"/>
    <s v="Taxi - km"/>
    <s v="Taxicharge quarterly summary report"/>
    <s v="Limited amount of uncertainty"/>
    <s v="collate data"/>
    <s v="Taxi - km"/>
    <s v="km"/>
    <n v="0.1570991692"/>
    <n v="1.4983168E-3"/>
    <n v="3.6652696999999999E-3"/>
    <n v="9886.1336999999985"/>
    <n v="1553.1033908701218"/>
    <n v="14.812560209756159"/>
    <n v="36.235346300758884"/>
    <s v="-"/>
    <s v="-"/>
    <s v="-"/>
    <n v="1.6041512973806369"/>
  </r>
  <r>
    <d v="2025-04-01T00:00:00"/>
    <d v="2025-06-30T00:00:00"/>
    <s v="All"/>
    <s v="All"/>
    <x v="8"/>
    <s v="Category 3"/>
    <s v="Financial report"/>
    <s v="Leyton Anderson (MOH)"/>
    <s v="Taxi - dollars"/>
    <s v="Financial quaterly report"/>
    <s v="Reasonable amount of uncertainty"/>
    <s v="Sort depending on travel expenses description or financial codification outside normal contract"/>
    <s v="Taxi - dollars"/>
    <s v="Dollars"/>
    <n v="4.3397560600000003E-2"/>
    <n v="4.1389969999999998E-4"/>
    <n v="1.0125055000000001E-3"/>
    <n v="1501.46"/>
    <n v="65.159701338476012"/>
    <n v="0.62145384356199995"/>
    <n v="1.5202365080300002"/>
    <s v="-"/>
    <s v="-"/>
    <s v="-"/>
    <n v="6.7301391690068005E-2"/>
  </r>
  <r>
    <d v="2025-04-01T00:00:00"/>
    <d v="2025-06-30T00:00:00"/>
    <s v="All"/>
    <s v="All"/>
    <x v="9"/>
    <s v="Category 3"/>
    <s v="Internal calcuation"/>
    <s v="Simon Clear (MOH)"/>
    <s v="Working from home (default)"/>
    <s v="year end spreadsheet"/>
    <s v="Moderate amount of uncertainty"/>
    <s v="data provided by MOH"/>
    <s v="WFH default"/>
    <s v="edays"/>
    <n v="0.46580171850000002"/>
    <n v="1.29513002E-2"/>
    <n v="8.9902560000000001E-4"/>
    <n v="24760.19000000001"/>
    <n v="11533.33905238652"/>
    <n v="320.67665369903813"/>
    <n v="22.260044670864009"/>
    <s v="-"/>
    <s v="-"/>
    <s v="-"/>
    <n v="11.876275750756422"/>
  </r>
  <r>
    <d v="2025-04-01T00:00:00"/>
    <d v="2025-06-30T00:00:00"/>
    <s v="All"/>
    <s v="All"/>
    <x v="10"/>
    <s v="Category 4"/>
    <s v="Waste Management NZ limited report"/>
    <s v="Nick Glennie"/>
    <s v="Landfill - OG"/>
    <s v="Waste Management quaterly report"/>
    <s v="Moderate amount of uncertainty"/>
    <s v="Collate the data from the summary report and as all the ministry location have landfill with gas recovery then we used the associated emission factor"/>
    <s v="Unknown composition with gas recovery office waste"/>
    <s v="kg"/>
    <n v="0"/>
    <n v="0.58404864000000001"/>
    <n v="0"/>
    <n v="13758.966"/>
    <n v="0"/>
    <n v="8035.90538010624"/>
    <n v="0"/>
    <s v="-"/>
    <s v="-"/>
    <s v="-"/>
    <n v="8.0359053801062394"/>
  </r>
  <r>
    <d v="2025-04-01T00:00:00"/>
    <d v="2025-06-30T00:00:00"/>
    <s v="All"/>
    <s v="All"/>
    <x v="11"/>
    <s v="Category 4"/>
    <s v="Smart Power report"/>
    <s v="Smart power"/>
    <s v="Electricity Transmission Losses"/>
    <s v="Smart Power  report"/>
    <s v="Limited amount of uncertainty"/>
    <s v="Report from Smart Power database base on actual verified invoices and processed to an environmental format"/>
    <s v="Electricity Transmission Losses"/>
    <s v="kWh"/>
    <n v="7.4682387999999997E-3"/>
    <n v="2.0764930000000001E-4"/>
    <n v="1.44142E-5"/>
    <n v="286509.50947548379"/>
    <n v="2139.7214352337755"/>
    <n v="59.493499085927581"/>
    <n v="4.1298053714815186"/>
    <s v="-"/>
    <s v="-"/>
    <s v="-"/>
    <n v="2.2033447396911843"/>
  </r>
  <r>
    <d v="2025-04-01T00:00:00"/>
    <d v="2025-06-30T00:00:00"/>
    <s v="All"/>
    <s v="All"/>
    <x v="12"/>
    <s v="Category 4"/>
    <m/>
    <m/>
    <s v="Water"/>
    <m/>
    <m/>
    <m/>
    <m/>
    <s v="kL"/>
    <n v="4.7147309900000003E-2"/>
    <n v="1.3108989000000001E-3"/>
    <n v="9.0997199999999997E-5"/>
    <n v="0"/>
    <n v="0"/>
    <n v="0"/>
    <n v="0"/>
    <s v="-"/>
    <s v="-"/>
    <s v="-"/>
    <n v="0"/>
  </r>
  <r>
    <d v="2025-04-01T00:00:00"/>
    <d v="2025-06-30T00:00:00"/>
    <s v="All"/>
    <s v="All"/>
    <x v="2"/>
    <s v="Category 3"/>
    <s v="Tandem Report"/>
    <s v="Cindy McCartney (MOH)"/>
    <s v="Accommodation - Indonesia"/>
    <s v="Summary Quartely report"/>
    <s v="Limited amount of uncertainty"/>
    <s v="sort report by country of destination and chose appropriate emmission factor"/>
    <s v="Hotel stay - Indonesia"/>
    <s v="Nights"/>
    <n v="52.313935870000002"/>
    <n v="0"/>
    <n v="0"/>
    <n v="0"/>
    <n v="0"/>
    <n v="0"/>
    <n v="0"/>
    <s v="-"/>
    <s v="-"/>
    <s v="-"/>
    <n v="0"/>
  </r>
  <r>
    <d v="2025-04-01T00:00:00"/>
    <d v="2025-06-30T00:00:00"/>
    <s v="All"/>
    <s v="All"/>
    <x v="2"/>
    <s v="Category 3"/>
    <s v="Tandem Report"/>
    <s v="Cindy McCartney (MOH)"/>
    <s v="Accommodation - Panama"/>
    <s v="Summary Quartely report"/>
    <s v="Limited amount of uncertainty"/>
    <s v="sort report by country of destination and chose appropriate emmission factor"/>
    <s v="Hotel stay - Panama"/>
    <s v="Nights"/>
    <n v="21.19874686"/>
    <n v="0"/>
    <n v="0"/>
    <n v="0"/>
    <n v="0"/>
    <n v="0"/>
    <n v="0"/>
    <s v="-"/>
    <s v="-"/>
    <s v="-"/>
    <n v="0"/>
  </r>
  <r>
    <d v="2025-04-01T00:00:00"/>
    <d v="2025-06-30T00:00:00"/>
    <s v="All"/>
    <s v="All"/>
    <x v="2"/>
    <s v="Category 3"/>
    <s v="Tandem Report"/>
    <s v="Cindy McCartney (MOH)"/>
    <s v="Accommodation - South Africa"/>
    <s v="Summary Quartely report"/>
    <s v="Limited amount of uncertainty"/>
    <s v="sort report by country of destination and chose appropriate emmission factor"/>
    <s v="Hotel stay - South Africa"/>
    <s v="Nights"/>
    <n v="52.748677549999996"/>
    <n v="0"/>
    <n v="0"/>
    <n v="0"/>
    <n v="0"/>
    <n v="0"/>
    <n v="0"/>
    <s v="-"/>
    <s v="-"/>
    <s v="-"/>
    <n v="0"/>
  </r>
  <r>
    <d v="2025-04-01T00:00:00"/>
    <d v="2025-06-30T00:00:00"/>
    <s v="All"/>
    <s v="All"/>
    <x v="2"/>
    <s v="Category 3"/>
    <s v="Tandem Report"/>
    <s v="Cindy McCartney (MOH)"/>
    <s v="Accommodation - Hungary"/>
    <s v="Summary Quartely report"/>
    <s v="Limited amount of uncertainty"/>
    <s v="sort report by country of destination and chose appropriate emmission factor"/>
    <s v="Hotel stay - Hungary"/>
    <s v="Nights"/>
    <n v="22.227532950000001"/>
    <n v="0"/>
    <n v="0"/>
    <n v="0"/>
    <n v="0"/>
    <n v="0"/>
    <n v="0"/>
    <s v="-"/>
    <s v="-"/>
    <s v="-"/>
    <n v="0"/>
  </r>
  <r>
    <d v="2025-04-01T00:00:00"/>
    <d v="2025-06-30T00:00:00"/>
    <s v="All"/>
    <s v="All"/>
    <x v="6"/>
    <s v="Category 3"/>
    <s v="Financial report"/>
    <s v="Leyton Anderson (MOH)"/>
    <s v="Public transport passenger - Bus Electric"/>
    <s v="Financial quaterly report"/>
    <s v="Reasonable amount of uncertainty"/>
    <s v="extracted based on expanses description"/>
    <s v="Bus_elec_pkm"/>
    <s v="pkm"/>
    <n v="2.0053593299999999E-2"/>
    <n v="5.3611000000000002E-4"/>
    <n v="3.43928E-5"/>
    <n v="330"/>
    <n v="6.6176857889999994"/>
    <n v="0.1769163"/>
    <n v="1.1349624000000001E-2"/>
    <s v="-"/>
    <s v="-"/>
    <s v="-"/>
    <n v="6.8059517129999995E-3"/>
  </r>
  <r>
    <d v="2025-04-01T00:00:00"/>
    <d v="2025-06-30T00:00:00"/>
    <s v="All"/>
    <s v="All"/>
    <x v="2"/>
    <s v="Category 3"/>
    <s v="Tandem Report"/>
    <s v="Cindy McCartney (MOH)"/>
    <s v="Accommodation - Belgium"/>
    <s v="Summary Quartely report"/>
    <s v="Limited amount of uncertainty"/>
    <s v="sort report by country of destination and chose appropriate emmission factor"/>
    <s v="Hotel stay - Belgium"/>
    <s v="Nights"/>
    <n v="14.552063"/>
    <n v="0"/>
    <n v="0"/>
    <n v="0"/>
    <n v="0"/>
    <n v="0"/>
    <n v="0"/>
    <s v="-"/>
    <s v="-"/>
    <s v="-"/>
    <n v="0"/>
  </r>
  <r>
    <d v="2025-04-01T00:00:00"/>
    <d v="2025-06-30T00:00:00"/>
    <s v="All"/>
    <s v="All"/>
    <x v="2"/>
    <s v="Category 3"/>
    <s v="Tandem Report"/>
    <s v="Cindy McCartney (MOH)"/>
    <s v="Accommodation - Brazil"/>
    <s v="Summary Quartely report"/>
    <s v="Limited amount of uncertainty"/>
    <s v="sort report by country of destination and chose appropriate emmission factor"/>
    <s v="Hotel stay - Brazil"/>
    <s v="Nights"/>
    <n v="6.7573100620000002"/>
    <n v="0"/>
    <n v="0"/>
    <n v="0"/>
    <n v="0"/>
    <n v="0"/>
    <n v="0"/>
    <s v="-"/>
    <s v="-"/>
    <s v="-"/>
    <n v="0"/>
  </r>
  <r>
    <d v="2025-04-01T00:00:00"/>
    <d v="2025-06-30T00:00:00"/>
    <s v="All"/>
    <s v="All"/>
    <x v="2"/>
    <s v="Category 4"/>
    <s v="Tandem Report"/>
    <s v="Cindy McCartney (MOH)"/>
    <s v="Accommodation - Argentina"/>
    <s v="Summary Quartely report"/>
    <s v="Limited amount of uncertainty"/>
    <s v="sort report by country of destination and chose appropriate emmission factor"/>
    <s v="Hotel stay - Argentina"/>
    <s v="Nights"/>
    <n v="15.32536591"/>
    <n v="0"/>
    <n v="0"/>
    <n v="6"/>
    <n v="91.952195459999999"/>
    <n v="0"/>
    <n v="0"/>
    <s v="-"/>
    <s v="-"/>
    <s v="-"/>
    <n v="9.1952195459999997E-2"/>
  </r>
  <r>
    <m/>
    <m/>
    <m/>
    <m/>
    <x v="13"/>
    <m/>
    <m/>
    <m/>
    <m/>
    <m/>
    <m/>
    <m/>
    <m/>
    <m/>
    <m/>
    <m/>
    <m/>
    <m/>
    <m/>
    <m/>
    <m/>
    <m/>
    <m/>
    <m/>
    <m/>
  </r>
  <r>
    <m/>
    <m/>
    <m/>
    <m/>
    <x v="13"/>
    <m/>
    <m/>
    <m/>
    <m/>
    <m/>
    <m/>
    <m/>
    <m/>
    <m/>
    <m/>
    <m/>
    <m/>
    <m/>
    <m/>
    <m/>
    <m/>
    <m/>
    <m/>
    <m/>
    <m/>
  </r>
  <r>
    <m/>
    <m/>
    <m/>
    <m/>
    <x v="13"/>
    <m/>
    <m/>
    <m/>
    <m/>
    <m/>
    <m/>
    <m/>
    <m/>
    <m/>
    <m/>
    <m/>
    <m/>
    <m/>
    <m/>
    <m/>
    <m/>
    <m/>
    <m/>
    <m/>
    <m/>
  </r>
  <r>
    <m/>
    <m/>
    <m/>
    <m/>
    <x v="13"/>
    <m/>
    <m/>
    <m/>
    <m/>
    <m/>
    <m/>
    <m/>
    <m/>
    <m/>
    <m/>
    <m/>
    <m/>
    <m/>
    <m/>
    <m/>
    <m/>
    <m/>
    <m/>
    <m/>
    <m/>
  </r>
  <r>
    <m/>
    <m/>
    <m/>
    <m/>
    <x v="13"/>
    <m/>
    <m/>
    <m/>
    <m/>
    <m/>
    <m/>
    <m/>
    <m/>
    <m/>
    <m/>
    <m/>
    <m/>
    <m/>
    <m/>
    <m/>
    <m/>
    <m/>
    <m/>
    <m/>
    <m/>
  </r>
  <r>
    <m/>
    <m/>
    <m/>
    <m/>
    <x v="13"/>
    <m/>
    <m/>
    <m/>
    <m/>
    <m/>
    <m/>
    <m/>
    <m/>
    <m/>
    <m/>
    <m/>
    <m/>
    <m/>
    <m/>
    <m/>
    <m/>
    <m/>
    <m/>
    <m/>
    <m/>
  </r>
  <r>
    <m/>
    <m/>
    <m/>
    <m/>
    <x v="13"/>
    <m/>
    <m/>
    <m/>
    <m/>
    <m/>
    <m/>
    <m/>
    <m/>
    <m/>
    <m/>
    <m/>
    <m/>
    <m/>
    <m/>
    <m/>
    <m/>
    <m/>
    <m/>
    <m/>
    <m/>
  </r>
  <r>
    <m/>
    <m/>
    <m/>
    <m/>
    <x v="13"/>
    <m/>
    <m/>
    <m/>
    <m/>
    <m/>
    <m/>
    <m/>
    <m/>
    <m/>
    <m/>
    <m/>
    <m/>
    <m/>
    <m/>
    <m/>
    <m/>
    <m/>
    <m/>
    <m/>
    <m/>
  </r>
  <r>
    <m/>
    <m/>
    <m/>
    <m/>
    <x v="13"/>
    <m/>
    <m/>
    <m/>
    <m/>
    <m/>
    <m/>
    <m/>
    <m/>
    <m/>
    <m/>
    <m/>
    <m/>
    <m/>
    <m/>
    <m/>
    <m/>
    <m/>
    <m/>
    <m/>
    <m/>
  </r>
  <r>
    <m/>
    <m/>
    <m/>
    <m/>
    <x v="13"/>
    <m/>
    <m/>
    <m/>
    <m/>
    <m/>
    <m/>
    <m/>
    <m/>
    <m/>
    <m/>
    <m/>
    <m/>
    <m/>
    <m/>
    <m/>
    <m/>
    <m/>
    <m/>
    <m/>
    <m/>
  </r>
  <r>
    <m/>
    <m/>
    <m/>
    <m/>
    <x v="13"/>
    <m/>
    <m/>
    <m/>
    <m/>
    <m/>
    <m/>
    <m/>
    <m/>
    <m/>
    <m/>
    <m/>
    <m/>
    <m/>
    <m/>
    <m/>
    <m/>
    <m/>
    <m/>
    <m/>
    <m/>
  </r>
  <r>
    <m/>
    <m/>
    <m/>
    <m/>
    <x v="13"/>
    <m/>
    <m/>
    <m/>
    <m/>
    <m/>
    <m/>
    <m/>
    <m/>
    <m/>
    <m/>
    <m/>
    <m/>
    <m/>
    <m/>
    <m/>
    <m/>
    <m/>
    <m/>
    <m/>
    <m/>
  </r>
  <r>
    <m/>
    <m/>
    <m/>
    <m/>
    <x v="13"/>
    <m/>
    <m/>
    <m/>
    <m/>
    <m/>
    <m/>
    <m/>
    <m/>
    <m/>
    <m/>
    <m/>
    <m/>
    <n v="1325252.5831493547"/>
    <m/>
    <m/>
    <m/>
    <m/>
    <m/>
    <m/>
    <n v="187.83030106538888"/>
  </r>
  <r>
    <m/>
    <m/>
    <m/>
    <m/>
    <x v="13"/>
    <m/>
    <m/>
    <m/>
    <m/>
    <m/>
    <m/>
    <m/>
    <m/>
    <m/>
    <m/>
    <m/>
    <m/>
    <n v="1325252.5831493544"/>
    <m/>
    <m/>
    <m/>
    <m/>
    <m/>
    <m/>
    <m/>
  </r>
  <r>
    <m/>
    <m/>
    <m/>
    <m/>
    <x v="13"/>
    <m/>
    <m/>
    <m/>
    <m/>
    <m/>
    <m/>
    <m/>
    <m/>
    <m/>
    <m/>
    <m/>
    <m/>
    <n v="0"/>
    <m/>
    <m/>
    <m/>
    <m/>
    <m/>
    <m/>
    <m/>
  </r>
  <r>
    <m/>
    <m/>
    <m/>
    <m/>
    <x v="13"/>
    <m/>
    <m/>
    <m/>
    <m/>
    <m/>
    <m/>
    <m/>
    <m/>
    <m/>
    <m/>
    <m/>
    <m/>
    <m/>
    <m/>
    <m/>
    <m/>
    <m/>
    <m/>
    <m/>
    <m/>
  </r>
</pivotCacheRecords>
</file>

<file path=xl/pivotCache/pivotCacheRecords3.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74">
  <r>
    <d v="2024-07-01T00:00:00"/>
    <d v="2024-09-30T00:00:00"/>
    <s v="All"/>
    <s v="All"/>
    <x v="0"/>
    <s v="Category 1"/>
    <s v="Kiwi Fuel Card invoice &amp; report"/>
    <s v="Suzane Scdduer (MOH)"/>
    <s v="Vehicle Fleet - Diesel"/>
    <s v="Monthly Summary report and invoices"/>
    <s v="Limited amount of uncertainty"/>
    <s v="Cross check summary against invoices and collate the data"/>
    <s v="Transport fuel Diesel"/>
    <s v="Lt"/>
    <n v="2.639279658"/>
    <n v="3.9564044999999999E-3"/>
    <n v="3.7444542499999997E-2"/>
    <n v="0"/>
    <n v="0"/>
    <n v="0"/>
    <n v="0"/>
    <s v="-"/>
    <s v="-"/>
    <s v="-"/>
    <n v="0"/>
  </r>
  <r>
    <d v="2024-07-01T00:00:00"/>
    <d v="2024-09-30T00:00:00"/>
    <s v="All"/>
    <s v="All"/>
    <x v="0"/>
    <s v="Category 1"/>
    <s v="Kiwi Fuel Card invoice &amp; report"/>
    <s v="Suzane Scdduer (MOH)"/>
    <s v="Vehicle Fleet - Premium"/>
    <s v="Monthly Summary report and invoices"/>
    <s v="Limited amount of uncertainty"/>
    <s v="Cross check summary against invoices and collate the data"/>
    <s v="Transport fuel Premium petrol"/>
    <s v="Lt"/>
    <n v="2.3213315290000001"/>
    <n v="3.0769376500000001E-2"/>
    <n v="7.0596405000000001E-2"/>
    <n v="21.36"/>
    <n v="49.583641459440003"/>
    <n v="0.65723388203999999"/>
    <n v="1.5079392108"/>
    <s v="-"/>
    <s v="-"/>
    <s v="-"/>
    <n v="5.1748814552280011E-2"/>
  </r>
  <r>
    <d v="2024-07-01T00:00:00"/>
    <d v="2024-09-30T00:00:00"/>
    <s v="All"/>
    <s v="All"/>
    <x v="0"/>
    <s v="Category 1"/>
    <s v="Kiwi Fuel Card invoice &amp; report"/>
    <s v="Suzane Scdduer (MOH)"/>
    <s v="Vehicle Fleet - Regular"/>
    <s v="Monthly Summary report and invoices"/>
    <s v="Limited amount of uncertainty"/>
    <s v="Cross check summary against invoices and collate the data"/>
    <s v="Transport fuel Regular petrol"/>
    <s v="Lt"/>
    <n v="2.2831220220000001"/>
    <n v="3.03562842E-2"/>
    <n v="6.9648617400000001E-2"/>
    <n v="138.19"/>
    <n v="315.50463222018004"/>
    <n v="4.1949349135979999"/>
    <n v="9.6247424385060008"/>
    <s v="-"/>
    <s v="-"/>
    <s v="-"/>
    <n v="0.32932430957228404"/>
  </r>
  <r>
    <d v="2024-07-01T00:00:00"/>
    <d v="2024-09-30T00:00:00"/>
    <s v="All"/>
    <s v="All"/>
    <x v="1"/>
    <s v="Category 2"/>
    <s v="Smart Power report"/>
    <s v="Smart power"/>
    <s v="Electricity - Energy"/>
    <s v="Environmental consumption summary report "/>
    <s v="Limited amount of uncertainty"/>
    <s v="Report from Smart Power database base on actual verified invoices and processed to an environmental format"/>
    <s v="Purchase electricity 2020"/>
    <s v="kWh"/>
    <n v="9.8199060099999999E-2"/>
    <n v="2.7303581E-3"/>
    <n v="1.8953009999999999E-4"/>
    <n v="300444.10199999984"/>
    <n v="29503.328428988512"/>
    <n v="820.31998749292575"/>
    <n v="56.943200696470164"/>
    <s v="-"/>
    <s v="-"/>
    <s v="-"/>
    <n v="30.38059161717791"/>
  </r>
  <r>
    <d v="2024-07-01T00:00:00"/>
    <d v="2024-09-30T00:00:00"/>
    <s v="All"/>
    <s v="All"/>
    <x v="2"/>
    <s v="Category 3"/>
    <s v="Tandem Report"/>
    <s v="Cindy McCartney (MOH)"/>
    <s v="Accommodation - United Arab Emirates"/>
    <s v="Summary Quartely report"/>
    <s v="Limited amount of uncertainty"/>
    <s v="sort report by country of destination and chose appropriate emmission factor"/>
    <s v="Hotel stay - United Arab Emirates"/>
    <s v="Nights"/>
    <n v="54.724472830000003"/>
    <m/>
    <m/>
    <n v="0"/>
    <n v="0"/>
    <n v="0"/>
    <n v="0"/>
    <s v="-"/>
    <s v="-"/>
    <s v="-"/>
    <n v="0"/>
  </r>
  <r>
    <d v="2024-07-01T00:00:00"/>
    <d v="2024-09-30T00:00:00"/>
    <s v="All"/>
    <s v="All"/>
    <x v="2"/>
    <s v="Category 3"/>
    <s v="Tandem Report"/>
    <s v="Cindy McCartney (MOH)"/>
    <s v="Accommodation - Australia"/>
    <s v="Summary Quartely report"/>
    <s v="Limited amount of uncertainty"/>
    <s v="sort report by country of destination and chose appropriate emmission factor"/>
    <s v="Hotel stay - Australia"/>
    <s v="Nights"/>
    <n v="34.119415830000001"/>
    <m/>
    <m/>
    <n v="6"/>
    <n v="204.71649497999999"/>
    <n v="0"/>
    <n v="0"/>
    <s v="-"/>
    <s v="-"/>
    <s v="-"/>
    <n v="0.20471649498"/>
  </r>
  <r>
    <d v="2024-07-01T00:00:00"/>
    <d v="2024-09-30T00:00:00"/>
    <s v="All"/>
    <s v="All"/>
    <x v="2"/>
    <s v="Category 3"/>
    <s v="Tandem Report"/>
    <s v="Cindy McCartney (MOH)"/>
    <s v="Accommodation - Austria"/>
    <s v="Summary Quartely report"/>
    <s v="Limited amount of uncertainty"/>
    <s v="sort report by country of destination and chose appropriate emmission factor"/>
    <s v="Hotel stay - Austria"/>
    <s v="Nights"/>
    <n v="10.050758399999999"/>
    <m/>
    <m/>
    <n v="0"/>
    <n v="0"/>
    <n v="0"/>
    <n v="0"/>
    <s v="-"/>
    <s v="-"/>
    <s v="-"/>
    <n v="0"/>
  </r>
  <r>
    <d v="2024-07-01T00:00:00"/>
    <d v="2024-09-30T00:00:00"/>
    <s v="All"/>
    <s v="All"/>
    <x v="2"/>
    <s v="Category 3"/>
    <s v="Tandem Report"/>
    <s v="Cindy McCartney (MOH)"/>
    <s v="Accommodation - Canada"/>
    <s v="Summary Quartely report"/>
    <s v="Limited amount of uncertainty"/>
    <s v="sort report by country of destination and chose appropriate emmission factor"/>
    <s v="Hotel stay - Canada"/>
    <s v="Nights"/>
    <n v="10.62474158"/>
    <m/>
    <m/>
    <n v="8"/>
    <n v="84.997932640000002"/>
    <n v="0"/>
    <n v="0"/>
    <s v="-"/>
    <s v="-"/>
    <s v="-"/>
    <n v="8.4997932639999996E-2"/>
  </r>
  <r>
    <d v="2024-07-01T00:00:00"/>
    <d v="2024-09-30T00:00:00"/>
    <s v="All"/>
    <s v="All"/>
    <x v="2"/>
    <s v="Category 3"/>
    <s v="Tandem Report"/>
    <s v="Cindy McCartney (MOH)"/>
    <s v="Accommodation - United Kingdom"/>
    <s v="Summary Quartely report"/>
    <s v="Limited amount of uncertainty"/>
    <s v="sort report by country of destination and chose appropriate emmission factor"/>
    <s v="Hotel stay - United Kingdom"/>
    <s v="Nights"/>
    <n v="10.37875541"/>
    <m/>
    <m/>
    <n v="0"/>
    <n v="0"/>
    <n v="0"/>
    <n v="0"/>
    <s v="-"/>
    <s v="-"/>
    <s v="-"/>
    <n v="0"/>
  </r>
  <r>
    <d v="2024-07-01T00:00:00"/>
    <d v="2024-09-30T00:00:00"/>
    <s v="All"/>
    <s v="All"/>
    <x v="2"/>
    <s v="Category 3"/>
    <s v="Tandem Report"/>
    <s v="Cindy McCartney (MOH)"/>
    <s v="Accommodation - Netherlands"/>
    <s v="Summary Quartely report"/>
    <s v="Limited amount of uncertainty"/>
    <s v="sort report by country of destination and chose appropriate emmission factor"/>
    <s v="Hotel stay - Netherlands"/>
    <s v="Nights"/>
    <n v="15.560623720000001"/>
    <m/>
    <m/>
    <n v="0"/>
    <n v="0"/>
    <n v="0"/>
    <n v="0"/>
    <s v="-"/>
    <s v="-"/>
    <s v="-"/>
    <n v="0"/>
  </r>
  <r>
    <d v="2024-07-01T00:00:00"/>
    <d v="2024-09-30T00:00:00"/>
    <s v="All"/>
    <s v="All"/>
    <x v="2"/>
    <s v="Category 3"/>
    <s v="Tandem Report"/>
    <s v="Cindy McCartney (MOH)"/>
    <s v="Accommodation - New Zealand"/>
    <s v="Summary Quartely report"/>
    <s v="Limited amount of uncertainty"/>
    <s v="sort report by country of destination and chose appropriate emmission factor"/>
    <s v="Hotel stay - New Zealand"/>
    <s v="Nights"/>
    <n v="10.30784912"/>
    <m/>
    <m/>
    <n v="484.99999999999989"/>
    <n v="4999.3068231999987"/>
    <n v="0"/>
    <n v="0"/>
    <s v="-"/>
    <s v="-"/>
    <s v="-"/>
    <n v="4.9993068231999986"/>
  </r>
  <r>
    <d v="2024-07-01T00:00:00"/>
    <d v="2024-09-30T00:00:00"/>
    <s v="All"/>
    <s v="All"/>
    <x v="2"/>
    <s v="Category 3"/>
    <s v="Tandem Report"/>
    <s v="Cindy McCartney (MOH)"/>
    <s v="Accommodation - Philippines"/>
    <s v="Summary Quartely report"/>
    <s v="Limited amount of uncertainty"/>
    <s v="sort report by country of destination and chose appropriate emmission factor"/>
    <s v="Hotel stay - Philippines"/>
    <s v="Nights"/>
    <n v="55.761616889999999"/>
    <m/>
    <m/>
    <n v="0"/>
    <n v="0"/>
    <n v="0"/>
    <n v="0"/>
    <s v="-"/>
    <s v="-"/>
    <s v="-"/>
    <n v="0"/>
  </r>
  <r>
    <d v="2024-07-01T00:00:00"/>
    <d v="2024-09-30T00:00:00"/>
    <s v="All"/>
    <s v="All"/>
    <x v="2"/>
    <s v="Category 3"/>
    <s v="Tandem Report"/>
    <s v="Cindy McCartney (MOH)"/>
    <s v="Accommodation - Singapore"/>
    <s v="Summary Quartely report"/>
    <s v="Limited amount of uncertainty"/>
    <s v="sort report by country of destination and chose appropriate emmission factor"/>
    <s v="Hotel stay - Singapore"/>
    <s v="Nights"/>
    <n v="23.305414110000001"/>
    <m/>
    <m/>
    <n v="0"/>
    <n v="0"/>
    <n v="0"/>
    <n v="0"/>
    <s v="-"/>
    <s v="-"/>
    <s v="-"/>
    <n v="0"/>
  </r>
  <r>
    <d v="2024-07-01T00:00:00"/>
    <d v="2024-09-30T00:00:00"/>
    <s v="All"/>
    <s v="All"/>
    <x v="2"/>
    <s v="Category 3"/>
    <s v="Tandem Report"/>
    <s v="Cindy McCartney (MOH)"/>
    <s v="Accommodation - China"/>
    <s v="Summary Quartely report"/>
    <s v="Limited amount of uncertainty"/>
    <s v="sort report by country of destination and chose appropriate emmission factor"/>
    <s v="Hotel stay - China"/>
    <s v="Nights"/>
    <n v="58.306250720000001"/>
    <m/>
    <m/>
    <n v="0"/>
    <n v="0"/>
    <n v="0"/>
    <n v="0"/>
    <s v="-"/>
    <s v="-"/>
    <s v="-"/>
    <n v="0"/>
  </r>
  <r>
    <d v="2024-07-01T00:00:00"/>
    <d v="2024-09-30T00:00:00"/>
    <s v="All"/>
    <s v="All"/>
    <x v="2"/>
    <s v="Category 3"/>
    <s v="Tandem Report"/>
    <s v="Cindy McCartney (MOH)"/>
    <s v="Accommodation - Colombia"/>
    <s v="Summary Quartely report"/>
    <s v="Limited amount of uncertainty"/>
    <s v="sort report by country of destination and chose appropriate emmission factor"/>
    <s v="Hotel stay - Colombia"/>
    <s v="Nights"/>
    <n v="16.27678951"/>
    <m/>
    <m/>
    <n v="0"/>
    <n v="0"/>
    <n v="0"/>
    <n v="0"/>
    <s v="-"/>
    <s v="-"/>
    <s v="-"/>
    <n v="0"/>
  </r>
  <r>
    <d v="2024-07-01T00:00:00"/>
    <d v="2024-09-30T00:00:00"/>
    <s v="All"/>
    <s v="All"/>
    <x v="2"/>
    <s v="Category 3"/>
    <s v="Tandem Report"/>
    <s v="Cindy McCartney (MOH)"/>
    <s v="Accommodation - Malaysia"/>
    <s v="Summary Quartely report"/>
    <s v="Limited amount of uncertainty"/>
    <s v="sort report by country of destination and chose appropriate emmission factor"/>
    <s v="Hotel stay - Malaysia"/>
    <s v="Nights"/>
    <n v="55.175452630000002"/>
    <m/>
    <m/>
    <n v="0"/>
    <n v="0"/>
    <n v="0"/>
    <n v="0"/>
    <s v="-"/>
    <s v="-"/>
    <s v="-"/>
    <n v="0"/>
  </r>
  <r>
    <d v="2024-07-01T00:00:00"/>
    <d v="2024-09-30T00:00:00"/>
    <s v="All"/>
    <s v="All"/>
    <x v="2"/>
    <s v="Category 3"/>
    <s v="Tandem Report"/>
    <s v="Cindy McCartney (MOH)"/>
    <s v="Accommodation - French polynesia"/>
    <s v="Summary Quartely report"/>
    <s v="Limited amount of uncertainty"/>
    <s v="sort report by country of destination and chose appropriate emmission factor"/>
    <s v="Hotel stay - French polynesia"/>
    <s v="Nights"/>
    <n v="73"/>
    <m/>
    <m/>
    <n v="0"/>
    <n v="0"/>
    <n v="0"/>
    <n v="0"/>
    <s v="-"/>
    <s v="-"/>
    <s v="-"/>
    <n v="0"/>
  </r>
  <r>
    <d v="2024-07-01T00:00:00"/>
    <d v="2024-09-30T00:00:00"/>
    <s v="All"/>
    <s v="All"/>
    <x v="2"/>
    <s v="Category 3"/>
    <s v="Tandem Report"/>
    <s v="Cindy McCartney (MOH)"/>
    <s v="Accommodation - Switzerland"/>
    <s v="Summary Quartely report"/>
    <s v="Limited amount of uncertainty"/>
    <s v="sort report by country of destination and chose appropriate emmission factor"/>
    <s v="Hotel stay - Switzerland"/>
    <s v="Nights"/>
    <n v="7.9408291599999998"/>
    <m/>
    <m/>
    <n v="5"/>
    <n v="39.704145799999999"/>
    <n v="0"/>
    <n v="0"/>
    <s v="-"/>
    <s v="-"/>
    <s v="-"/>
    <n v="3.97041458E-2"/>
  </r>
  <r>
    <d v="2024-07-01T00:00:00"/>
    <d v="2024-09-30T00:00:00"/>
    <s v="All"/>
    <s v="All"/>
    <x v="2"/>
    <s v="Category 3"/>
    <s v="Tandem Report"/>
    <s v="Cindy McCartney (MOH)"/>
    <s v="Accommodation - Thailand"/>
    <s v="Summary Quartely report"/>
    <s v="Limited amount of uncertainty"/>
    <s v="sort report by country of destination and chose appropriate emmission factor"/>
    <s v="Hotel stay - Thailand"/>
    <s v="Nights"/>
    <n v="43.879308000000002"/>
    <m/>
    <m/>
    <n v="0"/>
    <n v="0"/>
    <n v="0"/>
    <n v="0"/>
    <s v="-"/>
    <s v="-"/>
    <s v="-"/>
    <n v="0"/>
  </r>
  <r>
    <d v="2024-07-01T00:00:00"/>
    <d v="2024-09-30T00:00:00"/>
    <s v="All"/>
    <s v="All"/>
    <x v="2"/>
    <s v="Category 3"/>
    <s v="Tandem Report"/>
    <s v="Cindy McCartney (MOH)"/>
    <s v="Accommodation - United States"/>
    <s v="Summary Quartely report"/>
    <s v="Limited amount of uncertainty"/>
    <s v="sort report by country of destination and chose appropriate emmission factor"/>
    <s v="Hotel stay - United States"/>
    <s v="Nights"/>
    <n v="14.23988937"/>
    <m/>
    <m/>
    <n v="0"/>
    <n v="0"/>
    <n v="0"/>
    <n v="0"/>
    <s v="-"/>
    <s v="-"/>
    <s v="-"/>
    <n v="0"/>
  </r>
  <r>
    <d v="2024-07-01T00:00:00"/>
    <d v="2024-09-30T00:00:00"/>
    <s v="All"/>
    <s v="All"/>
    <x v="2"/>
    <s v="Category 3"/>
    <s v="Tandem Report"/>
    <s v="Cindy McCartney (MOH)"/>
    <s v="Accommodation - Rusian Federation"/>
    <s v="Summary Quartely report"/>
    <s v="Limited amount of uncertainty"/>
    <s v="sort report by country of destination and chose appropriate emmission factor"/>
    <s v="Hotel stay - Rusian Federation"/>
    <s v="Nights"/>
    <n v="30.9"/>
    <m/>
    <m/>
    <n v="0"/>
    <n v="0"/>
    <n v="0"/>
    <n v="0"/>
    <s v="-"/>
    <s v="-"/>
    <s v="-"/>
    <n v="0"/>
  </r>
  <r>
    <d v="2024-07-01T00:00:00"/>
    <d v="2024-09-30T00:00:00"/>
    <s v="All"/>
    <s v="All"/>
    <x v="2"/>
    <s v="Category 3"/>
    <s v="Tandem Report"/>
    <s v="Cindy McCartney (MOH)"/>
    <s v="Accommodation - Fiji"/>
    <s v="Summary Quartely report"/>
    <s v="Limited amount of uncertainty"/>
    <s v="sort report by country of destination and chose appropriate emmission factor"/>
    <s v="Hotel stay - Fiji"/>
    <s v="Nights"/>
    <n v="54.8"/>
    <m/>
    <m/>
    <n v="6"/>
    <n v="328.79999999999995"/>
    <n v="0"/>
    <n v="0"/>
    <s v="-"/>
    <s v="-"/>
    <s v="-"/>
    <n v="0.32879999999999998"/>
  </r>
  <r>
    <d v="2024-07-01T00:00:00"/>
    <d v="2024-09-30T00:00:00"/>
    <s v="All"/>
    <s v="All"/>
    <x v="2"/>
    <s v="Category 3"/>
    <s v="Tandem Report"/>
    <s v="Cindy McCartney (MOH)"/>
    <s v="Accommodation - Portugal"/>
    <s v="Summary Quartely report"/>
    <s v="Limited amount of uncertainty"/>
    <s v="sort report by country of destination and chose appropriate emmission factor"/>
    <s v="Hotel stay - Portugal"/>
    <s v="Nights"/>
    <n v="12.77550297"/>
    <m/>
    <m/>
    <n v="0"/>
    <n v="0"/>
    <n v="0"/>
    <n v="0"/>
    <s v="-"/>
    <s v="-"/>
    <s v="-"/>
    <n v="0"/>
  </r>
  <r>
    <d v="2024-07-01T00:00:00"/>
    <d v="2024-09-30T00:00:00"/>
    <s v="All"/>
    <s v="All"/>
    <x v="2"/>
    <s v="Category 3"/>
    <s v="Tandem Report"/>
    <s v="Cindy McCartney (MOH)"/>
    <s v="Accommodation - Italy"/>
    <s v="Summary Quartely report"/>
    <s v="Limited amount of uncertainty"/>
    <s v="sort report by country of destination and chose appropriate emmission factor"/>
    <s v="Hotel stay - Italy"/>
    <s v="Nights"/>
    <n v="15.33321042"/>
    <m/>
    <m/>
    <n v="0"/>
    <n v="0"/>
    <n v="0"/>
    <n v="0"/>
    <s v="-"/>
    <s v="-"/>
    <s v="-"/>
    <n v="0"/>
  </r>
  <r>
    <d v="2024-07-01T00:00:00"/>
    <d v="2024-09-30T00:00:00"/>
    <s v="All"/>
    <s v="All"/>
    <x v="3"/>
    <s v="Category 3"/>
    <s v="Financial report"/>
    <s v="Leyton Anderson (MOH)"/>
    <s v="Air Travel - Domestic Ave"/>
    <s v="Summary Quartely report"/>
    <s v="Reasonable amount of uncertainty"/>
    <s v="Calculated based on travel expanses description"/>
    <s v="Air Travel - Domestic Ave with radiative Forcing factor"/>
    <s v="pkm"/>
    <n v="0.193417546"/>
    <n v="2.2274699999999999E-5"/>
    <n v="8.4325540000000003E-4"/>
    <n v="1920"/>
    <n v="371.36168831999998"/>
    <n v="4.2767423999999998E-2"/>
    <n v="1.6190503680000001"/>
    <s v="-"/>
    <s v="-"/>
    <s v="-"/>
    <n v="0.37302350611199997"/>
  </r>
  <r>
    <d v="2024-07-01T00:00:00"/>
    <d v="2024-09-30T00:00:00"/>
    <s v="All"/>
    <s v="All"/>
    <x v="3"/>
    <s v="Category 3"/>
    <s v="Tandem Report"/>
    <s v="Cindy McCartney (MOH)"/>
    <s v="Air Travel - Domestic Large"/>
    <s v="Summary Quartely report"/>
    <s v="Limited amount of uncertainty"/>
    <s v="Add the size of the air craft to the report and then sort by type class and size and collate the data"/>
    <s v="Air Travel - Domestic Large with radiative Forcing factor"/>
    <s v="pkm"/>
    <n v="0.17585382560000001"/>
    <n v="2.0251999999999999E-5"/>
    <n v="7.6668169999999998E-4"/>
    <n v="213061.05215999999"/>
    <n v="37467.601108697141"/>
    <n v="4.3149124283443197"/>
    <n v="163.35000967381745"/>
    <s v="-"/>
    <s v="-"/>
    <s v="-"/>
    <n v="37.635266030799308"/>
  </r>
  <r>
    <d v="2024-07-01T00:00:00"/>
    <d v="2024-09-30T00:00:00"/>
    <s v="All"/>
    <s v="All"/>
    <x v="3"/>
    <s v="Category 3"/>
    <s v="Tandem Report"/>
    <s v="Cindy McCartney (MOH)"/>
    <s v="Air Travel - Domestic Medium"/>
    <s v="Summary Quartely report"/>
    <s v="Limited amount of uncertainty"/>
    <s v="Add the size of the air craft to the report and then sort by type class and size and collate the data"/>
    <s v="Air Travel - Domestic Medium with radiative Forcing factor"/>
    <s v="pkm"/>
    <n v="0.2022103623"/>
    <n v="2.32873E-5"/>
    <n v="8.8159000000000002E-4"/>
    <n v="118570.02854"/>
    <n v="23976.088428994739"/>
    <n v="2.7611758256195418"/>
    <n v="104.53015146057861"/>
    <s v="-"/>
    <s v="-"/>
    <s v="-"/>
    <n v="24.083379756280937"/>
  </r>
  <r>
    <d v="2024-07-01T00:00:00"/>
    <d v="2024-09-30T00:00:00"/>
    <s v="All"/>
    <s v="All"/>
    <x v="3"/>
    <s v="Category 3"/>
    <s v="Tandem Report"/>
    <s v="Cindy McCartney (MOH)"/>
    <s v="Air Travel - Domestic Small"/>
    <s v="Summary Quartely report"/>
    <s v="Limited amount of uncertainty"/>
    <s v="Add the size of the air craft to the report and then sort by type class and size and collate the data"/>
    <s v="Air Travel - Domestic Small with radiative Forcing factor"/>
    <s v="pkm"/>
    <n v="0.57891230770000002"/>
    <n v="2.8841628999999999E-3"/>
    <n v="9.0416290000000007E-3"/>
    <n v="3178.5408600000001"/>
    <n v="1840.0964243813428"/>
    <n v="9.1674296245460933"/>
    <n v="28.739187217460941"/>
    <s v="-"/>
    <s v="-"/>
    <s v="-"/>
    <n v="1.8780030412233497"/>
  </r>
  <r>
    <d v="2024-07-01T00:00:00"/>
    <d v="2024-09-30T00:00:00"/>
    <s v="All"/>
    <s v="All"/>
    <x v="3"/>
    <s v="Category 3"/>
    <s v="Tandem Report"/>
    <s v="Cindy McCartney (MOH)"/>
    <s v="Air Travel - Long Haul Business"/>
    <s v="Summary Quartely report"/>
    <s v="Limited amount of uncertainty"/>
    <s v="Add the size of the air craft to the report and then sort by type class and size and collate the data"/>
    <s v="Air Travel - Long Haul Business with radiative Forcing factor"/>
    <s v="pkm"/>
    <n v="0.42668"/>
    <n v="2.2399999999999999E-5"/>
    <n v="1.8852349E-3"/>
    <n v="38266.981639999998"/>
    <n v="16327.755726155199"/>
    <n v="0.85718038873599989"/>
    <n v="72.142249305387239"/>
    <s v="-"/>
    <s v="-"/>
    <s v="-"/>
    <n v="16.400755155849321"/>
  </r>
  <r>
    <d v="2024-07-01T00:00:00"/>
    <d v="2024-09-30T00:00:00"/>
    <s v="All"/>
    <s v="All"/>
    <x v="3"/>
    <s v="Category 3"/>
    <s v="Tandem Report"/>
    <s v="Cindy McCartney (MOH)"/>
    <s v="Air Travel - Long Haul Economy"/>
    <s v="Summary Quartely report"/>
    <s v="Limited amount of uncertainty"/>
    <s v="Add the size of the air craft to the report and then sort by type class and size and collate the data"/>
    <s v="Air Travel - Long Haul Economy with radiative Forcing factor"/>
    <s v="pkm"/>
    <n v="0.14713000000000001"/>
    <n v="1.1199999999999999E-5"/>
    <n v="6.4916110000000002E-4"/>
    <n v="46436.011780000001"/>
    <n v="6832.1304131914003"/>
    <n v="0.52008333193599998"/>
    <n v="30.144452486717761"/>
    <s v="-"/>
    <s v="-"/>
    <s v="-"/>
    <n v="6.8627949490100537"/>
  </r>
  <r>
    <d v="2024-07-01T00:00:00"/>
    <d v="2024-09-30T00:00:00"/>
    <s v="All"/>
    <s v="All"/>
    <x v="3"/>
    <s v="Category 3"/>
    <s v="Tandem Report"/>
    <s v="Cindy McCartney (MOH)"/>
    <s v="Air Travel - Long Haul Premium Economy"/>
    <s v="Summary Quartely report"/>
    <s v="Limited amount of uncertainty"/>
    <s v="Add the size of the air craft to the report and then sort by type class and size and collate the data"/>
    <s v="Air Travel - Long Haul Premium Economy with radiative Forcing factor"/>
    <s v="pkm"/>
    <n v="0.23541000000000001"/>
    <n v="1.1199999999999999E-5"/>
    <n v="1.0404361999999999E-3"/>
    <n v="0"/>
    <n v="0"/>
    <n v="0"/>
    <n v="0"/>
    <s v="-"/>
    <s v="-"/>
    <s v="-"/>
    <n v="0"/>
  </r>
  <r>
    <d v="2024-07-01T00:00:00"/>
    <d v="2024-09-30T00:00:00"/>
    <s v="All"/>
    <s v="All"/>
    <x v="3"/>
    <s v="Category 3"/>
    <s v="Tandem Report"/>
    <s v="Cindy McCartney (MOH)"/>
    <s v="Air Travel - Short Haul Business"/>
    <s v="Summary Quartely report"/>
    <s v="Limited amount of uncertainty"/>
    <s v="Add the size of the air craft to the report and then sort by type class and size and collate the data"/>
    <s v="Air Travel - Short Haul Business with radiative Forcing factor"/>
    <s v="pkm"/>
    <n v="0.22539000000000001"/>
    <n v="1.1199999999999999E-5"/>
    <n v="9.9597319999999989E-4"/>
    <n v="0"/>
    <n v="0"/>
    <n v="0"/>
    <n v="0"/>
    <s v="-"/>
    <s v="-"/>
    <s v="-"/>
    <n v="0"/>
  </r>
  <r>
    <d v="2024-07-01T00:00:00"/>
    <d v="2024-09-30T00:00:00"/>
    <s v="All"/>
    <s v="All"/>
    <x v="3"/>
    <s v="Category 3"/>
    <s v="Tandem Report"/>
    <s v="Cindy McCartney (MOH)"/>
    <s v="Air Travel - Short Haul Economy"/>
    <s v="Summary Quartely report"/>
    <s v="Limited amount of uncertainty"/>
    <s v="Add the size of the air craft to the report and then sort by type class and size and collate the data"/>
    <s v="Air Travel - Short Haul Economy with radiative Forcing factor"/>
    <s v="pkm"/>
    <n v="0.15026"/>
    <n v="1.1199999999999999E-5"/>
    <n v="6.6694629999999996E-4"/>
    <n v="45813.195650000001"/>
    <n v="6883.8907783690001"/>
    <n v="0.51310779127999995"/>
    <n v="30.554941329943595"/>
    <s v="-"/>
    <s v="-"/>
    <s v="-"/>
    <n v="6.9149588274902234"/>
  </r>
  <r>
    <d v="2024-07-01T00:00:00"/>
    <d v="2024-09-30T00:00:00"/>
    <s v="All"/>
    <s v="All"/>
    <x v="4"/>
    <s v="Category 3"/>
    <s v="Kiwi Express"/>
    <s v="Cindy McCartney (MOH)"/>
    <s v="Freight - Light Vehicle-Petrol-&lt;2010-2000-3000CC"/>
    <s v="Summary Quartely report"/>
    <s v="Moderate amount of uncertainty"/>
    <s v="Sort report by vehicle age, petrol type and engine size and colate data"/>
    <s v="Freight - Light Vehicle-Petrol-&lt;2010-2000-3000CC"/>
    <s v="km"/>
    <n v="0.3137383869"/>
    <n v="4.1714509999999996E-3"/>
    <n v="9.5708615999999993E-3"/>
    <n v="0"/>
    <n v="0"/>
    <n v="0"/>
    <n v="0"/>
    <s v="-"/>
    <s v="-"/>
    <s v="-"/>
    <n v="0"/>
  </r>
  <r>
    <d v="2024-07-01T00:00:00"/>
    <d v="2024-09-30T00:00:00"/>
    <s v="All"/>
    <s v="All"/>
    <x v="4"/>
    <s v="Category 3"/>
    <s v="Kiwi Express"/>
    <s v="Cindy McCartney (MOH)"/>
    <s v="Freight - Light Vehicle-Diesel-&lt;2010-2000-3000CC"/>
    <s v="Summary Quartely report"/>
    <s v="Moderate amount of uncertainty"/>
    <s v="Sort report by vehicle age, petrol type and engine size and colate data"/>
    <s v="Freight - Light Vehicle-Diesel-&lt;2010-2000-3000CC"/>
    <s v="km"/>
    <n v="0.30088263990000003"/>
    <n v="4.5103720000000001E-4"/>
    <n v="4.2687454000000001E-3"/>
    <n v="0"/>
    <n v="0"/>
    <n v="0"/>
    <n v="0"/>
    <s v="-"/>
    <s v="-"/>
    <s v="-"/>
    <n v="0"/>
  </r>
  <r>
    <d v="2024-07-01T00:00:00"/>
    <d v="2024-09-30T00:00:00"/>
    <s v="All"/>
    <s v="All"/>
    <x v="4"/>
    <s v="Category 3"/>
    <s v="Kiwi Express"/>
    <s v="Cindy McCartney (MOH)"/>
    <s v="Freight - Light Vehicle-Petrol-&lt;2015-1600-2000CC"/>
    <s v="Summary Quartely report"/>
    <s v="Moderate amount of uncertainty"/>
    <s v="Sort report by vehicle age, petrol type and engine size and colate data"/>
    <s v="Freight - Light Vehicle-Petrol-&lt;2015-1600-2000CC"/>
    <s v="km"/>
    <n v="0.2627631808"/>
    <n v="3.4936870000000001E-3"/>
    <n v="8.0158186999999999E-3"/>
    <n v="0"/>
    <n v="0"/>
    <n v="0"/>
    <n v="0"/>
    <s v="-"/>
    <s v="-"/>
    <s v="-"/>
    <n v="0"/>
  </r>
  <r>
    <d v="2024-07-01T00:00:00"/>
    <d v="2024-09-30T00:00:00"/>
    <s v="All"/>
    <s v="All"/>
    <x v="4"/>
    <s v="Category 3"/>
    <s v="Kiwi Express"/>
    <s v="Cindy McCartney (MOH)"/>
    <s v="Freight - Light Vehicle-Petrol-&lt;2015-2000-3000CC"/>
    <s v="Summary Quartely report"/>
    <s v="Moderate amount of uncertainty"/>
    <s v="Sort report by vehicle age, petrol type and engine size and colate data"/>
    <s v="Freight - Light Vehicle-Petrol-&lt;2015-2000-3000CC"/>
    <s v="km"/>
    <n v="0.27795311439999998"/>
    <n v="3.6956517000000001E-3"/>
    <n v="8.4792007999999995E-3"/>
    <n v="0"/>
    <n v="0"/>
    <n v="0"/>
    <n v="0"/>
    <s v="-"/>
    <s v="-"/>
    <s v="-"/>
    <n v="0"/>
  </r>
  <r>
    <d v="2024-07-01T00:00:00"/>
    <d v="2024-09-30T00:00:00"/>
    <s v="All"/>
    <s v="All"/>
    <x v="4"/>
    <s v="Category 3"/>
    <s v="Kiwi Express"/>
    <s v="Cindy McCartney (MOH)"/>
    <s v="Freight - Light Vehicle-Diesel-&lt;2015-2000-3000CC"/>
    <s v="Summary Quartely report"/>
    <s v="Moderate amount of uncertainty"/>
    <s v="Sort report by vehicle age, petrol type and engine size and colate data"/>
    <s v="Freight - Light Vehicle-Diesel-&lt;2015-2000-3000CC"/>
    <s v="km"/>
    <n v="0.26656370509999999"/>
    <n v="3.9959149999999998E-4"/>
    <n v="3.7818486000000002E-3"/>
    <n v="44"/>
    <n v="11.728803024399999"/>
    <n v="1.7582026000000001E-2"/>
    <n v="0.16640133840000002"/>
    <s v="-"/>
    <s v="-"/>
    <s v="-"/>
    <n v="1.1912786388799999E-2"/>
  </r>
  <r>
    <d v="2024-07-01T00:00:00"/>
    <d v="2024-09-30T00:00:00"/>
    <s v="All"/>
    <s v="All"/>
    <x v="4"/>
    <s v="Category 3"/>
    <s v="Kiwi Express"/>
    <s v="Cindy McCartney (MOH)"/>
    <s v="Freight - Light Vehicle-Diesel-&lt;2015-&gt;=3000CC"/>
    <s v="Summary Quartely report"/>
    <s v="Moderate amount of uncertainty"/>
    <s v="Sort report by vehicle age, petrol type and engine size and colate data"/>
    <s v="Freight - Light Vehicle-Diesel-&lt;2015-&gt;=3000CC"/>
    <s v="km"/>
    <n v="0.26991835600000003"/>
    <n v="4.0462030000000001E-4"/>
    <n v="3.8294423999999999E-3"/>
    <n v="0"/>
    <n v="0"/>
    <n v="0"/>
    <n v="0"/>
    <s v="-"/>
    <s v="-"/>
    <s v="-"/>
    <n v="0"/>
  </r>
  <r>
    <d v="2024-07-01T00:00:00"/>
    <d v="2024-09-30T00:00:00"/>
    <s v="All"/>
    <s v="All"/>
    <x v="4"/>
    <s v="Category 3"/>
    <s v="Kiwi Express"/>
    <s v="Cindy McCartney (MOH)"/>
    <s v="Freight - Light Vehicle-Petrol-&gt;2015-1600-2000CC"/>
    <s v="Summary Quartely report"/>
    <s v="Moderate amount of uncertainty"/>
    <s v="Sort report by vehicle age, petrol type and engine size and colate data"/>
    <s v="Freight - Light Vehicle-Petrol-&gt;2015-1600-2000CC"/>
    <s v="km"/>
    <n v="0.24883386220000001"/>
    <n v="3.3084834999999998E-3"/>
    <n v="7.5908928000000004E-3"/>
    <n v="0"/>
    <n v="0"/>
    <n v="0"/>
    <n v="0"/>
    <s v="-"/>
    <s v="-"/>
    <s v="-"/>
    <n v="0"/>
  </r>
  <r>
    <d v="2024-07-01T00:00:00"/>
    <d v="2024-09-30T00:00:00"/>
    <s v="All"/>
    <s v="All"/>
    <x v="4"/>
    <s v="Category 3"/>
    <s v="Kiwi Express"/>
    <s v="Cindy McCartney (MOH)"/>
    <s v="Freight - Light Vehicle-Petrol-&gt;2015-2000-3000CC"/>
    <s v="Summary Quartely report"/>
    <s v="Moderate amount of uncertainty"/>
    <s v="Sort report by vehicle age, petrol type and engine size and colate data"/>
    <s v="Freight - Light Vehicle-Petrol-&gt;2015-2000-3000CC"/>
    <s v="km"/>
    <n v="0.2632185635"/>
    <n v="3.4997418000000001E-3"/>
    <n v="8.0297106E-3"/>
    <n v="0"/>
    <n v="0"/>
    <n v="0"/>
    <n v="0"/>
    <s v="-"/>
    <s v="-"/>
    <s v="-"/>
    <n v="0"/>
  </r>
  <r>
    <d v="2024-07-01T00:00:00"/>
    <d v="2024-09-30T00:00:00"/>
    <s v="All"/>
    <s v="All"/>
    <x v="4"/>
    <s v="Category 3"/>
    <s v="Kiwi Express"/>
    <s v="Cindy McCartney (MOH)"/>
    <s v="Freight - Light Vehicle-Diesel-&gt;2015-1600-2000CC"/>
    <s v="Summary Quartely report"/>
    <s v="Moderate amount of uncertainty"/>
    <s v="Sort report by vehicle age, petrol type and engine size and colate data"/>
    <s v="Freight - Light Vehicle-Diesel-&gt;2015-1600-2000CC"/>
    <s v="km"/>
    <n v="0.23542205090000001"/>
    <n v="3.529087E-4"/>
    <n v="3.3400291E-3"/>
    <n v="0"/>
    <n v="0"/>
    <n v="0"/>
    <n v="0"/>
    <s v="-"/>
    <s v="-"/>
    <s v="-"/>
    <n v="0"/>
  </r>
  <r>
    <d v="2024-07-01T00:00:00"/>
    <d v="2024-09-30T00:00:00"/>
    <s v="All"/>
    <s v="All"/>
    <x v="4"/>
    <s v="Category 3"/>
    <s v="Kiwi Express"/>
    <s v="Cindy McCartney (MOH)"/>
    <s v="Freight - Light Vehicle-Diesel-&gt;2015-2000-3000CC"/>
    <s v="Summary Quartely report"/>
    <s v="Moderate amount of uncertainty"/>
    <s v="Sort report by vehicle age, petrol type and engine size and colate data"/>
    <s v="Freight - Light Vehicle-Diesel-&gt;2015-2000-3000CC"/>
    <s v="km"/>
    <n v="0.2524329173"/>
    <n v="3.784088E-4"/>
    <n v="3.5813693000000001E-3"/>
    <n v="0"/>
    <n v="0"/>
    <n v="0"/>
    <n v="0"/>
    <s v="-"/>
    <s v="-"/>
    <s v="-"/>
    <n v="0"/>
  </r>
  <r>
    <d v="2024-07-01T00:00:00"/>
    <d v="2024-09-30T00:00:00"/>
    <s v="All"/>
    <s v="All"/>
    <x v="4"/>
    <s v="Category 3"/>
    <s v="Kiwi Express"/>
    <s v="Cindy McCartney (MOH)"/>
    <s v="Freight - Light Vehicle-Diesel-&gt;2015-&gt;=3000CC"/>
    <s v="Summary Quartely report"/>
    <s v="Moderate amount of uncertainty"/>
    <s v="Sort report by vehicle age, petrol type and engine size and colate data"/>
    <s v="Freight - Light Vehicle-Diesel-&gt;2015-&gt;=3000CC"/>
    <s v="km"/>
    <n v="0.255609735"/>
    <n v="3.8317100000000002E-4"/>
    <n v="3.6264400999999999E-3"/>
    <n v="0"/>
    <n v="0"/>
    <n v="0"/>
    <n v="0"/>
    <s v="-"/>
    <s v="-"/>
    <s v="-"/>
    <n v="0"/>
  </r>
  <r>
    <d v="2024-07-01T00:00:00"/>
    <d v="2024-09-30T00:00:00"/>
    <s v="All"/>
    <s v="All"/>
    <x v="4"/>
    <s v="Category 3"/>
    <s v="NZ courrier"/>
    <s v="Cindy McCartney (MOH)"/>
    <s v="Freight - entered as tCO2-e (custom)"/>
    <s v="Summary Quartely report"/>
    <s v="Limited amount of uncertainty"/>
    <s v="Just used the t-co2e from  the report as the calculation methodology has  been certified by toitu"/>
    <s v="factor of 1000 as unit tCO2"/>
    <s v="tCO2"/>
    <n v="1000"/>
    <n v="0"/>
    <n v="0"/>
    <n v="9.0609999999999996E-2"/>
    <n v="90.61"/>
    <n v="0"/>
    <n v="0"/>
    <s v="-"/>
    <s v="-"/>
    <s v="-"/>
    <n v="9.0609999999999996E-2"/>
  </r>
  <r>
    <d v="2024-07-01T00:00:00"/>
    <d v="2024-09-30T00:00:00"/>
    <s v="All"/>
    <s v="All"/>
    <x v="4"/>
    <s v="Category 3"/>
    <s v="Kiwi Express"/>
    <s v="Cindy McCartney (MOH)"/>
    <s v="Freight - Light Vehicle-diesel_&lt;2015_1350-1600CC"/>
    <s v="Summary Quartely report"/>
    <s v="Moderate amount of uncertainty"/>
    <s v="Sort report by vehicle age, petrol type and engine size and colate data"/>
    <s v="Freight - Light Vehicle-diesel_&lt;2015_1350-1600CC"/>
    <s v="km"/>
    <n v="0.1867466012"/>
    <n v="2.799419E-4"/>
    <n v="2.6494506E-3"/>
    <n v="0"/>
    <n v="0"/>
    <n v="0"/>
    <n v="0"/>
    <s v="-"/>
    <s v="-"/>
    <s v="-"/>
    <n v="0"/>
  </r>
  <r>
    <d v="2024-07-01T00:00:00"/>
    <d v="2024-09-30T00:00:00"/>
    <s v="All"/>
    <s v="All"/>
    <x v="4"/>
    <s v="Category 3"/>
    <s v="Kiwi Express"/>
    <s v="Cindy McCartney (MOH)"/>
    <s v="Freight - Light Vehicle-Petrol_&lt;2010_1600-2000CC"/>
    <s v="Summary Quartely report"/>
    <s v="Moderate amount of uncertainty"/>
    <s v="Sort report by vehicle age, petrol type and engine size and colate data"/>
    <s v="Freight - Light Vehicle-Petrol_&lt;2010_1600-2000CC"/>
    <s v="km"/>
    <n v="0.29659281440000002"/>
    <n v="3.9434843000000002E-3"/>
    <n v="9.0478209999999993E-3"/>
    <n v="24"/>
    <n v="7.1182275455999999"/>
    <n v="9.4643623199999999E-2"/>
    <n v="0.217147704"/>
    <s v="-"/>
    <s v="-"/>
    <s v="-"/>
    <n v="7.4300188727999998E-3"/>
  </r>
  <r>
    <d v="2024-07-01T00:00:00"/>
    <d v="2024-09-30T00:00:00"/>
    <s v="All"/>
    <s v="All"/>
    <x v="5"/>
    <s v="Category 3"/>
    <s v="Financial report"/>
    <s v="Leyton Anderson (MOH)"/>
    <s v="Personal Vehicles petrol - km"/>
    <s v="Financial quaterly report"/>
    <s v="Reasonable amount of uncertainty"/>
    <s v="Calculation of km base on IRD conversion rate of km/$ and % of diesel vehicle ownership  of 91%"/>
    <s v="private Car deault petrol"/>
    <s v="km"/>
    <n v="0.23411383620000001"/>
    <n v="3.1127667000000001E-3"/>
    <n v="7.1418456000000002E-3"/>
    <n v="3067.8200100000004"/>
    <n v="718.21911131222248"/>
    <n v="9.5494079687216686"/>
    <n v="21.909896840010457"/>
    <s v="-"/>
    <s v="-"/>
    <s v="-"/>
    <n v="0.74967841612095454"/>
  </r>
  <r>
    <d v="2024-07-01T00:00:00"/>
    <d v="2024-09-30T00:00:00"/>
    <s v="All"/>
    <s v="All"/>
    <x v="5"/>
    <s v="Category 3"/>
    <s v="Financial report"/>
    <s v="Leyton Anderson (MOH)"/>
    <s v="Personal Vehicles diesel - km"/>
    <s v="Financial quaterly report"/>
    <s v="Reasonable amount of uncertainty"/>
    <s v="Calculation of km base on IRD conversion rate of km/$ and % of diesel vehicle ownership  of 9%"/>
    <s v="private Car deault diesel"/>
    <s v="km"/>
    <n v="0.2609249461"/>
    <n v="3.9113880000000002E-4"/>
    <n v="3.7018492000000002E-3"/>
    <n v="303.41076999999996"/>
    <n v="79.167438808409486"/>
    <n v="0.118675724484876"/>
    <n v="1.1231809161958839"/>
    <s v="-"/>
    <s v="-"/>
    <s v="-"/>
    <n v="8.0409295449090243E-2"/>
  </r>
  <r>
    <d v="2024-07-01T00:00:00"/>
    <d v="2024-09-30T00:00:00"/>
    <s v="All"/>
    <s v="All"/>
    <x v="6"/>
    <s v="Category 3"/>
    <s v="Financial report"/>
    <s v="Leyton Anderson (MOH)"/>
    <s v="Public transport-Bus Diesel"/>
    <s v="Financial quaterly report"/>
    <s v="Reasonable amount of uncertainty"/>
    <s v="extracted based on expanses description"/>
    <s v="Public transport-Bus Diesel"/>
    <s v="pkm"/>
    <n v="0.1674311876"/>
    <n v="2.509872E-4"/>
    <n v="2.3754149E-3"/>
    <n v="0"/>
    <n v="0"/>
    <n v="0"/>
    <n v="0"/>
    <s v="-"/>
    <s v="-"/>
    <s v="-"/>
    <n v="0"/>
  </r>
  <r>
    <d v="2024-07-01T00:00:00"/>
    <d v="2024-09-30T00:00:00"/>
    <s v="All"/>
    <s v="All"/>
    <x v="6"/>
    <s v="Category 3"/>
    <s v="Financial report"/>
    <s v="Leyton Anderson (MOH)"/>
    <s v="Public transport-Train metro electric"/>
    <s v="Financial quaterly report"/>
    <s v="Reasonable amount of uncertainty"/>
    <s v="extracted based on expanses description"/>
    <s v="Public transport-Train metro electric"/>
    <s v="pkm"/>
    <n v="1.9677095700000001E-2"/>
    <n v="5.132286E-4"/>
    <n v="3.2268799999999998E-5"/>
    <n v="15"/>
    <n v="0.29515643550000004"/>
    <n v="7.6984289999999997E-3"/>
    <n v="4.8403199999999996E-4"/>
    <s v="-"/>
    <s v="-"/>
    <s v="-"/>
    <n v="3.0333889650000005E-4"/>
  </r>
  <r>
    <d v="2024-07-01T00:00:00"/>
    <d v="2024-09-30T00:00:00"/>
    <s v="All"/>
    <s v="All"/>
    <x v="6"/>
    <s v="Category 3"/>
    <s v="Financial report"/>
    <s v="Leyton Anderson (MOH)"/>
    <s v="Public transport-Train metro diesel"/>
    <s v="Financial quaterly report"/>
    <s v="Reasonable amount of uncertainty"/>
    <s v="extracted based on expanses description"/>
    <s v="Public transport-Train metro diesel"/>
    <s v="pkm"/>
    <n v="0.27061144320000002"/>
    <n v="4.0565929999999999E-4"/>
    <n v="3.8392754999999998E-3"/>
    <n v="0"/>
    <n v="0"/>
    <n v="0"/>
    <n v="0"/>
    <s v="-"/>
    <s v="-"/>
    <s v="-"/>
    <n v="0"/>
  </r>
  <r>
    <d v="2024-07-01T00:00:00"/>
    <d v="2024-09-30T00:00:00"/>
    <s v="All"/>
    <s v="All"/>
    <x v="7"/>
    <s v="Category 3"/>
    <s v="Hertz report"/>
    <s v="Cindy McCartney (MOH)"/>
    <s v="Rental Vehicles - Diesel"/>
    <s v="Hertz quartely summary report"/>
    <s v="Limited amount of uncertainty"/>
    <s v="sort report  by petrol type"/>
    <s v="Rental Vehicles - average  Diesel "/>
    <s v="km"/>
    <n v="0.17918902519999999"/>
    <n v="2.686128E-4"/>
    <n v="2.5422282000000002E-3"/>
    <n v="574"/>
    <n v="102.8545004648"/>
    <n v="0.1541837472"/>
    <n v="1.4592389868000002"/>
    <s v="-"/>
    <s v="-"/>
    <s v="-"/>
    <n v="0.10446792319879999"/>
  </r>
  <r>
    <d v="2024-07-01T00:00:00"/>
    <d v="2024-09-30T00:00:00"/>
    <s v="All"/>
    <s v="All"/>
    <x v="7"/>
    <s v="Category 3"/>
    <s v="Hertz report"/>
    <s v="Cindy McCartney (MOH)"/>
    <s v="Rental Vehicles - Electric"/>
    <s v="Hertz quartely summary report"/>
    <s v="Limited amount of uncertainty"/>
    <s v="sort report  by petrol type"/>
    <s v="Rental Vehicles - average Electric"/>
    <s v="km"/>
    <n v="2.1983857999999998E-2"/>
    <n v="6.1124620000000004E-4"/>
    <n v="4.2430199999999999E-5"/>
    <n v="0"/>
    <n v="0"/>
    <n v="0"/>
    <n v="0"/>
    <s v="-"/>
    <s v="-"/>
    <s v="-"/>
    <n v="0"/>
  </r>
  <r>
    <d v="2024-07-01T00:00:00"/>
    <d v="2024-09-30T00:00:00"/>
    <s v="All"/>
    <s v="All"/>
    <x v="7"/>
    <s v="Category 3"/>
    <s v="Hertz report"/>
    <s v="Cindy McCartney (MOH)"/>
    <s v="Rental Vehicles - Petrol"/>
    <s v="Hertz quartely summary report"/>
    <s v="Limited amount of uncertainty"/>
    <s v="sort report  by petrol type"/>
    <s v="Rental Vehicles - average Petrol"/>
    <s v="km"/>
    <n v="0.17617028879999999"/>
    <n v="2.3423519999999998E-3"/>
    <n v="5.3742273999999998E-3"/>
    <n v="10054"/>
    <n v="1771.2160835952"/>
    <n v="23.550007007999998"/>
    <n v="54.032482279599996"/>
    <s v="-"/>
    <s v="-"/>
    <s v="-"/>
    <n v="1.8487985728827998"/>
  </r>
  <r>
    <d v="2024-07-01T00:00:00"/>
    <d v="2024-09-30T00:00:00"/>
    <s v="All"/>
    <s v="All"/>
    <x v="7"/>
    <s v="Category 3"/>
    <s v="AVIS, EZI, Thrift,Budget reports"/>
    <s v="Cindy McCartney (MOH)"/>
    <s v="Rental Cars-Light Passenger vehicle petrol post 2015 fleet 1350-&lt;1600CC"/>
    <s v="AVIS, EZI, Thrift,Budget reports"/>
    <s v="Moderate amount of uncertainty"/>
    <s v="As AVIS, Budget and Ezi uses average emissions factor MFE factors have been chosen instead ,depending on engine size and petrol type for each class of car"/>
    <s v="Rental Cars-Light Passenger vehicle petrol post 2015 fleet 1350-&lt;1600CC"/>
    <s v="km"/>
    <n v="0.1564603487"/>
    <n v="2.0802895000000001E-3"/>
    <n v="4.7729586000000001E-3"/>
    <n v="0"/>
    <n v="0"/>
    <n v="0"/>
    <n v="0"/>
    <s v="-"/>
    <s v="-"/>
    <s v="-"/>
    <n v="0"/>
  </r>
  <r>
    <d v="2024-07-01T00:00:00"/>
    <d v="2024-09-30T00:00:00"/>
    <s v="All"/>
    <s v="All"/>
    <x v="7"/>
    <s v="Category 3"/>
    <s v="AVIS, EZI, Thrift,Budget reports"/>
    <s v="Cindy McCartney (MOH)"/>
    <s v="Rental Cars-Light Passenger vehicle petrol post 2015 fleet 1600-&lt;2000 CC"/>
    <s v="AVIS, EZI, Thrift,Budget reports"/>
    <s v="Moderate amount of uncertainty"/>
    <s v="As AVIS, Budget and Ezi uses average emissions factor MFE factors have been chosen instead ,depending on engine size and petrol type for each class of car"/>
    <s v="Rental Cars-Light Passenger vehicle petrol post 2015 fleet 1600-&lt;2000 CC"/>
    <s v="km"/>
    <n v="0.17617028879999999"/>
    <n v="2.3423519999999998E-3"/>
    <n v="5.3742273999999998E-3"/>
    <n v="2778.000010000002"/>
    <n v="489.40106404810319"/>
    <n v="6.5070538794235242"/>
    <n v="14.929603770942284"/>
    <s v="-"/>
    <s v="-"/>
    <s v="-"/>
    <n v="0.51083772169846897"/>
  </r>
  <r>
    <d v="2024-07-01T00:00:00"/>
    <d v="2024-09-30T00:00:00"/>
    <s v="All"/>
    <s v="All"/>
    <x v="7"/>
    <s v="Category 3"/>
    <s v="AVIS, EZI, Thrift,Budget reports"/>
    <s v="Cindy McCartney (MOH)"/>
    <s v="Rental Cars-Light Passenger vehicle petrol post 2015 fleet 2000-&lt;3000 CC"/>
    <s v="AVIS, EZI, Thrift,Budget reports"/>
    <s v="Moderate amount of uncertainty"/>
    <s v="As AVIS, Budget and Ezi uses average emissions factor MFE factors have been chosen instead ,depending on engine size and petrol type for each class of car"/>
    <s v="Rental Cars-Light Passenger vehicle petrol post 2015 fleet 2000-&lt;3000 CC"/>
    <s v="km"/>
    <n v="0.19567703359999999"/>
    <n v="2.6017127000000002E-3"/>
    <n v="5.9692976000000003E-3"/>
    <n v="0"/>
    <n v="0"/>
    <n v="0"/>
    <n v="0"/>
    <s v="-"/>
    <s v="-"/>
    <s v="-"/>
    <n v="0"/>
  </r>
  <r>
    <d v="2024-07-01T00:00:00"/>
    <d v="2024-09-30T00:00:00"/>
    <s v="All"/>
    <s v="All"/>
    <x v="7"/>
    <s v="Category 3"/>
    <s v="AVIS, EZI, Thrift,Budget reports"/>
    <s v="Cindy McCartney (MOH)"/>
    <s v="Rental Cars-Light Passenger vehicle petrol post 2015 fleet &gt;=3000 CC"/>
    <s v="AVIS, EZI, Thrift,Budget reports"/>
    <s v="Moderate amount of uncertainty"/>
    <s v="As AVIS, Budget and Ezi uses average emissions factor MFE factors have been chosen instead ,depending on engine size and petrol type for each class of car"/>
    <s v="Rental Cars-Light Passenger vehicle petrol post 2015 fleet &gt;=3000 CC"/>
    <s v="km"/>
    <n v="0.23408093739999999"/>
    <n v="3.1123293000000002E-3"/>
    <n v="7.1408419999999997E-3"/>
    <n v="93.999989999999997"/>
    <n v="22.003605774790625"/>
    <n v="0.292558923076707"/>
    <n v="0.67123907659158"/>
    <s v="-"/>
    <s v="-"/>
    <s v="-"/>
    <n v="2.2967403774458911E-2"/>
  </r>
  <r>
    <d v="2024-07-01T00:00:00"/>
    <d v="2024-09-30T00:00:00"/>
    <s v="All"/>
    <s v="All"/>
    <x v="7"/>
    <s v="Category 3"/>
    <s v="AVIS, EZI, Thrift,Budget reports"/>
    <s v="Cindy McCartney (MOH)"/>
    <s v="Rental Cars-Light Passenger vehicle diesel post 2015 fleet 2000-&lt;3000 CC"/>
    <s v="AVIS, EZI, Thrift,Budget reports"/>
    <s v="Moderate amount of uncertainty"/>
    <s v="As AVIS, Budget and Ezi uses average emissions factor MFE factors have been chosen instead ,depending on engine size and petrol type for each class of car"/>
    <s v="Rental Cars-Light Passenger vehicle diesel post 2015 fleet 2000-&lt;3000 CC"/>
    <s v="km"/>
    <n v="0.22018012419999999"/>
    <n v="3.300604E-4"/>
    <n v="3.1237856999999998E-3"/>
    <n v="260.00000999999997"/>
    <n v="57.246834493801238"/>
    <n v="8.5815707300603991E-2"/>
    <n v="0.81218431323785689"/>
    <s v="-"/>
    <s v="-"/>
    <s v="-"/>
    <n v="5.8144834514339702E-2"/>
  </r>
  <r>
    <d v="2024-07-01T00:00:00"/>
    <d v="2024-09-30T00:00:00"/>
    <s v="All"/>
    <s v="All"/>
    <x v="7"/>
    <s v="Category 3"/>
    <s v="AVIS, EZI, Thrift,Budget reports"/>
    <s v="Cindy McCartney (MOH)"/>
    <s v="Rental Cars-Light Passenger vehicle petrol/hybride post 2015 fleet 1600-&lt;2000CC"/>
    <s v="AVIS, EZI, Thrift,Budget reports"/>
    <s v="Moderate amount of uncertainty"/>
    <s v="As AVIS, Budget and Ezi uses average emissions factor MFE factors have been chosen instead ,depending on engine size and petrol type for each class of car"/>
    <s v="Rental Cars-Light Passenger vehicle petrol/hybride post 2015 fleet 1600-&lt;2000CC"/>
    <s v="km"/>
    <n v="0.13908180689999999"/>
    <n v="1.8492252E-3"/>
    <n v="4.2428110999999996E-3"/>
    <n v="0"/>
    <n v="0"/>
    <n v="0"/>
    <n v="0"/>
    <s v="-"/>
    <s v="-"/>
    <s v="-"/>
    <n v="0"/>
  </r>
  <r>
    <d v="2024-07-01T00:00:00"/>
    <d v="2024-09-30T00:00:00"/>
    <s v="All"/>
    <s v="All"/>
    <x v="7"/>
    <s v="Category 3"/>
    <s v="AVIS, EZI, Thrift,Budget reports"/>
    <s v="Cindy McCartney (MOH)"/>
    <s v="Rental Cars-Light Passenger vehicle petrol/hybride post 2015 fleet 2000-&lt;3000CC"/>
    <s v="AVIS, EZI, Thrift,Budget reports"/>
    <s v="Moderate amount of uncertainty"/>
    <s v="As AVIS, Budget and Ezi uses average emissions factor MFE factors have been chosen instead ,depending on engine size and petrol type for each class of car"/>
    <s v="Rental Cars-Light Passenger vehicle petrol/hybride post 2015 fleet 2000-&lt;3000CC"/>
    <s v="km"/>
    <n v="0.15448186859999999"/>
    <n v="2.0539836999999999E-3"/>
    <n v="4.7126034000000002E-3"/>
    <n v="0"/>
    <n v="0"/>
    <n v="0"/>
    <n v="0"/>
    <s v="-"/>
    <s v="-"/>
    <s v="-"/>
    <n v="0"/>
  </r>
  <r>
    <d v="2024-07-01T00:00:00"/>
    <d v="2024-09-30T00:00:00"/>
    <s v="All"/>
    <s v="All"/>
    <x v="8"/>
    <s v="Category 3"/>
    <s v="Taxicharge report"/>
    <s v="Cindy McCartney (MOH)"/>
    <s v="Taxi - km"/>
    <s v="Taxicharge quarterly summary report"/>
    <s v="Limited amount of uncertainty"/>
    <s v="collate data"/>
    <s v="Taxi - km"/>
    <s v="km"/>
    <n v="0.1570991692"/>
    <n v="1.4983168E-3"/>
    <n v="3.6652696999999999E-3"/>
    <n v="10495.462"/>
    <n v="1648.8283605701704"/>
    <n v="15.7255270383616"/>
    <n v="38.468698856101398"/>
    <s v="-"/>
    <s v="-"/>
    <s v="-"/>
    <n v="1.7030225864646333"/>
  </r>
  <r>
    <d v="2024-07-01T00:00:00"/>
    <d v="2024-09-30T00:00:00"/>
    <s v="All"/>
    <s v="All"/>
    <x v="8"/>
    <s v="Category 3"/>
    <s v="Financial report"/>
    <s v="Leyton Anderson (MOH)"/>
    <s v="Taxi - dollars"/>
    <s v="Financial quaterly report"/>
    <s v="Reasonable amount of uncertainty"/>
    <s v="Sort depending on travel expenses description or financial codification outside normal contract"/>
    <s v="Taxi - dollars"/>
    <s v="Dollars"/>
    <n v="4.3397560600000003E-2"/>
    <n v="4.1389969999999998E-4"/>
    <n v="1.0125055000000001E-3"/>
    <n v="2438.9499999999998"/>
    <n v="105.84448042536999"/>
    <n v="1.0094806733149999"/>
    <n v="2.4694502892250001"/>
    <s v="-"/>
    <s v="-"/>
    <s v="-"/>
    <n v="0.10932341138790999"/>
  </r>
  <r>
    <d v="2024-07-01T00:00:00"/>
    <d v="2024-09-30T00:00:00"/>
    <s v="All"/>
    <s v="All"/>
    <x v="9"/>
    <s v="Category 3"/>
    <s v="Internal calcuation"/>
    <s v="Simon Clear (MOH)"/>
    <s v="Working from home (default)"/>
    <s v="year end spreadsheet"/>
    <s v="Moderate amount of uncertainty"/>
    <s v="data provided by MOH"/>
    <s v="WFH default"/>
    <s v="edays"/>
    <n v="0.46580171850000002"/>
    <n v="1.29513002E-2"/>
    <n v="8.9902560000000001E-4"/>
    <n v="27947.919999999998"/>
    <n v="13018.18916450052"/>
    <n v="361.96190188558398"/>
    <n v="25.125895546751998"/>
    <s v="-"/>
    <s v="-"/>
    <s v="-"/>
    <n v="13.405276961932858"/>
  </r>
  <r>
    <d v="2024-07-01T00:00:00"/>
    <d v="2024-09-30T00:00:00"/>
    <s v="All"/>
    <s v="All"/>
    <x v="10"/>
    <s v="Category 4"/>
    <s v="Waste Management NZ limited report"/>
    <s v="Nick Glennie"/>
    <s v="Landfill - OG"/>
    <s v="Waste Management quaterly report"/>
    <s v="Moderate amount of uncertainty"/>
    <s v="Collate the data from the summary report and as all the ministry location have landfill with gas recovery then we used the associated emission factor"/>
    <s v="Unknown composition with gas recovery office waste"/>
    <s v="kg"/>
    <n v="0"/>
    <n v="0.58404864000000001"/>
    <n v="0"/>
    <n v="12539.759"/>
    <n v="0"/>
    <n v="7323.8291898777597"/>
    <n v="0"/>
    <s v="-"/>
    <s v="-"/>
    <s v="-"/>
    <n v="7.3238291898777597"/>
  </r>
  <r>
    <d v="2024-07-01T00:00:00"/>
    <d v="2024-09-30T00:00:00"/>
    <s v="All"/>
    <s v="All"/>
    <x v="11"/>
    <s v="Category 4"/>
    <s v="Smart Power report"/>
    <s v="Smart power"/>
    <s v="Electricity Transmission Losses"/>
    <s v="Smart Power  report"/>
    <s v="Limited amount of uncertainty"/>
    <s v="Report from Smart Power database base on actual verified invoices and processed to an environmental format"/>
    <s v="Electricity Transmission Losses"/>
    <s v="kWh"/>
    <n v="7.4682387999999997E-3"/>
    <n v="2.0764930000000001E-4"/>
    <n v="1.44142E-5"/>
    <n v="300444.10200000001"/>
    <n v="2243.7882997875577"/>
    <n v="62.387007469428603"/>
    <n v="4.3306613750484004"/>
    <s v="-"/>
    <s v="-"/>
    <s v="-"/>
    <n v="2.3105059686320346"/>
  </r>
  <r>
    <d v="2024-07-01T00:00:00"/>
    <d v="2024-09-30T00:00:00"/>
    <s v="All"/>
    <s v="All"/>
    <x v="12"/>
    <s v="Category 4"/>
    <m/>
    <m/>
    <s v="Water"/>
    <m/>
    <m/>
    <m/>
    <m/>
    <s v="kL"/>
    <n v="4.7147309900000003E-2"/>
    <n v="1.3108989000000001E-3"/>
    <n v="9.0997199999999997E-5"/>
    <n v="0"/>
    <n v="0"/>
    <n v="0"/>
    <n v="0"/>
    <s v="-"/>
    <s v="-"/>
    <s v="-"/>
    <n v="0"/>
  </r>
  <r>
    <d v="2024-07-01T00:00:00"/>
    <d v="2024-09-30T00:00:00"/>
    <s v="All"/>
    <s v="All"/>
    <x v="2"/>
    <s v="Category 3"/>
    <s v="Tandem Report"/>
    <s v="Cindy McCartney (MOH)"/>
    <s v="Accommodation - Indonesia"/>
    <s v="Summary Quartely report"/>
    <s v="Limited amount of uncertainty"/>
    <s v="sort report by country of destination and chose appropriate emmission factor"/>
    <s v="Hotel stay - Indonesia"/>
    <s v="Nights"/>
    <n v="52.313935870000002"/>
    <m/>
    <m/>
    <n v="0"/>
    <n v="0"/>
    <n v="0"/>
    <n v="0"/>
    <s v="-"/>
    <s v="-"/>
    <s v="-"/>
    <n v="0"/>
  </r>
  <r>
    <d v="2024-07-01T00:00:00"/>
    <d v="2024-09-30T00:00:00"/>
    <s v="All"/>
    <s v="All"/>
    <x v="2"/>
    <s v="Category 3"/>
    <s v="Tandem Report"/>
    <s v="Cindy McCartney (MOH)"/>
    <s v="Accommodation - Panama"/>
    <s v="Summary Quartely report"/>
    <s v="Limited amount of uncertainty"/>
    <s v="sort report by country of destination and chose appropriate emmission factor"/>
    <s v="Hotel stay - Panama"/>
    <s v="Nights"/>
    <n v="21.19874686"/>
    <m/>
    <m/>
    <n v="0"/>
    <n v="0"/>
    <n v="0"/>
    <n v="0"/>
    <s v="-"/>
    <s v="-"/>
    <s v="-"/>
    <n v="0"/>
  </r>
  <r>
    <d v="2024-07-01T00:00:00"/>
    <d v="2024-09-30T00:00:00"/>
    <s v="All"/>
    <s v="All"/>
    <x v="2"/>
    <s v="Category 3"/>
    <s v="Tandem Report"/>
    <s v="Cindy McCartney (MOH)"/>
    <s v="Accommodation - South Africa"/>
    <s v="Summary Quartely report"/>
    <s v="Limited amount of uncertainty"/>
    <s v="sort report by country of destination and chose appropriate emmission factor"/>
    <s v="Hotel stay - South Africa"/>
    <s v="Nights"/>
    <n v="52.748677549999996"/>
    <m/>
    <m/>
    <n v="0"/>
    <n v="0"/>
    <n v="0"/>
    <n v="0"/>
    <s v="-"/>
    <s v="-"/>
    <s v="-"/>
    <n v="0"/>
  </r>
  <r>
    <d v="2024-07-01T00:00:00"/>
    <d v="2024-09-30T00:00:00"/>
    <s v="All"/>
    <s v="All"/>
    <x v="2"/>
    <s v="Category 3"/>
    <s v="Tandem Report"/>
    <s v="Cindy McCartney (MOH)"/>
    <s v="Accommodation - Hungary"/>
    <s v="Summary Quartely report"/>
    <s v="Limited amount of uncertainty"/>
    <s v="sort report by country of destination and chose appropriate emmission factor"/>
    <s v="Hotel stay - Hungary"/>
    <s v="Nights"/>
    <n v="22.227532950000001"/>
    <m/>
    <m/>
    <n v="0"/>
    <n v="0"/>
    <n v="0"/>
    <n v="0"/>
    <s v="-"/>
    <s v="-"/>
    <s v="-"/>
    <n v="0"/>
  </r>
  <r>
    <d v="2024-07-01T00:00:00"/>
    <d v="2024-09-30T00:00:00"/>
    <s v="All"/>
    <s v="All"/>
    <x v="6"/>
    <s v="Category 3"/>
    <s v="Financial report"/>
    <s v="Leyton Anderson (MOH)"/>
    <s v="Public transport passenger - Bus Electric"/>
    <s v="Financial quaterly report"/>
    <s v="Reasonable amount of uncertainty"/>
    <s v="extracted based on expanses description"/>
    <s v="Bus_elec_pkm"/>
    <s v="pkm"/>
    <n v="2.0053593299999999E-2"/>
    <n v="5.3611000000000002E-4"/>
    <n v="3.43928E-5"/>
    <n v="119.99999"/>
    <n v="2.4064309954640666"/>
    <n v="6.4333194638899999E-2"/>
    <n v="4.1271356560720002E-3"/>
    <s v="-"/>
    <s v="-"/>
    <s v="-"/>
    <n v="2.474891325759039E-3"/>
  </r>
  <r>
    <d v="2024-07-01T00:00:00"/>
    <d v="2024-09-30T00:00:00"/>
    <s v="All"/>
    <s v="All"/>
    <x v="2"/>
    <s v="Category 3"/>
    <s v="Tandem Report"/>
    <s v="Cindy McCartney (MOH)"/>
    <s v="Accommodation - Belgium"/>
    <s v="Summary Quartely report"/>
    <s v="Limited amount of uncertainty"/>
    <s v="sort report by country of destination and chose appropriate emmission factor"/>
    <s v="Hotel stay - Belgium"/>
    <s v="Nights"/>
    <n v="14.552063"/>
    <m/>
    <m/>
    <n v="0"/>
    <n v="0"/>
    <n v="0"/>
    <n v="0"/>
    <s v="-"/>
    <s v="-"/>
    <s v="-"/>
    <n v="0"/>
  </r>
</pivotCacheRecords>
</file>

<file path=xl/pivotCache/pivotCacheRecords4.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75">
  <r>
    <d v="2024-10-01T00:00:00"/>
    <d v="2024-12-31T00:00:00"/>
    <s v="All"/>
    <s v="All"/>
    <x v="0"/>
    <s v="Category 1"/>
    <s v="Kiwi Fuel Card invoice &amp; report"/>
    <s v="Suzane Scdduer (MOH)"/>
    <s v="Vehicle Fleet - Diesel"/>
    <s v="Monthly Summary report and invoices"/>
    <s v="Limited amount of uncertainty"/>
    <s v="Cross check summary against invoices and collate the data"/>
    <s v="Transport fuel Diesel"/>
    <s v="Lt"/>
    <n v="2.639279658"/>
    <n v="3.9564044999999999E-3"/>
    <n v="3.7444542499999997E-2"/>
    <n v="0"/>
    <n v="0"/>
    <n v="0"/>
    <n v="0"/>
    <s v="-"/>
    <s v="-"/>
    <s v="-"/>
    <n v="0"/>
  </r>
  <r>
    <d v="2024-10-01T00:00:00"/>
    <d v="2024-12-31T00:00:00"/>
    <s v="All"/>
    <s v="All"/>
    <x v="0"/>
    <s v="Category 1"/>
    <s v="Kiwi Fuel Card invoice &amp; report"/>
    <s v="Suzane Scdduer (MOH)"/>
    <s v="Vehicle Fleet - Premium"/>
    <s v="Monthly Summary report and invoices"/>
    <s v="Limited amount of uncertainty"/>
    <s v="Cross check summary against invoices and collate the data"/>
    <s v="Transport fuel Premium petrol"/>
    <s v="Lt"/>
    <n v="2.3213315290000001"/>
    <n v="3.0769376500000001E-2"/>
    <n v="7.0596405000000001E-2"/>
    <n v="32.630000000000003"/>
    <n v="75.745047791270011"/>
    <n v="1.0040047551950002"/>
    <n v="2.3035606951500003"/>
    <s v="-"/>
    <s v="-"/>
    <s v="-"/>
    <n v="7.9052613241615E-2"/>
  </r>
  <r>
    <d v="2024-10-01T00:00:00"/>
    <d v="2024-12-31T00:00:00"/>
    <s v="All"/>
    <s v="All"/>
    <x v="0"/>
    <s v="Category 1"/>
    <s v="Kiwi Fuel Card invoice &amp; report"/>
    <s v="Suzane Scdduer (MOH)"/>
    <s v="Vehicle Fleet - Regular"/>
    <s v="Monthly Summary report and invoices"/>
    <s v="Limited amount of uncertainty"/>
    <s v="Cross check summary against invoices and collate the data"/>
    <s v="Transport fuel Regular petrol"/>
    <s v="Lt"/>
    <n v="2.2831220220000001"/>
    <n v="3.03562842E-2"/>
    <n v="6.9648617400000001E-2"/>
    <n v="146.31"/>
    <n v="334.04358303882003"/>
    <n v="4.4414279413019999"/>
    <n v="10.190289211794001"/>
    <s v="-"/>
    <s v="-"/>
    <s v="-"/>
    <n v="0.348675300191916"/>
  </r>
  <r>
    <d v="2024-10-01T00:00:00"/>
    <d v="2024-12-31T00:00:00"/>
    <s v="All"/>
    <s v="All"/>
    <x v="1"/>
    <s v="Category 2"/>
    <s v="Smart Power report"/>
    <s v="Smart power"/>
    <s v="Electricity - Energy"/>
    <s v="Environmental consumption summary report "/>
    <s v="Limited amount of uncertainty"/>
    <s v="Report from Smart Power database base on actual verified invoices and processed to an environmental format"/>
    <s v="Purchase electricity 2020"/>
    <s v="kWh"/>
    <n v="9.8199060099999999E-2"/>
    <n v="2.7303581E-3"/>
    <n v="1.8953009999999999E-4"/>
    <n v="284383.40587096772"/>
    <n v="27926.183164565853"/>
    <n v="776.4685357253843"/>
    <n v="53.899215353065095"/>
    <s v="-"/>
    <s v="-"/>
    <s v="-"/>
    <n v="28.756550915644301"/>
  </r>
  <r>
    <d v="2024-10-01T00:00:00"/>
    <d v="2024-12-31T00:00:00"/>
    <s v="All"/>
    <s v="All"/>
    <x v="2"/>
    <s v="Category 3"/>
    <s v="Tandem Report"/>
    <s v="Cindy McCartney (MOH)"/>
    <s v="Accommodation - United Arab Emirates"/>
    <s v="Summary Quartely report"/>
    <s v="Limited amount of uncertainty"/>
    <s v="sort report by country of destination and chose appropriate emmission factor"/>
    <s v="Hotel stay - United Arab Emirates"/>
    <s v="Nights"/>
    <n v="54.724472830000003"/>
    <n v="0"/>
    <n v="0"/>
    <n v="5"/>
    <n v="273.62236415000001"/>
    <n v="0"/>
    <n v="0"/>
    <s v="-"/>
    <s v="-"/>
    <s v="-"/>
    <n v="0.27362236415000002"/>
  </r>
  <r>
    <d v="2024-10-01T00:00:00"/>
    <d v="2024-12-31T00:00:00"/>
    <s v="All"/>
    <s v="All"/>
    <x v="2"/>
    <s v="Category 3"/>
    <s v="Tandem Report"/>
    <s v="Cindy McCartney (MOH)"/>
    <s v="Accommodation - Australia"/>
    <s v="Summary Quartely report"/>
    <s v="Limited amount of uncertainty"/>
    <s v="sort report by country of destination and chose appropriate emmission factor"/>
    <s v="Hotel stay - Australia"/>
    <s v="Nights"/>
    <n v="34.119415830000001"/>
    <n v="0"/>
    <n v="0"/>
    <n v="8"/>
    <n v="272.95532664000001"/>
    <n v="0"/>
    <n v="0"/>
    <s v="-"/>
    <s v="-"/>
    <s v="-"/>
    <n v="0.27295532664"/>
  </r>
  <r>
    <d v="2024-10-01T00:00:00"/>
    <d v="2024-12-31T00:00:00"/>
    <s v="All"/>
    <s v="All"/>
    <x v="2"/>
    <s v="Category 3"/>
    <s v="Tandem Report"/>
    <s v="Cindy McCartney (MOH)"/>
    <s v="Accommodation - Austria"/>
    <s v="Summary Quartely report"/>
    <s v="Limited amount of uncertainty"/>
    <s v="sort report by country of destination and chose appropriate emmission factor"/>
    <s v="Hotel stay - Austria"/>
    <s v="Nights"/>
    <n v="10.050758399999999"/>
    <n v="0"/>
    <n v="0"/>
    <n v="10"/>
    <n v="100.50758399999999"/>
    <n v="0"/>
    <n v="0"/>
    <s v="-"/>
    <s v="-"/>
    <s v="-"/>
    <n v="0.100507584"/>
  </r>
  <r>
    <d v="2024-10-01T00:00:00"/>
    <d v="2024-12-31T00:00:00"/>
    <s v="All"/>
    <s v="All"/>
    <x v="2"/>
    <s v="Category 3"/>
    <s v="Tandem Report"/>
    <s v="Cindy McCartney (MOH)"/>
    <s v="Accommodation - Canada"/>
    <s v="Summary Quartely report"/>
    <s v="Limited amount of uncertainty"/>
    <s v="sort report by country of destination and chose appropriate emmission factor"/>
    <s v="Hotel stay - Canada"/>
    <s v="Nights"/>
    <n v="10.62474158"/>
    <n v="0"/>
    <n v="0"/>
    <n v="0"/>
    <n v="0"/>
    <n v="0"/>
    <n v="0"/>
    <s v="-"/>
    <s v="-"/>
    <s v="-"/>
    <n v="0"/>
  </r>
  <r>
    <d v="2024-10-01T00:00:00"/>
    <d v="2024-12-31T00:00:00"/>
    <s v="All"/>
    <s v="All"/>
    <x v="2"/>
    <s v="Category 3"/>
    <s v="Tandem Report"/>
    <s v="Cindy McCartney (MOH)"/>
    <s v="Accommodation - United Kingdom"/>
    <s v="Summary Quartely report"/>
    <s v="Limited amount of uncertainty"/>
    <s v="sort report by country of destination and chose appropriate emmission factor"/>
    <s v="Hotel stay - United Kingdom"/>
    <s v="Nights"/>
    <n v="10.37875541"/>
    <n v="0"/>
    <n v="0"/>
    <n v="0"/>
    <n v="0"/>
    <n v="0"/>
    <n v="0"/>
    <s v="-"/>
    <s v="-"/>
    <s v="-"/>
    <n v="0"/>
  </r>
  <r>
    <d v="2024-10-01T00:00:00"/>
    <d v="2024-12-31T00:00:00"/>
    <s v="All"/>
    <s v="All"/>
    <x v="2"/>
    <s v="Category 3"/>
    <s v="Tandem Report"/>
    <s v="Cindy McCartney (MOH)"/>
    <s v="Accommodation - Netherlands"/>
    <s v="Summary Quartely report"/>
    <s v="Limited amount of uncertainty"/>
    <s v="sort report by country of destination and chose appropriate emmission factor"/>
    <s v="Hotel stay - Netherlands"/>
    <s v="Nights"/>
    <n v="15.560623720000001"/>
    <n v="0"/>
    <n v="0"/>
    <n v="0"/>
    <n v="0"/>
    <n v="0"/>
    <n v="0"/>
    <s v="-"/>
    <s v="-"/>
    <s v="-"/>
    <n v="0"/>
  </r>
  <r>
    <d v="2024-10-01T00:00:00"/>
    <d v="2024-12-31T00:00:00"/>
    <s v="All"/>
    <s v="All"/>
    <x v="2"/>
    <s v="Category 3"/>
    <s v="Tandem Report"/>
    <s v="Cindy McCartney (MOH)"/>
    <s v="Accommodation - New Zealand"/>
    <s v="Summary Quartely report"/>
    <s v="Limited amount of uncertainty"/>
    <s v="sort report by country of destination and chose appropriate emmission factor"/>
    <s v="Hotel stay - New Zealand"/>
    <s v="Nights"/>
    <n v="10.30784912"/>
    <n v="0"/>
    <n v="0"/>
    <n v="393"/>
    <n v="4050.9847041600001"/>
    <n v="0"/>
    <n v="0"/>
    <s v="-"/>
    <s v="-"/>
    <s v="-"/>
    <n v="4.0509847041600002"/>
  </r>
  <r>
    <d v="2024-10-01T00:00:00"/>
    <d v="2024-12-31T00:00:00"/>
    <s v="All"/>
    <s v="All"/>
    <x v="2"/>
    <s v="Category 3"/>
    <s v="Tandem Report"/>
    <s v="Cindy McCartney (MOH)"/>
    <s v="Accommodation - Philippines"/>
    <s v="Summary Quartely report"/>
    <s v="Limited amount of uncertainty"/>
    <s v="sort report by country of destination and chose appropriate emmission factor"/>
    <s v="Hotel stay - Philippines"/>
    <s v="Nights"/>
    <n v="55.761616889999999"/>
    <n v="0"/>
    <n v="0"/>
    <n v="0"/>
    <n v="0"/>
    <n v="0"/>
    <n v="0"/>
    <s v="-"/>
    <s v="-"/>
    <s v="-"/>
    <n v="0"/>
  </r>
  <r>
    <d v="2024-10-01T00:00:00"/>
    <d v="2024-12-31T00:00:00"/>
    <s v="All"/>
    <s v="All"/>
    <x v="2"/>
    <s v="Category 3"/>
    <s v="Tandem Report"/>
    <s v="Cindy McCartney (MOH)"/>
    <s v="Accommodation - Singapore"/>
    <s v="Summary Quartely report"/>
    <s v="Limited amount of uncertainty"/>
    <s v="sort report by country of destination and chose appropriate emmission factor"/>
    <s v="Hotel stay - Singapore"/>
    <s v="Nights"/>
    <n v="23.305414110000001"/>
    <n v="0"/>
    <n v="0"/>
    <n v="4.9999999999999991"/>
    <n v="116.52707054999999"/>
    <n v="0"/>
    <n v="0"/>
    <s v="-"/>
    <s v="-"/>
    <s v="-"/>
    <n v="0.11652707054999999"/>
  </r>
  <r>
    <d v="2024-10-01T00:00:00"/>
    <d v="2024-12-31T00:00:00"/>
    <s v="All"/>
    <s v="All"/>
    <x v="2"/>
    <s v="Category 3"/>
    <s v="Tandem Report"/>
    <s v="Cindy McCartney (MOH)"/>
    <s v="Accommodation - China"/>
    <s v="Summary Quartely report"/>
    <s v="Limited amount of uncertainty"/>
    <s v="sort report by country of destination and chose appropriate emmission factor"/>
    <s v="Hotel stay - China"/>
    <s v="Nights"/>
    <n v="58.306250720000001"/>
    <n v="0"/>
    <n v="0"/>
    <n v="0"/>
    <n v="0"/>
    <n v="0"/>
    <n v="0"/>
    <s v="-"/>
    <s v="-"/>
    <s v="-"/>
    <n v="0"/>
  </r>
  <r>
    <d v="2024-10-01T00:00:00"/>
    <d v="2024-12-31T00:00:00"/>
    <s v="All"/>
    <s v="All"/>
    <x v="2"/>
    <s v="Category 3"/>
    <s v="Tandem Report"/>
    <s v="Cindy McCartney (MOH)"/>
    <s v="Accommodation - Colombia"/>
    <s v="Summary Quartely report"/>
    <s v="Limited amount of uncertainty"/>
    <s v="sort report by country of destination and chose appropriate emmission factor"/>
    <s v="Hotel stay - Colombia"/>
    <s v="Nights"/>
    <n v="16.27678951"/>
    <n v="0"/>
    <n v="0"/>
    <n v="0"/>
    <n v="0"/>
    <n v="0"/>
    <n v="0"/>
    <s v="-"/>
    <s v="-"/>
    <s v="-"/>
    <n v="0"/>
  </r>
  <r>
    <d v="2024-10-01T00:00:00"/>
    <d v="2024-12-31T00:00:00"/>
    <s v="All"/>
    <s v="All"/>
    <x v="2"/>
    <s v="Category 3"/>
    <s v="Tandem Report"/>
    <s v="Cindy McCartney (MOH)"/>
    <s v="Accommodation - Malaysia"/>
    <s v="Summary Quartely report"/>
    <s v="Limited amount of uncertainty"/>
    <s v="sort report by country of destination and chose appropriate emmission factor"/>
    <s v="Hotel stay - Malaysia"/>
    <s v="Nights"/>
    <n v="55.175452630000002"/>
    <n v="0"/>
    <n v="0"/>
    <n v="0"/>
    <n v="0"/>
    <n v="0"/>
    <n v="0"/>
    <s v="-"/>
    <s v="-"/>
    <s v="-"/>
    <n v="0"/>
  </r>
  <r>
    <d v="2024-10-01T00:00:00"/>
    <d v="2024-12-31T00:00:00"/>
    <s v="All"/>
    <s v="All"/>
    <x v="2"/>
    <s v="Category 3"/>
    <s v="Tandem Report"/>
    <s v="Cindy McCartney (MOH)"/>
    <s v="Accommodation - French polynesia"/>
    <s v="Summary Quartely report"/>
    <s v="Limited amount of uncertainty"/>
    <s v="sort report by country of destination and chose appropriate emmission factor"/>
    <s v="Hotel stay - French polynesia"/>
    <s v="Nights"/>
    <n v="73"/>
    <n v="0"/>
    <n v="0"/>
    <n v="3"/>
    <n v="219"/>
    <n v="0"/>
    <n v="0"/>
    <s v="-"/>
    <s v="-"/>
    <s v="-"/>
    <n v="0.219"/>
  </r>
  <r>
    <d v="2024-10-01T00:00:00"/>
    <d v="2024-12-31T00:00:00"/>
    <s v="All"/>
    <s v="All"/>
    <x v="2"/>
    <s v="Category 3"/>
    <s v="Tandem Report"/>
    <s v="Cindy McCartney (MOH)"/>
    <s v="Accommodation - Switzerland"/>
    <s v="Summary Quartely report"/>
    <s v="Limited amount of uncertainty"/>
    <s v="sort report by country of destination and chose appropriate emmission factor"/>
    <s v="Hotel stay - Switzerland"/>
    <s v="Nights"/>
    <n v="7.9408291599999998"/>
    <n v="0"/>
    <n v="0"/>
    <n v="0"/>
    <n v="0"/>
    <n v="0"/>
    <n v="0"/>
    <s v="-"/>
    <s v="-"/>
    <s v="-"/>
    <n v="0"/>
  </r>
  <r>
    <d v="2024-10-01T00:00:00"/>
    <d v="2024-12-31T00:00:00"/>
    <s v="All"/>
    <s v="All"/>
    <x v="2"/>
    <s v="Category 3"/>
    <s v="Tandem Report"/>
    <s v="Cindy McCartney (MOH)"/>
    <s v="Accommodation - Thailand"/>
    <s v="Summary Quartely report"/>
    <s v="Limited amount of uncertainty"/>
    <s v="sort report by country of destination and chose appropriate emmission factor"/>
    <s v="Hotel stay - Thailand"/>
    <s v="Nights"/>
    <n v="43.879308000000002"/>
    <n v="0"/>
    <n v="0"/>
    <n v="4"/>
    <n v="175.51723200000001"/>
    <n v="0"/>
    <n v="0"/>
    <s v="-"/>
    <s v="-"/>
    <s v="-"/>
    <n v="0.175517232"/>
  </r>
  <r>
    <d v="2024-10-01T00:00:00"/>
    <d v="2024-12-31T00:00:00"/>
    <s v="All"/>
    <s v="All"/>
    <x v="2"/>
    <s v="Category 3"/>
    <s v="Tandem Report"/>
    <s v="Cindy McCartney (MOH)"/>
    <s v="Accommodation - United States"/>
    <s v="Summary Quartely report"/>
    <s v="Limited amount of uncertainty"/>
    <s v="sort report by country of destination and chose appropriate emmission factor"/>
    <s v="Hotel stay - United States"/>
    <s v="Nights"/>
    <n v="14.23988937"/>
    <n v="0"/>
    <n v="0"/>
    <n v="0"/>
    <n v="0"/>
    <n v="0"/>
    <n v="0"/>
    <s v="-"/>
    <s v="-"/>
    <s v="-"/>
    <n v="0"/>
  </r>
  <r>
    <d v="2024-10-01T00:00:00"/>
    <d v="2024-12-31T00:00:00"/>
    <s v="All"/>
    <s v="All"/>
    <x v="2"/>
    <s v="Category 3"/>
    <s v="Tandem Report"/>
    <s v="Cindy McCartney (MOH)"/>
    <s v="Accommodation - Rusian Federation"/>
    <s v="Summary Quartely report"/>
    <s v="Limited amount of uncertainty"/>
    <s v="sort report by country of destination and chose appropriate emmission factor"/>
    <s v="Hotel stay - Rusian Federation"/>
    <s v="Nights"/>
    <n v="30.9"/>
    <n v="0"/>
    <n v="0"/>
    <n v="0"/>
    <n v="0"/>
    <n v="0"/>
    <n v="0"/>
    <s v="-"/>
    <s v="-"/>
    <s v="-"/>
    <n v="0"/>
  </r>
  <r>
    <d v="2024-10-01T00:00:00"/>
    <d v="2024-12-31T00:00:00"/>
    <s v="All"/>
    <s v="All"/>
    <x v="2"/>
    <s v="Category 3"/>
    <s v="Tandem Report"/>
    <s v="Cindy McCartney (MOH)"/>
    <s v="Accommodation - Fiji"/>
    <s v="Summary Quartely report"/>
    <s v="Limited amount of uncertainty"/>
    <s v="sort report by country of destination and chose appropriate emmission factor"/>
    <s v="Hotel stay - Fiji"/>
    <s v="Nights"/>
    <n v="54.8"/>
    <n v="0"/>
    <n v="0"/>
    <n v="8"/>
    <n v="438.4"/>
    <n v="0"/>
    <n v="0"/>
    <s v="-"/>
    <s v="-"/>
    <s v="-"/>
    <n v="0.43839999999999996"/>
  </r>
  <r>
    <d v="2024-10-01T00:00:00"/>
    <d v="2024-12-31T00:00:00"/>
    <s v="All"/>
    <s v="All"/>
    <x v="2"/>
    <s v="Category 3"/>
    <s v="Tandem Report"/>
    <s v="Cindy McCartney (MOH)"/>
    <s v="Accommodation - Portugal"/>
    <s v="Summary Quartely report"/>
    <s v="Limited amount of uncertainty"/>
    <s v="sort report by country of destination and chose appropriate emmission factor"/>
    <s v="Hotel stay - Portugal"/>
    <s v="Nights"/>
    <n v="12.77550297"/>
    <n v="0"/>
    <n v="0"/>
    <n v="0"/>
    <n v="0"/>
    <n v="0"/>
    <n v="0"/>
    <s v="-"/>
    <s v="-"/>
    <s v="-"/>
    <n v="0"/>
  </r>
  <r>
    <d v="2024-10-01T00:00:00"/>
    <d v="2024-12-31T00:00:00"/>
    <s v="All"/>
    <s v="All"/>
    <x v="2"/>
    <s v="Category 3"/>
    <s v="Tandem Report"/>
    <s v="Cindy McCartney (MOH)"/>
    <s v="Accommodation - Italy"/>
    <s v="Summary Quartely report"/>
    <s v="Limited amount of uncertainty"/>
    <s v="sort report by country of destination and chose appropriate emmission factor"/>
    <s v="Hotel stay - Italy"/>
    <s v="Nights"/>
    <n v="15.33321042"/>
    <n v="0"/>
    <n v="0"/>
    <n v="0"/>
    <n v="0"/>
    <n v="0"/>
    <n v="0"/>
    <s v="-"/>
    <s v="-"/>
    <s v="-"/>
    <n v="0"/>
  </r>
  <r>
    <d v="2024-10-01T00:00:00"/>
    <d v="2024-12-31T00:00:00"/>
    <s v="All"/>
    <s v="All"/>
    <x v="3"/>
    <s v="Category 3"/>
    <s v="Financial report"/>
    <s v="Leyton Anderson (MOH)"/>
    <s v="Air Travel - Domestic Ave"/>
    <s v="Summary Quartely report"/>
    <s v="Reasonable amount of uncertainty"/>
    <s v="Calculated based on travel expanses description"/>
    <s v="Air Travel - Domestic Ave with radiative Forcing factor"/>
    <s v="pkm"/>
    <n v="0.193417546"/>
    <n v="2.2274699999999999E-5"/>
    <n v="8.4325540000000003E-4"/>
    <n v="2062"/>
    <n v="398.82697985199997"/>
    <n v="4.5930431399999999E-2"/>
    <n v="1.7387926348"/>
    <s v="-"/>
    <s v="-"/>
    <s v="-"/>
    <n v="0.40061170291819997"/>
  </r>
  <r>
    <d v="2024-10-01T00:00:00"/>
    <d v="2024-12-31T00:00:00"/>
    <s v="All"/>
    <s v="All"/>
    <x v="3"/>
    <s v="Category 3"/>
    <s v="Tandem Report"/>
    <s v="Cindy McCartney (MOH)"/>
    <s v="Air Travel - Domestic Large"/>
    <s v="Summary Quartely report"/>
    <s v="Limited amount of uncertainty"/>
    <s v="Add the size of the air craft to the report and then sort by type class and size and collate the data"/>
    <s v="Air Travel - Domestic Large with radiative Forcing factor"/>
    <s v="pkm"/>
    <n v="0.17585382560000001"/>
    <n v="2.0251999999999999E-5"/>
    <n v="7.6668169999999998E-4"/>
    <n v="202321.89965000001"/>
    <n v="35579.080056111809"/>
    <n v="4.0974231117117998"/>
    <n v="155.1164979708914"/>
    <s v="-"/>
    <s v="-"/>
    <s v="-"/>
    <n v="35.738293977194417"/>
  </r>
  <r>
    <d v="2024-10-01T00:00:00"/>
    <d v="2024-12-31T00:00:00"/>
    <s v="All"/>
    <s v="All"/>
    <x v="3"/>
    <s v="Category 3"/>
    <s v="Tandem Report"/>
    <s v="Cindy McCartney (MOH)"/>
    <s v="Air Travel - Domestic Medium"/>
    <s v="Summary Quartely report"/>
    <s v="Limited amount of uncertainty"/>
    <s v="Add the size of the air craft to the report and then sort by type class and size and collate the data"/>
    <s v="Air Travel - Domestic Medium with radiative Forcing factor"/>
    <s v="pkm"/>
    <n v="0.2022103623"/>
    <n v="2.32873E-5"/>
    <n v="8.8159000000000002E-4"/>
    <n v="103290.9166"/>
    <n v="20886.493667985083"/>
    <n v="2.40536656213918"/>
    <n v="91.060239165393995"/>
    <s v="-"/>
    <s v="-"/>
    <s v="-"/>
    <n v="20.97995927371262"/>
  </r>
  <r>
    <d v="2024-10-01T00:00:00"/>
    <d v="2024-12-31T00:00:00"/>
    <s v="All"/>
    <s v="All"/>
    <x v="3"/>
    <s v="Category 3"/>
    <s v="Tandem Report"/>
    <s v="Cindy McCartney (MOH)"/>
    <s v="Air Travel - Domestic Small"/>
    <s v="Summary Quartely report"/>
    <s v="Limited amount of uncertainty"/>
    <s v="Add the size of the air craft to the report and then sort by type class and size and collate the data"/>
    <s v="Air Travel - Domestic Small with radiative Forcing factor"/>
    <s v="pkm"/>
    <n v="0.57891230770000002"/>
    <n v="2.8841628999999999E-3"/>
    <n v="9.0416290000000007E-3"/>
    <n v="1081.4791600000001"/>
    <n v="626.08159624505765"/>
    <n v="3.1191620703951641"/>
    <n v="9.7783333359516416"/>
    <s v="-"/>
    <s v="-"/>
    <s v="-"/>
    <n v="0.63897909165140443"/>
  </r>
  <r>
    <d v="2024-10-01T00:00:00"/>
    <d v="2024-12-31T00:00:00"/>
    <s v="All"/>
    <s v="All"/>
    <x v="3"/>
    <s v="Category 3"/>
    <s v="Tandem Report"/>
    <s v="Cindy McCartney (MOH)"/>
    <s v="Air Travel - Long Haul Business"/>
    <s v="Summary Quartely report"/>
    <s v="Limited amount of uncertainty"/>
    <s v="Add the size of the air craft to the report and then sort by type class and size and collate the data"/>
    <s v="Air Travel - Long Haul Business with radiative Forcing factor"/>
    <s v="pkm"/>
    <n v="0.42668"/>
    <n v="2.2399999999999999E-5"/>
    <n v="1.8852349E-3"/>
    <n v="14466.39322"/>
    <n v="6172.5206591096003"/>
    <n v="0.32404720812799997"/>
    <n v="27.272549375467378"/>
    <s v="-"/>
    <s v="-"/>
    <s v="-"/>
    <n v="6.2001172556931952"/>
  </r>
  <r>
    <d v="2024-10-01T00:00:00"/>
    <d v="2024-12-31T00:00:00"/>
    <s v="All"/>
    <s v="All"/>
    <x v="3"/>
    <s v="Category 3"/>
    <s v="Tandem Report"/>
    <s v="Cindy McCartney (MOH)"/>
    <s v="Air Travel - Long Haul Economy"/>
    <s v="Summary Quartely report"/>
    <s v="Limited amount of uncertainty"/>
    <s v="Add the size of the air craft to the report and then sort by type class and size and collate the data"/>
    <s v="Air Travel - Long Haul Economy with radiative Forcing factor"/>
    <s v="pkm"/>
    <n v="0.14713000000000001"/>
    <n v="1.1199999999999999E-5"/>
    <n v="6.4916110000000002E-4"/>
    <n v="223899.98399000001"/>
    <n v="32942.404644448703"/>
    <n v="2.5076798206879998"/>
    <n v="145.3471598969308"/>
    <s v="-"/>
    <s v="-"/>
    <s v="-"/>
    <n v="33.090259484166324"/>
  </r>
  <r>
    <d v="2024-10-01T00:00:00"/>
    <d v="2024-12-31T00:00:00"/>
    <s v="All"/>
    <s v="All"/>
    <x v="3"/>
    <s v="Category 3"/>
    <s v="Tandem Report"/>
    <s v="Cindy McCartney (MOH)"/>
    <s v="Air Travel - Long Haul Premium Economy"/>
    <s v="Summary Quartely report"/>
    <s v="Limited amount of uncertainty"/>
    <s v="Add the size of the air craft to the report and then sort by type class and size and collate the data"/>
    <s v="Air Travel - Long Haul Premium Economy with radiative Forcing factor"/>
    <s v="pkm"/>
    <n v="0.23541000000000001"/>
    <n v="1.1199999999999999E-5"/>
    <n v="1.0404361999999999E-3"/>
    <n v="0"/>
    <n v="0"/>
    <n v="0"/>
    <n v="0"/>
    <s v="-"/>
    <s v="-"/>
    <s v="-"/>
    <n v="0"/>
  </r>
  <r>
    <d v="2024-10-01T00:00:00"/>
    <d v="2024-12-31T00:00:00"/>
    <s v="All"/>
    <s v="All"/>
    <x v="3"/>
    <s v="Category 3"/>
    <s v="Tandem Report"/>
    <s v="Cindy McCartney (MOH)"/>
    <s v="Air Travel - Short Haul Business"/>
    <s v="Summary Quartely report"/>
    <s v="Limited amount of uncertainty"/>
    <s v="Add the size of the air craft to the report and then sort by type class and size and collate the data"/>
    <s v="Air Travel - Short Haul Business with radiative Forcing factor"/>
    <s v="pkm"/>
    <n v="0.22539000000000001"/>
    <n v="1.1199999999999999E-5"/>
    <n v="9.9597319999999989E-4"/>
    <n v="4757.2208600000004"/>
    <n v="1072.2300096354002"/>
    <n v="5.3280873632E-2"/>
    <n v="4.7380644830409517"/>
    <s v="-"/>
    <s v="-"/>
    <s v="-"/>
    <n v="1.0770213549920731"/>
  </r>
  <r>
    <d v="2024-10-01T00:00:00"/>
    <d v="2024-12-31T00:00:00"/>
    <s v="All"/>
    <s v="All"/>
    <x v="3"/>
    <s v="Category 3"/>
    <s v="Tandem Report"/>
    <s v="Cindy McCartney (MOH)"/>
    <s v="Air Travel - Short Haul Economy"/>
    <s v="Summary Quartely report"/>
    <s v="Limited amount of uncertainty"/>
    <s v="Add the size of the air craft to the report and then sort by type class and size and collate the data"/>
    <s v="Air Travel - Short Haul Economy with radiative Forcing factor"/>
    <s v="pkm"/>
    <n v="0.15026"/>
    <n v="1.1199999999999999E-5"/>
    <n v="6.6694629999999996E-4"/>
    <n v="69259.72838"/>
    <n v="10406.9667863788"/>
    <n v="0.77570895785600003"/>
    <n v="46.192519582045989"/>
    <s v="-"/>
    <s v="-"/>
    <s v="-"/>
    <n v="10.4539350149187"/>
  </r>
  <r>
    <d v="2024-10-01T00:00:00"/>
    <d v="2024-12-31T00:00:00"/>
    <s v="All"/>
    <s v="All"/>
    <x v="4"/>
    <s v="Category 3"/>
    <s v="Kiwi Express"/>
    <s v="Cindy McCartney (MOH)"/>
    <s v="Freight - Light Vehicle-Petrol-&lt;2010-2000-3000CC"/>
    <s v="Summary Quartely report"/>
    <s v="Moderate amount of uncertainty"/>
    <s v="Sort report by vehicle age, petrol type and engine size and colate data"/>
    <s v="Freight - Light Vehicle-Petrol-&lt;2010-2000-3000CC"/>
    <s v="km"/>
    <n v="0.3137383869"/>
    <n v="4.1714509999999996E-3"/>
    <n v="9.5708615999999993E-3"/>
    <n v="0"/>
    <n v="0"/>
    <n v="0"/>
    <n v="0"/>
    <s v="-"/>
    <s v="-"/>
    <s v="-"/>
    <n v="0"/>
  </r>
  <r>
    <d v="2024-10-01T00:00:00"/>
    <d v="2024-12-31T00:00:00"/>
    <s v="All"/>
    <s v="All"/>
    <x v="4"/>
    <s v="Category 3"/>
    <s v="Kiwi Express"/>
    <s v="Cindy McCartney (MOH)"/>
    <s v="Freight - Light Vehicle-Diesel-&lt;2010-2000-3000CC"/>
    <s v="Summary Quartely report"/>
    <s v="Moderate amount of uncertainty"/>
    <s v="Sort report by vehicle age, petrol type and engine size and colate data"/>
    <s v="Freight - Light Vehicle-Diesel-&lt;2010-2000-3000CC"/>
    <s v="km"/>
    <n v="0.30088263990000003"/>
    <n v="4.5103720000000001E-4"/>
    <n v="4.2687454000000001E-3"/>
    <n v="0"/>
    <n v="0"/>
    <n v="0"/>
    <n v="0"/>
    <s v="-"/>
    <s v="-"/>
    <s v="-"/>
    <n v="0"/>
  </r>
  <r>
    <d v="2024-10-01T00:00:00"/>
    <d v="2024-12-31T00:00:00"/>
    <s v="All"/>
    <s v="All"/>
    <x v="4"/>
    <s v="Category 3"/>
    <s v="Kiwi Express"/>
    <s v="Cindy McCartney (MOH)"/>
    <s v="Freight - Light Vehicle-Petrol-&lt;2015-1600-2000CC"/>
    <s v="Summary Quartely report"/>
    <s v="Moderate amount of uncertainty"/>
    <s v="Sort report by vehicle age, petrol type and engine size and colate data"/>
    <s v="Freight - Light Vehicle-Petrol-&lt;2015-1600-2000CC"/>
    <s v="km"/>
    <n v="0.2627631808"/>
    <n v="3.4936870000000001E-3"/>
    <n v="8.0158186999999999E-3"/>
    <n v="0"/>
    <n v="0"/>
    <n v="0"/>
    <n v="0"/>
    <s v="-"/>
    <s v="-"/>
    <s v="-"/>
    <n v="0"/>
  </r>
  <r>
    <d v="2024-10-01T00:00:00"/>
    <d v="2024-12-31T00:00:00"/>
    <s v="All"/>
    <s v="All"/>
    <x v="4"/>
    <s v="Category 3"/>
    <s v="Kiwi Express"/>
    <s v="Cindy McCartney (MOH)"/>
    <s v="Freight - Light Vehicle-Petrol-&lt;2015-2000-3000CC"/>
    <s v="Summary Quartely report"/>
    <s v="Moderate amount of uncertainty"/>
    <s v="Sort report by vehicle age, petrol type and engine size and colate data"/>
    <s v="Freight - Light Vehicle-Petrol-&lt;2015-2000-3000CC"/>
    <s v="km"/>
    <n v="0.27795311439999998"/>
    <n v="3.6956517000000001E-3"/>
    <n v="8.4792007999999995E-3"/>
    <n v="0"/>
    <n v="0"/>
    <n v="0"/>
    <n v="0"/>
    <s v="-"/>
    <s v="-"/>
    <s v="-"/>
    <n v="0"/>
  </r>
  <r>
    <d v="2024-10-01T00:00:00"/>
    <d v="2024-12-31T00:00:00"/>
    <s v="All"/>
    <s v="All"/>
    <x v="4"/>
    <s v="Category 3"/>
    <s v="Kiwi Express"/>
    <s v="Cindy McCartney (MOH)"/>
    <s v="Freight - Light Vehicle-Diesel-&lt;2015-2000-3000CC"/>
    <s v="Summary Quartely report"/>
    <s v="Moderate amount of uncertainty"/>
    <s v="Sort report by vehicle age, petrol type and engine size and colate data"/>
    <s v="Freight - Light Vehicle-Diesel-&lt;2015-2000-3000CC"/>
    <s v="km"/>
    <n v="0.26656370509999999"/>
    <n v="3.9959149999999998E-4"/>
    <n v="3.7818486000000002E-3"/>
    <n v="61"/>
    <n v="16.2603860111"/>
    <n v="2.43750815E-2"/>
    <n v="0.23069276460000002"/>
    <s v="-"/>
    <s v="-"/>
    <s v="-"/>
    <n v="1.6515453857200001E-2"/>
  </r>
  <r>
    <d v="2024-10-01T00:00:00"/>
    <d v="2024-12-31T00:00:00"/>
    <s v="All"/>
    <s v="All"/>
    <x v="4"/>
    <s v="Category 3"/>
    <s v="Kiwi Express"/>
    <s v="Cindy McCartney (MOH)"/>
    <s v="Freight - Light Vehicle-Diesel-&lt;2015-&gt;=3000CC"/>
    <s v="Summary Quartely report"/>
    <s v="Moderate amount of uncertainty"/>
    <s v="Sort report by vehicle age, petrol type and engine size and colate data"/>
    <s v="Freight - Light Vehicle-Diesel-&lt;2015-&gt;=3000CC"/>
    <s v="km"/>
    <n v="0.26991835600000003"/>
    <n v="4.0462030000000001E-4"/>
    <n v="3.8294423999999999E-3"/>
    <n v="20"/>
    <n v="5.3983671200000005"/>
    <n v="8.0924059999999999E-3"/>
    <n v="7.6588848000000001E-2"/>
    <s v="-"/>
    <s v="-"/>
    <s v="-"/>
    <n v="5.483048374000001E-3"/>
  </r>
  <r>
    <d v="2024-10-01T00:00:00"/>
    <d v="2024-12-31T00:00:00"/>
    <s v="All"/>
    <s v="All"/>
    <x v="4"/>
    <s v="Category 3"/>
    <s v="Kiwi Express"/>
    <s v="Cindy McCartney (MOH)"/>
    <s v="Freight - Light Vehicle-Petrol-&gt;2015-1600-2000CC"/>
    <s v="Summary Quartely report"/>
    <s v="Moderate amount of uncertainty"/>
    <s v="Sort report by vehicle age, petrol type and engine size and colate data"/>
    <s v="Freight - Light Vehicle-Petrol-&gt;2015-1600-2000CC"/>
    <s v="km"/>
    <n v="0.24883386220000001"/>
    <n v="3.3084834999999998E-3"/>
    <n v="7.5908928000000004E-3"/>
    <n v="0"/>
    <n v="0"/>
    <n v="0"/>
    <n v="0"/>
    <s v="-"/>
    <s v="-"/>
    <s v="-"/>
    <n v="0"/>
  </r>
  <r>
    <d v="2024-10-01T00:00:00"/>
    <d v="2024-12-31T00:00:00"/>
    <s v="All"/>
    <s v="All"/>
    <x v="4"/>
    <s v="Category 3"/>
    <s v="Kiwi Express"/>
    <s v="Cindy McCartney (MOH)"/>
    <s v="Freight - Light Vehicle-Petrol-&gt;2015-2000-3000CC"/>
    <s v="Summary Quartely report"/>
    <s v="Moderate amount of uncertainty"/>
    <s v="Sort report by vehicle age, petrol type and engine size and colate data"/>
    <s v="Freight - Light Vehicle-Petrol-&gt;2015-2000-3000CC"/>
    <s v="km"/>
    <n v="0.2632185635"/>
    <n v="3.4997418000000001E-3"/>
    <n v="8.0297106E-3"/>
    <n v="0"/>
    <n v="0"/>
    <n v="0"/>
    <n v="0"/>
    <s v="-"/>
    <s v="-"/>
    <s v="-"/>
    <n v="0"/>
  </r>
  <r>
    <d v="2024-10-01T00:00:00"/>
    <d v="2024-12-31T00:00:00"/>
    <s v="All"/>
    <s v="All"/>
    <x v="4"/>
    <s v="Category 3"/>
    <s v="Kiwi Express"/>
    <s v="Cindy McCartney (MOH)"/>
    <s v="Freight - Light Vehicle-Diesel-&gt;2015-1600-2000CC"/>
    <s v="Summary Quartely report"/>
    <s v="Moderate amount of uncertainty"/>
    <s v="Sort report by vehicle age, petrol type and engine size and colate data"/>
    <s v="Freight - Light Vehicle-Diesel-&gt;2015-1600-2000CC"/>
    <s v="km"/>
    <n v="0.23542205090000001"/>
    <n v="3.529087E-4"/>
    <n v="3.3400291E-3"/>
    <n v="0"/>
    <n v="0"/>
    <n v="0"/>
    <n v="0"/>
    <s v="-"/>
    <s v="-"/>
    <s v="-"/>
    <n v="0"/>
  </r>
  <r>
    <d v="2024-10-01T00:00:00"/>
    <d v="2024-12-31T00:00:00"/>
    <s v="All"/>
    <s v="All"/>
    <x v="4"/>
    <s v="Category 3"/>
    <s v="Kiwi Express"/>
    <s v="Cindy McCartney (MOH)"/>
    <s v="Freight - Light Vehicle-Diesel-&gt;2015-2000-3000CC"/>
    <s v="Summary Quartely report"/>
    <s v="Moderate amount of uncertainty"/>
    <s v="Sort report by vehicle age, petrol type and engine size and colate data"/>
    <s v="Freight - Light Vehicle-Diesel-&gt;2015-2000-3000CC"/>
    <s v="km"/>
    <n v="0.2524329173"/>
    <n v="3.784088E-4"/>
    <n v="3.5813693000000001E-3"/>
    <n v="0"/>
    <n v="0"/>
    <n v="0"/>
    <n v="0"/>
    <s v="-"/>
    <s v="-"/>
    <s v="-"/>
    <n v="0"/>
  </r>
  <r>
    <d v="2024-10-01T00:00:00"/>
    <d v="2024-12-31T00:00:00"/>
    <s v="All"/>
    <s v="All"/>
    <x v="4"/>
    <s v="Category 3"/>
    <s v="Kiwi Express"/>
    <s v="Cindy McCartney (MOH)"/>
    <s v="Freight - Light Vehicle-Diesel-&gt;2015-&gt;=3000CC"/>
    <s v="Summary Quartely report"/>
    <s v="Moderate amount of uncertainty"/>
    <s v="Sort report by vehicle age, petrol type and engine size and colate data"/>
    <s v="Freight - Light Vehicle-Diesel-&gt;2015-&gt;=3000CC"/>
    <s v="km"/>
    <n v="0.255609735"/>
    <n v="3.8317100000000002E-4"/>
    <n v="3.6264400999999999E-3"/>
    <n v="0"/>
    <n v="0"/>
    <n v="0"/>
    <n v="0"/>
    <s v="-"/>
    <s v="-"/>
    <s v="-"/>
    <n v="0"/>
  </r>
  <r>
    <d v="2024-10-01T00:00:00"/>
    <d v="2024-12-31T00:00:00"/>
    <s v="All"/>
    <s v="All"/>
    <x v="4"/>
    <s v="Category 3"/>
    <s v="NZ courrier"/>
    <s v="Cindy McCartney (MOH)"/>
    <s v="Freight - entered as tCO2-e (custom)"/>
    <s v="Summary Quartely report"/>
    <s v="Limited amount of uncertainty"/>
    <s v="Just used the t-co2e from  the report as the calculation methodology has  been certified by toitu"/>
    <s v="factor of 1000 as unit tCO2"/>
    <s v="tCO2"/>
    <n v="1000"/>
    <n v="0"/>
    <n v="0"/>
    <n v="4.727E-2"/>
    <n v="47.269999999999996"/>
    <n v="0"/>
    <n v="0"/>
    <s v="-"/>
    <s v="-"/>
    <s v="-"/>
    <n v="4.7269999999999993E-2"/>
  </r>
  <r>
    <d v="2024-10-01T00:00:00"/>
    <d v="2024-12-31T00:00:00"/>
    <s v="All"/>
    <s v="All"/>
    <x v="4"/>
    <s v="Category 3"/>
    <s v="Kiwi Express"/>
    <s v="Cindy McCartney (MOH)"/>
    <s v="Freight - Light Vehicle-diesel_&lt;2015_1350-1600CC"/>
    <s v="Summary Quartely report"/>
    <s v="Moderate amount of uncertainty"/>
    <s v="Sort report by vehicle age, petrol type and engine size and colate data"/>
    <s v="Freight - Light Vehicle-diesel_&lt;2015_1350-1600CC"/>
    <s v="km"/>
    <n v="0.1867466012"/>
    <n v="2.799419E-4"/>
    <n v="2.6494506E-3"/>
    <n v="0"/>
    <n v="0"/>
    <n v="0"/>
    <n v="0"/>
    <s v="-"/>
    <s v="-"/>
    <s v="-"/>
    <n v="0"/>
  </r>
  <r>
    <d v="2024-10-01T00:00:00"/>
    <d v="2024-12-31T00:00:00"/>
    <s v="All"/>
    <s v="All"/>
    <x v="4"/>
    <s v="Category 3"/>
    <s v="Kiwi Express"/>
    <s v="Cindy McCartney (MOH)"/>
    <s v="Freight - Light Vehicle-Petrol_&lt;2010_1600-2000CC"/>
    <s v="Summary Quartely report"/>
    <s v="Moderate amount of uncertainty"/>
    <s v="Sort report by vehicle age, petrol type and engine size and colate data"/>
    <s v="Freight - Light Vehicle-Petrol_&lt;2010_1600-2000CC"/>
    <s v="km"/>
    <n v="0.29659281440000002"/>
    <n v="3.9434843000000002E-3"/>
    <n v="9.0478209999999993E-3"/>
    <n v="24"/>
    <n v="7.1182275455999999"/>
    <n v="9.4643623199999999E-2"/>
    <n v="0.217147704"/>
    <s v="-"/>
    <s v="-"/>
    <s v="-"/>
    <n v="7.4300188727999998E-3"/>
  </r>
  <r>
    <d v="2024-10-01T00:00:00"/>
    <d v="2024-12-31T00:00:00"/>
    <s v="All"/>
    <s v="All"/>
    <x v="5"/>
    <s v="Category 3"/>
    <s v="Financial report"/>
    <s v="Leyton Anderson (MOH)"/>
    <s v="Personal Vehicles petrol - km"/>
    <s v="Financial quaterly report"/>
    <s v="Reasonable amount of uncertainty"/>
    <s v="Calculation of km base on IRD conversion rate of km/$ and % of diesel vehicle ownership  of 91%"/>
    <s v="private Car deault petrol"/>
    <s v="km"/>
    <n v="0.23411383620000001"/>
    <n v="3.1127667000000001E-3"/>
    <n v="7.1418456000000002E-3"/>
    <n v="2120.6237999999998"/>
    <n v="496.46737295502152"/>
    <n v="6.6010071478674597"/>
    <n v="15.145167755285279"/>
    <s v="-"/>
    <s v="-"/>
    <s v="-"/>
    <n v="0.51821354785817431"/>
  </r>
  <r>
    <d v="2024-10-01T00:00:00"/>
    <d v="2024-12-31T00:00:00"/>
    <s v="All"/>
    <s v="All"/>
    <x v="5"/>
    <s v="Category 3"/>
    <s v="Financial report"/>
    <s v="Leyton Anderson (MOH)"/>
    <s v="Personal Vehicles diesel - km"/>
    <s v="Financial quaterly report"/>
    <s v="Reasonable amount of uncertainty"/>
    <s v="Calculation of km base on IRD conversion rate of km/$ and % of diesel vehicle ownership  of 9%"/>
    <s v="private Car deault diesel"/>
    <s v="km"/>
    <n v="0.2609249461"/>
    <n v="3.9113880000000002E-4"/>
    <n v="3.7018492000000002E-3"/>
    <n v="209.73201999999998"/>
    <n v="54.724316013944119"/>
    <n v="8.2034330624375998E-2"/>
    <n v="0.77639631045138391"/>
    <s v="-"/>
    <s v="-"/>
    <s v="-"/>
    <n v="5.5582746655019874E-2"/>
  </r>
  <r>
    <d v="2024-10-01T00:00:00"/>
    <d v="2024-12-31T00:00:00"/>
    <s v="All"/>
    <s v="All"/>
    <x v="6"/>
    <s v="Category 3"/>
    <s v="Financial report"/>
    <s v="Leyton Anderson (MOH)"/>
    <s v="Public transport-Bus Diesel"/>
    <s v="Financial quaterly report"/>
    <s v="Reasonable amount of uncertainty"/>
    <s v="extracted based on expanses description"/>
    <s v="Public transport-Bus Diesel"/>
    <s v="pkm"/>
    <n v="0.1674311876"/>
    <n v="2.509872E-4"/>
    <n v="2.3754149E-3"/>
    <n v="0"/>
    <n v="0"/>
    <n v="0"/>
    <n v="0"/>
    <s v="-"/>
    <s v="-"/>
    <s v="-"/>
    <n v="0"/>
  </r>
  <r>
    <d v="2024-10-01T00:00:00"/>
    <d v="2024-12-31T00:00:00"/>
    <s v="All"/>
    <s v="All"/>
    <x v="6"/>
    <s v="Category 3"/>
    <s v="Financial report"/>
    <s v="Leyton Anderson (MOH)"/>
    <s v="Public transport-Train metro electric"/>
    <s v="Financial quaterly report"/>
    <s v="Reasonable amount of uncertainty"/>
    <s v="extracted based on expanses description"/>
    <s v="Public transport-Train metro electric"/>
    <s v="pkm"/>
    <n v="1.9677095700000001E-2"/>
    <n v="5.132286E-4"/>
    <n v="3.2268799999999998E-5"/>
    <n v="90"/>
    <n v="1.770938613"/>
    <n v="4.6190573999999998E-2"/>
    <n v="2.9041919999999999E-3"/>
    <s v="-"/>
    <s v="-"/>
    <s v="-"/>
    <n v="1.8200333789999998E-3"/>
  </r>
  <r>
    <d v="2024-10-01T00:00:00"/>
    <d v="2024-12-31T00:00:00"/>
    <s v="All"/>
    <s v="All"/>
    <x v="6"/>
    <s v="Category 3"/>
    <s v="Financial report"/>
    <s v="Leyton Anderson (MOH)"/>
    <s v="Public transport-Train metro diesel"/>
    <s v="Financial quaterly report"/>
    <s v="Reasonable amount of uncertainty"/>
    <s v="extracted based on expanses description"/>
    <s v="Public transport-Train metro diesel"/>
    <s v="pkm"/>
    <n v="0.27061144320000002"/>
    <n v="4.0565929999999999E-4"/>
    <n v="3.8392754999999998E-3"/>
    <n v="0"/>
    <n v="0"/>
    <n v="0"/>
    <n v="0"/>
    <s v="-"/>
    <s v="-"/>
    <s v="-"/>
    <n v="0"/>
  </r>
  <r>
    <d v="2024-10-01T00:00:00"/>
    <d v="2024-12-31T00:00:00"/>
    <s v="All"/>
    <s v="All"/>
    <x v="7"/>
    <s v="Category 3"/>
    <s v="Hertz report"/>
    <s v="Cindy McCartney (MOH)"/>
    <s v="Rental Vehicles - Diesel"/>
    <s v="Hertz quartely summary report"/>
    <s v="Limited amount of uncertainty"/>
    <s v="sort report  by petrol type"/>
    <s v="Rental Vehicles - average  Diesel "/>
    <s v="km"/>
    <n v="0.17918902519999999"/>
    <n v="2.686128E-4"/>
    <n v="2.5422282000000002E-3"/>
    <n v="1811"/>
    <n v="324.5113246372"/>
    <n v="0.48645778080000002"/>
    <n v="4.6039752702000003"/>
    <s v="-"/>
    <s v="-"/>
    <s v="-"/>
    <n v="0.32960175768819999"/>
  </r>
  <r>
    <d v="2024-10-01T00:00:00"/>
    <d v="2024-12-31T00:00:00"/>
    <s v="All"/>
    <s v="All"/>
    <x v="7"/>
    <s v="Category 3"/>
    <s v="Hertz report"/>
    <s v="Cindy McCartney (MOH)"/>
    <s v="Rental Vehicles - Electric"/>
    <s v="Hertz quartely summary report"/>
    <s v="Limited amount of uncertainty"/>
    <s v="sort report  by petrol type"/>
    <s v="Rental Vehicles - average Electric"/>
    <s v="km"/>
    <n v="2.1983857999999998E-2"/>
    <n v="6.1124620000000004E-4"/>
    <n v="4.2430199999999999E-5"/>
    <n v="733"/>
    <n v="16.114167913999999"/>
    <n v="0.44804346460000005"/>
    <n v="3.1101336599999998E-2"/>
    <s v="-"/>
    <s v="-"/>
    <s v="-"/>
    <n v="1.6593312715199999E-2"/>
  </r>
  <r>
    <d v="2024-10-01T00:00:00"/>
    <d v="2024-12-31T00:00:00"/>
    <s v="All"/>
    <s v="All"/>
    <x v="7"/>
    <s v="Category 3"/>
    <s v="Hertz report"/>
    <s v="Cindy McCartney (MOH)"/>
    <s v="Rental Vehicles - Petrol"/>
    <s v="Hertz quartely summary report"/>
    <s v="Limited amount of uncertainty"/>
    <s v="sort report  by petrol type"/>
    <s v="Rental Vehicles - average Petrol"/>
    <s v="km"/>
    <n v="0.17617028879999999"/>
    <n v="2.3423519999999998E-3"/>
    <n v="5.3742273999999998E-3"/>
    <n v="4635"/>
    <n v="816.54928858799997"/>
    <n v="10.856801519999999"/>
    <n v="24.909543999"/>
    <s v="-"/>
    <s v="-"/>
    <s v="-"/>
    <n v="0.85231563410699995"/>
  </r>
  <r>
    <d v="2024-10-01T00:00:00"/>
    <d v="2024-12-31T00:00:00"/>
    <s v="All"/>
    <s v="All"/>
    <x v="7"/>
    <s v="Category 3"/>
    <s v="AVIS, EZI, Thrift,Budget reports"/>
    <s v="Cindy McCartney (MOH)"/>
    <s v="Rental Cars-Light Passenger vehicle petrol post 2015 fleet 1350-&lt;1600CC"/>
    <s v="AVIS, EZI, Thrift,Budget reports"/>
    <s v="Moderate amount of uncertainty"/>
    <s v="As AVIS, Budget and Ezi uses average emissions factor MFE factors have been chosen instead ,depending on engine size and petrol type for each class of car"/>
    <s v="Rental Cars-Light Passenger vehicle petrol post 2015 fleet 1350-&lt;1600CC"/>
    <s v="km"/>
    <n v="0.1564603487"/>
    <n v="2.0802895000000001E-3"/>
    <n v="4.7729586000000001E-3"/>
    <n v="390"/>
    <n v="61.019535992999998"/>
    <n v="0.81131290500000008"/>
    <n v="1.8614538540000001"/>
    <s v="-"/>
    <s v="-"/>
    <s v="-"/>
    <n v="6.3692302751999996E-2"/>
  </r>
  <r>
    <d v="2024-10-01T00:00:00"/>
    <d v="2024-12-31T00:00:00"/>
    <s v="All"/>
    <s v="All"/>
    <x v="7"/>
    <s v="Category 3"/>
    <s v="AVIS, EZI, Thrift,Budget reports"/>
    <s v="Cindy McCartney (MOH)"/>
    <s v="Rental Cars-Light Passenger vehicle petrol post 2015 fleet 1600-&lt;2000 CC"/>
    <s v="AVIS, EZI, Thrift,Budget reports"/>
    <s v="Moderate amount of uncertainty"/>
    <s v="As AVIS, Budget and Ezi uses average emissions factor MFE factors have been chosen instead ,depending on engine size and petrol type for each class of car"/>
    <s v="Rental Cars-Light Passenger vehicle petrol post 2015 fleet 1600-&lt;2000 CC"/>
    <s v="km"/>
    <n v="0.17617028879999999"/>
    <n v="2.3423519999999998E-3"/>
    <n v="5.3742273999999998E-3"/>
    <n v="652"/>
    <n v="114.8630282976"/>
    <n v="1.5272135039999999"/>
    <n v="3.5039962648"/>
    <s v="-"/>
    <s v="-"/>
    <s v="-"/>
    <n v="0.1198942380664"/>
  </r>
  <r>
    <d v="2024-10-01T00:00:00"/>
    <d v="2024-12-31T00:00:00"/>
    <s v="All"/>
    <s v="All"/>
    <x v="7"/>
    <s v="Category 3"/>
    <s v="AVIS, EZI, Thrift,Budget reports"/>
    <s v="Cindy McCartney (MOH)"/>
    <s v="Rental Cars-Light Passenger vehicle petrol post 2015 fleet 2000-&lt;3000 CC"/>
    <s v="AVIS, EZI, Thrift,Budget reports"/>
    <s v="Moderate amount of uncertainty"/>
    <s v="As AVIS, Budget and Ezi uses average emissions factor MFE factors have been chosen instead ,depending on engine size and petrol type for each class of car"/>
    <s v="Rental Cars-Light Passenger vehicle petrol post 2015 fleet 2000-&lt;3000 CC"/>
    <s v="km"/>
    <n v="0.19567703359999999"/>
    <n v="2.6017127000000002E-3"/>
    <n v="5.9692976000000003E-3"/>
    <n v="0"/>
    <n v="0"/>
    <n v="0"/>
    <n v="0"/>
    <s v="-"/>
    <s v="-"/>
    <s v="-"/>
    <n v="0"/>
  </r>
  <r>
    <d v="2024-10-01T00:00:00"/>
    <d v="2024-12-31T00:00:00"/>
    <s v="All"/>
    <s v="All"/>
    <x v="7"/>
    <s v="Category 3"/>
    <s v="AVIS, EZI, Thrift,Budget reports"/>
    <s v="Cindy McCartney (MOH)"/>
    <s v="Rental Cars-Light Passenger vehicle petrol post 2015 fleet &gt;=3000 CC"/>
    <s v="AVIS, EZI, Thrift,Budget reports"/>
    <s v="Moderate amount of uncertainty"/>
    <s v="As AVIS, Budget and Ezi uses average emissions factor MFE factors have been chosen instead ,depending on engine size and petrol type for each class of car"/>
    <s v="Rental Cars-Light Passenger vehicle petrol post 2015 fleet &gt;=3000 CC"/>
    <s v="km"/>
    <n v="0.23408093739999999"/>
    <n v="3.1123293000000002E-3"/>
    <n v="7.1408419999999997E-3"/>
    <n v="0"/>
    <n v="0"/>
    <n v="0"/>
    <n v="0"/>
    <s v="-"/>
    <s v="-"/>
    <s v="-"/>
    <n v="0"/>
  </r>
  <r>
    <d v="2024-10-01T00:00:00"/>
    <d v="2024-12-31T00:00:00"/>
    <s v="All"/>
    <s v="All"/>
    <x v="7"/>
    <s v="Category 3"/>
    <s v="AVIS, EZI, Thrift,Budget reports"/>
    <s v="Cindy McCartney (MOH)"/>
    <s v="Rental Cars-Light Passenger vehicle diesel post 2015 fleet 2000-&lt;3000 CC"/>
    <s v="AVIS, EZI, Thrift,Budget reports"/>
    <s v="Moderate amount of uncertainty"/>
    <s v="As AVIS, Budget and Ezi uses average emissions factor MFE factors have been chosen instead ,depending on engine size and petrol type for each class of car"/>
    <s v="Rental Cars-Light Passenger vehicle diesel post 2015 fleet 2000-&lt;3000 CC"/>
    <s v="km"/>
    <n v="0.22018012419999999"/>
    <n v="3.300604E-4"/>
    <n v="3.1237856999999998E-3"/>
    <n v="134"/>
    <n v="29.504136642799999"/>
    <n v="4.4228093599999997E-2"/>
    <n v="0.41858728379999999"/>
    <s v="-"/>
    <s v="-"/>
    <s v="-"/>
    <n v="2.9966952020199999E-2"/>
  </r>
  <r>
    <d v="2024-10-01T00:00:00"/>
    <d v="2024-12-31T00:00:00"/>
    <s v="All"/>
    <s v="All"/>
    <x v="7"/>
    <s v="Category 3"/>
    <s v="AVIS, EZI, Thrift,Budget reports"/>
    <s v="Cindy McCartney (MOH)"/>
    <s v="Rental Cars-Light Passenger vehicle petrol/hybrid post 2015 fleet 1600-&lt;2000CC"/>
    <s v="AVIS, EZI, Thrift,Budget reports"/>
    <s v="Moderate amount of uncertainty"/>
    <s v="As AVIS, Budget and Ezi uses average emissions factor MFE factors have been chosen instead ,depending on engine size and petrol type for each class of car"/>
    <s v="Rental Cars-Light Passenger vehicle petrol/hybride post 2015 fleet 1600-&lt;2000CC"/>
    <s v="km"/>
    <n v="0.13908180689999999"/>
    <n v="1.8492252E-3"/>
    <n v="4.2428110999999996E-3"/>
    <n v="171"/>
    <n v="23.782988979899997"/>
    <n v="0.31621750920000002"/>
    <n v="0.72552069809999997"/>
    <s v="-"/>
    <s v="-"/>
    <s v="-"/>
    <n v="2.4824727187199996E-2"/>
  </r>
  <r>
    <d v="2024-10-01T00:00:00"/>
    <d v="2024-12-31T00:00:00"/>
    <s v="All"/>
    <s v="All"/>
    <x v="7"/>
    <s v="Category 3"/>
    <s v="AVIS, EZI, Thrift,Budget reports"/>
    <s v="Cindy McCartney (MOH)"/>
    <s v="Rental Cars-Light Passenger vehicle petrol/hybrid post 2015 fleet 2000-&lt;3000CC"/>
    <s v="AVIS, EZI, Thrift,Budget reports"/>
    <s v="Moderate amount of uncertainty"/>
    <s v="As AVIS, Budget and Ezi uses average emissions factor MFE factors have been chosen instead ,depending on engine size and petrol type for each class of car"/>
    <s v="Rental Cars-Light Passenger vehicle petrol/hybride post 2015 fleet 2000-&lt;3000CC"/>
    <s v="km"/>
    <n v="0.15448186859999999"/>
    <n v="2.0539836999999999E-3"/>
    <n v="4.7126034000000002E-3"/>
    <n v="674"/>
    <n v="104.12077943639999"/>
    <n v="1.3843850138"/>
    <n v="3.1762946916000003"/>
    <s v="-"/>
    <s v="-"/>
    <s v="-"/>
    <n v="0.1086814591418"/>
  </r>
  <r>
    <d v="2024-10-01T00:00:00"/>
    <d v="2024-12-31T00:00:00"/>
    <s v="All"/>
    <s v="All"/>
    <x v="8"/>
    <s v="Category 3"/>
    <s v="Taxicharge report"/>
    <s v="Cindy McCartney (MOH)"/>
    <s v="Taxi - km"/>
    <s v="Taxicharge quarterly summary report"/>
    <s v="Limited amount of uncertainty"/>
    <s v="collate data"/>
    <s v="Taxi - km"/>
    <s v="km"/>
    <n v="0.1570991692"/>
    <n v="1.4983168E-3"/>
    <n v="3.6652696999999999E-3"/>
    <n v="11732.534249999999"/>
    <n v="1843.1713832855448"/>
    <n v="17.579053173350399"/>
    <n v="43.002902290737218"/>
    <s v="-"/>
    <s v="-"/>
    <s v="-"/>
    <n v="1.9037533387496324"/>
  </r>
  <r>
    <d v="2024-10-01T00:00:00"/>
    <d v="2024-12-31T00:00:00"/>
    <s v="All"/>
    <s v="All"/>
    <x v="8"/>
    <s v="Category 3"/>
    <s v="Financial report"/>
    <s v="Leyton Anderson (MOH)"/>
    <s v="Taxi - dollars"/>
    <s v="Financial quaterly report"/>
    <s v="Reasonable amount of uncertainty"/>
    <s v="Sort depending on travel expenses description or financial codification outside normal contract"/>
    <s v="Taxi - dollars"/>
    <s v="Dollars"/>
    <n v="4.3397560600000003E-2"/>
    <n v="4.1389969999999998E-4"/>
    <n v="1.0125055000000001E-3"/>
    <n v="1852.48"/>
    <n v="80.393113060288002"/>
    <n v="0.76674091625599994"/>
    <n v="1.8756461886400002"/>
    <s v="-"/>
    <s v="-"/>
    <s v="-"/>
    <n v="8.3035500165184004E-2"/>
  </r>
  <r>
    <d v="2024-10-01T00:00:00"/>
    <d v="2024-12-31T00:00:00"/>
    <s v="All"/>
    <s v="All"/>
    <x v="9"/>
    <s v="Category 3"/>
    <s v="Internal calcuation"/>
    <s v="Simon Clear (MOH)"/>
    <s v="Working from home (default)"/>
    <s v="year end spreadsheet"/>
    <s v="Moderate amount of uncertainty"/>
    <s v="data provided by MOH"/>
    <s v="WFH default"/>
    <s v="edays"/>
    <n v="0.46580171850000002"/>
    <n v="1.29513002E-2"/>
    <n v="8.9902560000000001E-4"/>
    <n v="28290.99"/>
    <n v="13177.991760066316"/>
    <n v="366.40510444519799"/>
    <n v="25.434324259344002"/>
    <s v="-"/>
    <s v="-"/>
    <s v="-"/>
    <n v="13.569831188770857"/>
  </r>
  <r>
    <d v="2024-10-01T00:00:00"/>
    <d v="2024-12-31T00:00:00"/>
    <s v="All"/>
    <s v="All"/>
    <x v="10"/>
    <s v="Category 4"/>
    <s v="Waste Management NZ limited report"/>
    <s v="Nick Glennie"/>
    <s v="Landfill - OG"/>
    <s v="Waste Management quaterly report"/>
    <s v="Moderate amount of uncertainty"/>
    <s v="Collate the data from the summary report and as all the ministry location have landfill with gas recovery then we used the associated emission factor"/>
    <s v="Unknown composition with gas recovery office waste"/>
    <s v="kg"/>
    <n v="0"/>
    <n v="0.58404864000000001"/>
    <n v="0"/>
    <n v="11815.848"/>
    <n v="0"/>
    <n v="6901.0299548467201"/>
    <n v="0"/>
    <s v="-"/>
    <s v="-"/>
    <s v="-"/>
    <n v="6.9010299548467202"/>
  </r>
  <r>
    <d v="2024-10-01T00:00:00"/>
    <d v="2024-12-31T00:00:00"/>
    <s v="All"/>
    <s v="All"/>
    <x v="11"/>
    <s v="Category 4"/>
    <s v="Smart Power report"/>
    <s v="Smart power"/>
    <s v="Electricity Transmission Losses"/>
    <s v="Smart Power  report"/>
    <s v="Limited amount of uncertainty"/>
    <s v="Report from Smart Power database base on actual verified invoices and processed to an environmental format"/>
    <s v="Electricity Transmission Losses"/>
    <s v="kWh"/>
    <n v="7.4682387999999997E-3"/>
    <n v="2.0764930000000001E-4"/>
    <n v="1.44142E-5"/>
    <n v="284383.40600000013"/>
    <n v="2123.8431867653535"/>
    <n v="59.052015187515828"/>
    <n v="4.0991592907652024"/>
    <s v="-"/>
    <s v="-"/>
    <s v="-"/>
    <n v="2.1869943612436344"/>
  </r>
  <r>
    <d v="2024-10-01T00:00:00"/>
    <d v="2024-12-31T00:00:00"/>
    <s v="All"/>
    <s v="All"/>
    <x v="12"/>
    <s v="Category 4"/>
    <m/>
    <m/>
    <s v="Water"/>
    <m/>
    <m/>
    <m/>
    <m/>
    <s v="kL"/>
    <n v="4.7147309900000003E-2"/>
    <n v="1.3108989000000001E-3"/>
    <n v="9.0997199999999997E-5"/>
    <n v="0"/>
    <n v="0"/>
    <n v="0"/>
    <n v="0"/>
    <s v="-"/>
    <s v="-"/>
    <s v="-"/>
    <n v="0"/>
  </r>
  <r>
    <d v="2024-10-01T00:00:00"/>
    <d v="2024-12-31T00:00:00"/>
    <s v="All"/>
    <s v="All"/>
    <x v="2"/>
    <s v="Category 3"/>
    <s v="Tandem Report"/>
    <s v="Cindy McCartney (MOH)"/>
    <s v="Accommodation - Indonesia"/>
    <s v="Summary Quartely report"/>
    <s v="Limited amount of uncertainty"/>
    <s v="sort report by country of destination and chose appropriate emmission factor"/>
    <s v="Hotel stay - Indonesia"/>
    <s v="Nights"/>
    <n v="52.313935870000002"/>
    <n v="0"/>
    <n v="0"/>
    <n v="0"/>
    <n v="0"/>
    <n v="0"/>
    <n v="0"/>
    <s v="-"/>
    <s v="-"/>
    <s v="-"/>
    <n v="0"/>
  </r>
  <r>
    <d v="2024-10-01T00:00:00"/>
    <d v="2024-12-31T00:00:00"/>
    <s v="All"/>
    <s v="All"/>
    <x v="2"/>
    <s v="Category 3"/>
    <s v="Tandem Report"/>
    <s v="Cindy McCartney (MOH)"/>
    <s v="Accommodation - Panama"/>
    <s v="Summary Quartely report"/>
    <s v="Limited amount of uncertainty"/>
    <s v="sort report by country of destination and chose appropriate emmission factor"/>
    <s v="Hotel stay - Panama"/>
    <s v="Nights"/>
    <n v="21.19874686"/>
    <n v="0"/>
    <n v="0"/>
    <n v="0"/>
    <n v="0"/>
    <n v="0"/>
    <n v="0"/>
    <s v="-"/>
    <s v="-"/>
    <s v="-"/>
    <n v="0"/>
  </r>
  <r>
    <d v="2024-10-01T00:00:00"/>
    <d v="2024-12-31T00:00:00"/>
    <s v="All"/>
    <s v="All"/>
    <x v="2"/>
    <s v="Category 3"/>
    <s v="Tandem Report"/>
    <s v="Cindy McCartney (MOH)"/>
    <s v="Accommodation - South Africa"/>
    <s v="Summary Quartely report"/>
    <s v="Limited amount of uncertainty"/>
    <s v="sort report by country of destination and chose appropriate emmission factor"/>
    <s v="Hotel stay - South Africa"/>
    <s v="Nights"/>
    <n v="52.748677549999996"/>
    <n v="0"/>
    <n v="0"/>
    <n v="0"/>
    <n v="0"/>
    <n v="0"/>
    <n v="0"/>
    <s v="-"/>
    <s v="-"/>
    <s v="-"/>
    <n v="0"/>
  </r>
  <r>
    <d v="2024-10-01T00:00:00"/>
    <d v="2024-12-31T00:00:00"/>
    <s v="All"/>
    <s v="All"/>
    <x v="2"/>
    <s v="Category 3"/>
    <s v="Tandem Report"/>
    <s v="Cindy McCartney (MOH)"/>
    <s v="Accommodation - Hungary"/>
    <s v="Summary Quartely report"/>
    <s v="Limited amount of uncertainty"/>
    <s v="sort report by country of destination and chose appropriate emmission factor"/>
    <s v="Hotel stay - Hungary"/>
    <s v="Nights"/>
    <n v="22.227532950000001"/>
    <n v="0"/>
    <n v="0"/>
    <n v="0"/>
    <n v="0"/>
    <n v="0"/>
    <n v="0"/>
    <s v="-"/>
    <s v="-"/>
    <s v="-"/>
    <n v="0"/>
  </r>
  <r>
    <d v="2024-10-01T00:00:00"/>
    <d v="2024-12-31T00:00:00"/>
    <s v="All"/>
    <s v="All"/>
    <x v="6"/>
    <s v="Category 3"/>
    <s v="Financial report"/>
    <s v="Leyton Anderson (MOH)"/>
    <s v="Public transport passenger - Bus Electric"/>
    <s v="Financial quaterly report"/>
    <s v="Reasonable amount of uncertainty"/>
    <s v="extracted based on expanses description"/>
    <s v="Bus_elec_pkm"/>
    <s v="pkm"/>
    <n v="2.0053593299999999E-2"/>
    <n v="5.3611000000000002E-4"/>
    <n v="3.43928E-5"/>
    <n v="180"/>
    <n v="3.6096467939999997"/>
    <n v="9.6499799999999997E-2"/>
    <n v="6.190704E-3"/>
    <s v="-"/>
    <s v="-"/>
    <s v="-"/>
    <n v="3.7123372980000001E-3"/>
  </r>
  <r>
    <d v="2024-10-01T00:00:00"/>
    <d v="2024-12-31T00:00:00"/>
    <s v="All"/>
    <s v="All"/>
    <x v="2"/>
    <s v="Category 3"/>
    <s v="Tandem Report"/>
    <s v="Cindy McCartney (MOH)"/>
    <s v="Accommodation - Belgium"/>
    <s v="Summary Quartely report"/>
    <s v="Limited amount of uncertainty"/>
    <s v="sort report by country of destination and chose appropriate emmission factor"/>
    <s v="Hotel stay - Belgium"/>
    <s v="Nights"/>
    <n v="14.552063"/>
    <n v="0"/>
    <n v="0"/>
    <n v="0"/>
    <n v="0"/>
    <n v="0"/>
    <n v="0"/>
    <s v="-"/>
    <s v="-"/>
    <s v="-"/>
    <n v="0"/>
  </r>
  <r>
    <d v="2024-10-01T00:00:00"/>
    <d v="2024-12-31T00:00:00"/>
    <s v="All"/>
    <s v="All"/>
    <x v="2"/>
    <s v="Category 3"/>
    <s v="Tandem Report"/>
    <s v="Cindy McCartney (MOH)"/>
    <s v="Accommodation - Brazil"/>
    <s v="Summary Quartely report"/>
    <s v="Limited amount of uncertainty"/>
    <s v="sort report by country of destination and chose appropriate emmission factor"/>
    <s v="Hotel stay - Brazil"/>
    <s v="Nights"/>
    <n v="6.7573100620000002"/>
    <n v="0"/>
    <n v="0"/>
    <n v="13"/>
    <n v="87.845030805999997"/>
    <n v="0"/>
    <n v="0"/>
    <s v="-"/>
    <s v="-"/>
    <s v="-"/>
    <n v="8.7845030805999993E-2"/>
  </r>
</pivotCacheRecords>
</file>

<file path=xl/pivotCache/pivotCacheRecords5.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02">
  <r>
    <d v="2024-07-01T00:00:00"/>
    <d v="2024-09-30T00:00:00"/>
    <s v="All"/>
    <s v="All"/>
    <x v="0"/>
    <x v="0"/>
    <s v="Kiwi Fuel Card invoice &amp; report"/>
    <s v="Suzane Scdduer (MOH)"/>
    <s v="Vehicle Fleet - Diesel"/>
    <s v="Monthly Summary report and invoices"/>
    <s v="Limited amount of uncertainty"/>
    <s v="Cross check summary against invoices and collate the data"/>
    <s v="Transport fuel Diesel"/>
    <s v="Lt"/>
    <n v="2.639279658"/>
    <n v="3.9564044999999999E-3"/>
    <n v="3.7444542499999997E-2"/>
    <n v="0"/>
    <n v="0"/>
    <n v="0"/>
    <n v="0"/>
    <s v="-"/>
    <s v="-"/>
    <s v="-"/>
    <n v="0"/>
  </r>
  <r>
    <d v="2024-07-01T00:00:00"/>
    <d v="2024-09-30T00:00:00"/>
    <s v="All"/>
    <s v="All"/>
    <x v="0"/>
    <x v="0"/>
    <s v="Kiwi Fuel Card invoice &amp; report"/>
    <s v="Suzane Scdduer (MOH)"/>
    <s v="Vehicle Fleet - Premium"/>
    <s v="Monthly Summary report and invoices"/>
    <s v="Limited amount of uncertainty"/>
    <s v="Cross check summary against invoices and collate the data"/>
    <s v="Transport fuel Premium petrol"/>
    <s v="Lt"/>
    <n v="2.3213315290000001"/>
    <n v="3.0769376500000001E-2"/>
    <n v="7.0596405000000001E-2"/>
    <n v="21.36"/>
    <n v="49.583641459440003"/>
    <n v="0.65723388203999999"/>
    <n v="1.5079392108"/>
    <s v="-"/>
    <s v="-"/>
    <s v="-"/>
    <n v="5.1748814552280011E-2"/>
  </r>
  <r>
    <d v="2024-07-01T00:00:00"/>
    <d v="2024-09-30T00:00:00"/>
    <s v="All"/>
    <s v="All"/>
    <x v="0"/>
    <x v="0"/>
    <s v="Kiwi Fuel Card invoice &amp; report"/>
    <s v="Suzane Scdduer (MOH)"/>
    <s v="Vehicle Fleet - Regular"/>
    <s v="Monthly Summary report and invoices"/>
    <s v="Limited amount of uncertainty"/>
    <s v="Cross check summary against invoices and collate the data"/>
    <s v="Transport fuel Regular petrol"/>
    <s v="Lt"/>
    <n v="2.2831220220000001"/>
    <n v="3.03562842E-2"/>
    <n v="6.9648617400000001E-2"/>
    <n v="138.19"/>
    <n v="315.50463222018004"/>
    <n v="4.1949349135979999"/>
    <n v="9.6247424385060008"/>
    <s v="-"/>
    <s v="-"/>
    <s v="-"/>
    <n v="0.32932430957228404"/>
  </r>
  <r>
    <d v="2024-07-01T00:00:00"/>
    <d v="2024-09-30T00:00:00"/>
    <s v="All"/>
    <s v="All"/>
    <x v="1"/>
    <x v="1"/>
    <s v="Smart Power report"/>
    <s v="Smart power"/>
    <s v="Electricity - Energy"/>
    <s v="Environmental consumption summary report "/>
    <s v="Limited amount of uncertainty"/>
    <s v="Report from Smart Power database base on actual verified invoices and processed to an environmental format"/>
    <s v="Purchase electricity 2020"/>
    <s v="kWh"/>
    <n v="9.8199060099999999E-2"/>
    <n v="2.7303581E-3"/>
    <n v="1.8953009999999999E-4"/>
    <n v="300444.10199999984"/>
    <n v="29503.328428988512"/>
    <n v="820.31998749292575"/>
    <n v="56.943200696470164"/>
    <s v="-"/>
    <s v="-"/>
    <s v="-"/>
    <n v="30.38059161717791"/>
  </r>
  <r>
    <d v="2024-07-01T00:00:00"/>
    <d v="2024-09-30T00:00:00"/>
    <s v="All"/>
    <s v="All"/>
    <x v="2"/>
    <x v="2"/>
    <s v="Tandem Report"/>
    <s v="Cindy McCartney (MOH)"/>
    <s v="Accommodation - United Arab Emirates"/>
    <s v="Summary Quartely report"/>
    <s v="Limited amount of uncertainty"/>
    <s v="sort report by country of destination and chose appropriate emmission factor"/>
    <s v="Hotel stay - United Arab Emirates"/>
    <s v="Nights"/>
    <n v="54.724472830000003"/>
    <m/>
    <m/>
    <n v="0"/>
    <n v="0"/>
    <n v="0"/>
    <n v="0"/>
    <s v="-"/>
    <s v="-"/>
    <s v="-"/>
    <n v="0"/>
  </r>
  <r>
    <d v="2024-07-01T00:00:00"/>
    <d v="2024-09-30T00:00:00"/>
    <s v="All"/>
    <s v="All"/>
    <x v="2"/>
    <x v="2"/>
    <s v="Tandem Report"/>
    <s v="Cindy McCartney (MOH)"/>
    <s v="Accommodation - Australia"/>
    <s v="Summary Quartely report"/>
    <s v="Limited amount of uncertainty"/>
    <s v="sort report by country of destination and chose appropriate emmission factor"/>
    <s v="Hotel stay - Australia"/>
    <s v="Nights"/>
    <n v="34.119415830000001"/>
    <m/>
    <m/>
    <n v="6"/>
    <n v="204.71649497999999"/>
    <n v="0"/>
    <n v="0"/>
    <s v="-"/>
    <s v="-"/>
    <s v="-"/>
    <n v="0.20471649498"/>
  </r>
  <r>
    <d v="2024-07-01T00:00:00"/>
    <d v="2024-09-30T00:00:00"/>
    <s v="All"/>
    <s v="All"/>
    <x v="2"/>
    <x v="2"/>
    <s v="Tandem Report"/>
    <s v="Cindy McCartney (MOH)"/>
    <s v="Accommodation - Austria"/>
    <s v="Summary Quartely report"/>
    <s v="Limited amount of uncertainty"/>
    <s v="sort report by country of destination and chose appropriate emmission factor"/>
    <s v="Hotel stay - Austria"/>
    <s v="Nights"/>
    <n v="10.050758399999999"/>
    <m/>
    <m/>
    <n v="0"/>
    <n v="0"/>
    <n v="0"/>
    <n v="0"/>
    <s v="-"/>
    <s v="-"/>
    <s v="-"/>
    <n v="0"/>
  </r>
  <r>
    <d v="2024-07-01T00:00:00"/>
    <d v="2024-09-30T00:00:00"/>
    <s v="All"/>
    <s v="All"/>
    <x v="2"/>
    <x v="2"/>
    <s v="Tandem Report"/>
    <s v="Cindy McCartney (MOH)"/>
    <s v="Accommodation - Canada"/>
    <s v="Summary Quartely report"/>
    <s v="Limited amount of uncertainty"/>
    <s v="sort report by country of destination and chose appropriate emmission factor"/>
    <s v="Hotel stay - Canada"/>
    <s v="Nights"/>
    <n v="10.62474158"/>
    <m/>
    <m/>
    <n v="8"/>
    <n v="84.997932640000002"/>
    <n v="0"/>
    <n v="0"/>
    <s v="-"/>
    <s v="-"/>
    <s v="-"/>
    <n v="8.4997932639999996E-2"/>
  </r>
  <r>
    <d v="2024-07-01T00:00:00"/>
    <d v="2024-09-30T00:00:00"/>
    <s v="All"/>
    <s v="All"/>
    <x v="2"/>
    <x v="2"/>
    <s v="Tandem Report"/>
    <s v="Cindy McCartney (MOH)"/>
    <s v="Accommodation - United Kingdom"/>
    <s v="Summary Quartely report"/>
    <s v="Limited amount of uncertainty"/>
    <s v="sort report by country of destination and chose appropriate emmission factor"/>
    <s v="Hotel stay - United Kingdom"/>
    <s v="Nights"/>
    <n v="10.37875541"/>
    <m/>
    <m/>
    <n v="0"/>
    <n v="0"/>
    <n v="0"/>
    <n v="0"/>
    <s v="-"/>
    <s v="-"/>
    <s v="-"/>
    <n v="0"/>
  </r>
  <r>
    <d v="2024-07-01T00:00:00"/>
    <d v="2024-09-30T00:00:00"/>
    <s v="All"/>
    <s v="All"/>
    <x v="2"/>
    <x v="2"/>
    <s v="Tandem Report"/>
    <s v="Cindy McCartney (MOH)"/>
    <s v="Accommodation - Netherlands"/>
    <s v="Summary Quartely report"/>
    <s v="Limited amount of uncertainty"/>
    <s v="sort report by country of destination and chose appropriate emmission factor"/>
    <s v="Hotel stay - Netherlands"/>
    <s v="Nights"/>
    <n v="15.560623720000001"/>
    <m/>
    <m/>
    <n v="0"/>
    <n v="0"/>
    <n v="0"/>
    <n v="0"/>
    <s v="-"/>
    <s v="-"/>
    <s v="-"/>
    <n v="0"/>
  </r>
  <r>
    <d v="2024-07-01T00:00:00"/>
    <d v="2024-09-30T00:00:00"/>
    <s v="All"/>
    <s v="All"/>
    <x v="2"/>
    <x v="2"/>
    <s v="Tandem Report"/>
    <s v="Cindy McCartney (MOH)"/>
    <s v="Accommodation - New Zealand"/>
    <s v="Summary Quartely report"/>
    <s v="Limited amount of uncertainty"/>
    <s v="sort report by country of destination and chose appropriate emmission factor"/>
    <s v="Hotel stay - New Zealand"/>
    <s v="Nights"/>
    <n v="10.30784912"/>
    <m/>
    <m/>
    <n v="484.99999999999989"/>
    <n v="4999.3068231999987"/>
    <n v="0"/>
    <n v="0"/>
    <s v="-"/>
    <s v="-"/>
    <s v="-"/>
    <n v="4.9993068231999986"/>
  </r>
  <r>
    <d v="2024-07-01T00:00:00"/>
    <d v="2024-09-30T00:00:00"/>
    <s v="All"/>
    <s v="All"/>
    <x v="2"/>
    <x v="2"/>
    <s v="Tandem Report"/>
    <s v="Cindy McCartney (MOH)"/>
    <s v="Accommodation - Philippines"/>
    <s v="Summary Quartely report"/>
    <s v="Limited amount of uncertainty"/>
    <s v="sort report by country of destination and chose appropriate emmission factor"/>
    <s v="Hotel stay - Philippines"/>
    <s v="Nights"/>
    <n v="55.761616889999999"/>
    <m/>
    <m/>
    <n v="0"/>
    <n v="0"/>
    <n v="0"/>
    <n v="0"/>
    <s v="-"/>
    <s v="-"/>
    <s v="-"/>
    <n v="0"/>
  </r>
  <r>
    <d v="2024-07-01T00:00:00"/>
    <d v="2024-09-30T00:00:00"/>
    <s v="All"/>
    <s v="All"/>
    <x v="2"/>
    <x v="2"/>
    <s v="Tandem Report"/>
    <s v="Cindy McCartney (MOH)"/>
    <s v="Accommodation - Singapore"/>
    <s v="Summary Quartely report"/>
    <s v="Limited amount of uncertainty"/>
    <s v="sort report by country of destination and chose appropriate emmission factor"/>
    <s v="Hotel stay - Singapore"/>
    <s v="Nights"/>
    <n v="23.305414110000001"/>
    <m/>
    <m/>
    <n v="0"/>
    <n v="0"/>
    <n v="0"/>
    <n v="0"/>
    <s v="-"/>
    <s v="-"/>
    <s v="-"/>
    <n v="0"/>
  </r>
  <r>
    <d v="2024-07-01T00:00:00"/>
    <d v="2024-09-30T00:00:00"/>
    <s v="All"/>
    <s v="All"/>
    <x v="2"/>
    <x v="2"/>
    <s v="Tandem Report"/>
    <s v="Cindy McCartney (MOH)"/>
    <s v="Accommodation - China"/>
    <s v="Summary Quartely report"/>
    <s v="Limited amount of uncertainty"/>
    <s v="sort report by country of destination and chose appropriate emmission factor"/>
    <s v="Hotel stay - China"/>
    <s v="Nights"/>
    <n v="58.306250720000001"/>
    <m/>
    <m/>
    <n v="0"/>
    <n v="0"/>
    <n v="0"/>
    <n v="0"/>
    <s v="-"/>
    <s v="-"/>
    <s v="-"/>
    <n v="0"/>
  </r>
  <r>
    <d v="2024-07-01T00:00:00"/>
    <d v="2024-09-30T00:00:00"/>
    <s v="All"/>
    <s v="All"/>
    <x v="2"/>
    <x v="2"/>
    <s v="Tandem Report"/>
    <s v="Cindy McCartney (MOH)"/>
    <s v="Accommodation - Colombia"/>
    <s v="Summary Quartely report"/>
    <s v="Limited amount of uncertainty"/>
    <s v="sort report by country of destination and chose appropriate emmission factor"/>
    <s v="Hotel stay - Colombia"/>
    <s v="Nights"/>
    <n v="16.27678951"/>
    <m/>
    <m/>
    <n v="0"/>
    <n v="0"/>
    <n v="0"/>
    <n v="0"/>
    <s v="-"/>
    <s v="-"/>
    <s v="-"/>
    <n v="0"/>
  </r>
  <r>
    <d v="2024-07-01T00:00:00"/>
    <d v="2024-09-30T00:00:00"/>
    <s v="All"/>
    <s v="All"/>
    <x v="2"/>
    <x v="2"/>
    <s v="Tandem Report"/>
    <s v="Cindy McCartney (MOH)"/>
    <s v="Accommodation - Malaysia"/>
    <s v="Summary Quartely report"/>
    <s v="Limited amount of uncertainty"/>
    <s v="sort report by country of destination and chose appropriate emmission factor"/>
    <s v="Hotel stay - Malaysia"/>
    <s v="Nights"/>
    <n v="55.175452630000002"/>
    <m/>
    <m/>
    <n v="0"/>
    <n v="0"/>
    <n v="0"/>
    <n v="0"/>
    <s v="-"/>
    <s v="-"/>
    <s v="-"/>
    <n v="0"/>
  </r>
  <r>
    <d v="2024-07-01T00:00:00"/>
    <d v="2024-09-30T00:00:00"/>
    <s v="All"/>
    <s v="All"/>
    <x v="2"/>
    <x v="2"/>
    <s v="Tandem Report"/>
    <s v="Cindy McCartney (MOH)"/>
    <s v="Accommodation - French polynesia"/>
    <s v="Summary Quartely report"/>
    <s v="Limited amount of uncertainty"/>
    <s v="sort report by country of destination and chose appropriate emmission factor"/>
    <s v="Hotel stay - French polynesia"/>
    <s v="Nights"/>
    <n v="73"/>
    <m/>
    <m/>
    <n v="0"/>
    <n v="0"/>
    <n v="0"/>
    <n v="0"/>
    <s v="-"/>
    <s v="-"/>
    <s v="-"/>
    <n v="0"/>
  </r>
  <r>
    <d v="2024-07-01T00:00:00"/>
    <d v="2024-09-30T00:00:00"/>
    <s v="All"/>
    <s v="All"/>
    <x v="2"/>
    <x v="2"/>
    <s v="Tandem Report"/>
    <s v="Cindy McCartney (MOH)"/>
    <s v="Accommodation - Switzerland"/>
    <s v="Summary Quartely report"/>
    <s v="Limited amount of uncertainty"/>
    <s v="sort report by country of destination and chose appropriate emmission factor"/>
    <s v="Hotel stay - Switzerland"/>
    <s v="Nights"/>
    <n v="7.9408291599999998"/>
    <m/>
    <m/>
    <n v="5"/>
    <n v="39.704145799999999"/>
    <n v="0"/>
    <n v="0"/>
    <s v="-"/>
    <s v="-"/>
    <s v="-"/>
    <n v="3.97041458E-2"/>
  </r>
  <r>
    <d v="2024-07-01T00:00:00"/>
    <d v="2024-09-30T00:00:00"/>
    <s v="All"/>
    <s v="All"/>
    <x v="2"/>
    <x v="2"/>
    <s v="Tandem Report"/>
    <s v="Cindy McCartney (MOH)"/>
    <s v="Accommodation - Thailand"/>
    <s v="Summary Quartely report"/>
    <s v="Limited amount of uncertainty"/>
    <s v="sort report by country of destination and chose appropriate emmission factor"/>
    <s v="Hotel stay - Thailand"/>
    <s v="Nights"/>
    <n v="43.879308000000002"/>
    <m/>
    <m/>
    <n v="0"/>
    <n v="0"/>
    <n v="0"/>
    <n v="0"/>
    <s v="-"/>
    <s v="-"/>
    <s v="-"/>
    <n v="0"/>
  </r>
  <r>
    <d v="2024-07-01T00:00:00"/>
    <d v="2024-09-30T00:00:00"/>
    <s v="All"/>
    <s v="All"/>
    <x v="2"/>
    <x v="2"/>
    <s v="Tandem Report"/>
    <s v="Cindy McCartney (MOH)"/>
    <s v="Accommodation - United States"/>
    <s v="Summary Quartely report"/>
    <s v="Limited amount of uncertainty"/>
    <s v="sort report by country of destination and chose appropriate emmission factor"/>
    <s v="Hotel stay - United States"/>
    <s v="Nights"/>
    <n v="14.23988937"/>
    <m/>
    <m/>
    <n v="0"/>
    <n v="0"/>
    <n v="0"/>
    <n v="0"/>
    <s v="-"/>
    <s v="-"/>
    <s v="-"/>
    <n v="0"/>
  </r>
  <r>
    <d v="2024-07-01T00:00:00"/>
    <d v="2024-09-30T00:00:00"/>
    <s v="All"/>
    <s v="All"/>
    <x v="2"/>
    <x v="2"/>
    <s v="Tandem Report"/>
    <s v="Cindy McCartney (MOH)"/>
    <s v="Accommodation - Rusian Federation"/>
    <s v="Summary Quartely report"/>
    <s v="Limited amount of uncertainty"/>
    <s v="sort report by country of destination and chose appropriate emmission factor"/>
    <s v="Hotel stay - Rusian Federation"/>
    <s v="Nights"/>
    <n v="30.9"/>
    <m/>
    <m/>
    <n v="0"/>
    <n v="0"/>
    <n v="0"/>
    <n v="0"/>
    <s v="-"/>
    <s v="-"/>
    <s v="-"/>
    <n v="0"/>
  </r>
  <r>
    <d v="2024-07-01T00:00:00"/>
    <d v="2024-09-30T00:00:00"/>
    <s v="All"/>
    <s v="All"/>
    <x v="2"/>
    <x v="2"/>
    <s v="Tandem Report"/>
    <s v="Cindy McCartney (MOH)"/>
    <s v="Accommodation - Fiji"/>
    <s v="Summary Quartely report"/>
    <s v="Limited amount of uncertainty"/>
    <s v="sort report by country of destination and chose appropriate emmission factor"/>
    <s v="Hotel stay - Fiji"/>
    <s v="Nights"/>
    <n v="54.8"/>
    <m/>
    <m/>
    <n v="6"/>
    <n v="328.79999999999995"/>
    <n v="0"/>
    <n v="0"/>
    <s v="-"/>
    <s v="-"/>
    <s v="-"/>
    <n v="0.32879999999999998"/>
  </r>
  <r>
    <d v="2024-07-01T00:00:00"/>
    <d v="2024-09-30T00:00:00"/>
    <s v="All"/>
    <s v="All"/>
    <x v="2"/>
    <x v="2"/>
    <s v="Tandem Report"/>
    <s v="Cindy McCartney (MOH)"/>
    <s v="Accommodation - Portugal"/>
    <s v="Summary Quartely report"/>
    <s v="Limited amount of uncertainty"/>
    <s v="sort report by country of destination and chose appropriate emmission factor"/>
    <s v="Hotel stay - Portugal"/>
    <s v="Nights"/>
    <n v="12.77550297"/>
    <m/>
    <m/>
    <n v="0"/>
    <n v="0"/>
    <n v="0"/>
    <n v="0"/>
    <s v="-"/>
    <s v="-"/>
    <s v="-"/>
    <n v="0"/>
  </r>
  <r>
    <d v="2024-07-01T00:00:00"/>
    <d v="2024-09-30T00:00:00"/>
    <s v="All"/>
    <s v="All"/>
    <x v="2"/>
    <x v="2"/>
    <s v="Tandem Report"/>
    <s v="Cindy McCartney (MOH)"/>
    <s v="Accommodation - Italy"/>
    <s v="Summary Quartely report"/>
    <s v="Limited amount of uncertainty"/>
    <s v="sort report by country of destination and chose appropriate emmission factor"/>
    <s v="Hotel stay - Italy"/>
    <s v="Nights"/>
    <n v="15.33321042"/>
    <m/>
    <m/>
    <n v="0"/>
    <n v="0"/>
    <n v="0"/>
    <n v="0"/>
    <s v="-"/>
    <s v="-"/>
    <s v="-"/>
    <n v="0"/>
  </r>
  <r>
    <d v="2024-07-01T00:00:00"/>
    <d v="2024-09-30T00:00:00"/>
    <s v="All"/>
    <s v="All"/>
    <x v="3"/>
    <x v="2"/>
    <s v="Financial report"/>
    <s v="Leyton Anderson (MOH)"/>
    <s v="Air Travel - Domestic Ave"/>
    <s v="Summary Quartely report"/>
    <s v="Reasonable amount of uncertainty"/>
    <s v="Calculated based on travel expanses description"/>
    <s v="Air Travel - Domestic Ave with radiative Forcing factor"/>
    <s v="pkm"/>
    <n v="0.193417546"/>
    <n v="2.2274699999999999E-5"/>
    <n v="8.4325540000000003E-4"/>
    <n v="1920"/>
    <n v="371.36168831999998"/>
    <n v="4.2767423999999998E-2"/>
    <n v="1.6190503680000001"/>
    <s v="-"/>
    <s v="-"/>
    <s v="-"/>
    <n v="0.37302350611199997"/>
  </r>
  <r>
    <d v="2024-07-01T00:00:00"/>
    <d v="2024-09-30T00:00:00"/>
    <s v="All"/>
    <s v="All"/>
    <x v="3"/>
    <x v="2"/>
    <s v="Tandem Report"/>
    <s v="Cindy McCartney (MOH)"/>
    <s v="Air Travel - Domestic Large"/>
    <s v="Summary Quartely report"/>
    <s v="Limited amount of uncertainty"/>
    <s v="Add the size of the air craft to the report and then sort by type class and size and collate the data"/>
    <s v="Air Travel - Domestic Large with radiative Forcing factor"/>
    <s v="pkm"/>
    <n v="0.17585382560000001"/>
    <n v="2.0251999999999999E-5"/>
    <n v="7.6668169999999998E-4"/>
    <n v="213061.05215999999"/>
    <n v="37467.601108697141"/>
    <n v="4.3149124283443197"/>
    <n v="163.35000967381745"/>
    <s v="-"/>
    <s v="-"/>
    <s v="-"/>
    <n v="37.635266030799308"/>
  </r>
  <r>
    <d v="2024-07-01T00:00:00"/>
    <d v="2024-09-30T00:00:00"/>
    <s v="All"/>
    <s v="All"/>
    <x v="3"/>
    <x v="2"/>
    <s v="Tandem Report"/>
    <s v="Cindy McCartney (MOH)"/>
    <s v="Air Travel - Domestic Medium"/>
    <s v="Summary Quartely report"/>
    <s v="Limited amount of uncertainty"/>
    <s v="Add the size of the air craft to the report and then sort by type class and size and collate the data"/>
    <s v="Air Travel - Domestic Medium with radiative Forcing factor"/>
    <s v="pkm"/>
    <n v="0.2022103623"/>
    <n v="2.32873E-5"/>
    <n v="8.8159000000000002E-4"/>
    <n v="118570.02854"/>
    <n v="23976.088428994739"/>
    <n v="2.7611758256195418"/>
    <n v="104.53015146057861"/>
    <s v="-"/>
    <s v="-"/>
    <s v="-"/>
    <n v="24.083379756280937"/>
  </r>
  <r>
    <d v="2024-07-01T00:00:00"/>
    <d v="2024-09-30T00:00:00"/>
    <s v="All"/>
    <s v="All"/>
    <x v="3"/>
    <x v="2"/>
    <s v="Tandem Report"/>
    <s v="Cindy McCartney (MOH)"/>
    <s v="Air Travel - Domestic Small"/>
    <s v="Summary Quartely report"/>
    <s v="Limited amount of uncertainty"/>
    <s v="Add the size of the air craft to the report and then sort by type class and size and collate the data"/>
    <s v="Air Travel - Domestic Small with radiative Forcing factor"/>
    <s v="pkm"/>
    <n v="0.57891230770000002"/>
    <n v="2.8841628999999999E-3"/>
    <n v="9.0416290000000007E-3"/>
    <n v="3178.5408600000001"/>
    <n v="1840.0964243813428"/>
    <n v="9.1674296245460933"/>
    <n v="28.739187217460941"/>
    <s v="-"/>
    <s v="-"/>
    <s v="-"/>
    <n v="1.8780030412233497"/>
  </r>
  <r>
    <d v="2024-07-01T00:00:00"/>
    <d v="2024-09-30T00:00:00"/>
    <s v="All"/>
    <s v="All"/>
    <x v="3"/>
    <x v="2"/>
    <s v="Tandem Report"/>
    <s v="Cindy McCartney (MOH)"/>
    <s v="Air Travel - Long Haul Business"/>
    <s v="Summary Quartely report"/>
    <s v="Limited amount of uncertainty"/>
    <s v="Add the size of the air craft to the report and then sort by type class and size and collate the data"/>
    <s v="Air Travel - Long Haul Business with radiative Forcing factor"/>
    <s v="pkm"/>
    <n v="0.42668"/>
    <n v="2.2399999999999999E-5"/>
    <n v="1.8852349E-3"/>
    <n v="38266.981639999998"/>
    <n v="16327.755726155199"/>
    <n v="0.85718038873599989"/>
    <n v="72.142249305387239"/>
    <s v="-"/>
    <s v="-"/>
    <s v="-"/>
    <n v="16.400755155849321"/>
  </r>
  <r>
    <d v="2024-07-01T00:00:00"/>
    <d v="2024-09-30T00:00:00"/>
    <s v="All"/>
    <s v="All"/>
    <x v="3"/>
    <x v="2"/>
    <s v="Tandem Report"/>
    <s v="Cindy McCartney (MOH)"/>
    <s v="Air Travel - Long Haul Economy"/>
    <s v="Summary Quartely report"/>
    <s v="Limited amount of uncertainty"/>
    <s v="Add the size of the air craft to the report and then sort by type class and size and collate the data"/>
    <s v="Air Travel - Long Haul Economy with radiative Forcing factor"/>
    <s v="pkm"/>
    <n v="0.14713000000000001"/>
    <n v="1.1199999999999999E-5"/>
    <n v="6.4916110000000002E-4"/>
    <n v="46436.011780000001"/>
    <n v="6832.1304131914003"/>
    <n v="0.52008333193599998"/>
    <n v="30.144452486717761"/>
    <s v="-"/>
    <s v="-"/>
    <s v="-"/>
    <n v="6.8627949490100537"/>
  </r>
  <r>
    <d v="2024-07-01T00:00:00"/>
    <d v="2024-09-30T00:00:00"/>
    <s v="All"/>
    <s v="All"/>
    <x v="3"/>
    <x v="2"/>
    <s v="Tandem Report"/>
    <s v="Cindy McCartney (MOH)"/>
    <s v="Air Travel - Long Haul Premium Economy"/>
    <s v="Summary Quartely report"/>
    <s v="Limited amount of uncertainty"/>
    <s v="Add the size of the air craft to the report and then sort by type class and size and collate the data"/>
    <s v="Air Travel - Long Haul Premium Economy with radiative Forcing factor"/>
    <s v="pkm"/>
    <n v="0.23541000000000001"/>
    <n v="1.1199999999999999E-5"/>
    <n v="1.0404361999999999E-3"/>
    <n v="0"/>
    <n v="0"/>
    <n v="0"/>
    <n v="0"/>
    <s v="-"/>
    <s v="-"/>
    <s v="-"/>
    <n v="0"/>
  </r>
  <r>
    <d v="2024-07-01T00:00:00"/>
    <d v="2024-09-30T00:00:00"/>
    <s v="All"/>
    <s v="All"/>
    <x v="3"/>
    <x v="2"/>
    <s v="Tandem Report"/>
    <s v="Cindy McCartney (MOH)"/>
    <s v="Air Travel - Short Haul Business"/>
    <s v="Summary Quartely report"/>
    <s v="Limited amount of uncertainty"/>
    <s v="Add the size of the air craft to the report and then sort by type class and size and collate the data"/>
    <s v="Air Travel - Short Haul Business with radiative Forcing factor"/>
    <s v="pkm"/>
    <n v="0.22539000000000001"/>
    <n v="1.1199999999999999E-5"/>
    <n v="9.9597319999999989E-4"/>
    <n v="0"/>
    <n v="0"/>
    <n v="0"/>
    <n v="0"/>
    <s v="-"/>
    <s v="-"/>
    <s v="-"/>
    <n v="0"/>
  </r>
  <r>
    <d v="2024-07-01T00:00:00"/>
    <d v="2024-09-30T00:00:00"/>
    <s v="All"/>
    <s v="All"/>
    <x v="3"/>
    <x v="2"/>
    <s v="Tandem Report"/>
    <s v="Cindy McCartney (MOH)"/>
    <s v="Air Travel - Short Haul Economy"/>
    <s v="Summary Quartely report"/>
    <s v="Limited amount of uncertainty"/>
    <s v="Add the size of the air craft to the report and then sort by type class and size and collate the data"/>
    <s v="Air Travel - Short Haul Economy with radiative Forcing factor"/>
    <s v="pkm"/>
    <n v="0.15026"/>
    <n v="1.1199999999999999E-5"/>
    <n v="6.6694629999999996E-4"/>
    <n v="45813.195650000001"/>
    <n v="6883.8907783690001"/>
    <n v="0.51310779127999995"/>
    <n v="30.554941329943595"/>
    <m/>
    <m/>
    <m/>
    <n v="6.9149588274902234"/>
  </r>
  <r>
    <d v="2024-07-01T00:00:00"/>
    <d v="2024-09-30T00:00:00"/>
    <s v="All"/>
    <s v="All"/>
    <x v="4"/>
    <x v="2"/>
    <s v="Kiwi Express"/>
    <s v="Cindy McCartney (MOH)"/>
    <s v="Freight - Light Vehicle-Petrol-&lt;2010-2000-3000CC"/>
    <s v="Summary Quartely report"/>
    <s v="Moderate amount of uncertainty"/>
    <s v="Sort report by vehicle age, petrol type and engine size and colate data"/>
    <s v="Freight - Light Vehicle-Petrol-&lt;2010-2000-3000CC"/>
    <s v="km"/>
    <n v="0.3137383869"/>
    <n v="4.1714509999999996E-3"/>
    <n v="9.5708615999999993E-3"/>
    <n v="0"/>
    <n v="0"/>
    <n v="0"/>
    <n v="0"/>
    <s v="-"/>
    <s v="-"/>
    <s v="-"/>
    <n v="0"/>
  </r>
  <r>
    <d v="2024-07-01T00:00:00"/>
    <d v="2024-09-30T00:00:00"/>
    <s v="All"/>
    <s v="All"/>
    <x v="4"/>
    <x v="2"/>
    <s v="Kiwi Express"/>
    <s v="Cindy McCartney (MOH)"/>
    <s v="Freight - Light Vehicle-Diesel-&lt;2010-2000-3000CC"/>
    <s v="Summary Quartely report"/>
    <s v="Moderate amount of uncertainty"/>
    <s v="Sort report by vehicle age, petrol type and engine size and colate data"/>
    <s v="Freight - Light Vehicle-Diesel-&lt;2010-2000-3000CC"/>
    <s v="km"/>
    <n v="0.30088263990000003"/>
    <n v="4.5103720000000001E-4"/>
    <n v="4.2687454000000001E-3"/>
    <n v="0"/>
    <n v="0"/>
    <n v="0"/>
    <n v="0"/>
    <s v="-"/>
    <s v="-"/>
    <s v="-"/>
    <n v="0"/>
  </r>
  <r>
    <d v="2024-07-01T00:00:00"/>
    <d v="2024-09-30T00:00:00"/>
    <s v="All"/>
    <s v="All"/>
    <x v="4"/>
    <x v="2"/>
    <s v="Kiwi Express"/>
    <s v="Cindy McCartney (MOH)"/>
    <s v="Freight - Light Vehicle-Petrol-&lt;2015-1600-2000CC"/>
    <s v="Summary Quartely report"/>
    <s v="Moderate amount of uncertainty"/>
    <s v="Sort report by vehicle age, petrol type and engine size and colate data"/>
    <s v="Freight - Light Vehicle-Petrol-&lt;2015-1600-2000CC"/>
    <s v="km"/>
    <n v="0.2627631808"/>
    <n v="3.4936870000000001E-3"/>
    <n v="8.0158186999999999E-3"/>
    <n v="0"/>
    <n v="0"/>
    <n v="0"/>
    <n v="0"/>
    <s v="-"/>
    <s v="-"/>
    <s v="-"/>
    <n v="0"/>
  </r>
  <r>
    <d v="2024-07-01T00:00:00"/>
    <d v="2024-09-30T00:00:00"/>
    <s v="All"/>
    <s v="All"/>
    <x v="4"/>
    <x v="2"/>
    <s v="Kiwi Express"/>
    <s v="Cindy McCartney (MOH)"/>
    <s v="Freight - Light Vehicle-Petrol-&lt;2015-2000-3000CC"/>
    <s v="Summary Quartely report"/>
    <s v="Moderate amount of uncertainty"/>
    <s v="Sort report by vehicle age, petrol type and engine size and colate data"/>
    <s v="Freight - Light Vehicle-Petrol-&lt;2015-2000-3000CC"/>
    <s v="km"/>
    <n v="0.27795311439999998"/>
    <n v="3.6956517000000001E-3"/>
    <n v="8.4792007999999995E-3"/>
    <n v="0"/>
    <n v="0"/>
    <n v="0"/>
    <n v="0"/>
    <s v="-"/>
    <s v="-"/>
    <s v="-"/>
    <n v="0"/>
  </r>
  <r>
    <d v="2024-07-01T00:00:00"/>
    <d v="2024-09-30T00:00:00"/>
    <s v="All"/>
    <s v="All"/>
    <x v="4"/>
    <x v="2"/>
    <s v="Kiwi Express"/>
    <s v="Cindy McCartney (MOH)"/>
    <s v="Freight - Light Vehicle-Diesel-&lt;2015-2000-3000CC"/>
    <s v="Summary Quartely report"/>
    <s v="Moderate amount of uncertainty"/>
    <s v="Sort report by vehicle age, petrol type and engine size and colate data"/>
    <s v="Freight - Light Vehicle-Diesel-&lt;2015-2000-3000CC"/>
    <s v="km"/>
    <n v="0.26656370509999999"/>
    <n v="3.9959149999999998E-4"/>
    <n v="3.7818486000000002E-3"/>
    <n v="44"/>
    <n v="11.728803024399999"/>
    <n v="1.7582026000000001E-2"/>
    <n v="0.16640133840000002"/>
    <s v="-"/>
    <s v="-"/>
    <s v="-"/>
    <n v="1.1912786388799999E-2"/>
  </r>
  <r>
    <d v="2024-07-01T00:00:00"/>
    <d v="2024-09-30T00:00:00"/>
    <s v="All"/>
    <s v="All"/>
    <x v="4"/>
    <x v="2"/>
    <s v="Kiwi Express"/>
    <s v="Cindy McCartney (MOH)"/>
    <s v="Freight - Light Vehicle-Diesel-&lt;2015-&gt;=3000CC"/>
    <s v="Summary Quartely report"/>
    <s v="Moderate amount of uncertainty"/>
    <s v="Sort report by vehicle age, petrol type and engine size and colate data"/>
    <s v="Freight - Light Vehicle-Diesel-&lt;2015-&gt;=3000CC"/>
    <s v="km"/>
    <n v="0.26991835600000003"/>
    <n v="4.0462030000000001E-4"/>
    <n v="3.8294423999999999E-3"/>
    <n v="0"/>
    <n v="0"/>
    <n v="0"/>
    <n v="0"/>
    <s v="-"/>
    <s v="-"/>
    <s v="-"/>
    <n v="0"/>
  </r>
  <r>
    <d v="2024-07-01T00:00:00"/>
    <d v="2024-09-30T00:00:00"/>
    <s v="All"/>
    <s v="All"/>
    <x v="4"/>
    <x v="2"/>
    <s v="Kiwi Express"/>
    <s v="Cindy McCartney (MOH)"/>
    <s v="Freight - Light Vehicle-Petrol-&gt;2015-1600-2000CC"/>
    <s v="Summary Quartely report"/>
    <s v="Moderate amount of uncertainty"/>
    <s v="Sort report by vehicle age, petrol type and engine size and colate data"/>
    <s v="Freight - Light Vehicle-Petrol-&gt;2015-1600-2000CC"/>
    <s v="km"/>
    <n v="0.24883386220000001"/>
    <n v="3.3084834999999998E-3"/>
    <n v="7.5908928000000004E-3"/>
    <n v="0"/>
    <n v="0"/>
    <n v="0"/>
    <n v="0"/>
    <s v="-"/>
    <s v="-"/>
    <s v="-"/>
    <n v="0"/>
  </r>
  <r>
    <d v="2024-07-01T00:00:00"/>
    <d v="2024-09-30T00:00:00"/>
    <s v="All"/>
    <s v="All"/>
    <x v="4"/>
    <x v="2"/>
    <s v="Kiwi Express"/>
    <s v="Cindy McCartney (MOH)"/>
    <s v="Freight - Light Vehicle-Petrol-&gt;2015-2000-3000CC"/>
    <s v="Summary Quartely report"/>
    <s v="Moderate amount of uncertainty"/>
    <s v="Sort report by vehicle age, petrol type and engine size and colate data"/>
    <s v="Freight - Light Vehicle-Petrol-&gt;2015-2000-3000CC"/>
    <s v="km"/>
    <n v="0.2632185635"/>
    <n v="3.4997418000000001E-3"/>
    <n v="8.0297106E-3"/>
    <n v="0"/>
    <n v="0"/>
    <n v="0"/>
    <n v="0"/>
    <s v="-"/>
    <s v="-"/>
    <s v="-"/>
    <n v="0"/>
  </r>
  <r>
    <d v="2024-07-01T00:00:00"/>
    <d v="2024-09-30T00:00:00"/>
    <s v="All"/>
    <s v="All"/>
    <x v="4"/>
    <x v="2"/>
    <s v="Kiwi Express"/>
    <s v="Cindy McCartney (MOH)"/>
    <s v="Freight - Light Vehicle-Diesel-&gt;2015-1600-2000CC"/>
    <s v="Summary Quartely report"/>
    <s v="Moderate amount of uncertainty"/>
    <s v="Sort report by vehicle age, petrol type and engine size and colate data"/>
    <s v="Freight - Light Vehicle-Diesel-&gt;2015-1600-2000CC"/>
    <s v="km"/>
    <n v="0.23542205090000001"/>
    <n v="3.529087E-4"/>
    <n v="3.3400291E-3"/>
    <n v="0"/>
    <n v="0"/>
    <n v="0"/>
    <n v="0"/>
    <s v="-"/>
    <s v="-"/>
    <s v="-"/>
    <n v="0"/>
  </r>
  <r>
    <d v="2024-07-01T00:00:00"/>
    <d v="2024-09-30T00:00:00"/>
    <s v="All"/>
    <s v="All"/>
    <x v="4"/>
    <x v="2"/>
    <s v="Kiwi Express"/>
    <s v="Cindy McCartney (MOH)"/>
    <s v="Freight - Light Vehicle-Diesel-&gt;2015-2000-3000CC"/>
    <s v="Summary Quartely report"/>
    <s v="Moderate amount of uncertainty"/>
    <s v="Sort report by vehicle age, petrol type and engine size and colate data"/>
    <s v="Freight - Light Vehicle-Diesel-&gt;2015-2000-3000CC"/>
    <s v="km"/>
    <n v="0.2524329173"/>
    <n v="3.784088E-4"/>
    <n v="3.5813693000000001E-3"/>
    <n v="0"/>
    <n v="0"/>
    <n v="0"/>
    <n v="0"/>
    <s v="-"/>
    <s v="-"/>
    <s v="-"/>
    <n v="0"/>
  </r>
  <r>
    <d v="2024-07-01T00:00:00"/>
    <d v="2024-09-30T00:00:00"/>
    <s v="All"/>
    <s v="All"/>
    <x v="4"/>
    <x v="2"/>
    <s v="Kiwi Express"/>
    <s v="Cindy McCartney (MOH)"/>
    <s v="Freight - Light Vehicle-Diesel-&gt;2015-&gt;=3000CC"/>
    <s v="Summary Quartely report"/>
    <s v="Moderate amount of uncertainty"/>
    <s v="Sort report by vehicle age, petrol type and engine size and colate data"/>
    <s v="Freight - Light Vehicle-Diesel-&gt;2015-&gt;=3000CC"/>
    <s v="km"/>
    <n v="0.255609735"/>
    <n v="3.8317100000000002E-4"/>
    <n v="3.6264400999999999E-3"/>
    <n v="0"/>
    <n v="0"/>
    <n v="0"/>
    <n v="0"/>
    <s v="-"/>
    <s v="-"/>
    <s v="-"/>
    <n v="0"/>
  </r>
  <r>
    <d v="2024-07-01T00:00:00"/>
    <d v="2024-09-30T00:00:00"/>
    <s v="All"/>
    <s v="All"/>
    <x v="4"/>
    <x v="2"/>
    <s v="NZ courrier"/>
    <s v="Cindy McCartney (MOH)"/>
    <s v="Freight - entered as tCO2-e (custom)"/>
    <s v="Summary Quartely report"/>
    <s v="Limited amount of uncertainty"/>
    <s v="Just used the t-co2e from  the report as the calculation methodology has  been certified by toitu"/>
    <s v="factor of 1000 as unit tCO2"/>
    <s v="tCO2"/>
    <n v="1000"/>
    <n v="0"/>
    <n v="0"/>
    <n v="9.0609999999999996E-2"/>
    <n v="90.61"/>
    <n v="0"/>
    <n v="0"/>
    <s v="-"/>
    <s v="-"/>
    <s v="-"/>
    <n v="9.0609999999999996E-2"/>
  </r>
  <r>
    <d v="2024-07-01T00:00:00"/>
    <d v="2024-09-30T00:00:00"/>
    <s v="All"/>
    <s v="All"/>
    <x v="4"/>
    <x v="2"/>
    <s v="Kiwi Express"/>
    <s v="Cindy McCartney (MOH)"/>
    <s v="Freight - Light Vehicle-diesel_&lt;2015_1350-1600CC"/>
    <s v="Summary Quartely report"/>
    <s v="Moderate amount of uncertainty"/>
    <s v="Sort report by vehicle age, petrol type and engine size and colate data"/>
    <s v="Freight - Light Vehicle-diesel_&lt;2015_1350-1600CC"/>
    <s v="km"/>
    <n v="0.1867466012"/>
    <n v="2.799419E-4"/>
    <n v="2.6494506E-3"/>
    <n v="0"/>
    <n v="0"/>
    <n v="0"/>
    <n v="0"/>
    <s v="-"/>
    <s v="-"/>
    <s v="-"/>
    <n v="0"/>
  </r>
  <r>
    <d v="2024-07-01T00:00:00"/>
    <d v="2024-09-30T00:00:00"/>
    <s v="All"/>
    <s v="All"/>
    <x v="4"/>
    <x v="2"/>
    <s v="Kiwi Express"/>
    <s v="Cindy McCartney (MOH)"/>
    <s v="Freight - Light Vehicle-Petrol_&lt;2010_1600-2000CC"/>
    <s v="Summary Quartely report"/>
    <s v="Moderate amount of uncertainty"/>
    <s v="Sort report by vehicle age, petrol type and engine size and colate data"/>
    <s v="Freight - Light Vehicle-Petrol_&lt;2010_1600-2000CC"/>
    <s v="km"/>
    <n v="0.29659281440000002"/>
    <n v="3.9434843000000002E-3"/>
    <n v="9.0478209999999993E-3"/>
    <n v="24"/>
    <n v="7.1182275455999999"/>
    <n v="9.4643623199999999E-2"/>
    <n v="0.217147704"/>
    <s v="-"/>
    <s v="-"/>
    <s v="-"/>
    <n v="7.4300188727999998E-3"/>
  </r>
  <r>
    <d v="2024-07-01T00:00:00"/>
    <d v="2024-09-30T00:00:00"/>
    <s v="All"/>
    <s v="All"/>
    <x v="5"/>
    <x v="2"/>
    <s v="Financial report"/>
    <s v="Leyton Anderson (MOH)"/>
    <s v="Personal Vehicles petrol - km"/>
    <s v="Financial quaterly report"/>
    <s v="Reasonable amount of uncertainty"/>
    <s v="Calculation of km base on IRD conversion rate of km/$ and % of diesel vehicle ownership  of 91%"/>
    <s v="private Car deault petrol"/>
    <s v="km"/>
    <n v="0.23411383620000001"/>
    <n v="3.1127667000000001E-3"/>
    <n v="7.1418456000000002E-3"/>
    <n v="3067.8200100000004"/>
    <n v="718.21911131222248"/>
    <n v="9.5494079687216686"/>
    <n v="21.909896840010457"/>
    <s v="-"/>
    <s v="-"/>
    <s v="-"/>
    <n v="0.74967841612095454"/>
  </r>
  <r>
    <d v="2024-07-01T00:00:00"/>
    <d v="2024-09-30T00:00:00"/>
    <s v="All"/>
    <s v="All"/>
    <x v="5"/>
    <x v="2"/>
    <s v="Financial report"/>
    <s v="Leyton Anderson (MOH)"/>
    <s v="Personal Vehicles diesel - km"/>
    <s v="Financial quaterly report"/>
    <s v="Reasonable amount of uncertainty"/>
    <s v="Calculation of km base on IRD conversion rate of km/$ and % of diesel vehicle ownership  of 9%"/>
    <s v="private Car deault diesel"/>
    <s v="km"/>
    <n v="0.2609249461"/>
    <n v="3.9113880000000002E-4"/>
    <n v="3.7018492000000002E-3"/>
    <n v="303.41076999999996"/>
    <n v="79.167438808409486"/>
    <n v="0.118675724484876"/>
    <n v="1.1231809161958839"/>
    <s v="-"/>
    <s v="-"/>
    <s v="-"/>
    <n v="8.0409295449090243E-2"/>
  </r>
  <r>
    <d v="2024-07-01T00:00:00"/>
    <d v="2024-09-30T00:00:00"/>
    <s v="All"/>
    <s v="All"/>
    <x v="6"/>
    <x v="2"/>
    <s v="Financial report"/>
    <s v="Leyton Anderson (MOH)"/>
    <s v="Public transport-Bus Diesel"/>
    <s v="Financial quaterly report"/>
    <s v="Reasonable amount of uncertainty"/>
    <s v="extracted based on expanses description"/>
    <s v="Public transport-Bus Diesel"/>
    <s v="pkm"/>
    <n v="0.1674311876"/>
    <n v="2.509872E-4"/>
    <n v="2.3754149E-3"/>
    <n v="0"/>
    <n v="0"/>
    <n v="0"/>
    <n v="0"/>
    <s v="-"/>
    <s v="-"/>
    <s v="-"/>
    <n v="0"/>
  </r>
  <r>
    <d v="2024-07-01T00:00:00"/>
    <d v="2024-09-30T00:00:00"/>
    <s v="All"/>
    <s v="All"/>
    <x v="6"/>
    <x v="2"/>
    <s v="Financial report"/>
    <s v="Leyton Anderson (MOH)"/>
    <s v="Public transport-Train metro electric"/>
    <s v="Financial quaterly report"/>
    <s v="Reasonable amount of uncertainty"/>
    <s v="extracted based on expanses description"/>
    <s v="Public transport-Train metro electric"/>
    <s v="pkm"/>
    <n v="1.9677095700000001E-2"/>
    <n v="5.132286E-4"/>
    <n v="3.2268799999999998E-5"/>
    <n v="15"/>
    <n v="0.29515643550000004"/>
    <n v="7.6984289999999997E-3"/>
    <n v="4.8403199999999996E-4"/>
    <s v="-"/>
    <s v="-"/>
    <s v="-"/>
    <n v="3.0333889650000005E-4"/>
  </r>
  <r>
    <d v="2024-07-01T00:00:00"/>
    <d v="2024-09-30T00:00:00"/>
    <s v="All"/>
    <s v="All"/>
    <x v="6"/>
    <x v="2"/>
    <s v="Financial report"/>
    <s v="Leyton Anderson (MOH)"/>
    <s v="Public transport-Train metro diesel"/>
    <s v="Financial quaterly report"/>
    <s v="Reasonable amount of uncertainty"/>
    <s v="extracted based on expanses description"/>
    <s v="Public transport-Train metro diesel"/>
    <s v="pkm"/>
    <n v="0.27061144320000002"/>
    <n v="4.0565929999999999E-4"/>
    <n v="3.8392754999999998E-3"/>
    <n v="0"/>
    <n v="0"/>
    <n v="0"/>
    <n v="0"/>
    <s v="-"/>
    <s v="-"/>
    <s v="-"/>
    <n v="0"/>
  </r>
  <r>
    <d v="2024-07-01T00:00:00"/>
    <d v="2024-09-30T00:00:00"/>
    <s v="All"/>
    <s v="All"/>
    <x v="7"/>
    <x v="2"/>
    <s v="Hertz report"/>
    <s v="Cindy McCartney (MOH)"/>
    <s v="Rental Vehicles - Diesel"/>
    <s v="Hertz quartely summary report"/>
    <s v="Limited amount of uncertainty"/>
    <s v="sort report  by petrol type"/>
    <s v="Rental Vehicles - average  Diesel "/>
    <s v="km"/>
    <n v="0.17918902519999999"/>
    <n v="2.686128E-4"/>
    <n v="2.5422282000000002E-3"/>
    <n v="574"/>
    <n v="102.8545004648"/>
    <n v="0.1541837472"/>
    <n v="1.4592389868000002"/>
    <s v="-"/>
    <s v="-"/>
    <s v="-"/>
    <n v="0.10446792319879999"/>
  </r>
  <r>
    <d v="2024-07-01T00:00:00"/>
    <d v="2024-09-30T00:00:00"/>
    <s v="All"/>
    <s v="All"/>
    <x v="7"/>
    <x v="2"/>
    <s v="Hertz report"/>
    <s v="Cindy McCartney (MOH)"/>
    <s v="Rental Vehicles - Electric"/>
    <s v="Hertz quartely summary report"/>
    <s v="Limited amount of uncertainty"/>
    <s v="sort report  by petrol type"/>
    <s v="Rental Vehicles - average Electric"/>
    <s v="km"/>
    <n v="2.1983857999999998E-2"/>
    <n v="6.1124620000000004E-4"/>
    <n v="4.2430199999999999E-5"/>
    <n v="0"/>
    <n v="0"/>
    <n v="0"/>
    <n v="0"/>
    <s v="-"/>
    <s v="-"/>
    <s v="-"/>
    <n v="0"/>
  </r>
  <r>
    <d v="2024-07-01T00:00:00"/>
    <d v="2024-09-30T00:00:00"/>
    <s v="All"/>
    <s v="All"/>
    <x v="7"/>
    <x v="2"/>
    <s v="Hertz report"/>
    <s v="Cindy McCartney (MOH)"/>
    <s v="Rental Vehicles - Petrol"/>
    <s v="Hertz quartely summary report"/>
    <s v="Limited amount of uncertainty"/>
    <s v="sort report  by petrol type"/>
    <s v="Rental Vehicles - average Petrol"/>
    <s v="km"/>
    <n v="0.17617028879999999"/>
    <n v="2.3423519999999998E-3"/>
    <n v="5.3742273999999998E-3"/>
    <n v="10054"/>
    <n v="1771.2160835952"/>
    <n v="23.550007007999998"/>
    <n v="54.032482279599996"/>
    <s v="-"/>
    <s v="-"/>
    <s v="-"/>
    <n v="1.8487985728827998"/>
  </r>
  <r>
    <d v="2024-07-01T00:00:00"/>
    <d v="2024-09-30T00:00:00"/>
    <s v="All"/>
    <s v="All"/>
    <x v="7"/>
    <x v="2"/>
    <s v="AVIS, EZI, Thrift,Budget reports"/>
    <s v="Cindy McCartney (MOH)"/>
    <s v="Rental Cars-Light Passenger vehicle petrol post 2015 fleet 1350-&lt;1600CC"/>
    <s v="AVIS, EZI, Thrift,Budget reports"/>
    <s v="Moderate amount of uncertainty"/>
    <s v="As AVIS, Budget and Ezi uses average emissions factor MFE factors have been chosen instead ,depending on engine size and petrol type for each class of car"/>
    <s v="Rental Cars-Light Passenger vehicle petrol post 2015 fleet 1350-&lt;1600CC"/>
    <s v="km"/>
    <n v="0.1564603487"/>
    <n v="2.0802895000000001E-3"/>
    <n v="4.7729586000000001E-3"/>
    <n v="0"/>
    <n v="0"/>
    <n v="0"/>
    <n v="0"/>
    <s v="-"/>
    <s v="-"/>
    <s v="-"/>
    <n v="0"/>
  </r>
  <r>
    <d v="2024-07-01T00:00:00"/>
    <d v="2024-09-30T00:00:00"/>
    <s v="All"/>
    <s v="All"/>
    <x v="7"/>
    <x v="2"/>
    <s v="AVIS, EZI, Thrift,Budget reports"/>
    <s v="Cindy McCartney (MOH)"/>
    <s v="Rental Cars-Light Passenger vehicle petrol post 2015 fleet 1600-&lt;2000 CC"/>
    <s v="AVIS, EZI, Thrift,Budget reports"/>
    <s v="Moderate amount of uncertainty"/>
    <s v="As AVIS, Budget and Ezi uses average emissions factor MFE factors have been chosen instead ,depending on engine size and petrol type for each class of car"/>
    <s v="Rental Cars-Light Passenger vehicle petrol post 2015 fleet 1600-&lt;2000 CC"/>
    <s v="km"/>
    <n v="0.17617028879999999"/>
    <n v="2.3423519999999998E-3"/>
    <n v="5.3742273999999998E-3"/>
    <n v="2778.000010000002"/>
    <n v="489.40106404810319"/>
    <n v="6.5070538794235242"/>
    <n v="14.929603770942284"/>
    <s v="-"/>
    <s v="-"/>
    <s v="-"/>
    <n v="0.51083772169846897"/>
  </r>
  <r>
    <d v="2024-07-01T00:00:00"/>
    <d v="2024-09-30T00:00:00"/>
    <s v="All"/>
    <s v="All"/>
    <x v="7"/>
    <x v="2"/>
    <s v="AVIS, EZI, Thrift,Budget reports"/>
    <s v="Cindy McCartney (MOH)"/>
    <s v="Rental Cars-Light Passenger vehicle petrol post 2015 fleet 2000-&lt;3000 CC"/>
    <s v="AVIS, EZI, Thrift,Budget reports"/>
    <s v="Moderate amount of uncertainty"/>
    <s v="As AVIS, Budget and Ezi uses average emissions factor MFE factors have been chosen instead ,depending on engine size and petrol type for each class of car"/>
    <s v="Rental Cars-Light Passenger vehicle petrol post 2015 fleet 2000-&lt;3000 CC"/>
    <s v="km"/>
    <n v="0.19567703359999999"/>
    <n v="2.6017127000000002E-3"/>
    <n v="5.9692976000000003E-3"/>
    <n v="0"/>
    <n v="0"/>
    <n v="0"/>
    <n v="0"/>
    <s v="-"/>
    <s v="-"/>
    <s v="-"/>
    <n v="0"/>
  </r>
  <r>
    <d v="2024-07-01T00:00:00"/>
    <d v="2024-09-30T00:00:00"/>
    <s v="All"/>
    <s v="All"/>
    <x v="7"/>
    <x v="2"/>
    <s v="AVIS, EZI, Thrift,Budget reports"/>
    <s v="Cindy McCartney (MOH)"/>
    <s v="Rental Cars-Light Passenger vehicle petrol post 2015 fleet &gt;=3000 CC"/>
    <s v="AVIS, EZI, Thrift,Budget reports"/>
    <s v="Moderate amount of uncertainty"/>
    <s v="As AVIS, Budget and Ezi uses average emissions factor MFE factors have been chosen instead ,depending on engine size and petrol type for each class of car"/>
    <s v="Rental Cars-Light Passenger vehicle petrol post 2015 fleet &gt;=3000 CC"/>
    <s v="km"/>
    <n v="0.23408093739999999"/>
    <n v="3.1123293000000002E-3"/>
    <n v="7.1408419999999997E-3"/>
    <n v="93.999989999999997"/>
    <n v="22.003605774790625"/>
    <n v="0.292558923076707"/>
    <n v="0.67123907659158"/>
    <s v="-"/>
    <s v="-"/>
    <s v="-"/>
    <n v="2.2967403774458911E-2"/>
  </r>
  <r>
    <d v="2024-07-01T00:00:00"/>
    <d v="2024-09-30T00:00:00"/>
    <s v="All"/>
    <s v="All"/>
    <x v="7"/>
    <x v="2"/>
    <s v="AVIS, EZI, Thrift,Budget reports"/>
    <s v="Cindy McCartney (MOH)"/>
    <s v="Rental Cars-Light Passenger vehicle diesel post 2015 fleet 2000-&lt;3000 CC"/>
    <s v="AVIS, EZI, Thrift,Budget reports"/>
    <s v="Moderate amount of uncertainty"/>
    <s v="As AVIS, Budget and Ezi uses average emissions factor MFE factors have been chosen instead ,depending on engine size and petrol type for each class of car"/>
    <s v="Rental Cars-Light Passenger vehicle diesel post 2015 fleet 2000-&lt;3000 CC"/>
    <s v="km"/>
    <n v="0.22018012419999999"/>
    <n v="3.300604E-4"/>
    <n v="3.1237856999999998E-3"/>
    <n v="260.00000999999997"/>
    <n v="57.246834493801238"/>
    <n v="8.5815707300603991E-2"/>
    <n v="0.81218431323785689"/>
    <s v="-"/>
    <s v="-"/>
    <s v="-"/>
    <n v="5.8144834514339702E-2"/>
  </r>
  <r>
    <d v="2024-07-01T00:00:00"/>
    <d v="2024-09-30T00:00:00"/>
    <s v="All"/>
    <s v="All"/>
    <x v="7"/>
    <x v="2"/>
    <s v="AVIS, EZI, Thrift,Budget reports"/>
    <s v="Cindy McCartney (MOH)"/>
    <s v="Rental Cars-Light Passenger vehicle petrol/hybride post 2015 fleet 1600-&lt;2000CC"/>
    <s v="AVIS, EZI, Thrift,Budget reports"/>
    <s v="Moderate amount of uncertainty"/>
    <s v="As AVIS, Budget and Ezi uses average emissions factor MFE factors have been chosen instead ,depending on engine size and petrol type for each class of car"/>
    <s v="Rental Cars-Light Passenger vehicle petrol/hybride post 2015 fleet 1600-&lt;2000CC"/>
    <s v="km"/>
    <n v="0.13908180689999999"/>
    <n v="1.8492252E-3"/>
    <n v="4.2428110999999996E-3"/>
    <n v="0"/>
    <n v="0"/>
    <n v="0"/>
    <n v="0"/>
    <s v="-"/>
    <s v="-"/>
    <s v="-"/>
    <n v="0"/>
  </r>
  <r>
    <d v="2024-07-01T00:00:00"/>
    <d v="2024-09-30T00:00:00"/>
    <s v="All"/>
    <s v="All"/>
    <x v="7"/>
    <x v="2"/>
    <s v="AVIS, EZI, Thrift,Budget reports"/>
    <s v="Cindy McCartney (MOH)"/>
    <s v="Rental Cars-Light Passenger vehicle petrol/hybride post 2015 fleet 2000-&lt;3000CC"/>
    <s v="AVIS, EZI, Thrift,Budget reports"/>
    <s v="Moderate amount of uncertainty"/>
    <s v="As AVIS, Budget and Ezi uses average emissions factor MFE factors have been chosen instead ,depending on engine size and petrol type for each class of car"/>
    <s v="Rental Cars-Light Passenger vehicle petrol/hybride post 2015 fleet 2000-&lt;3000CC"/>
    <s v="km"/>
    <n v="0.15448186859999999"/>
    <n v="2.0539836999999999E-3"/>
    <n v="4.7126034000000002E-3"/>
    <n v="0"/>
    <n v="0"/>
    <n v="0"/>
    <n v="0"/>
    <s v="-"/>
    <s v="-"/>
    <s v="-"/>
    <n v="0"/>
  </r>
  <r>
    <d v="2024-07-01T00:00:00"/>
    <d v="2024-09-30T00:00:00"/>
    <s v="All"/>
    <s v="All"/>
    <x v="8"/>
    <x v="2"/>
    <s v="Taxicharge report"/>
    <s v="Cindy McCartney (MOH)"/>
    <s v="Taxi - km"/>
    <s v="Taxicharge quarterly summary report"/>
    <s v="Limited amount of uncertainty"/>
    <s v="collate data"/>
    <s v="Taxi - km"/>
    <s v="km"/>
    <n v="0.1570991692"/>
    <n v="1.4983168E-3"/>
    <n v="3.6652696999999999E-3"/>
    <n v="10495.462"/>
    <n v="1648.8283605701704"/>
    <n v="15.7255270383616"/>
    <n v="38.468698856101398"/>
    <s v="-"/>
    <s v="-"/>
    <s v="-"/>
    <n v="1.7030225864646333"/>
  </r>
  <r>
    <d v="2024-07-01T00:00:00"/>
    <d v="2024-09-30T00:00:00"/>
    <s v="All"/>
    <s v="All"/>
    <x v="8"/>
    <x v="2"/>
    <s v="Financial report"/>
    <s v="Leyton Anderson (MOH)"/>
    <s v="Taxi - dollars"/>
    <s v="Financial quaterly report"/>
    <s v="Reasonable amount of uncertainty"/>
    <s v="Sort depending on travel expenses description or financial codification outside normal contract"/>
    <s v="Taxi - dollars"/>
    <s v="Dollars"/>
    <n v="4.3397560600000003E-2"/>
    <n v="4.1389969999999998E-4"/>
    <n v="1.0125055000000001E-3"/>
    <n v="2438.9499999999998"/>
    <n v="105.84448042536999"/>
    <n v="1.0094806733149999"/>
    <n v="2.4694502892250001"/>
    <s v="-"/>
    <s v="-"/>
    <s v="-"/>
    <n v="0.10932341138790999"/>
  </r>
  <r>
    <d v="2024-07-01T00:00:00"/>
    <d v="2024-09-30T00:00:00"/>
    <s v="All"/>
    <s v="All"/>
    <x v="9"/>
    <x v="2"/>
    <s v="Internal calcuation"/>
    <s v="Simon Clear (MOH)"/>
    <s v="Working from home (default)"/>
    <s v="year end spreadsheet"/>
    <s v="Moderate amount of uncertainty"/>
    <s v="data provided by MOH"/>
    <s v="WFH default"/>
    <s v="edays"/>
    <n v="0.46580171850000002"/>
    <n v="1.29513002E-2"/>
    <n v="8.9902560000000001E-4"/>
    <n v="27947.919999999998"/>
    <n v="13018.18916450052"/>
    <n v="361.96190188558398"/>
    <n v="25.125895546751998"/>
    <s v="-"/>
    <s v="-"/>
    <s v="-"/>
    <n v="13.405276961932858"/>
  </r>
  <r>
    <d v="2024-07-01T00:00:00"/>
    <d v="2024-09-30T00:00:00"/>
    <s v="All"/>
    <s v="All"/>
    <x v="10"/>
    <x v="3"/>
    <s v="Waste Management NZ limited report"/>
    <s v="Nick Glennie"/>
    <s v="Landfill - OG"/>
    <s v="Waste Management quaterly report"/>
    <s v="Moderate amount of uncertainty"/>
    <s v="Collate the data from the summary report and as all the ministry location have landfill with gas recovery then we used the associated emission factor"/>
    <s v="Unknown composition with gas recovery office waste"/>
    <s v="kg"/>
    <n v="0"/>
    <n v="0.58404864000000001"/>
    <n v="0"/>
    <n v="12539.759"/>
    <n v="0"/>
    <n v="7323.8291898777597"/>
    <n v="0"/>
    <s v="-"/>
    <s v="-"/>
    <s v="-"/>
    <n v="7.3238291898777597"/>
  </r>
  <r>
    <d v="2024-07-01T00:00:00"/>
    <d v="2024-09-30T00:00:00"/>
    <s v="All"/>
    <s v="All"/>
    <x v="11"/>
    <x v="3"/>
    <s v="Smart Power report"/>
    <s v="Smart power"/>
    <s v="Electricity Transmission Losses"/>
    <s v="Smart Power  report"/>
    <s v="Limited amount of uncertainty"/>
    <s v="Report from Smart Power database base on actual verified invoices and processed to an environmental format"/>
    <s v="Electricity Transmission Losses"/>
    <s v="kWh"/>
    <n v="7.4682387999999997E-3"/>
    <n v="2.0764930000000001E-4"/>
    <n v="1.44142E-5"/>
    <n v="300444.10200000001"/>
    <n v="2243.7882997875577"/>
    <n v="62.387007469428603"/>
    <n v="4.3306613750484004"/>
    <s v="-"/>
    <s v="-"/>
    <s v="-"/>
    <n v="2.3105059686320346"/>
  </r>
  <r>
    <d v="2024-07-01T00:00:00"/>
    <d v="2024-09-30T00:00:00"/>
    <s v="All"/>
    <s v="All"/>
    <x v="12"/>
    <x v="3"/>
    <m/>
    <m/>
    <s v="Water"/>
    <m/>
    <m/>
    <m/>
    <m/>
    <s v="kL"/>
    <n v="4.7147309900000003E-2"/>
    <n v="1.3108989000000001E-3"/>
    <n v="9.0997199999999997E-5"/>
    <n v="0"/>
    <n v="0"/>
    <n v="0"/>
    <n v="0"/>
    <s v="-"/>
    <s v="-"/>
    <s v="-"/>
    <n v="0"/>
  </r>
  <r>
    <d v="2024-07-01T00:00:00"/>
    <d v="2024-09-30T00:00:00"/>
    <s v="All"/>
    <s v="All"/>
    <x v="2"/>
    <x v="2"/>
    <s v="Tandem Report"/>
    <s v="Cindy McCartney (MOH)"/>
    <s v="Accommodation - Indonesia"/>
    <s v="Summary Quartely report"/>
    <s v="Limited amount of uncertainty"/>
    <s v="sort report by country of destination and chose appropriate emmission factor"/>
    <s v="Hotel stay - Indonesia"/>
    <s v="Nights"/>
    <n v="52.313935870000002"/>
    <m/>
    <m/>
    <n v="0"/>
    <n v="0"/>
    <n v="0"/>
    <n v="0"/>
    <s v="-"/>
    <s v="-"/>
    <s v="-"/>
    <n v="0"/>
  </r>
  <r>
    <d v="2024-07-01T00:00:00"/>
    <d v="2024-09-30T00:00:00"/>
    <s v="All"/>
    <s v="All"/>
    <x v="2"/>
    <x v="2"/>
    <s v="Tandem Report"/>
    <s v="Cindy McCartney (MOH)"/>
    <s v="Accommodation - Panama"/>
    <s v="Summary Quartely report"/>
    <s v="Limited amount of uncertainty"/>
    <s v="sort report by country of destination and chose appropriate emmission factor"/>
    <s v="Hotel stay - Panama"/>
    <s v="Nights"/>
    <n v="21.19874686"/>
    <m/>
    <m/>
    <n v="0"/>
    <n v="0"/>
    <n v="0"/>
    <n v="0"/>
    <s v="-"/>
    <s v="-"/>
    <s v="-"/>
    <n v="0"/>
  </r>
  <r>
    <d v="2024-07-01T00:00:00"/>
    <d v="2024-09-30T00:00:00"/>
    <s v="All"/>
    <s v="All"/>
    <x v="2"/>
    <x v="2"/>
    <s v="Tandem Report"/>
    <s v="Cindy McCartney (MOH)"/>
    <s v="Accommodation - South Africa"/>
    <s v="Summary Quartely report"/>
    <s v="Limited amount of uncertainty"/>
    <s v="sort report by country of destination and chose appropriate emmission factor"/>
    <s v="Hotel stay - South Africa"/>
    <s v="Nights"/>
    <n v="52.748677549999996"/>
    <m/>
    <m/>
    <n v="0"/>
    <n v="0"/>
    <n v="0"/>
    <n v="0"/>
    <s v="-"/>
    <s v="-"/>
    <s v="-"/>
    <n v="0"/>
  </r>
  <r>
    <d v="2024-07-01T00:00:00"/>
    <d v="2024-09-30T00:00:00"/>
    <s v="All"/>
    <s v="All"/>
    <x v="2"/>
    <x v="2"/>
    <s v="Tandem Report"/>
    <s v="Cindy McCartney (MOH)"/>
    <s v="Accommodation - Hungary"/>
    <s v="Summary Quartely report"/>
    <s v="Limited amount of uncertainty"/>
    <s v="sort report by country of destination and chose appropriate emmission factor"/>
    <s v="Hotel stay - Hungary"/>
    <s v="Nights"/>
    <n v="22.227532950000001"/>
    <m/>
    <m/>
    <n v="0"/>
    <n v="0"/>
    <n v="0"/>
    <n v="0"/>
    <s v="-"/>
    <s v="-"/>
    <s v="-"/>
    <n v="0"/>
  </r>
  <r>
    <d v="2024-07-01T00:00:00"/>
    <d v="2024-09-30T00:00:00"/>
    <s v="All"/>
    <s v="All"/>
    <x v="6"/>
    <x v="2"/>
    <s v="Financial report"/>
    <s v="Leyton Anderson (MOH)"/>
    <s v="Public transport passenger - Bus Electric"/>
    <s v="Financial quaterly report"/>
    <s v="Reasonable amount of uncertainty"/>
    <s v="extracted based on expanses description"/>
    <s v="Bus_elec_pkm"/>
    <s v="pkm"/>
    <n v="2.0053593299999999E-2"/>
    <n v="5.3611000000000002E-4"/>
    <n v="3.43928E-5"/>
    <n v="119.99999"/>
    <n v="2.4064309954640666"/>
    <n v="6.4333194638899999E-2"/>
    <n v="4.1271356560720002E-3"/>
    <s v="-"/>
    <s v="-"/>
    <s v="-"/>
    <n v="2.474891325759039E-3"/>
  </r>
  <r>
    <d v="2024-07-01T00:00:00"/>
    <d v="2024-09-30T00:00:00"/>
    <s v="All"/>
    <s v="All"/>
    <x v="2"/>
    <x v="2"/>
    <s v="Tandem Report"/>
    <s v="Cindy McCartney (MOH)"/>
    <s v="Accommodation - Belgium"/>
    <s v="Summary Quartely report"/>
    <s v="Limited amount of uncertainty"/>
    <s v="sort report by country of destination and chose appropriate emmission factor"/>
    <s v="Hotel stay - Belgium"/>
    <s v="Nights"/>
    <n v="14.552063"/>
    <m/>
    <m/>
    <n v="0"/>
    <n v="0"/>
    <n v="0"/>
    <n v="0"/>
    <s v="-"/>
    <s v="-"/>
    <s v="-"/>
    <n v="0"/>
  </r>
  <r>
    <d v="2024-07-01T00:00:00"/>
    <d v="2024-09-30T00:00:00"/>
    <s v="All"/>
    <s v="All"/>
    <x v="2"/>
    <x v="2"/>
    <s v="Tandem Report"/>
    <s v="Cindy McCartney (MOH)"/>
    <s v="Accommodation - Brazil"/>
    <s v="Summary Quartely report"/>
    <s v="Limited amount of uncertainty"/>
    <s v="sort report by country of destination and chose appropriate emmission factor"/>
    <s v="Hotel stay - Brazil"/>
    <s v="Nights"/>
    <n v="6.7573100620000002"/>
    <m/>
    <m/>
    <n v="0"/>
    <n v="0"/>
    <n v="0"/>
    <n v="0"/>
    <s v="-"/>
    <s v="-"/>
    <s v="-"/>
    <n v="0"/>
  </r>
  <r>
    <d v="2024-10-01T00:00:00"/>
    <d v="2024-12-31T00:00:00"/>
    <s v="All"/>
    <s v="All"/>
    <x v="0"/>
    <x v="0"/>
    <s v="Kiwi Fuel Card invoice &amp; report"/>
    <s v="Suzane Scdduer (MOH)"/>
    <s v="Vehicle Fleet - Diesel"/>
    <s v="Monthly Summary report and invoices"/>
    <s v="Limited amount of uncertainty"/>
    <s v="Cross check summary against invoices and collate the data"/>
    <s v="Transport fuel Diesel"/>
    <s v="Lt"/>
    <n v="2.639279658"/>
    <n v="3.9564044999999999E-3"/>
    <n v="3.7444542499999997E-2"/>
    <n v="0"/>
    <n v="0"/>
    <n v="0"/>
    <n v="0"/>
    <s v="-"/>
    <s v="-"/>
    <s v="-"/>
    <n v="0"/>
  </r>
  <r>
    <d v="2024-10-01T00:00:00"/>
    <d v="2024-12-31T00:00:00"/>
    <s v="All"/>
    <s v="All"/>
    <x v="0"/>
    <x v="0"/>
    <s v="Kiwi Fuel Card invoice &amp; report"/>
    <s v="Suzane Scdduer (MOH)"/>
    <s v="Vehicle Fleet - Premium"/>
    <s v="Monthly Summary report and invoices"/>
    <s v="Limited amount of uncertainty"/>
    <s v="Cross check summary against invoices and collate the data"/>
    <s v="Transport fuel Premium petrol"/>
    <s v="Lt"/>
    <n v="2.3213315290000001"/>
    <n v="3.0769376500000001E-2"/>
    <n v="7.0596405000000001E-2"/>
    <n v="32.630000000000003"/>
    <n v="75.745047791270011"/>
    <n v="1.0040047551950002"/>
    <n v="2.3035606951500003"/>
    <s v="-"/>
    <s v="-"/>
    <s v="-"/>
    <n v="7.9052613241615E-2"/>
  </r>
  <r>
    <d v="2024-10-01T00:00:00"/>
    <d v="2024-12-31T00:00:00"/>
    <s v="All"/>
    <s v="All"/>
    <x v="0"/>
    <x v="0"/>
    <s v="Kiwi Fuel Card invoice &amp; report"/>
    <s v="Suzane Scdduer (MOH)"/>
    <s v="Vehicle Fleet - Regular"/>
    <s v="Monthly Summary report and invoices"/>
    <s v="Limited amount of uncertainty"/>
    <s v="Cross check summary against invoices and collate the data"/>
    <s v="Transport fuel Regular petrol"/>
    <s v="Lt"/>
    <n v="2.2831220220000001"/>
    <n v="3.03562842E-2"/>
    <n v="6.9648617400000001E-2"/>
    <n v="146.31"/>
    <n v="334.04358303882003"/>
    <n v="4.4414279413019999"/>
    <n v="10.190289211794001"/>
    <s v="-"/>
    <s v="-"/>
    <s v="-"/>
    <n v="0.348675300191916"/>
  </r>
  <r>
    <d v="2024-10-01T00:00:00"/>
    <d v="2024-12-31T00:00:00"/>
    <s v="All"/>
    <s v="All"/>
    <x v="1"/>
    <x v="1"/>
    <s v="Smart Power report"/>
    <s v="Smart power"/>
    <s v="Electricity - Energy"/>
    <s v="Environmental consumption summary report "/>
    <s v="Limited amount of uncertainty"/>
    <s v="Report from Smart Power database base on actual verified invoices and processed to an environmental format"/>
    <s v="Purchase electricity 2020"/>
    <s v="kWh"/>
    <n v="9.8199060099999999E-2"/>
    <n v="2.7303581E-3"/>
    <n v="1.8953009999999999E-4"/>
    <n v="284383.40587096772"/>
    <n v="27926.183164565853"/>
    <n v="776.4685357253843"/>
    <n v="53.899215353065095"/>
    <s v="-"/>
    <s v="-"/>
    <s v="-"/>
    <n v="28.756550915644301"/>
  </r>
  <r>
    <d v="2024-10-01T00:00:00"/>
    <d v="2024-12-31T00:00:00"/>
    <s v="All"/>
    <s v="All"/>
    <x v="2"/>
    <x v="2"/>
    <s v="Tandem Report"/>
    <s v="Cindy McCartney (MOH)"/>
    <s v="Accommodation - United Arab Emirates"/>
    <s v="Summary Quartely report"/>
    <s v="Limited amount of uncertainty"/>
    <s v="sort report by country of destination and chose appropriate emmission factor"/>
    <s v="Hotel stay - United Arab Emirates"/>
    <s v="Nights"/>
    <n v="54.724472830000003"/>
    <n v="0"/>
    <n v="0"/>
    <n v="5"/>
    <n v="273.62236415000001"/>
    <n v="0"/>
    <n v="0"/>
    <s v="-"/>
    <s v="-"/>
    <s v="-"/>
    <n v="0.27362236415000002"/>
  </r>
  <r>
    <d v="2024-10-01T00:00:00"/>
    <d v="2024-12-31T00:00:00"/>
    <s v="All"/>
    <s v="All"/>
    <x v="2"/>
    <x v="2"/>
    <s v="Tandem Report"/>
    <s v="Cindy McCartney (MOH)"/>
    <s v="Accommodation - Australia"/>
    <s v="Summary Quartely report"/>
    <s v="Limited amount of uncertainty"/>
    <s v="sort report by country of destination and chose appropriate emmission factor"/>
    <s v="Hotel stay - Australia"/>
    <s v="Nights"/>
    <n v="34.119415830000001"/>
    <n v="0"/>
    <n v="0"/>
    <n v="8"/>
    <n v="272.95532664000001"/>
    <n v="0"/>
    <n v="0"/>
    <s v="-"/>
    <s v="-"/>
    <s v="-"/>
    <n v="0.27295532664"/>
  </r>
  <r>
    <d v="2024-10-01T00:00:00"/>
    <d v="2024-12-31T00:00:00"/>
    <s v="All"/>
    <s v="All"/>
    <x v="2"/>
    <x v="2"/>
    <s v="Tandem Report"/>
    <s v="Cindy McCartney (MOH)"/>
    <s v="Accommodation - Austria"/>
    <s v="Summary Quartely report"/>
    <s v="Limited amount of uncertainty"/>
    <s v="sort report by country of destination and chose appropriate emmission factor"/>
    <s v="Hotel stay - Austria"/>
    <s v="Nights"/>
    <n v="10.050758399999999"/>
    <n v="0"/>
    <n v="0"/>
    <n v="10"/>
    <n v="100.50758399999999"/>
    <n v="0"/>
    <n v="0"/>
    <s v="-"/>
    <s v="-"/>
    <s v="-"/>
    <n v="0.100507584"/>
  </r>
  <r>
    <d v="2024-10-01T00:00:00"/>
    <d v="2024-12-31T00:00:00"/>
    <s v="All"/>
    <s v="All"/>
    <x v="2"/>
    <x v="2"/>
    <s v="Tandem Report"/>
    <s v="Cindy McCartney (MOH)"/>
    <s v="Accommodation - Canada"/>
    <s v="Summary Quartely report"/>
    <s v="Limited amount of uncertainty"/>
    <s v="sort report by country of destination and chose appropriate emmission factor"/>
    <s v="Hotel stay - Canada"/>
    <s v="Nights"/>
    <n v="10.62474158"/>
    <n v="0"/>
    <n v="0"/>
    <n v="0"/>
    <n v="0"/>
    <n v="0"/>
    <n v="0"/>
    <s v="-"/>
    <s v="-"/>
    <s v="-"/>
    <n v="0"/>
  </r>
  <r>
    <d v="2024-10-01T00:00:00"/>
    <d v="2024-12-31T00:00:00"/>
    <s v="All"/>
    <s v="All"/>
    <x v="2"/>
    <x v="2"/>
    <s v="Tandem Report"/>
    <s v="Cindy McCartney (MOH)"/>
    <s v="Accommodation - United Kingdom"/>
    <s v="Summary Quartely report"/>
    <s v="Limited amount of uncertainty"/>
    <s v="sort report by country of destination and chose appropriate emmission factor"/>
    <s v="Hotel stay - United Kingdom"/>
    <s v="Nights"/>
    <n v="10.37875541"/>
    <n v="0"/>
    <n v="0"/>
    <n v="0"/>
    <n v="0"/>
    <n v="0"/>
    <n v="0"/>
    <s v="-"/>
    <s v="-"/>
    <s v="-"/>
    <n v="0"/>
  </r>
  <r>
    <d v="2024-10-01T00:00:00"/>
    <d v="2024-12-31T00:00:00"/>
    <s v="All"/>
    <s v="All"/>
    <x v="2"/>
    <x v="2"/>
    <s v="Tandem Report"/>
    <s v="Cindy McCartney (MOH)"/>
    <s v="Accommodation - Netherlands"/>
    <s v="Summary Quartely report"/>
    <s v="Limited amount of uncertainty"/>
    <s v="sort report by country of destination and chose appropriate emmission factor"/>
    <s v="Hotel stay - Netherlands"/>
    <s v="Nights"/>
    <n v="15.560623720000001"/>
    <n v="0"/>
    <n v="0"/>
    <n v="0"/>
    <n v="0"/>
    <n v="0"/>
    <n v="0"/>
    <s v="-"/>
    <s v="-"/>
    <s v="-"/>
    <n v="0"/>
  </r>
  <r>
    <d v="2024-10-01T00:00:00"/>
    <d v="2024-12-31T00:00:00"/>
    <s v="All"/>
    <s v="All"/>
    <x v="2"/>
    <x v="2"/>
    <s v="Tandem Report"/>
    <s v="Cindy McCartney (MOH)"/>
    <s v="Accommodation - New Zealand"/>
    <s v="Summary Quartely report"/>
    <s v="Limited amount of uncertainty"/>
    <s v="sort report by country of destination and chose appropriate emmission factor"/>
    <s v="Hotel stay - New Zealand"/>
    <s v="Nights"/>
    <n v="10.30784912"/>
    <n v="0"/>
    <n v="0"/>
    <n v="393"/>
    <n v="4050.9847041600001"/>
    <n v="0"/>
    <n v="0"/>
    <s v="-"/>
    <s v="-"/>
    <s v="-"/>
    <n v="4.0509847041600002"/>
  </r>
  <r>
    <d v="2024-10-01T00:00:00"/>
    <d v="2024-12-31T00:00:00"/>
    <s v="All"/>
    <s v="All"/>
    <x v="2"/>
    <x v="2"/>
    <s v="Tandem Report"/>
    <s v="Cindy McCartney (MOH)"/>
    <s v="Accommodation - Philippines"/>
    <s v="Summary Quartely report"/>
    <s v="Limited amount of uncertainty"/>
    <s v="sort report by country of destination and chose appropriate emmission factor"/>
    <s v="Hotel stay - Philippines"/>
    <s v="Nights"/>
    <n v="55.761616889999999"/>
    <n v="0"/>
    <n v="0"/>
    <n v="0"/>
    <n v="0"/>
    <n v="0"/>
    <n v="0"/>
    <s v="-"/>
    <s v="-"/>
    <s v="-"/>
    <n v="0"/>
  </r>
  <r>
    <d v="2024-10-01T00:00:00"/>
    <d v="2024-12-31T00:00:00"/>
    <s v="All"/>
    <s v="All"/>
    <x v="2"/>
    <x v="2"/>
    <s v="Tandem Report"/>
    <s v="Cindy McCartney (MOH)"/>
    <s v="Accommodation - Singapore"/>
    <s v="Summary Quartely report"/>
    <s v="Limited amount of uncertainty"/>
    <s v="sort report by country of destination and chose appropriate emmission factor"/>
    <s v="Hotel stay - Singapore"/>
    <s v="Nights"/>
    <n v="23.305414110000001"/>
    <n v="0"/>
    <n v="0"/>
    <n v="4.9999999999999991"/>
    <n v="116.52707054999999"/>
    <n v="0"/>
    <n v="0"/>
    <s v="-"/>
    <s v="-"/>
    <s v="-"/>
    <n v="0.11652707054999999"/>
  </r>
  <r>
    <d v="2024-10-01T00:00:00"/>
    <d v="2024-12-31T00:00:00"/>
    <s v="All"/>
    <s v="All"/>
    <x v="2"/>
    <x v="2"/>
    <s v="Tandem Report"/>
    <s v="Cindy McCartney (MOH)"/>
    <s v="Accommodation - China"/>
    <s v="Summary Quartely report"/>
    <s v="Limited amount of uncertainty"/>
    <s v="sort report by country of destination and chose appropriate emmission factor"/>
    <s v="Hotel stay - China"/>
    <s v="Nights"/>
    <n v="58.306250720000001"/>
    <n v="0"/>
    <n v="0"/>
    <n v="0"/>
    <n v="0"/>
    <n v="0"/>
    <n v="0"/>
    <s v="-"/>
    <s v="-"/>
    <s v="-"/>
    <n v="0"/>
  </r>
  <r>
    <d v="2024-10-01T00:00:00"/>
    <d v="2024-12-31T00:00:00"/>
    <s v="All"/>
    <s v="All"/>
    <x v="2"/>
    <x v="2"/>
    <s v="Tandem Report"/>
    <s v="Cindy McCartney (MOH)"/>
    <s v="Accommodation - Colombia"/>
    <s v="Summary Quartely report"/>
    <s v="Limited amount of uncertainty"/>
    <s v="sort report by country of destination and chose appropriate emmission factor"/>
    <s v="Hotel stay - Colombia"/>
    <s v="Nights"/>
    <n v="16.27678951"/>
    <n v="0"/>
    <n v="0"/>
    <n v="0"/>
    <n v="0"/>
    <n v="0"/>
    <n v="0"/>
    <s v="-"/>
    <s v="-"/>
    <s v="-"/>
    <n v="0"/>
  </r>
  <r>
    <d v="2024-10-01T00:00:00"/>
    <d v="2024-12-31T00:00:00"/>
    <s v="All"/>
    <s v="All"/>
    <x v="2"/>
    <x v="2"/>
    <s v="Tandem Report"/>
    <s v="Cindy McCartney (MOH)"/>
    <s v="Accommodation - Malaysia"/>
    <s v="Summary Quartely report"/>
    <s v="Limited amount of uncertainty"/>
    <s v="sort report by country of destination and chose appropriate emmission factor"/>
    <s v="Hotel stay - Malaysia"/>
    <s v="Nights"/>
    <n v="55.175452630000002"/>
    <n v="0"/>
    <n v="0"/>
    <n v="0"/>
    <n v="0"/>
    <n v="0"/>
    <n v="0"/>
    <s v="-"/>
    <s v="-"/>
    <s v="-"/>
    <n v="0"/>
  </r>
  <r>
    <d v="2024-10-01T00:00:00"/>
    <d v="2024-12-31T00:00:00"/>
    <s v="All"/>
    <s v="All"/>
    <x v="2"/>
    <x v="2"/>
    <s v="Tandem Report"/>
    <s v="Cindy McCartney (MOH)"/>
    <s v="Accommodation - French polynesia"/>
    <s v="Summary Quartely report"/>
    <s v="Limited amount of uncertainty"/>
    <s v="sort report by country of destination and chose appropriate emmission factor"/>
    <s v="Hotel stay - French polynesia"/>
    <s v="Nights"/>
    <n v="73"/>
    <n v="0"/>
    <n v="0"/>
    <n v="3"/>
    <n v="219"/>
    <n v="0"/>
    <n v="0"/>
    <s v="-"/>
    <s v="-"/>
    <s v="-"/>
    <n v="0.219"/>
  </r>
  <r>
    <d v="2024-10-01T00:00:00"/>
    <d v="2024-12-31T00:00:00"/>
    <s v="All"/>
    <s v="All"/>
    <x v="2"/>
    <x v="2"/>
    <s v="Tandem Report"/>
    <s v="Cindy McCartney (MOH)"/>
    <s v="Accommodation - Switzerland"/>
    <s v="Summary Quartely report"/>
    <s v="Limited amount of uncertainty"/>
    <s v="sort report by country of destination and chose appropriate emmission factor"/>
    <s v="Hotel stay - Switzerland"/>
    <s v="Nights"/>
    <n v="7.9408291599999998"/>
    <n v="0"/>
    <n v="0"/>
    <n v="0"/>
    <n v="0"/>
    <n v="0"/>
    <n v="0"/>
    <s v="-"/>
    <s v="-"/>
    <s v="-"/>
    <n v="0"/>
  </r>
  <r>
    <d v="2024-10-01T00:00:00"/>
    <d v="2024-12-31T00:00:00"/>
    <s v="All"/>
    <s v="All"/>
    <x v="2"/>
    <x v="2"/>
    <s v="Tandem Report"/>
    <s v="Cindy McCartney (MOH)"/>
    <s v="Accommodation - Thailand"/>
    <s v="Summary Quartely report"/>
    <s v="Limited amount of uncertainty"/>
    <s v="sort report by country of destination and chose appropriate emmission factor"/>
    <s v="Hotel stay - Thailand"/>
    <s v="Nights"/>
    <n v="43.879308000000002"/>
    <n v="0"/>
    <n v="0"/>
    <n v="4"/>
    <n v="175.51723200000001"/>
    <n v="0"/>
    <n v="0"/>
    <s v="-"/>
    <s v="-"/>
    <s v="-"/>
    <n v="0.175517232"/>
  </r>
  <r>
    <d v="2024-10-01T00:00:00"/>
    <d v="2024-12-31T00:00:00"/>
    <s v="All"/>
    <s v="All"/>
    <x v="2"/>
    <x v="2"/>
    <s v="Tandem Report"/>
    <s v="Cindy McCartney (MOH)"/>
    <s v="Accommodation - United States"/>
    <s v="Summary Quartely report"/>
    <s v="Limited amount of uncertainty"/>
    <s v="sort report by country of destination and chose appropriate emmission factor"/>
    <s v="Hotel stay - United States"/>
    <s v="Nights"/>
    <n v="14.23988937"/>
    <n v="0"/>
    <n v="0"/>
    <n v="0"/>
    <n v="0"/>
    <n v="0"/>
    <n v="0"/>
    <s v="-"/>
    <s v="-"/>
    <s v="-"/>
    <n v="0"/>
  </r>
  <r>
    <d v="2024-10-01T00:00:00"/>
    <d v="2024-12-31T00:00:00"/>
    <s v="All"/>
    <s v="All"/>
    <x v="2"/>
    <x v="2"/>
    <s v="Tandem Report"/>
    <s v="Cindy McCartney (MOH)"/>
    <s v="Accommodation - Rusian Federation"/>
    <s v="Summary Quartely report"/>
    <s v="Limited amount of uncertainty"/>
    <s v="sort report by country of destination and chose appropriate emmission factor"/>
    <s v="Hotel stay - Rusian Federation"/>
    <s v="Nights"/>
    <n v="30.9"/>
    <n v="0"/>
    <n v="0"/>
    <n v="0"/>
    <n v="0"/>
    <n v="0"/>
    <n v="0"/>
    <s v="-"/>
    <s v="-"/>
    <s v="-"/>
    <n v="0"/>
  </r>
  <r>
    <d v="2024-10-01T00:00:00"/>
    <d v="2024-12-31T00:00:00"/>
    <s v="All"/>
    <s v="All"/>
    <x v="2"/>
    <x v="2"/>
    <s v="Tandem Report"/>
    <s v="Cindy McCartney (MOH)"/>
    <s v="Accommodation - Fiji"/>
    <s v="Summary Quartely report"/>
    <s v="Limited amount of uncertainty"/>
    <s v="sort report by country of destination and chose appropriate emmission factor"/>
    <s v="Hotel stay - Fiji"/>
    <s v="Nights"/>
    <n v="54.8"/>
    <n v="0"/>
    <n v="0"/>
    <n v="8"/>
    <n v="438.4"/>
    <n v="0"/>
    <n v="0"/>
    <s v="-"/>
    <s v="-"/>
    <s v="-"/>
    <n v="0.43839999999999996"/>
  </r>
  <r>
    <d v="2024-10-01T00:00:00"/>
    <d v="2024-12-31T00:00:00"/>
    <s v="All"/>
    <s v="All"/>
    <x v="2"/>
    <x v="2"/>
    <s v="Tandem Report"/>
    <s v="Cindy McCartney (MOH)"/>
    <s v="Accommodation - Portugal"/>
    <s v="Summary Quartely report"/>
    <s v="Limited amount of uncertainty"/>
    <s v="sort report by country of destination and chose appropriate emmission factor"/>
    <s v="Hotel stay - Portugal"/>
    <s v="Nights"/>
    <n v="12.77550297"/>
    <n v="0"/>
    <n v="0"/>
    <n v="0"/>
    <n v="0"/>
    <n v="0"/>
    <n v="0"/>
    <s v="-"/>
    <s v="-"/>
    <s v="-"/>
    <n v="0"/>
  </r>
  <r>
    <d v="2024-10-01T00:00:00"/>
    <d v="2024-12-31T00:00:00"/>
    <s v="All"/>
    <s v="All"/>
    <x v="2"/>
    <x v="2"/>
    <s v="Tandem Report"/>
    <s v="Cindy McCartney (MOH)"/>
    <s v="Accommodation - Italy"/>
    <s v="Summary Quartely report"/>
    <s v="Limited amount of uncertainty"/>
    <s v="sort report by country of destination and chose appropriate emmission factor"/>
    <s v="Hotel stay - Italy"/>
    <s v="Nights"/>
    <n v="15.33321042"/>
    <n v="0"/>
    <n v="0"/>
    <n v="0"/>
    <n v="0"/>
    <n v="0"/>
    <n v="0"/>
    <s v="-"/>
    <s v="-"/>
    <s v="-"/>
    <n v="0"/>
  </r>
  <r>
    <d v="2024-10-01T00:00:00"/>
    <d v="2024-12-31T00:00:00"/>
    <s v="All"/>
    <s v="All"/>
    <x v="3"/>
    <x v="2"/>
    <s v="Financial report"/>
    <s v="Leyton Anderson (MOH)"/>
    <s v="Air Travel - Domestic Ave"/>
    <s v="Summary Quartely report"/>
    <s v="Reasonable amount of uncertainty"/>
    <s v="Calculated based on travel expanses description"/>
    <s v="Air Travel - Domestic Ave with radiative Forcing factor"/>
    <s v="pkm"/>
    <n v="0.193417546"/>
    <n v="2.2274699999999999E-5"/>
    <n v="8.4325540000000003E-4"/>
    <n v="2062"/>
    <n v="398.82697985199997"/>
    <n v="4.5930431399999999E-2"/>
    <n v="1.7387926348"/>
    <s v="-"/>
    <s v="-"/>
    <s v="-"/>
    <n v="0.40061170291819997"/>
  </r>
  <r>
    <d v="2024-10-01T00:00:00"/>
    <d v="2024-12-31T00:00:00"/>
    <s v="All"/>
    <s v="All"/>
    <x v="3"/>
    <x v="2"/>
    <s v="Tandem Report"/>
    <s v="Cindy McCartney (MOH)"/>
    <s v="Air Travel - Domestic Large"/>
    <s v="Summary Quartely report"/>
    <s v="Limited amount of uncertainty"/>
    <s v="Add the size of the air craft to the report and then sort by type class and size and collate the data"/>
    <s v="Air Travel - Domestic Large with radiative Forcing factor"/>
    <s v="pkm"/>
    <n v="0.17585382560000001"/>
    <n v="2.0251999999999999E-5"/>
    <n v="7.6668169999999998E-4"/>
    <n v="202321.89965000001"/>
    <n v="35579.080056111809"/>
    <n v="4.0974231117117998"/>
    <n v="155.1164979708914"/>
    <s v="-"/>
    <s v="-"/>
    <s v="-"/>
    <n v="35.738293977194417"/>
  </r>
  <r>
    <d v="2024-10-01T00:00:00"/>
    <d v="2024-12-31T00:00:00"/>
    <s v="All"/>
    <s v="All"/>
    <x v="3"/>
    <x v="2"/>
    <s v="Tandem Report"/>
    <s v="Cindy McCartney (MOH)"/>
    <s v="Air Travel - Domestic Medium"/>
    <s v="Summary Quartely report"/>
    <s v="Limited amount of uncertainty"/>
    <s v="Add the size of the air craft to the report and then sort by type class and size and collate the data"/>
    <s v="Air Travel - Domestic Medium with radiative Forcing factor"/>
    <s v="pkm"/>
    <n v="0.2022103623"/>
    <n v="2.32873E-5"/>
    <n v="8.8159000000000002E-4"/>
    <n v="103290.9166"/>
    <n v="20886.493667985083"/>
    <n v="2.40536656213918"/>
    <n v="91.060239165393995"/>
    <s v="-"/>
    <s v="-"/>
    <s v="-"/>
    <n v="20.97995927371262"/>
  </r>
  <r>
    <d v="2024-10-01T00:00:00"/>
    <d v="2024-12-31T00:00:00"/>
    <s v="All"/>
    <s v="All"/>
    <x v="3"/>
    <x v="2"/>
    <s v="Tandem Report"/>
    <s v="Cindy McCartney (MOH)"/>
    <s v="Air Travel - Domestic Small"/>
    <s v="Summary Quartely report"/>
    <s v="Limited amount of uncertainty"/>
    <s v="Add the size of the air craft to the report and then sort by type class and size and collate the data"/>
    <s v="Air Travel - Domestic Small with radiative Forcing factor"/>
    <s v="pkm"/>
    <n v="0.57891230770000002"/>
    <n v="2.8841628999999999E-3"/>
    <n v="9.0416290000000007E-3"/>
    <n v="1081.4791600000001"/>
    <n v="626.08159624505765"/>
    <n v="3.1191620703951641"/>
    <n v="9.7783333359516416"/>
    <s v="-"/>
    <s v="-"/>
    <s v="-"/>
    <n v="0.63897909165140443"/>
  </r>
  <r>
    <d v="2024-10-01T00:00:00"/>
    <d v="2024-12-31T00:00:00"/>
    <s v="All"/>
    <s v="All"/>
    <x v="3"/>
    <x v="2"/>
    <s v="Tandem Report"/>
    <s v="Cindy McCartney (MOH)"/>
    <s v="Air Travel - Long Haul Business"/>
    <s v="Summary Quartely report"/>
    <s v="Limited amount of uncertainty"/>
    <s v="Add the size of the air craft to the report and then sort by type class and size and collate the data"/>
    <s v="Air Travel - Long Haul Business with radiative Forcing factor"/>
    <s v="pkm"/>
    <n v="0.42668"/>
    <n v="2.2399999999999999E-5"/>
    <n v="1.8852349E-3"/>
    <n v="14466.39322"/>
    <n v="6172.5206591096003"/>
    <n v="0.32404720812799997"/>
    <n v="27.272549375467378"/>
    <s v="-"/>
    <s v="-"/>
    <s v="-"/>
    <n v="6.2001172556931952"/>
  </r>
  <r>
    <d v="2024-10-01T00:00:00"/>
    <d v="2024-12-31T00:00:00"/>
    <s v="All"/>
    <s v="All"/>
    <x v="3"/>
    <x v="2"/>
    <s v="Tandem Report"/>
    <s v="Cindy McCartney (MOH)"/>
    <s v="Air Travel - Long Haul Economy"/>
    <s v="Summary Quartely report"/>
    <s v="Limited amount of uncertainty"/>
    <s v="Add the size of the air craft to the report and then sort by type class and size and collate the data"/>
    <s v="Air Travel - Long Haul Economy with radiative Forcing factor"/>
    <s v="pkm"/>
    <n v="0.14713000000000001"/>
    <n v="1.1199999999999999E-5"/>
    <n v="6.4916110000000002E-4"/>
    <n v="223899.98399000001"/>
    <n v="32942.404644448703"/>
    <n v="2.5076798206879998"/>
    <n v="145.3471598969308"/>
    <s v="-"/>
    <s v="-"/>
    <s v="-"/>
    <n v="33.090259484166324"/>
  </r>
  <r>
    <d v="2024-10-01T00:00:00"/>
    <d v="2024-12-31T00:00:00"/>
    <s v="All"/>
    <s v="All"/>
    <x v="3"/>
    <x v="2"/>
    <s v="Tandem Report"/>
    <s v="Cindy McCartney (MOH)"/>
    <s v="Air Travel - Long Haul Premium Economy"/>
    <s v="Summary Quartely report"/>
    <s v="Limited amount of uncertainty"/>
    <s v="Add the size of the air craft to the report and then sort by type class and size and collate the data"/>
    <s v="Air Travel - Long Haul Premium Economy with radiative Forcing factor"/>
    <s v="pkm"/>
    <n v="0.23541000000000001"/>
    <n v="1.1199999999999999E-5"/>
    <n v="1.0404361999999999E-3"/>
    <n v="0"/>
    <n v="0"/>
    <n v="0"/>
    <n v="0"/>
    <s v="-"/>
    <s v="-"/>
    <s v="-"/>
    <n v="0"/>
  </r>
  <r>
    <d v="2024-10-01T00:00:00"/>
    <d v="2024-12-31T00:00:00"/>
    <s v="All"/>
    <s v="All"/>
    <x v="3"/>
    <x v="2"/>
    <s v="Tandem Report"/>
    <s v="Cindy McCartney (MOH)"/>
    <s v="Air Travel - Short Haul Business"/>
    <s v="Summary Quartely report"/>
    <s v="Limited amount of uncertainty"/>
    <s v="Add the size of the air craft to the report and then sort by type class and size and collate the data"/>
    <s v="Air Travel - Short Haul Business with radiative Forcing factor"/>
    <s v="pkm"/>
    <n v="0.22539000000000001"/>
    <n v="1.1199999999999999E-5"/>
    <n v="9.9597319999999989E-4"/>
    <n v="4757.2208600000004"/>
    <n v="1072.2300096354002"/>
    <n v="5.3280873632E-2"/>
    <n v="4.7380644830409517"/>
    <s v="-"/>
    <s v="-"/>
    <s v="-"/>
    <n v="1.0770213549920731"/>
  </r>
  <r>
    <d v="2024-10-01T00:00:00"/>
    <d v="2024-12-31T00:00:00"/>
    <s v="All"/>
    <s v="All"/>
    <x v="3"/>
    <x v="2"/>
    <s v="Tandem Report"/>
    <s v="Cindy McCartney (MOH)"/>
    <s v="Air Travel - Short Haul Economy"/>
    <s v="Summary Quartely report"/>
    <s v="Limited amount of uncertainty"/>
    <s v="Add the size of the air craft to the report and then sort by type class and size and collate the data"/>
    <s v="Air Travel - Short Haul Economy with radiative Forcing factor"/>
    <s v="pkm"/>
    <n v="0.15026"/>
    <n v="1.1199999999999999E-5"/>
    <n v="6.6694629999999996E-4"/>
    <n v="69259.72838"/>
    <n v="10406.9667863788"/>
    <n v="0.77570895785600003"/>
    <n v="46.192519582045989"/>
    <s v="-"/>
    <s v="-"/>
    <s v="-"/>
    <n v="10.4539350149187"/>
  </r>
  <r>
    <d v="2024-10-01T00:00:00"/>
    <d v="2024-12-31T00:00:00"/>
    <s v="All"/>
    <s v="All"/>
    <x v="4"/>
    <x v="2"/>
    <s v="Kiwi Express"/>
    <s v="Cindy McCartney (MOH)"/>
    <s v="Freight - Light Vehicle-Petrol-&lt;2010-2000-3000CC"/>
    <s v="Summary Quartely report"/>
    <s v="Moderate amount of uncertainty"/>
    <s v="Sort report by vehicle age, petrol type and engine size and colate data"/>
    <s v="Freight - Light Vehicle-Petrol-&lt;2010-2000-3000CC"/>
    <s v="km"/>
    <n v="0.3137383869"/>
    <n v="4.1714509999999996E-3"/>
    <n v="9.5708615999999993E-3"/>
    <n v="0"/>
    <n v="0"/>
    <n v="0"/>
    <n v="0"/>
    <s v="-"/>
    <s v="-"/>
    <s v="-"/>
    <n v="0"/>
  </r>
  <r>
    <d v="2024-10-01T00:00:00"/>
    <d v="2024-12-31T00:00:00"/>
    <s v="All"/>
    <s v="All"/>
    <x v="4"/>
    <x v="2"/>
    <s v="Kiwi Express"/>
    <s v="Cindy McCartney (MOH)"/>
    <s v="Freight - Light Vehicle-Diesel-&lt;2010-2000-3000CC"/>
    <s v="Summary Quartely report"/>
    <s v="Moderate amount of uncertainty"/>
    <s v="Sort report by vehicle age, petrol type and engine size and colate data"/>
    <s v="Freight - Light Vehicle-Diesel-&lt;2010-2000-3000CC"/>
    <s v="km"/>
    <n v="0.30088263990000003"/>
    <n v="4.5103720000000001E-4"/>
    <n v="4.2687454000000001E-3"/>
    <n v="0"/>
    <n v="0"/>
    <n v="0"/>
    <n v="0"/>
    <s v="-"/>
    <s v="-"/>
    <s v="-"/>
    <n v="0"/>
  </r>
  <r>
    <d v="2024-10-01T00:00:00"/>
    <d v="2024-12-31T00:00:00"/>
    <s v="All"/>
    <s v="All"/>
    <x v="4"/>
    <x v="2"/>
    <s v="Kiwi Express"/>
    <s v="Cindy McCartney (MOH)"/>
    <s v="Freight - Light Vehicle-Petrol-&lt;2015-1600-2000CC"/>
    <s v="Summary Quartely report"/>
    <s v="Moderate amount of uncertainty"/>
    <s v="Sort report by vehicle age, petrol type and engine size and colate data"/>
    <s v="Freight - Light Vehicle-Petrol-&lt;2015-1600-2000CC"/>
    <s v="km"/>
    <n v="0.2627631808"/>
    <n v="3.4936870000000001E-3"/>
    <n v="8.0158186999999999E-3"/>
    <n v="0"/>
    <n v="0"/>
    <n v="0"/>
    <n v="0"/>
    <s v="-"/>
    <s v="-"/>
    <s v="-"/>
    <n v="0"/>
  </r>
  <r>
    <d v="2024-10-01T00:00:00"/>
    <d v="2024-12-31T00:00:00"/>
    <s v="All"/>
    <s v="All"/>
    <x v="4"/>
    <x v="2"/>
    <s v="Kiwi Express"/>
    <s v="Cindy McCartney (MOH)"/>
    <s v="Freight - Light Vehicle-Petrol-&lt;2015-2000-3000CC"/>
    <s v="Summary Quartely report"/>
    <s v="Moderate amount of uncertainty"/>
    <s v="Sort report by vehicle age, petrol type and engine size and colate data"/>
    <s v="Freight - Light Vehicle-Petrol-&lt;2015-2000-3000CC"/>
    <s v="km"/>
    <n v="0.27795311439999998"/>
    <n v="3.6956517000000001E-3"/>
    <n v="8.4792007999999995E-3"/>
    <n v="0"/>
    <n v="0"/>
    <n v="0"/>
    <n v="0"/>
    <s v="-"/>
    <s v="-"/>
    <s v="-"/>
    <n v="0"/>
  </r>
  <r>
    <d v="2024-10-01T00:00:00"/>
    <d v="2024-12-31T00:00:00"/>
    <s v="All"/>
    <s v="All"/>
    <x v="4"/>
    <x v="2"/>
    <s v="Kiwi Express"/>
    <s v="Cindy McCartney (MOH)"/>
    <s v="Freight - Light Vehicle-Diesel-&lt;2015-2000-3000CC"/>
    <s v="Summary Quartely report"/>
    <s v="Moderate amount of uncertainty"/>
    <s v="Sort report by vehicle age, petrol type and engine size and colate data"/>
    <s v="Freight - Light Vehicle-Diesel-&lt;2015-2000-3000CC"/>
    <s v="km"/>
    <n v="0.26656370509999999"/>
    <n v="3.9959149999999998E-4"/>
    <n v="3.7818486000000002E-3"/>
    <n v="61"/>
    <n v="16.2603860111"/>
    <n v="2.43750815E-2"/>
    <n v="0.23069276460000002"/>
    <s v="-"/>
    <s v="-"/>
    <s v="-"/>
    <n v="1.6515453857200001E-2"/>
  </r>
  <r>
    <d v="2024-10-01T00:00:00"/>
    <d v="2024-12-31T00:00:00"/>
    <s v="All"/>
    <s v="All"/>
    <x v="4"/>
    <x v="2"/>
    <s v="Kiwi Express"/>
    <s v="Cindy McCartney (MOH)"/>
    <s v="Freight - Light Vehicle-Diesel-&lt;2015-&gt;=3000CC"/>
    <s v="Summary Quartely report"/>
    <s v="Moderate amount of uncertainty"/>
    <s v="Sort report by vehicle age, petrol type and engine size and colate data"/>
    <s v="Freight - Light Vehicle-Diesel-&lt;2015-&gt;=3000CC"/>
    <s v="km"/>
    <n v="0.26991835600000003"/>
    <n v="4.0462030000000001E-4"/>
    <n v="3.8294423999999999E-3"/>
    <n v="20"/>
    <n v="5.3983671200000005"/>
    <n v="8.0924059999999999E-3"/>
    <n v="7.6588848000000001E-2"/>
    <s v="-"/>
    <s v="-"/>
    <s v="-"/>
    <n v="5.483048374000001E-3"/>
  </r>
  <r>
    <d v="2024-10-01T00:00:00"/>
    <d v="2024-12-31T00:00:00"/>
    <s v="All"/>
    <s v="All"/>
    <x v="4"/>
    <x v="2"/>
    <s v="Kiwi Express"/>
    <s v="Cindy McCartney (MOH)"/>
    <s v="Freight - Light Vehicle-Petrol-&gt;2015-1600-2000CC"/>
    <s v="Summary Quartely report"/>
    <s v="Moderate amount of uncertainty"/>
    <s v="Sort report by vehicle age, petrol type and engine size and colate data"/>
    <s v="Freight - Light Vehicle-Petrol-&gt;2015-1600-2000CC"/>
    <s v="km"/>
    <n v="0.24883386220000001"/>
    <n v="3.3084834999999998E-3"/>
    <n v="7.5908928000000004E-3"/>
    <n v="0"/>
    <n v="0"/>
    <n v="0"/>
    <n v="0"/>
    <s v="-"/>
    <s v="-"/>
    <s v="-"/>
    <n v="0"/>
  </r>
  <r>
    <d v="2024-10-01T00:00:00"/>
    <d v="2024-12-31T00:00:00"/>
    <s v="All"/>
    <s v="All"/>
    <x v="4"/>
    <x v="2"/>
    <s v="Kiwi Express"/>
    <s v="Cindy McCartney (MOH)"/>
    <s v="Freight - Light Vehicle-Petrol-&gt;2015-2000-3000CC"/>
    <s v="Summary Quartely report"/>
    <s v="Moderate amount of uncertainty"/>
    <s v="Sort report by vehicle age, petrol type and engine size and colate data"/>
    <s v="Freight - Light Vehicle-Petrol-&gt;2015-2000-3000CC"/>
    <s v="km"/>
    <n v="0.2632185635"/>
    <n v="3.4997418000000001E-3"/>
    <n v="8.0297106E-3"/>
    <n v="0"/>
    <n v="0"/>
    <n v="0"/>
    <n v="0"/>
    <s v="-"/>
    <s v="-"/>
    <s v="-"/>
    <n v="0"/>
  </r>
  <r>
    <d v="2024-10-01T00:00:00"/>
    <d v="2024-12-31T00:00:00"/>
    <s v="All"/>
    <s v="All"/>
    <x v="4"/>
    <x v="2"/>
    <s v="Kiwi Express"/>
    <s v="Cindy McCartney (MOH)"/>
    <s v="Freight - Light Vehicle-Diesel-&gt;2015-1600-2000CC"/>
    <s v="Summary Quartely report"/>
    <s v="Moderate amount of uncertainty"/>
    <s v="Sort report by vehicle age, petrol type and engine size and colate data"/>
    <s v="Freight - Light Vehicle-Diesel-&gt;2015-1600-2000CC"/>
    <s v="km"/>
    <n v="0.23542205090000001"/>
    <n v="3.529087E-4"/>
    <n v="3.3400291E-3"/>
    <n v="0"/>
    <n v="0"/>
    <n v="0"/>
    <n v="0"/>
    <s v="-"/>
    <s v="-"/>
    <s v="-"/>
    <n v="0"/>
  </r>
  <r>
    <d v="2024-10-01T00:00:00"/>
    <d v="2024-12-31T00:00:00"/>
    <s v="All"/>
    <s v="All"/>
    <x v="4"/>
    <x v="2"/>
    <s v="Kiwi Express"/>
    <s v="Cindy McCartney (MOH)"/>
    <s v="Freight - Light Vehicle-Diesel-&gt;2015-2000-3000CC"/>
    <s v="Summary Quartely report"/>
    <s v="Moderate amount of uncertainty"/>
    <s v="Sort report by vehicle age, petrol type and engine size and colate data"/>
    <s v="Freight - Light Vehicle-Diesel-&gt;2015-2000-3000CC"/>
    <s v="km"/>
    <n v="0.2524329173"/>
    <n v="3.784088E-4"/>
    <n v="3.5813693000000001E-3"/>
    <n v="0"/>
    <n v="0"/>
    <n v="0"/>
    <n v="0"/>
    <s v="-"/>
    <s v="-"/>
    <s v="-"/>
    <n v="0"/>
  </r>
  <r>
    <d v="2024-10-01T00:00:00"/>
    <d v="2024-12-31T00:00:00"/>
    <s v="All"/>
    <s v="All"/>
    <x v="4"/>
    <x v="2"/>
    <s v="Kiwi Express"/>
    <s v="Cindy McCartney (MOH)"/>
    <s v="Freight - Light Vehicle-Diesel-&gt;2015-&gt;=3000CC"/>
    <s v="Summary Quartely report"/>
    <s v="Moderate amount of uncertainty"/>
    <s v="Sort report by vehicle age, petrol type and engine size and colate data"/>
    <s v="Freight - Light Vehicle-Diesel-&gt;2015-&gt;=3000CC"/>
    <s v="km"/>
    <n v="0.255609735"/>
    <n v="3.8317100000000002E-4"/>
    <n v="3.6264400999999999E-3"/>
    <n v="0"/>
    <n v="0"/>
    <n v="0"/>
    <n v="0"/>
    <s v="-"/>
    <s v="-"/>
    <s v="-"/>
    <n v="0"/>
  </r>
  <r>
    <d v="2024-10-01T00:00:00"/>
    <d v="2024-12-31T00:00:00"/>
    <s v="All"/>
    <s v="All"/>
    <x v="4"/>
    <x v="2"/>
    <s v="NZ courrier"/>
    <s v="Cindy McCartney (MOH)"/>
    <s v="Freight - entered as tCO2-e (custom)"/>
    <s v="Summary Quartely report"/>
    <s v="Limited amount of uncertainty"/>
    <s v="Just used the t-co2e from  the report as the calculation methodology has  been certified by toitu"/>
    <s v="factor of 1000 as unit tCO2"/>
    <s v="tCO2"/>
    <n v="1000"/>
    <n v="0"/>
    <n v="0"/>
    <n v="4.727E-2"/>
    <n v="47.269999999999996"/>
    <n v="0"/>
    <n v="0"/>
    <s v="-"/>
    <s v="-"/>
    <s v="-"/>
    <n v="4.7269999999999993E-2"/>
  </r>
  <r>
    <d v="2024-10-01T00:00:00"/>
    <d v="2024-12-31T00:00:00"/>
    <s v="All"/>
    <s v="All"/>
    <x v="4"/>
    <x v="2"/>
    <s v="Kiwi Express"/>
    <s v="Cindy McCartney (MOH)"/>
    <s v="Freight - Light Vehicle-diesel_&lt;2015_1350-1600CC"/>
    <s v="Summary Quartely report"/>
    <s v="Moderate amount of uncertainty"/>
    <s v="Sort report by vehicle age, petrol type and engine size and colate data"/>
    <s v="Freight - Light Vehicle-diesel_&lt;2015_1350-1600CC"/>
    <s v="km"/>
    <n v="0.1867466012"/>
    <n v="2.799419E-4"/>
    <n v="2.6494506E-3"/>
    <n v="0"/>
    <n v="0"/>
    <n v="0"/>
    <n v="0"/>
    <s v="-"/>
    <s v="-"/>
    <s v="-"/>
    <n v="0"/>
  </r>
  <r>
    <d v="2024-10-01T00:00:00"/>
    <d v="2024-12-31T00:00:00"/>
    <s v="All"/>
    <s v="All"/>
    <x v="4"/>
    <x v="2"/>
    <s v="Kiwi Express"/>
    <s v="Cindy McCartney (MOH)"/>
    <s v="Freight - Light Vehicle-Petrol_&lt;2010_1600-2000CC"/>
    <s v="Summary Quartely report"/>
    <s v="Moderate amount of uncertainty"/>
    <s v="Sort report by vehicle age, petrol type and engine size and colate data"/>
    <s v="Freight - Light Vehicle-Petrol_&lt;2010_1600-2000CC"/>
    <s v="km"/>
    <n v="0.29659281440000002"/>
    <n v="3.9434843000000002E-3"/>
    <n v="9.0478209999999993E-3"/>
    <n v="24"/>
    <n v="7.1182275455999999"/>
    <n v="9.4643623199999999E-2"/>
    <n v="0.217147704"/>
    <s v="-"/>
    <s v="-"/>
    <s v="-"/>
    <n v="7.4300188727999998E-3"/>
  </r>
  <r>
    <d v="2024-10-01T00:00:00"/>
    <d v="2024-12-31T00:00:00"/>
    <s v="All"/>
    <s v="All"/>
    <x v="5"/>
    <x v="2"/>
    <s v="Financial report"/>
    <s v="Leyton Anderson (MOH)"/>
    <s v="Personal Vehicles petrol - km"/>
    <s v="Financial quaterly report"/>
    <s v="Reasonable amount of uncertainty"/>
    <s v="Calculation of km base on IRD conversion rate of km/$ and % of diesel vehicle ownership  of 91%"/>
    <s v="private Car deault petrol"/>
    <s v="km"/>
    <n v="0.23411383620000001"/>
    <n v="3.1127667000000001E-3"/>
    <n v="7.1418456000000002E-3"/>
    <n v="2120.6237999999998"/>
    <n v="496.46737295502152"/>
    <n v="6.6010071478674597"/>
    <n v="15.145167755285279"/>
    <s v="-"/>
    <s v="-"/>
    <s v="-"/>
    <n v="0.51821354785817431"/>
  </r>
  <r>
    <d v="2024-10-01T00:00:00"/>
    <d v="2024-12-31T00:00:00"/>
    <s v="All"/>
    <s v="All"/>
    <x v="5"/>
    <x v="2"/>
    <s v="Financial report"/>
    <s v="Leyton Anderson (MOH)"/>
    <s v="Personal Vehicles diesel - km"/>
    <s v="Financial quaterly report"/>
    <s v="Reasonable amount of uncertainty"/>
    <s v="Calculation of km base on IRD conversion rate of km/$ and % of diesel vehicle ownership  of 9%"/>
    <s v="private Car deault diesel"/>
    <s v="km"/>
    <n v="0.2609249461"/>
    <n v="3.9113880000000002E-4"/>
    <n v="3.7018492000000002E-3"/>
    <n v="209.73201999999998"/>
    <n v="54.724316013944119"/>
    <n v="8.2034330624375998E-2"/>
    <n v="0.77639631045138391"/>
    <s v="-"/>
    <s v="-"/>
    <s v="-"/>
    <n v="5.5582746655019874E-2"/>
  </r>
  <r>
    <d v="2024-10-01T00:00:00"/>
    <d v="2024-12-31T00:00:00"/>
    <s v="All"/>
    <s v="All"/>
    <x v="6"/>
    <x v="2"/>
    <s v="Financial report"/>
    <s v="Leyton Anderson (MOH)"/>
    <s v="Public transport-Bus Diesel"/>
    <s v="Financial quaterly report"/>
    <s v="Reasonable amount of uncertainty"/>
    <s v="extracted based on expanses description"/>
    <s v="Public transport-Bus Diesel"/>
    <s v="pkm"/>
    <n v="0.1674311876"/>
    <n v="2.509872E-4"/>
    <n v="2.3754149E-3"/>
    <n v="0"/>
    <n v="0"/>
    <n v="0"/>
    <n v="0"/>
    <s v="-"/>
    <s v="-"/>
    <s v="-"/>
    <n v="0"/>
  </r>
  <r>
    <d v="2024-10-01T00:00:00"/>
    <d v="2024-12-31T00:00:00"/>
    <s v="All"/>
    <s v="All"/>
    <x v="6"/>
    <x v="2"/>
    <s v="Financial report"/>
    <s v="Leyton Anderson (MOH)"/>
    <s v="Public transport-Train metro electric"/>
    <s v="Financial quaterly report"/>
    <s v="Reasonable amount of uncertainty"/>
    <s v="extracted based on expanses description"/>
    <s v="Public transport-Train metro electric"/>
    <s v="pkm"/>
    <n v="1.9677095700000001E-2"/>
    <n v="5.132286E-4"/>
    <n v="3.2268799999999998E-5"/>
    <n v="90"/>
    <n v="1.770938613"/>
    <n v="4.6190573999999998E-2"/>
    <n v="2.9041919999999999E-3"/>
    <s v="-"/>
    <s v="-"/>
    <s v="-"/>
    <n v="1.8200333789999998E-3"/>
  </r>
  <r>
    <d v="2024-10-01T00:00:00"/>
    <d v="2024-12-31T00:00:00"/>
    <s v="All"/>
    <s v="All"/>
    <x v="6"/>
    <x v="2"/>
    <s v="Financial report"/>
    <s v="Leyton Anderson (MOH)"/>
    <s v="Public transport-Train metro diesel"/>
    <s v="Financial quaterly report"/>
    <s v="Reasonable amount of uncertainty"/>
    <s v="extracted based on expanses description"/>
    <s v="Public transport-Train metro diesel"/>
    <s v="pkm"/>
    <n v="0.27061144320000002"/>
    <n v="4.0565929999999999E-4"/>
    <n v="3.8392754999999998E-3"/>
    <n v="0"/>
    <n v="0"/>
    <n v="0"/>
    <n v="0"/>
    <s v="-"/>
    <s v="-"/>
    <s v="-"/>
    <n v="0"/>
  </r>
  <r>
    <d v="2024-10-01T00:00:00"/>
    <d v="2024-12-31T00:00:00"/>
    <s v="All"/>
    <s v="All"/>
    <x v="7"/>
    <x v="2"/>
    <s v="Hertz report"/>
    <s v="Cindy McCartney (MOH)"/>
    <s v="Rental Vehicles - Diesel"/>
    <s v="Hertz quartely summary report"/>
    <s v="Limited amount of uncertainty"/>
    <s v="sort report  by petrol type"/>
    <s v="Rental Vehicles - average  Diesel "/>
    <s v="km"/>
    <n v="0.17918902519999999"/>
    <n v="2.686128E-4"/>
    <n v="2.5422282000000002E-3"/>
    <n v="1811"/>
    <n v="324.5113246372"/>
    <n v="0.48645778080000002"/>
    <n v="4.6039752702000003"/>
    <s v="-"/>
    <s v="-"/>
    <s v="-"/>
    <n v="0.32960175768819999"/>
  </r>
  <r>
    <d v="2024-10-01T00:00:00"/>
    <d v="2024-12-31T00:00:00"/>
    <s v="All"/>
    <s v="All"/>
    <x v="7"/>
    <x v="2"/>
    <s v="Hertz report"/>
    <s v="Cindy McCartney (MOH)"/>
    <s v="Rental Vehicles - Electric"/>
    <s v="Hertz quartely summary report"/>
    <s v="Limited amount of uncertainty"/>
    <s v="sort report  by petrol type"/>
    <s v="Rental Vehicles - average Electric"/>
    <s v="km"/>
    <n v="2.1983857999999998E-2"/>
    <n v="6.1124620000000004E-4"/>
    <n v="4.2430199999999999E-5"/>
    <n v="733"/>
    <n v="16.114167913999999"/>
    <n v="0.44804346460000005"/>
    <n v="3.1101336599999998E-2"/>
    <s v="-"/>
    <s v="-"/>
    <s v="-"/>
    <n v="1.6593312715199999E-2"/>
  </r>
  <r>
    <d v="2024-10-01T00:00:00"/>
    <d v="2024-12-31T00:00:00"/>
    <s v="All"/>
    <s v="All"/>
    <x v="7"/>
    <x v="2"/>
    <s v="Hertz report"/>
    <s v="Cindy McCartney (MOH)"/>
    <s v="Rental Vehicles - Petrol"/>
    <s v="Hertz quartely summary report"/>
    <s v="Limited amount of uncertainty"/>
    <s v="sort report  by petrol type"/>
    <s v="Rental Vehicles - average Petrol"/>
    <s v="km"/>
    <n v="0.17617028879999999"/>
    <n v="2.3423519999999998E-3"/>
    <n v="5.3742273999999998E-3"/>
    <n v="4635"/>
    <n v="816.54928858799997"/>
    <n v="10.856801519999999"/>
    <n v="24.909543999"/>
    <s v="-"/>
    <s v="-"/>
    <s v="-"/>
    <n v="0.85231563410699995"/>
  </r>
  <r>
    <d v="2024-10-01T00:00:00"/>
    <d v="2024-12-31T00:00:00"/>
    <s v="All"/>
    <s v="All"/>
    <x v="7"/>
    <x v="2"/>
    <s v="AVIS, EZI, Thrift,Budget reports"/>
    <s v="Cindy McCartney (MOH)"/>
    <s v="Rental Cars-Light Passenger vehicle petrol post 2015 fleet 1350-&lt;1600CC"/>
    <s v="AVIS, EZI, Thrift,Budget reports"/>
    <s v="Moderate amount of uncertainty"/>
    <s v="As AVIS, Budget and Ezi uses average emissions factor MFE factors have been chosen instead ,depending on engine size and petrol type for each class of car"/>
    <s v="Rental Cars-Light Passenger vehicle petrol post 2015 fleet 1350-&lt;1600CC"/>
    <s v="km"/>
    <n v="0.1564603487"/>
    <n v="2.0802895000000001E-3"/>
    <n v="4.7729586000000001E-3"/>
    <n v="390"/>
    <n v="61.019535992999998"/>
    <n v="0.81131290500000008"/>
    <n v="1.8614538540000001"/>
    <s v="-"/>
    <s v="-"/>
    <s v="-"/>
    <n v="6.3692302751999996E-2"/>
  </r>
  <r>
    <d v="2024-10-01T00:00:00"/>
    <d v="2024-12-31T00:00:00"/>
    <s v="All"/>
    <s v="All"/>
    <x v="7"/>
    <x v="2"/>
    <s v="AVIS, EZI, Thrift,Budget reports"/>
    <s v="Cindy McCartney (MOH)"/>
    <s v="Rental Cars-Light Passenger vehicle petrol post 2015 fleet 1600-&lt;2000 CC"/>
    <s v="AVIS, EZI, Thrift,Budget reports"/>
    <s v="Moderate amount of uncertainty"/>
    <s v="As AVIS, Budget and Ezi uses average emissions factor MFE factors have been chosen instead ,depending on engine size and petrol type for each class of car"/>
    <s v="Rental Cars-Light Passenger vehicle petrol post 2015 fleet 1600-&lt;2000 CC"/>
    <s v="km"/>
    <n v="0.17617028879999999"/>
    <n v="2.3423519999999998E-3"/>
    <n v="5.3742273999999998E-3"/>
    <n v="652"/>
    <n v="114.8630282976"/>
    <n v="1.5272135039999999"/>
    <n v="3.5039962648"/>
    <s v="-"/>
    <s v="-"/>
    <s v="-"/>
    <n v="0.1198942380664"/>
  </r>
  <r>
    <d v="2024-10-01T00:00:00"/>
    <d v="2024-12-31T00:00:00"/>
    <s v="All"/>
    <s v="All"/>
    <x v="7"/>
    <x v="2"/>
    <s v="AVIS, EZI, Thrift,Budget reports"/>
    <s v="Cindy McCartney (MOH)"/>
    <s v="Rental Cars-Light Passenger vehicle petrol post 2015 fleet 2000-&lt;3000 CC"/>
    <s v="AVIS, EZI, Thrift,Budget reports"/>
    <s v="Moderate amount of uncertainty"/>
    <s v="As AVIS, Budget and Ezi uses average emissions factor MFE factors have been chosen instead ,depending on engine size and petrol type for each class of car"/>
    <s v="Rental Cars-Light Passenger vehicle petrol post 2015 fleet 2000-&lt;3000 CC"/>
    <s v="km"/>
    <n v="0.19567703359999999"/>
    <n v="2.6017127000000002E-3"/>
    <n v="5.9692976000000003E-3"/>
    <n v="0"/>
    <n v="0"/>
    <n v="0"/>
    <n v="0"/>
    <s v="-"/>
    <s v="-"/>
    <s v="-"/>
    <n v="0"/>
  </r>
  <r>
    <d v="2024-10-01T00:00:00"/>
    <d v="2024-12-31T00:00:00"/>
    <s v="All"/>
    <s v="All"/>
    <x v="7"/>
    <x v="2"/>
    <s v="AVIS, EZI, Thrift,Budget reports"/>
    <s v="Cindy McCartney (MOH)"/>
    <s v="Rental Cars-Light Passenger vehicle petrol post 2015 fleet &gt;=3000 CC"/>
    <s v="AVIS, EZI, Thrift,Budget reports"/>
    <s v="Moderate amount of uncertainty"/>
    <s v="As AVIS, Budget and Ezi uses average emissions factor MFE factors have been chosen instead ,depending on engine size and petrol type for each class of car"/>
    <s v="Rental Cars-Light Passenger vehicle petrol post 2015 fleet &gt;=3000 CC"/>
    <s v="km"/>
    <n v="0.23408093739999999"/>
    <n v="3.1123293000000002E-3"/>
    <n v="7.1408419999999997E-3"/>
    <n v="0"/>
    <n v="0"/>
    <n v="0"/>
    <n v="0"/>
    <s v="-"/>
    <s v="-"/>
    <s v="-"/>
    <n v="0"/>
  </r>
  <r>
    <d v="2024-10-01T00:00:00"/>
    <d v="2024-12-31T00:00:00"/>
    <s v="All"/>
    <s v="All"/>
    <x v="7"/>
    <x v="2"/>
    <s v="AVIS, EZI, Thrift,Budget reports"/>
    <s v="Cindy McCartney (MOH)"/>
    <s v="Rental Cars-Light Passenger vehicle diesel post 2015 fleet 2000-&lt;3000 CC"/>
    <s v="AVIS, EZI, Thrift,Budget reports"/>
    <s v="Moderate amount of uncertainty"/>
    <s v="As AVIS, Budget and Ezi uses average emissions factor MFE factors have been chosen instead ,depending on engine size and petrol type for each class of car"/>
    <s v="Rental Cars-Light Passenger vehicle diesel post 2015 fleet 2000-&lt;3000 CC"/>
    <s v="km"/>
    <n v="0.22018012419999999"/>
    <n v="3.300604E-4"/>
    <n v="3.1237856999999998E-3"/>
    <n v="134"/>
    <n v="29.504136642799999"/>
    <n v="4.4228093599999997E-2"/>
    <n v="0.41858728379999999"/>
    <s v="-"/>
    <s v="-"/>
    <s v="-"/>
    <n v="2.9966952020199999E-2"/>
  </r>
  <r>
    <d v="2024-10-01T00:00:00"/>
    <d v="2024-12-31T00:00:00"/>
    <s v="All"/>
    <s v="All"/>
    <x v="7"/>
    <x v="2"/>
    <s v="AVIS, EZI, Thrift,Budget reports"/>
    <s v="Cindy McCartney (MOH)"/>
    <s v="Rental Cars-Light Passenger vehicle petrol/hybrid post 2015 fleet 1600-&lt;2000CC"/>
    <s v="AVIS, EZI, Thrift,Budget reports"/>
    <s v="Moderate amount of uncertainty"/>
    <s v="As AVIS, Budget and Ezi uses average emissions factor MFE factors have been chosen instead ,depending on engine size and petrol type for each class of car"/>
    <s v="Rental Cars-Light Passenger vehicle petrol/hybride post 2015 fleet 1600-&lt;2000CC"/>
    <s v="km"/>
    <n v="0.13908180689999999"/>
    <n v="1.8492252E-3"/>
    <n v="4.2428110999999996E-3"/>
    <n v="171"/>
    <n v="23.782988979899997"/>
    <n v="0.31621750920000002"/>
    <n v="0.72552069809999997"/>
    <s v="-"/>
    <s v="-"/>
    <s v="-"/>
    <n v="2.4824727187199996E-2"/>
  </r>
  <r>
    <d v="2024-10-01T00:00:00"/>
    <d v="2024-12-31T00:00:00"/>
    <s v="All"/>
    <s v="All"/>
    <x v="7"/>
    <x v="2"/>
    <s v="AVIS, EZI, Thrift,Budget reports"/>
    <s v="Cindy McCartney (MOH)"/>
    <s v="Rental Cars-Light Passenger vehicle petrol/hybrid post 2015 fleet 2000-&lt;3000CC"/>
    <s v="AVIS, EZI, Thrift,Budget reports"/>
    <s v="Moderate amount of uncertainty"/>
    <s v="As AVIS, Budget and Ezi uses average emissions factor MFE factors have been chosen instead ,depending on engine size and petrol type for each class of car"/>
    <s v="Rental Cars-Light Passenger vehicle petrol/hybride post 2015 fleet 2000-&lt;3000CC"/>
    <s v="km"/>
    <n v="0.15448186859999999"/>
    <n v="2.0539836999999999E-3"/>
    <n v="4.7126034000000002E-3"/>
    <n v="674"/>
    <n v="104.12077943639999"/>
    <n v="1.3843850138"/>
    <n v="3.1762946916000003"/>
    <s v="-"/>
    <s v="-"/>
    <s v="-"/>
    <n v="0.1086814591418"/>
  </r>
  <r>
    <d v="2024-10-01T00:00:00"/>
    <d v="2024-12-31T00:00:00"/>
    <s v="All"/>
    <s v="All"/>
    <x v="8"/>
    <x v="2"/>
    <s v="Taxicharge report"/>
    <s v="Cindy McCartney (MOH)"/>
    <s v="Taxi - km"/>
    <s v="Taxicharge quarterly summary report"/>
    <s v="Limited amount of uncertainty"/>
    <s v="collate data"/>
    <s v="Taxi - km"/>
    <s v="km"/>
    <n v="0.1570991692"/>
    <n v="1.4983168E-3"/>
    <n v="3.6652696999999999E-3"/>
    <n v="11732.534249999999"/>
    <n v="1843.1713832855448"/>
    <n v="17.579053173350399"/>
    <n v="43.002902290737218"/>
    <s v="-"/>
    <s v="-"/>
    <s v="-"/>
    <n v="1.9037533387496324"/>
  </r>
  <r>
    <d v="2024-10-01T00:00:00"/>
    <d v="2024-12-31T00:00:00"/>
    <s v="All"/>
    <s v="All"/>
    <x v="8"/>
    <x v="2"/>
    <s v="Financial report"/>
    <s v="Leyton Anderson (MOH)"/>
    <s v="Taxi - dollars"/>
    <s v="Financial quaterly report"/>
    <s v="Reasonable amount of uncertainty"/>
    <s v="Sort depending on travel expenses description or financial codification outside normal contract"/>
    <s v="Taxi - dollars"/>
    <s v="Dollars"/>
    <n v="4.3397560600000003E-2"/>
    <n v="4.1389969999999998E-4"/>
    <n v="1.0125055000000001E-3"/>
    <n v="1852.48"/>
    <n v="80.393113060288002"/>
    <n v="0.76674091625599994"/>
    <n v="1.8756461886400002"/>
    <s v="-"/>
    <s v="-"/>
    <s v="-"/>
    <n v="8.3035500165184004E-2"/>
  </r>
  <r>
    <d v="2024-10-01T00:00:00"/>
    <d v="2024-12-31T00:00:00"/>
    <s v="All"/>
    <s v="All"/>
    <x v="9"/>
    <x v="2"/>
    <s v="Internal calcuation"/>
    <s v="Simon Clear (MOH)"/>
    <s v="Working from home (default)"/>
    <s v="year end spreadsheet"/>
    <s v="Moderate amount of uncertainty"/>
    <s v="data provided by MOH"/>
    <s v="WFH default"/>
    <s v="edays"/>
    <n v="0.46580171850000002"/>
    <n v="1.29513002E-2"/>
    <n v="8.9902560000000001E-4"/>
    <n v="28290.99"/>
    <n v="13177.991760066316"/>
    <n v="366.40510444519799"/>
    <n v="25.434324259344002"/>
    <s v="-"/>
    <s v="-"/>
    <s v="-"/>
    <n v="13.569831188770857"/>
  </r>
  <r>
    <d v="2024-10-01T00:00:00"/>
    <d v="2024-12-31T00:00:00"/>
    <s v="All"/>
    <s v="All"/>
    <x v="10"/>
    <x v="3"/>
    <s v="Waste Management NZ limited report"/>
    <s v="Nick Glennie"/>
    <s v="Landfill - OG"/>
    <s v="Waste Management quaterly report"/>
    <s v="Moderate amount of uncertainty"/>
    <s v="Collate the data from the summary report and as all the ministry location have landfill with gas recovery then we used the associated emission factor"/>
    <s v="Unknown composition with gas recovery office waste"/>
    <s v="kg"/>
    <n v="0"/>
    <n v="0.58404864000000001"/>
    <n v="0"/>
    <n v="11815.848"/>
    <n v="0"/>
    <n v="6901.0299548467201"/>
    <n v="0"/>
    <s v="-"/>
    <s v="-"/>
    <s v="-"/>
    <n v="6.9010299548467202"/>
  </r>
  <r>
    <d v="2024-10-01T00:00:00"/>
    <d v="2024-12-31T00:00:00"/>
    <s v="All"/>
    <s v="All"/>
    <x v="11"/>
    <x v="3"/>
    <s v="Smart Power report"/>
    <s v="Smart power"/>
    <s v="Electricity Transmission Losses"/>
    <s v="Smart Power  report"/>
    <s v="Limited amount of uncertainty"/>
    <s v="Report from Smart Power database base on actual verified invoices and processed to an environmental format"/>
    <s v="Electricity Transmission Losses"/>
    <s v="kWh"/>
    <n v="7.4682387999999997E-3"/>
    <n v="2.0764930000000001E-4"/>
    <n v="1.44142E-5"/>
    <n v="284383.40587096772"/>
    <n v="2123.8431858017088"/>
    <n v="59.052015160722341"/>
    <n v="4.0991592889053026"/>
    <s v="-"/>
    <s v="-"/>
    <s v="-"/>
    <n v="2.1869943602513366"/>
  </r>
  <r>
    <d v="2024-10-01T00:00:00"/>
    <d v="2024-12-31T00:00:00"/>
    <s v="All"/>
    <s v="All"/>
    <x v="12"/>
    <x v="3"/>
    <m/>
    <m/>
    <s v="Water"/>
    <m/>
    <m/>
    <m/>
    <m/>
    <s v="kL"/>
    <n v="4.7147309900000003E-2"/>
    <n v="1.3108989000000001E-3"/>
    <n v="9.0997199999999997E-5"/>
    <n v="0"/>
    <n v="0"/>
    <n v="0"/>
    <n v="0"/>
    <s v="-"/>
    <s v="-"/>
    <s v="-"/>
    <n v="0"/>
  </r>
  <r>
    <d v="2024-10-01T00:00:00"/>
    <d v="2024-12-31T00:00:00"/>
    <s v="All"/>
    <s v="All"/>
    <x v="2"/>
    <x v="2"/>
    <s v="Tandem Report"/>
    <s v="Cindy McCartney (MOH)"/>
    <s v="Accommodation - Indonesia"/>
    <s v="Summary Quartely report"/>
    <s v="Limited amount of uncertainty"/>
    <s v="sort report by country of destination and chose appropriate emmission factor"/>
    <s v="Hotel stay - Indonesia"/>
    <s v="Nights"/>
    <n v="52.313935870000002"/>
    <n v="0"/>
    <n v="0"/>
    <n v="0"/>
    <n v="0"/>
    <n v="0"/>
    <n v="0"/>
    <s v="-"/>
    <s v="-"/>
    <s v="-"/>
    <n v="0"/>
  </r>
  <r>
    <d v="2024-10-01T00:00:00"/>
    <d v="2024-12-31T00:00:00"/>
    <s v="All"/>
    <s v="All"/>
    <x v="2"/>
    <x v="2"/>
    <s v="Tandem Report"/>
    <s v="Cindy McCartney (MOH)"/>
    <s v="Accommodation - Panama"/>
    <s v="Summary Quartely report"/>
    <s v="Limited amount of uncertainty"/>
    <s v="sort report by country of destination and chose appropriate emmission factor"/>
    <s v="Hotel stay - Panama"/>
    <s v="Nights"/>
    <n v="21.19874686"/>
    <n v="0"/>
    <n v="0"/>
    <n v="0"/>
    <n v="0"/>
    <n v="0"/>
    <n v="0"/>
    <s v="-"/>
    <s v="-"/>
    <s v="-"/>
    <n v="0"/>
  </r>
  <r>
    <d v="2024-10-01T00:00:00"/>
    <d v="2024-12-31T00:00:00"/>
    <s v="All"/>
    <s v="All"/>
    <x v="2"/>
    <x v="2"/>
    <s v="Tandem Report"/>
    <s v="Cindy McCartney (MOH)"/>
    <s v="Accommodation - South Africa"/>
    <s v="Summary Quartely report"/>
    <s v="Limited amount of uncertainty"/>
    <s v="sort report by country of destination and chose appropriate emmission factor"/>
    <s v="Hotel stay - South Africa"/>
    <s v="Nights"/>
    <n v="52.748677549999996"/>
    <n v="0"/>
    <n v="0"/>
    <n v="0"/>
    <n v="0"/>
    <n v="0"/>
    <n v="0"/>
    <s v="-"/>
    <s v="-"/>
    <s v="-"/>
    <n v="0"/>
  </r>
  <r>
    <d v="2024-10-01T00:00:00"/>
    <d v="2024-12-31T00:00:00"/>
    <s v="All"/>
    <s v="All"/>
    <x v="2"/>
    <x v="2"/>
    <s v="Tandem Report"/>
    <s v="Cindy McCartney (MOH)"/>
    <s v="Accommodation - Hungary"/>
    <s v="Summary Quartely report"/>
    <s v="Limited amount of uncertainty"/>
    <s v="sort report by country of destination and chose appropriate emmission factor"/>
    <s v="Hotel stay - Hungary"/>
    <s v="Nights"/>
    <n v="22.227532950000001"/>
    <n v="0"/>
    <n v="0"/>
    <n v="0"/>
    <n v="0"/>
    <n v="0"/>
    <n v="0"/>
    <s v="-"/>
    <s v="-"/>
    <s v="-"/>
    <n v="0"/>
  </r>
  <r>
    <d v="2024-10-01T00:00:00"/>
    <d v="2024-12-31T00:00:00"/>
    <s v="All"/>
    <s v="All"/>
    <x v="6"/>
    <x v="2"/>
    <s v="Financial report"/>
    <s v="Leyton Anderson (MOH)"/>
    <s v="Public transport passenger - Bus Electric"/>
    <s v="Financial quaterly report"/>
    <s v="Reasonable amount of uncertainty"/>
    <s v="extracted based on expanses description"/>
    <s v="Bus_elec_pkm"/>
    <s v="pkm"/>
    <n v="2.0053593299999999E-2"/>
    <n v="5.3611000000000002E-4"/>
    <n v="3.43928E-5"/>
    <n v="180"/>
    <n v="3.6096467939999997"/>
    <n v="9.6499799999999997E-2"/>
    <n v="6.190704E-3"/>
    <s v="-"/>
    <s v="-"/>
    <s v="-"/>
    <n v="3.7123372980000001E-3"/>
  </r>
  <r>
    <d v="2024-10-01T00:00:00"/>
    <d v="2024-12-31T00:00:00"/>
    <s v="All"/>
    <s v="All"/>
    <x v="2"/>
    <x v="2"/>
    <s v="Tandem Report"/>
    <s v="Cindy McCartney (MOH)"/>
    <s v="Accommodation - Belgium"/>
    <s v="Summary Quartely report"/>
    <s v="Limited amount of uncertainty"/>
    <s v="sort report by country of destination and chose appropriate emmission factor"/>
    <s v="Hotel stay - Belgium"/>
    <s v="Nights"/>
    <n v="14.552063"/>
    <n v="0"/>
    <n v="0"/>
    <n v="0"/>
    <n v="0"/>
    <n v="0"/>
    <n v="0"/>
    <s v="-"/>
    <s v="-"/>
    <s v="-"/>
    <n v="0"/>
  </r>
  <r>
    <d v="2024-10-01T00:00:00"/>
    <d v="2024-12-31T00:00:00"/>
    <s v="All"/>
    <s v="All"/>
    <x v="2"/>
    <x v="2"/>
    <s v="Tandem Report"/>
    <s v="Cindy McCartney (MOH)"/>
    <s v="Accommodation - Brazil"/>
    <s v="Summary Quartely report"/>
    <s v="Limited amount of uncertainty"/>
    <s v="sort report by country of destination and chose appropriate emmission factor"/>
    <s v="Hotel stay - Brazil"/>
    <s v="Nights"/>
    <n v="6.7573100620000002"/>
    <n v="0"/>
    <n v="0"/>
    <n v="13"/>
    <n v="87.845030805999997"/>
    <n v="0"/>
    <n v="0"/>
    <s v="-"/>
    <s v="-"/>
    <s v="-"/>
    <n v="8.7845030805999993E-2"/>
  </r>
  <r>
    <d v="2025-01-01T00:00:00"/>
    <d v="2025-03-31T00:00:00"/>
    <s v="All"/>
    <s v="All"/>
    <x v="0"/>
    <x v="0"/>
    <s v="Kiwi Fuel Card invoice &amp; report"/>
    <s v="Suzane Scdduer (MOH)"/>
    <s v="Vehicle Fleet - Diesel"/>
    <s v="Monthly Summary report and invoices"/>
    <s v="Limited amount of uncertainty"/>
    <s v="Cross check summary against invoices and collate the data"/>
    <s v="Transport fuel Diesel"/>
    <s v="Lt"/>
    <n v="2.639279658"/>
    <n v="3.9564044999999999E-3"/>
    <n v="3.7444542499999997E-2"/>
    <n v="0"/>
    <n v="0"/>
    <n v="0"/>
    <n v="0"/>
    <s v="-"/>
    <s v="-"/>
    <s v="-"/>
    <n v="0"/>
  </r>
  <r>
    <d v="2025-01-01T00:00:00"/>
    <d v="2025-03-31T00:00:00"/>
    <s v="All"/>
    <s v="All"/>
    <x v="0"/>
    <x v="0"/>
    <s v="Kiwi Fuel Card invoice &amp; report"/>
    <s v="Suzane Scdduer (MOH)"/>
    <s v="Vehicle Fleet - Premium"/>
    <s v="Monthly Summary report and invoices"/>
    <s v="Limited amount of uncertainty"/>
    <s v="Cross check summary against invoices and collate the data"/>
    <s v="Transport fuel Premium petrol"/>
    <s v="Lt"/>
    <n v="2.3213315290000001"/>
    <n v="3.0769376500000001E-2"/>
    <n v="7.0596405000000001E-2"/>
    <n v="24.86"/>
    <n v="57.70830181094"/>
    <n v="0.76492669979000005"/>
    <n v="1.7550266283"/>
    <s v="-"/>
    <s v="-"/>
    <s v="-"/>
    <n v="6.0228255139030004E-2"/>
  </r>
  <r>
    <d v="2025-01-01T00:00:00"/>
    <d v="2025-03-31T00:00:00"/>
    <s v="All"/>
    <s v="All"/>
    <x v="0"/>
    <x v="0"/>
    <s v="Kiwi Fuel Card invoice &amp; report"/>
    <s v="Suzane Scdduer (MOH)"/>
    <s v="Vehicle Fleet - Regular"/>
    <s v="Monthly Summary report and invoices"/>
    <s v="Limited amount of uncertainty"/>
    <s v="Cross check summary against invoices and collate the data"/>
    <s v="Transport fuel Regular petrol"/>
    <s v="Lt"/>
    <n v="2.2831220220000001"/>
    <n v="3.03562842E-2"/>
    <n v="6.9648617400000001E-2"/>
    <n v="129.29"/>
    <n v="295.18484622438001"/>
    <n v="3.9247639842179995"/>
    <n v="9.0048697436459992"/>
    <s v="-"/>
    <s v="-"/>
    <s v="-"/>
    <n v="0.308114479952244"/>
  </r>
  <r>
    <d v="2025-01-01T00:00:00"/>
    <d v="2025-03-31T00:00:00"/>
    <s v="All"/>
    <s v="All"/>
    <x v="1"/>
    <x v="1"/>
    <s v="Smart Power report"/>
    <s v="Smart power"/>
    <s v="Electricity - Energy"/>
    <s v="Environmental consumption summary report "/>
    <s v="Limited amount of uncertainty"/>
    <s v="Report from Smart Power database base on actual verified invoices and processed to an environmental format"/>
    <s v="Purchase electricity 2020"/>
    <s v="kWh"/>
    <n v="9.8199060099999999E-2"/>
    <n v="2.7303581E-3"/>
    <n v="1.8953009999999999E-4"/>
    <n v="277257.0566451613"/>
    <n v="27226.382368647297"/>
    <n v="757.01105039327501"/>
    <n v="52.548557671663083"/>
    <s v="-"/>
    <s v="-"/>
    <s v="-"/>
    <n v="28.035941976712234"/>
  </r>
  <r>
    <d v="2025-01-01T00:00:00"/>
    <d v="2025-03-31T00:00:00"/>
    <s v="All"/>
    <s v="All"/>
    <x v="2"/>
    <x v="2"/>
    <s v="Tandem Report"/>
    <s v="Cindy McCartney (MOH)"/>
    <s v="Accommodation - United Arab Emirates"/>
    <s v="Summary Quartely report"/>
    <s v="Limited amount of uncertainty"/>
    <s v="sort report by country of destination and chose appropriate emmission factor"/>
    <s v="Hotel stay - United Arab Emirates"/>
    <s v="Nights"/>
    <n v="54.724472830000003"/>
    <n v="0"/>
    <n v="0"/>
    <n v="0"/>
    <n v="0"/>
    <n v="0"/>
    <n v="0"/>
    <s v="-"/>
    <s v="-"/>
    <s v="-"/>
    <n v="0"/>
  </r>
  <r>
    <d v="2025-01-01T00:00:00"/>
    <d v="2025-03-31T00:00:00"/>
    <s v="All"/>
    <s v="All"/>
    <x v="2"/>
    <x v="2"/>
    <s v="Tandem Report"/>
    <s v="Cindy McCartney (MOH)"/>
    <s v="Accommodation - Australia"/>
    <s v="Summary Quartely report"/>
    <s v="Limited amount of uncertainty"/>
    <s v="sort report by country of destination and chose appropriate emmission factor"/>
    <s v="Hotel stay - Australia"/>
    <s v="Nights"/>
    <n v="34.119415830000001"/>
    <n v="0"/>
    <n v="0"/>
    <n v="11"/>
    <n v="375.31357413000001"/>
    <n v="0"/>
    <n v="0"/>
    <s v="-"/>
    <s v="-"/>
    <s v="-"/>
    <n v="0.37531357412999999"/>
  </r>
  <r>
    <d v="2025-01-01T00:00:00"/>
    <d v="2025-03-31T00:00:00"/>
    <s v="All"/>
    <s v="All"/>
    <x v="2"/>
    <x v="2"/>
    <s v="Tandem Report"/>
    <s v="Cindy McCartney (MOH)"/>
    <s v="Accommodation - Austria"/>
    <s v="Summary Quartely report"/>
    <s v="Limited amount of uncertainty"/>
    <s v="sort report by country of destination and chose appropriate emmission factor"/>
    <s v="Hotel stay - Austria"/>
    <s v="Nights"/>
    <n v="10.050758399999999"/>
    <n v="0"/>
    <n v="0"/>
    <n v="0"/>
    <n v="0"/>
    <n v="0"/>
    <n v="0"/>
    <s v="-"/>
    <s v="-"/>
    <s v="-"/>
    <n v="0"/>
  </r>
  <r>
    <d v="2025-01-01T00:00:00"/>
    <d v="2025-03-31T00:00:00"/>
    <s v="All"/>
    <s v="All"/>
    <x v="2"/>
    <x v="2"/>
    <s v="Tandem Report"/>
    <s v="Cindy McCartney (MOH)"/>
    <s v="Accommodation - Canada"/>
    <s v="Summary Quartely report"/>
    <s v="Limited amount of uncertainty"/>
    <s v="sort report by country of destination and chose appropriate emmission factor"/>
    <s v="Hotel stay - Canada"/>
    <s v="Nights"/>
    <n v="10.62474158"/>
    <n v="0"/>
    <n v="0"/>
    <n v="0"/>
    <n v="0"/>
    <n v="0"/>
    <n v="0"/>
    <s v="-"/>
    <s v="-"/>
    <s v="-"/>
    <n v="0"/>
  </r>
  <r>
    <d v="2025-01-01T00:00:00"/>
    <d v="2025-03-31T00:00:00"/>
    <s v="All"/>
    <s v="All"/>
    <x v="2"/>
    <x v="2"/>
    <s v="Tandem Report"/>
    <s v="Cindy McCartney (MOH)"/>
    <s v="Accommodation - United Kingdom"/>
    <s v="Summary Quartely report"/>
    <s v="Limited amount of uncertainty"/>
    <s v="sort report by country of destination and chose appropriate emmission factor"/>
    <s v="Hotel stay - United Kingdom"/>
    <s v="Nights"/>
    <n v="10.37875541"/>
    <n v="0"/>
    <n v="0"/>
    <n v="0"/>
    <n v="0"/>
    <n v="0"/>
    <n v="0"/>
    <s v="-"/>
    <s v="-"/>
    <s v="-"/>
    <n v="0"/>
  </r>
  <r>
    <d v="2025-01-01T00:00:00"/>
    <d v="2025-03-31T00:00:00"/>
    <s v="All"/>
    <s v="All"/>
    <x v="2"/>
    <x v="2"/>
    <s v="Tandem Report"/>
    <s v="Cindy McCartney (MOH)"/>
    <s v="Accommodation - Netherlands"/>
    <s v="Summary Quartely report"/>
    <s v="Limited amount of uncertainty"/>
    <s v="sort report by country of destination and chose appropriate emmission factor"/>
    <s v="Hotel stay - Netherlands"/>
    <s v="Nights"/>
    <n v="15.560623720000001"/>
    <n v="0"/>
    <n v="0"/>
    <n v="0"/>
    <n v="0"/>
    <n v="0"/>
    <n v="0"/>
    <s v="-"/>
    <s v="-"/>
    <s v="-"/>
    <n v="0"/>
  </r>
  <r>
    <d v="2025-01-01T00:00:00"/>
    <d v="2025-03-31T00:00:00"/>
    <s v="All"/>
    <s v="All"/>
    <x v="2"/>
    <x v="2"/>
    <s v="Tandem Report"/>
    <s v="Cindy McCartney (MOH)"/>
    <s v="Accommodation - New Zealand"/>
    <s v="Summary Quartely report"/>
    <s v="Limited amount of uncertainty"/>
    <s v="sort report by country of destination and chose appropriate emmission factor"/>
    <s v="Hotel stay - New Zealand"/>
    <s v="Nights"/>
    <n v="10.30784912"/>
    <n v="0"/>
    <n v="0"/>
    <n v="255"/>
    <n v="2628.5015256000002"/>
    <n v="0"/>
    <n v="0"/>
    <s v="-"/>
    <s v="-"/>
    <s v="-"/>
    <n v="2.6285015255999999"/>
  </r>
  <r>
    <d v="2025-01-01T00:00:00"/>
    <d v="2025-03-31T00:00:00"/>
    <s v="All"/>
    <s v="All"/>
    <x v="2"/>
    <x v="2"/>
    <s v="Tandem Report"/>
    <s v="Cindy McCartney (MOH)"/>
    <s v="Accommodation - Philippines"/>
    <s v="Summary Quartely report"/>
    <s v="Limited amount of uncertainty"/>
    <s v="sort report by country of destination and chose appropriate emmission factor"/>
    <s v="Hotel stay - Philippines"/>
    <s v="Nights"/>
    <n v="55.761616889999999"/>
    <n v="0"/>
    <n v="0"/>
    <n v="0"/>
    <n v="0"/>
    <n v="0"/>
    <n v="0"/>
    <s v="-"/>
    <s v="-"/>
    <s v="-"/>
    <n v="0"/>
  </r>
  <r>
    <d v="2025-01-01T00:00:00"/>
    <d v="2025-03-31T00:00:00"/>
    <s v="All"/>
    <s v="All"/>
    <x v="2"/>
    <x v="2"/>
    <s v="Tandem Report"/>
    <s v="Cindy McCartney (MOH)"/>
    <s v="Accommodation - Singapore"/>
    <s v="Summary Quartely report"/>
    <s v="Limited amount of uncertainty"/>
    <s v="sort report by country of destination and chose appropriate emmission factor"/>
    <s v="Hotel stay - Singapore"/>
    <s v="Nights"/>
    <n v="23.305414110000001"/>
    <n v="0"/>
    <n v="0"/>
    <n v="0"/>
    <n v="0"/>
    <n v="0"/>
    <n v="0"/>
    <s v="-"/>
    <s v="-"/>
    <s v="-"/>
    <n v="0"/>
  </r>
  <r>
    <d v="2025-01-01T00:00:00"/>
    <d v="2025-03-31T00:00:00"/>
    <s v="All"/>
    <s v="All"/>
    <x v="2"/>
    <x v="2"/>
    <s v="Tandem Report"/>
    <s v="Cindy McCartney (MOH)"/>
    <s v="Accommodation - China"/>
    <s v="Summary Quartely report"/>
    <s v="Limited amount of uncertainty"/>
    <s v="sort report by country of destination and chose appropriate emmission factor"/>
    <s v="Hotel stay - China"/>
    <s v="Nights"/>
    <n v="58.306250720000001"/>
    <n v="0"/>
    <n v="0"/>
    <n v="0"/>
    <n v="0"/>
    <n v="0"/>
    <n v="0"/>
    <s v="-"/>
    <s v="-"/>
    <s v="-"/>
    <n v="0"/>
  </r>
  <r>
    <d v="2025-01-01T00:00:00"/>
    <d v="2025-03-31T00:00:00"/>
    <s v="All"/>
    <s v="All"/>
    <x v="2"/>
    <x v="2"/>
    <s v="Tandem Report"/>
    <s v="Cindy McCartney (MOH)"/>
    <s v="Accommodation - Colombia"/>
    <s v="Summary Quartely report"/>
    <s v="Limited amount of uncertainty"/>
    <s v="sort report by country of destination and chose appropriate emmission factor"/>
    <s v="Hotel stay - Colombia"/>
    <s v="Nights"/>
    <n v="16.27678951"/>
    <n v="0"/>
    <n v="0"/>
    <n v="6"/>
    <n v="97.660737060000002"/>
    <n v="0"/>
    <n v="0"/>
    <s v="-"/>
    <s v="-"/>
    <s v="-"/>
    <n v="9.7660737060000002E-2"/>
  </r>
  <r>
    <d v="2025-01-01T00:00:00"/>
    <d v="2025-03-31T00:00:00"/>
    <s v="All"/>
    <s v="All"/>
    <x v="2"/>
    <x v="2"/>
    <s v="Tandem Report"/>
    <s v="Cindy McCartney (MOH)"/>
    <s v="Accommodation - Malaysia"/>
    <s v="Summary Quartely report"/>
    <s v="Limited amount of uncertainty"/>
    <s v="sort report by country of destination and chose appropriate emmission factor"/>
    <s v="Hotel stay - Malaysia"/>
    <s v="Nights"/>
    <n v="55.175452630000002"/>
    <n v="0"/>
    <n v="0"/>
    <n v="0"/>
    <n v="0"/>
    <n v="0"/>
    <n v="0"/>
    <s v="-"/>
    <s v="-"/>
    <s v="-"/>
    <n v="0"/>
  </r>
  <r>
    <d v="2025-01-01T00:00:00"/>
    <d v="2025-03-31T00:00:00"/>
    <s v="All"/>
    <s v="All"/>
    <x v="2"/>
    <x v="2"/>
    <s v="Tandem Report"/>
    <s v="Cindy McCartney (MOH)"/>
    <s v="Accommodation - French polynesia"/>
    <s v="Summary Quartely report"/>
    <s v="Limited amount of uncertainty"/>
    <s v="sort report by country of destination and chose appropriate emmission factor"/>
    <s v="Hotel stay - French polynesia"/>
    <s v="Nights"/>
    <n v="73"/>
    <n v="0"/>
    <n v="0"/>
    <n v="0"/>
    <n v="0"/>
    <n v="0"/>
    <n v="0"/>
    <s v="-"/>
    <s v="-"/>
    <s v="-"/>
    <n v="0"/>
  </r>
  <r>
    <d v="2025-01-01T00:00:00"/>
    <d v="2025-03-31T00:00:00"/>
    <s v="All"/>
    <s v="All"/>
    <x v="2"/>
    <x v="2"/>
    <s v="Tandem Report"/>
    <s v="Cindy McCartney (MOH)"/>
    <s v="Accommodation - Switzerland"/>
    <s v="Summary Quartely report"/>
    <s v="Limited amount of uncertainty"/>
    <s v="sort report by country of destination and chose appropriate emmission factor"/>
    <s v="Hotel stay - Switzerland"/>
    <s v="Nights"/>
    <n v="7.9408291599999998"/>
    <n v="0"/>
    <n v="0"/>
    <n v="0"/>
    <n v="0"/>
    <n v="0"/>
    <n v="0"/>
    <s v="-"/>
    <s v="-"/>
    <s v="-"/>
    <n v="0"/>
  </r>
  <r>
    <d v="2025-01-01T00:00:00"/>
    <d v="2025-03-31T00:00:00"/>
    <s v="All"/>
    <s v="All"/>
    <x v="2"/>
    <x v="2"/>
    <s v="Tandem Report"/>
    <s v="Cindy McCartney (MOH)"/>
    <s v="Accommodation - Thailand"/>
    <s v="Summary Quartely report"/>
    <s v="Limited amount of uncertainty"/>
    <s v="sort report by country of destination and chose appropriate emmission factor"/>
    <s v="Hotel stay - Thailand"/>
    <s v="Nights"/>
    <n v="43.879308000000002"/>
    <n v="0"/>
    <n v="0"/>
    <n v="0"/>
    <n v="0"/>
    <n v="0"/>
    <n v="0"/>
    <s v="-"/>
    <s v="-"/>
    <s v="-"/>
    <n v="0"/>
  </r>
  <r>
    <d v="2025-01-01T00:00:00"/>
    <d v="2025-03-31T00:00:00"/>
    <s v="All"/>
    <s v="All"/>
    <x v="2"/>
    <x v="2"/>
    <s v="Tandem Report"/>
    <s v="Cindy McCartney (MOH)"/>
    <s v="Accommodation - United States"/>
    <s v="Summary Quartely report"/>
    <s v="Limited amount of uncertainty"/>
    <s v="sort report by country of destination and chose appropriate emmission factor"/>
    <s v="Hotel stay - United States"/>
    <s v="Nights"/>
    <n v="14.23988937"/>
    <n v="0"/>
    <n v="0"/>
    <n v="0.999999999999999"/>
    <n v="14.239889369999986"/>
    <n v="0"/>
    <n v="0"/>
    <s v="-"/>
    <s v="-"/>
    <s v="-"/>
    <n v="1.4239889369999986E-2"/>
  </r>
  <r>
    <d v="2025-01-01T00:00:00"/>
    <d v="2025-03-31T00:00:00"/>
    <s v="All"/>
    <s v="All"/>
    <x v="2"/>
    <x v="2"/>
    <s v="Tandem Report"/>
    <s v="Cindy McCartney (MOH)"/>
    <s v="Accommodation - Rusian Federation"/>
    <s v="Summary Quartely report"/>
    <s v="Limited amount of uncertainty"/>
    <s v="sort report by country of destination and chose appropriate emmission factor"/>
    <s v="Hotel stay - Rusian Federation"/>
    <s v="Nights"/>
    <n v="30.9"/>
    <n v="0"/>
    <n v="0"/>
    <n v="0"/>
    <n v="0"/>
    <n v="0"/>
    <n v="0"/>
    <s v="-"/>
    <s v="-"/>
    <s v="-"/>
    <n v="0"/>
  </r>
  <r>
    <d v="2025-01-01T00:00:00"/>
    <d v="2025-03-31T00:00:00"/>
    <s v="All"/>
    <s v="All"/>
    <x v="2"/>
    <x v="2"/>
    <s v="Tandem Report"/>
    <s v="Cindy McCartney (MOH)"/>
    <s v="Accommodation - Fiji"/>
    <s v="Summary Quartely report"/>
    <s v="Limited amount of uncertainty"/>
    <s v="sort report by country of destination and chose appropriate emmission factor"/>
    <s v="Hotel stay - Fiji"/>
    <s v="Nights"/>
    <n v="54.8"/>
    <n v="0"/>
    <n v="0"/>
    <n v="0"/>
    <n v="0"/>
    <n v="0"/>
    <n v="0"/>
    <s v="-"/>
    <s v="-"/>
    <s v="-"/>
    <n v="0"/>
  </r>
  <r>
    <d v="2025-01-01T00:00:00"/>
    <d v="2025-03-31T00:00:00"/>
    <s v="All"/>
    <s v="All"/>
    <x v="2"/>
    <x v="2"/>
    <s v="Tandem Report"/>
    <s v="Cindy McCartney (MOH)"/>
    <s v="Accommodation - Portugal"/>
    <s v="Summary Quartely report"/>
    <s v="Limited amount of uncertainty"/>
    <s v="sort report by country of destination and chose appropriate emmission factor"/>
    <s v="Hotel stay - Portugal"/>
    <s v="Nights"/>
    <n v="12.77550297"/>
    <n v="0"/>
    <n v="0"/>
    <n v="0"/>
    <n v="0"/>
    <n v="0"/>
    <n v="0"/>
    <s v="-"/>
    <s v="-"/>
    <s v="-"/>
    <n v="0"/>
  </r>
  <r>
    <d v="2025-01-01T00:00:00"/>
    <d v="2025-03-31T00:00:00"/>
    <s v="All"/>
    <s v="All"/>
    <x v="2"/>
    <x v="2"/>
    <s v="Tandem Report"/>
    <s v="Cindy McCartney (MOH)"/>
    <s v="Accommodation - Italy"/>
    <s v="Summary Quartely report"/>
    <s v="Limited amount of uncertainty"/>
    <s v="sort report by country of destination and chose appropriate emmission factor"/>
    <s v="Hotel stay - Italy"/>
    <s v="Nights"/>
    <n v="15.33321042"/>
    <n v="0"/>
    <n v="0"/>
    <n v="0"/>
    <n v="0"/>
    <n v="0"/>
    <n v="0"/>
    <s v="-"/>
    <s v="-"/>
    <s v="-"/>
    <n v="0"/>
  </r>
  <r>
    <d v="2025-01-01T00:00:00"/>
    <d v="2025-03-31T00:00:00"/>
    <s v="All"/>
    <s v="All"/>
    <x v="3"/>
    <x v="2"/>
    <s v="Financial report"/>
    <s v="Leyton Anderson (MOH)"/>
    <s v="Air Travel - Domestic Ave"/>
    <s v="Summary Quartely report"/>
    <s v="Reasonable amount of uncertainty"/>
    <s v="Calculated based on travel expanses description"/>
    <s v="Air Travel - Domestic Ave with radiative Forcing factor"/>
    <s v="pkm"/>
    <n v="0.193417546"/>
    <n v="2.2274699999999999E-5"/>
    <n v="8.4325540000000003E-4"/>
    <n v="2849"/>
    <n v="551.04658855399998"/>
    <n v="6.3460620299999992E-2"/>
    <n v="2.4024346346000001"/>
    <s v="-"/>
    <s v="-"/>
    <s v="-"/>
    <n v="0.55351248380890006"/>
  </r>
  <r>
    <d v="2025-01-01T00:00:00"/>
    <d v="2025-03-31T00:00:00"/>
    <s v="All"/>
    <s v="All"/>
    <x v="3"/>
    <x v="2"/>
    <s v="Tandem Report"/>
    <s v="Cindy McCartney (MOH)"/>
    <s v="Air Travel - Domestic Large"/>
    <s v="Summary Quartely report"/>
    <s v="Limited amount of uncertainty"/>
    <s v="Add the size of the air craft to the report and then sort by type class and size and collate the data"/>
    <s v="Air Travel - Domestic Large with radiative Forcing factor"/>
    <s v="pkm"/>
    <n v="0.17585382560000001"/>
    <n v="2.0251999999999999E-5"/>
    <n v="7.6668169999999998E-4"/>
    <n v="135970.25586999999"/>
    <n v="23910.889662550358"/>
    <n v="2.7536696218792396"/>
    <n v="104.24590691984658"/>
    <s v="-"/>
    <s v="-"/>
    <s v="-"/>
    <n v="24.017889239092082"/>
  </r>
  <r>
    <d v="2025-01-01T00:00:00"/>
    <d v="2025-03-31T00:00:00"/>
    <s v="All"/>
    <s v="All"/>
    <x v="3"/>
    <x v="2"/>
    <s v="Tandem Report"/>
    <s v="Cindy McCartney (MOH)"/>
    <s v="Air Travel - Domestic Medium"/>
    <s v="Summary Quartely report"/>
    <s v="Limited amount of uncertainty"/>
    <s v="Add the size of the air craft to the report and then sort by type class and size and collate the data"/>
    <s v="Air Travel - Domestic Medium with radiative Forcing factor"/>
    <s v="pkm"/>
    <n v="0.2022103623"/>
    <n v="2.32873E-5"/>
    <n v="8.8159000000000002E-4"/>
    <n v="62672.683400000002"/>
    <n v="12673.066016627195"/>
    <n v="1.45947758014082"/>
    <n v="55.251610958606001"/>
    <s v="-"/>
    <s v="-"/>
    <s v="-"/>
    <n v="12.729777105165944"/>
  </r>
  <r>
    <d v="2025-01-01T00:00:00"/>
    <d v="2025-03-31T00:00:00"/>
    <s v="All"/>
    <s v="All"/>
    <x v="3"/>
    <x v="2"/>
    <s v="Tandem Report"/>
    <s v="Cindy McCartney (MOH)"/>
    <s v="Air Travel - Domestic Small"/>
    <s v="Summary Quartely report"/>
    <s v="Limited amount of uncertainty"/>
    <s v="Add the size of the air craft to the report and then sort by type class and size and collate the data"/>
    <s v="Air Travel - Domestic Small with radiative Forcing factor"/>
    <s v="pkm"/>
    <n v="0.57891230770000002"/>
    <n v="2.8841628999999999E-3"/>
    <n v="9.0416290000000007E-3"/>
    <n v="534.30220999999995"/>
    <n v="309.31412540030999"/>
    <n v="1.5410146114700087"/>
    <n v="4.8309623567000894"/>
    <s v="-"/>
    <s v="-"/>
    <s v="-"/>
    <n v="0.3156861023684801"/>
  </r>
  <r>
    <d v="2025-01-01T00:00:00"/>
    <d v="2025-03-31T00:00:00"/>
    <s v="All"/>
    <s v="All"/>
    <x v="3"/>
    <x v="2"/>
    <s v="Tandem Report"/>
    <s v="Cindy McCartney (MOH)"/>
    <s v="Air Travel - Long Haul Business"/>
    <s v="Summary Quartely report"/>
    <s v="Limited amount of uncertainty"/>
    <s v="Add the size of the air craft to the report and then sort by type class and size and collate the data"/>
    <s v="Air Travel - Long Haul Business with radiative Forcing factor"/>
    <s v="pkm"/>
    <n v="0.42668"/>
    <n v="2.2399999999999999E-5"/>
    <n v="1.8852349E-3"/>
    <n v="0"/>
    <n v="0"/>
    <n v="0"/>
    <n v="0"/>
    <s v="-"/>
    <s v="-"/>
    <s v="-"/>
    <n v="0"/>
  </r>
  <r>
    <d v="2025-01-01T00:00:00"/>
    <d v="2025-03-31T00:00:00"/>
    <s v="All"/>
    <s v="All"/>
    <x v="3"/>
    <x v="2"/>
    <s v="Tandem Report"/>
    <s v="Cindy McCartney (MOH)"/>
    <s v="Air Travel - Long Haul Economy"/>
    <s v="Summary Quartely report"/>
    <s v="Limited amount of uncertainty"/>
    <s v="Add the size of the air craft to the report and then sort by type class and size and collate the data"/>
    <s v="Air Travel - Long Haul Economy with radiative Forcing factor"/>
    <s v="pkm"/>
    <n v="0.14713000000000001"/>
    <n v="1.1199999999999999E-5"/>
    <n v="6.4916110000000002E-4"/>
    <n v="25450"/>
    <n v="3744.4585000000002"/>
    <n v="0.28503999999999996"/>
    <n v="16.521149995000002"/>
    <s v="-"/>
    <s v="-"/>
    <s v="-"/>
    <n v="3.7612646899950004"/>
  </r>
  <r>
    <d v="2025-01-01T00:00:00"/>
    <d v="2025-03-31T00:00:00"/>
    <s v="All"/>
    <s v="All"/>
    <x v="3"/>
    <x v="2"/>
    <s v="Tandem Report"/>
    <s v="Cindy McCartney (MOH)"/>
    <s v="Air Travel - Long Haul Premium Economy"/>
    <s v="Summary Quartely report"/>
    <s v="Limited amount of uncertainty"/>
    <s v="Add the size of the air craft to the report and then sort by type class and size and collate the data"/>
    <s v="Air Travel - Long Haul Premium Economy with radiative Forcing factor"/>
    <s v="pkm"/>
    <n v="0.23541000000000001"/>
    <n v="1.1199999999999999E-5"/>
    <n v="1.0404361999999999E-3"/>
    <n v="0"/>
    <n v="0"/>
    <n v="0"/>
    <n v="0"/>
    <s v="-"/>
    <s v="-"/>
    <s v="-"/>
    <n v="0"/>
  </r>
  <r>
    <d v="2025-01-01T00:00:00"/>
    <d v="2025-03-31T00:00:00"/>
    <s v="All"/>
    <s v="All"/>
    <x v="3"/>
    <x v="2"/>
    <s v="Tandem Report"/>
    <s v="Cindy McCartney (MOH)"/>
    <s v="Air Travel - Short Haul Business"/>
    <s v="Summary Quartely report"/>
    <s v="Limited amount of uncertainty"/>
    <s v="Add the size of the air craft to the report and then sort by type class and size and collate the data"/>
    <s v="Air Travel - Short Haul Business with radiative Forcing factor"/>
    <s v="pkm"/>
    <n v="0.22539000000000001"/>
    <n v="1.1199999999999999E-5"/>
    <n v="9.9597319999999989E-4"/>
    <n v="0"/>
    <n v="0"/>
    <n v="0"/>
    <n v="0"/>
    <s v="-"/>
    <s v="-"/>
    <s v="-"/>
    <n v="0"/>
  </r>
  <r>
    <d v="2025-01-01T00:00:00"/>
    <d v="2025-03-31T00:00:00"/>
    <s v="All"/>
    <s v="All"/>
    <x v="3"/>
    <x v="2"/>
    <s v="Tandem Report"/>
    <s v="Cindy McCartney (MOH)"/>
    <s v="Air Travel - Short Haul Economy"/>
    <s v="Summary Quartely report"/>
    <s v="Limited amount of uncertainty"/>
    <s v="Add the size of the air craft to the report and then sort by type class and size and collate the data"/>
    <s v="Air Travel - Short Haul Economy with radiative Forcing factor"/>
    <s v="pkm"/>
    <n v="0.15026"/>
    <n v="1.1199999999999999E-5"/>
    <n v="6.6694629999999996E-4"/>
    <n v="20564"/>
    <n v="3089.9466400000001"/>
    <n v="0.23031679999999999"/>
    <n v="13.715083713199999"/>
    <s v="-"/>
    <s v="-"/>
    <s v="-"/>
    <n v="3.1038920405132"/>
  </r>
  <r>
    <d v="2025-01-01T00:00:00"/>
    <d v="2025-03-31T00:00:00"/>
    <s v="All"/>
    <s v="All"/>
    <x v="4"/>
    <x v="2"/>
    <s v="Kiwi Express"/>
    <s v="Cindy McCartney (MOH)"/>
    <s v="Freight - Light Vehicle-Petrol-&lt;2010-2000-3000CC"/>
    <s v="Summary Quartely report"/>
    <s v="Moderate amount of uncertainty"/>
    <s v="Sort report by vehicle age, petrol type and engine size and colate data"/>
    <s v="Freight - Light Vehicle-Petrol-&lt;2010-2000-3000CC"/>
    <s v="km"/>
    <n v="0.3137383869"/>
    <n v="4.1714509999999996E-3"/>
    <n v="9.5708615999999993E-3"/>
    <n v="0"/>
    <n v="0"/>
    <n v="0"/>
    <n v="0"/>
    <s v="-"/>
    <s v="-"/>
    <s v="-"/>
    <n v="0"/>
  </r>
  <r>
    <d v="2025-01-01T00:00:00"/>
    <d v="2025-03-31T00:00:00"/>
    <s v="All"/>
    <s v="All"/>
    <x v="4"/>
    <x v="2"/>
    <s v="Kiwi Express"/>
    <s v="Cindy McCartney (MOH)"/>
    <s v="Freight - Light Vehicle-Diesel-&lt;2010-2000-3000CC"/>
    <s v="Summary Quartely report"/>
    <s v="Moderate amount of uncertainty"/>
    <s v="Sort report by vehicle age, petrol type and engine size and colate data"/>
    <s v="Freight - Light Vehicle-Diesel-&lt;2010-2000-3000CC"/>
    <s v="km"/>
    <n v="0.30088263990000003"/>
    <n v="4.5103720000000001E-4"/>
    <n v="4.2687454000000001E-3"/>
    <n v="0"/>
    <n v="0"/>
    <n v="0"/>
    <n v="0"/>
    <s v="-"/>
    <s v="-"/>
    <s v="-"/>
    <n v="0"/>
  </r>
  <r>
    <d v="2025-01-01T00:00:00"/>
    <d v="2025-03-31T00:00:00"/>
    <s v="All"/>
    <s v="All"/>
    <x v="4"/>
    <x v="2"/>
    <s v="Kiwi Express"/>
    <s v="Cindy McCartney (MOH)"/>
    <s v="Freight - Light Vehicle-Petrol-&lt;2015-1600-2000CC"/>
    <s v="Summary Quartely report"/>
    <s v="Moderate amount of uncertainty"/>
    <s v="Sort report by vehicle age, petrol type and engine size and colate data"/>
    <s v="Freight - Light Vehicle-Petrol-&lt;2015-1600-2000CC"/>
    <s v="km"/>
    <n v="0.2627631808"/>
    <n v="3.4936870000000001E-3"/>
    <n v="8.0158186999999999E-3"/>
    <n v="0"/>
    <n v="0"/>
    <n v="0"/>
    <n v="0"/>
    <s v="-"/>
    <s v="-"/>
    <s v="-"/>
    <n v="0"/>
  </r>
  <r>
    <d v="2025-01-01T00:00:00"/>
    <d v="2025-03-31T00:00:00"/>
    <s v="All"/>
    <s v="All"/>
    <x v="4"/>
    <x v="2"/>
    <s v="Kiwi Express"/>
    <s v="Cindy McCartney (MOH)"/>
    <s v="Freight - Light Vehicle-Petrol-&lt;2015-2000-3000CC"/>
    <s v="Summary Quartely report"/>
    <s v="Moderate amount of uncertainty"/>
    <s v="Sort report by vehicle age, petrol type and engine size and colate data"/>
    <s v="Freight - Light Vehicle-Petrol-&lt;2015-2000-3000CC"/>
    <s v="km"/>
    <n v="0.27795311439999998"/>
    <n v="3.6956517000000001E-3"/>
    <n v="8.4792007999999995E-3"/>
    <n v="0"/>
    <n v="0"/>
    <n v="0"/>
    <n v="0"/>
    <s v="-"/>
    <s v="-"/>
    <s v="-"/>
    <n v="0"/>
  </r>
  <r>
    <d v="2025-01-01T00:00:00"/>
    <d v="2025-03-31T00:00:00"/>
    <s v="All"/>
    <s v="All"/>
    <x v="4"/>
    <x v="2"/>
    <s v="Kiwi Express"/>
    <s v="Cindy McCartney (MOH)"/>
    <s v="Freight - Light Vehicle-Diesel-&lt;2015-2000-3000CC"/>
    <s v="Summary Quartely report"/>
    <s v="Moderate amount of uncertainty"/>
    <s v="Sort report by vehicle age, petrol type and engine size and colate data"/>
    <s v="Freight - Light Vehicle-Diesel-&lt;2015-2000-3000CC"/>
    <s v="km"/>
    <n v="0.26656370509999999"/>
    <n v="3.9959149999999998E-4"/>
    <n v="3.7818486000000002E-3"/>
    <n v="0"/>
    <n v="0"/>
    <n v="0"/>
    <n v="0"/>
    <s v="-"/>
    <s v="-"/>
    <s v="-"/>
    <n v="0"/>
  </r>
  <r>
    <d v="2025-01-01T00:00:00"/>
    <d v="2025-03-31T00:00:00"/>
    <s v="All"/>
    <s v="All"/>
    <x v="4"/>
    <x v="2"/>
    <s v="Kiwi Express"/>
    <s v="Cindy McCartney (MOH)"/>
    <s v="Freight - Light Vehicle-Diesel-&lt;2015-&gt;=3000CC"/>
    <s v="Summary Quartely report"/>
    <s v="Moderate amount of uncertainty"/>
    <s v="Sort report by vehicle age, petrol type and engine size and colate data"/>
    <s v="Freight - Light Vehicle-Diesel-&lt;2015-&gt;=3000CC"/>
    <s v="km"/>
    <n v="0.26991835600000003"/>
    <n v="4.0462030000000001E-4"/>
    <n v="3.8294423999999999E-3"/>
    <n v="0"/>
    <n v="0"/>
    <n v="0"/>
    <n v="0"/>
    <s v="-"/>
    <s v="-"/>
    <s v="-"/>
    <n v="0"/>
  </r>
  <r>
    <d v="2025-01-01T00:00:00"/>
    <d v="2025-03-31T00:00:00"/>
    <s v="All"/>
    <s v="All"/>
    <x v="4"/>
    <x v="2"/>
    <s v="Kiwi Express"/>
    <s v="Cindy McCartney (MOH)"/>
    <s v="Freight - Light Vehicle-Petrol-&gt;2015-1600-2000CC"/>
    <s v="Summary Quartely report"/>
    <s v="Moderate amount of uncertainty"/>
    <s v="Sort report by vehicle age, petrol type and engine size and colate data"/>
    <s v="Freight - Light Vehicle-Petrol-&gt;2015-1600-2000CC"/>
    <s v="km"/>
    <n v="0.24883386220000001"/>
    <n v="3.3084834999999998E-3"/>
    <n v="7.5908928000000004E-3"/>
    <n v="0"/>
    <n v="0"/>
    <n v="0"/>
    <n v="0"/>
    <s v="-"/>
    <s v="-"/>
    <s v="-"/>
    <n v="0"/>
  </r>
  <r>
    <d v="2025-01-01T00:00:00"/>
    <d v="2025-03-31T00:00:00"/>
    <s v="All"/>
    <s v="All"/>
    <x v="4"/>
    <x v="2"/>
    <s v="Kiwi Express"/>
    <s v="Cindy McCartney (MOH)"/>
    <s v="Freight - Light Vehicle-Petrol-&gt;2015-2000-3000CC"/>
    <s v="Summary Quartely report"/>
    <s v="Moderate amount of uncertainty"/>
    <s v="Sort report by vehicle age, petrol type and engine size and colate data"/>
    <s v="Freight - Light Vehicle-Petrol-&gt;2015-2000-3000CC"/>
    <s v="km"/>
    <n v="0.2632185635"/>
    <n v="3.4997418000000001E-3"/>
    <n v="8.0297106E-3"/>
    <n v="20"/>
    <n v="5.2643712699999998"/>
    <n v="6.9994836000000005E-2"/>
    <n v="0.16059421200000001"/>
    <s v="-"/>
    <s v="-"/>
    <s v="-"/>
    <n v="5.4949603180000006E-3"/>
  </r>
  <r>
    <d v="2025-01-01T00:00:00"/>
    <d v="2025-03-31T00:00:00"/>
    <s v="All"/>
    <s v="All"/>
    <x v="4"/>
    <x v="2"/>
    <s v="Kiwi Express"/>
    <s v="Cindy McCartney (MOH)"/>
    <s v="Freight - Light Vehicle-Diesel-&gt;2015-1600-2000CC"/>
    <s v="Summary Quartely report"/>
    <s v="Moderate amount of uncertainty"/>
    <s v="Sort report by vehicle age, petrol type and engine size and colate data"/>
    <s v="Freight - Light Vehicle-Diesel-&gt;2015-1600-2000CC"/>
    <s v="km"/>
    <n v="0.23542205090000001"/>
    <n v="3.529087E-4"/>
    <n v="3.3400291E-3"/>
    <n v="0"/>
    <n v="0"/>
    <n v="0"/>
    <n v="0"/>
    <s v="-"/>
    <s v="-"/>
    <s v="-"/>
    <n v="0"/>
  </r>
  <r>
    <d v="2025-01-01T00:00:00"/>
    <d v="2025-03-31T00:00:00"/>
    <s v="All"/>
    <s v="All"/>
    <x v="4"/>
    <x v="2"/>
    <s v="Kiwi Express"/>
    <s v="Cindy McCartney (MOH)"/>
    <s v="Freight - Light Vehicle-Diesel-&gt;2015-2000-3000CC"/>
    <s v="Summary Quartely report"/>
    <s v="Moderate amount of uncertainty"/>
    <s v="Sort report by vehicle age, petrol type and engine size and colate data"/>
    <s v="Freight - Light Vehicle-Diesel-&gt;2015-2000-3000CC"/>
    <s v="km"/>
    <n v="0.2524329173"/>
    <n v="3.784088E-4"/>
    <n v="3.5813693000000001E-3"/>
    <n v="0"/>
    <n v="0"/>
    <n v="0"/>
    <n v="0"/>
    <s v="-"/>
    <s v="-"/>
    <s v="-"/>
    <n v="0"/>
  </r>
  <r>
    <d v="2025-01-01T00:00:00"/>
    <d v="2025-03-31T00:00:00"/>
    <s v="All"/>
    <s v="All"/>
    <x v="4"/>
    <x v="2"/>
    <s v="Kiwi Express"/>
    <s v="Cindy McCartney (MOH)"/>
    <s v="Freight - Light Vehicle-Diesel-&gt;2015-&gt;=3000CC"/>
    <s v="Summary Quartely report"/>
    <s v="Moderate amount of uncertainty"/>
    <s v="Sort report by vehicle age, petrol type and engine size and colate data"/>
    <s v="Freight - Light Vehicle-Diesel-&gt;2015-&gt;=3000CC"/>
    <s v="km"/>
    <n v="0.255609735"/>
    <n v="3.8317100000000002E-4"/>
    <n v="3.6264400999999999E-3"/>
    <n v="0"/>
    <n v="0"/>
    <n v="0"/>
    <n v="0"/>
    <s v="-"/>
    <s v="-"/>
    <s v="-"/>
    <n v="0"/>
  </r>
  <r>
    <d v="2025-01-01T00:00:00"/>
    <d v="2025-03-31T00:00:00"/>
    <s v="All"/>
    <s v="All"/>
    <x v="4"/>
    <x v="2"/>
    <s v="NZ courrier"/>
    <s v="Cindy McCartney (MOH)"/>
    <s v="Freight - entered as tCO2-e (custom)"/>
    <s v="Summary Quartely report"/>
    <s v="Limited amount of uncertainty"/>
    <s v="Just used the t-co2e from  the report as the calculation methodology has  been certified by toitu"/>
    <s v="factor of 1000 as unit tCO2"/>
    <s v="tCO2"/>
    <n v="1000"/>
    <n v="0"/>
    <n v="0"/>
    <n v="0"/>
    <n v="0"/>
    <n v="0"/>
    <n v="0"/>
    <s v="-"/>
    <s v="-"/>
    <s v="-"/>
    <n v="0"/>
  </r>
  <r>
    <d v="2025-01-01T00:00:00"/>
    <d v="2025-03-31T00:00:00"/>
    <s v="All"/>
    <s v="All"/>
    <x v="4"/>
    <x v="2"/>
    <s v="Kiwi Express"/>
    <s v="Cindy McCartney (MOH)"/>
    <s v="Freight - Light Vehicle-diesel_&lt;2015_1350-1600CC"/>
    <s v="Summary Quartely report"/>
    <s v="Moderate amount of uncertainty"/>
    <s v="Sort report by vehicle age, petrol type and engine size and colate data"/>
    <s v="Freight - Light Vehicle-diesel_&lt;2015_1350-1600CC"/>
    <s v="km"/>
    <n v="0.1867466012"/>
    <n v="2.799419E-4"/>
    <n v="2.6494506E-3"/>
    <n v="0"/>
    <n v="0"/>
    <n v="0"/>
    <n v="0"/>
    <s v="-"/>
    <s v="-"/>
    <s v="-"/>
    <n v="0"/>
  </r>
  <r>
    <d v="2025-01-01T00:00:00"/>
    <d v="2025-03-31T00:00:00"/>
    <s v="All"/>
    <s v="All"/>
    <x v="4"/>
    <x v="2"/>
    <s v="Kiwi Express"/>
    <s v="Cindy McCartney (MOH)"/>
    <s v="Freight - Light Vehicle-Petrol_&lt;2010_1600-2000CC"/>
    <s v="Summary Quartely report"/>
    <s v="Moderate amount of uncertainty"/>
    <s v="Sort report by vehicle age, petrol type and engine size and colate data"/>
    <s v="Freight - Light Vehicle-Petrol_&lt;2010_1600-2000CC"/>
    <s v="km"/>
    <n v="0.29659281440000002"/>
    <n v="3.9434843000000002E-3"/>
    <n v="9.0478209999999993E-3"/>
    <n v="24"/>
    <n v="7.1182275455999999"/>
    <n v="9.4643623199999999E-2"/>
    <n v="0.217147704"/>
    <s v="-"/>
    <s v="-"/>
    <s v="-"/>
    <n v="7.4300188727999998E-3"/>
  </r>
  <r>
    <d v="2025-01-01T00:00:00"/>
    <d v="2025-03-31T00:00:00"/>
    <s v="All"/>
    <s v="All"/>
    <x v="5"/>
    <x v="2"/>
    <s v="Financial report"/>
    <s v="Leyton Anderson (MOH)"/>
    <s v="Personal Vehicles petrol - km"/>
    <s v="Financial quaterly report"/>
    <s v="Reasonable amount of uncertainty"/>
    <s v="Calculation of km base on IRD conversion rate of km/$ and % of diesel vehicle ownership  of 91%"/>
    <s v="private Car deault petrol"/>
    <s v="km"/>
    <n v="0.23411383620000001"/>
    <n v="3.1127667000000001E-3"/>
    <n v="7.1418456000000002E-3"/>
    <n v="1766.0387500000002"/>
    <n v="413.45410664035279"/>
    <n v="5.4972666119096258"/>
    <n v="12.612776076117001"/>
    <s v="-"/>
    <s v="-"/>
    <s v="-"/>
    <n v="0.4315641493283795"/>
  </r>
  <r>
    <d v="2025-01-01T00:00:00"/>
    <d v="2025-03-31T00:00:00"/>
    <s v="All"/>
    <s v="All"/>
    <x v="5"/>
    <x v="2"/>
    <s v="Financial report"/>
    <s v="Leyton Anderson (MOH)"/>
    <s v="Personal Vehicles diesel - km"/>
    <s v="Financial quaterly report"/>
    <s v="Reasonable amount of uncertainty"/>
    <s v="Calculation of km base on IRD conversion rate of km/$ and % of diesel vehicle ownership  of 9%"/>
    <s v="private Car deault diesel"/>
    <s v="km"/>
    <n v="0.2609249461"/>
    <n v="3.9113880000000002E-4"/>
    <n v="3.7018492000000002E-3"/>
    <n v="174.66317000000009"/>
    <n v="45.573978217905164"/>
    <n v="6.8317542717996046E-2"/>
    <n v="0.64657671613396439"/>
    <s v="-"/>
    <s v="-"/>
    <s v="-"/>
    <n v="4.6288872476757129E-2"/>
  </r>
  <r>
    <d v="2025-01-01T00:00:00"/>
    <d v="2025-03-31T00:00:00"/>
    <s v="All"/>
    <s v="All"/>
    <x v="6"/>
    <x v="2"/>
    <s v="Financial report"/>
    <s v="Leyton Anderson (MOH)"/>
    <s v="Public transport-Bus Diesel"/>
    <s v="Financial quaterly report"/>
    <s v="Reasonable amount of uncertainty"/>
    <s v="extracted based on expanses description"/>
    <s v="Public transport-Bus Diesel"/>
    <s v="pkm"/>
    <n v="0.1674311876"/>
    <n v="2.509872E-4"/>
    <n v="2.3754149E-3"/>
    <n v="0"/>
    <n v="0"/>
    <n v="0"/>
    <n v="0"/>
    <s v="-"/>
    <s v="-"/>
    <s v="-"/>
    <n v="0"/>
  </r>
  <r>
    <d v="2025-01-01T00:00:00"/>
    <d v="2025-03-31T00:00:00"/>
    <s v="All"/>
    <s v="All"/>
    <x v="6"/>
    <x v="2"/>
    <s v="Financial report"/>
    <s v="Leyton Anderson (MOH)"/>
    <s v="Public transport-Train metro electric"/>
    <s v="Financial quaterly report"/>
    <s v="Reasonable amount of uncertainty"/>
    <s v="extracted based on expanses description"/>
    <s v="Public transport-Train metro electric"/>
    <s v="pkm"/>
    <n v="1.9677095700000001E-2"/>
    <n v="5.132286E-4"/>
    <n v="3.2268799999999998E-5"/>
    <n v="200"/>
    <n v="3.93541914"/>
    <n v="0.10264572"/>
    <n v="6.4537599999999994E-3"/>
    <s v="-"/>
    <s v="-"/>
    <s v="-"/>
    <n v="4.0445186200000005E-3"/>
  </r>
  <r>
    <d v="2025-01-01T00:00:00"/>
    <d v="2025-03-31T00:00:00"/>
    <s v="All"/>
    <s v="All"/>
    <x v="6"/>
    <x v="2"/>
    <s v="Financial report"/>
    <s v="Leyton Anderson (MOH)"/>
    <s v="Public transport-Train metro diesel"/>
    <s v="Financial quaterly report"/>
    <s v="Reasonable amount of uncertainty"/>
    <s v="extracted based on expanses description"/>
    <s v="Public transport-Train metro diesel"/>
    <s v="pkm"/>
    <n v="0.27061144320000002"/>
    <n v="4.0565929999999999E-4"/>
    <n v="3.8392754999999998E-3"/>
    <n v="0"/>
    <n v="0"/>
    <n v="0"/>
    <n v="0"/>
    <s v="-"/>
    <s v="-"/>
    <s v="-"/>
    <n v="0"/>
  </r>
  <r>
    <d v="2025-01-01T00:00:00"/>
    <d v="2025-03-31T00:00:00"/>
    <s v="All"/>
    <s v="All"/>
    <x v="7"/>
    <x v="2"/>
    <s v="Hertz report"/>
    <s v="Cindy McCartney (MOH)"/>
    <s v="Rental Vehicles - Diesel"/>
    <s v="Hertz quartely summary report"/>
    <s v="Limited amount of uncertainty"/>
    <s v="sort report  by petrol type"/>
    <s v="Rental Vehicles - average  Diesel "/>
    <s v="km"/>
    <n v="0.17918902519999999"/>
    <n v="2.686128E-4"/>
    <n v="2.5422282000000002E-3"/>
    <n v="1618.0000000000009"/>
    <n v="289.92784277360016"/>
    <n v="0.43461551040000024"/>
    <n v="4.1133252276000025"/>
    <s v="-"/>
    <s v="-"/>
    <s v="-"/>
    <n v="0.2944757835116002"/>
  </r>
  <r>
    <d v="2025-01-01T00:00:00"/>
    <d v="2025-03-31T00:00:00"/>
    <s v="All"/>
    <s v="All"/>
    <x v="7"/>
    <x v="2"/>
    <s v="Hertz report"/>
    <s v="Cindy McCartney (MOH)"/>
    <s v="Rental Vehicles - Electric"/>
    <s v="Hertz quartely summary report"/>
    <s v="Limited amount of uncertainty"/>
    <s v="sort report  by petrol type"/>
    <s v="Rental Vehicles - average Electric"/>
    <s v="km"/>
    <n v="2.1983857999999998E-2"/>
    <n v="6.1124620000000004E-4"/>
    <n v="4.2430199999999999E-5"/>
    <n v="43"/>
    <n v="0.94530589399999998"/>
    <n v="2.6283586600000002E-2"/>
    <n v="1.8244985999999999E-3"/>
    <s v="-"/>
    <s v="-"/>
    <s v="-"/>
    <n v="9.7341397919999996E-4"/>
  </r>
  <r>
    <d v="2025-01-01T00:00:00"/>
    <d v="2025-03-31T00:00:00"/>
    <s v="All"/>
    <s v="All"/>
    <x v="7"/>
    <x v="2"/>
    <s v="Hertz report"/>
    <s v="Cindy McCartney (MOH)"/>
    <s v="Rental Vehicles - Petrol"/>
    <s v="Hertz quartely summary report"/>
    <s v="Limited amount of uncertainty"/>
    <s v="sort report  by petrol type"/>
    <s v="Rental Vehicles - average Petrol"/>
    <s v="km"/>
    <n v="0.17617028879999999"/>
    <n v="2.3423519999999998E-3"/>
    <n v="5.3742273999999998E-3"/>
    <n v="7781"/>
    <n v="1370.7810171527999"/>
    <n v="18.225840911999999"/>
    <n v="41.816863399399999"/>
    <s v="-"/>
    <s v="-"/>
    <s v="-"/>
    <n v="1.4308237214641999"/>
  </r>
  <r>
    <d v="2025-01-01T00:00:00"/>
    <d v="2025-03-31T00:00:00"/>
    <s v="All"/>
    <s v="All"/>
    <x v="7"/>
    <x v="2"/>
    <s v="AVIS, EZI, Thrift,Budget reports"/>
    <s v="Cindy McCartney (MOH)"/>
    <s v="Rental Cars-Light Passenger vehicle petrol post 2015 fleet 1350-&lt;1600CC"/>
    <s v="AVIS, EZI, Thrift,Budget reports"/>
    <s v="Moderate amount of uncertainty"/>
    <s v="As AVIS, Budget and Ezi uses average emissions factor MFE factors have been chosen instead ,depending on engine size and petrol type for each class of car"/>
    <s v="Rental Cars-Light Passenger vehicle petrol post 2015 fleet 1350-&lt;1600CC"/>
    <s v="km"/>
    <n v="0.1564603487"/>
    <n v="2.0802895000000001E-3"/>
    <n v="4.7729586000000001E-3"/>
    <n v="278"/>
    <n v="43.495976938600002"/>
    <n v="0.578320481"/>
    <n v="1.3268824908000001"/>
    <s v="-"/>
    <s v="-"/>
    <s v="-"/>
    <n v="4.5401179910400005E-2"/>
  </r>
  <r>
    <d v="2025-01-01T00:00:00"/>
    <d v="2025-03-31T00:00:00"/>
    <s v="All"/>
    <s v="All"/>
    <x v="7"/>
    <x v="2"/>
    <s v="AVIS, EZI, Thrift,Budget reports"/>
    <s v="Cindy McCartney (MOH)"/>
    <s v="Rental Cars-Light Passenger vehicle petrol post 2015 fleet 1600-&lt;2000 CC"/>
    <s v="AVIS, EZI, Thrift,Budget reports"/>
    <s v="Moderate amount of uncertainty"/>
    <s v="As AVIS, Budget and Ezi uses average emissions factor MFE factors have been chosen instead ,depending on engine size and petrol type for each class of car"/>
    <s v="Rental Cars-Light Passenger vehicle petrol post 2015 fleet 1600-&lt;2000 CC"/>
    <s v="km"/>
    <n v="0.17617028879999999"/>
    <n v="2.3423519999999998E-3"/>
    <n v="5.3742273999999998E-3"/>
    <n v="1015"/>
    <n v="178.81284313199998"/>
    <n v="2.37748728"/>
    <n v="5.4548408109999995"/>
    <s v="-"/>
    <s v="-"/>
    <s v="-"/>
    <n v="0.18664517122299998"/>
  </r>
  <r>
    <d v="2025-01-01T00:00:00"/>
    <d v="2025-03-31T00:00:00"/>
    <s v="All"/>
    <s v="All"/>
    <x v="7"/>
    <x v="2"/>
    <s v="AVIS, EZI, Thrift,Budget reports"/>
    <s v="Cindy McCartney (MOH)"/>
    <s v="Rental Cars-Light Passenger vehicle petrol post 2015 fleet 2000-&lt;3000 CC"/>
    <s v="AVIS, EZI, Thrift,Budget reports"/>
    <s v="Moderate amount of uncertainty"/>
    <s v="As AVIS, Budget and Ezi uses average emissions factor MFE factors have been chosen instead ,depending on engine size and petrol type for each class of car"/>
    <s v="Rental Cars-Light Passenger vehicle petrol post 2015 fleet 2000-&lt;3000 CC"/>
    <s v="km"/>
    <n v="0.19567703359999999"/>
    <n v="2.6017127000000002E-3"/>
    <n v="5.9692976000000003E-3"/>
    <n v="0"/>
    <n v="0"/>
    <n v="0"/>
    <n v="0"/>
    <s v="-"/>
    <s v="-"/>
    <s v="-"/>
    <n v="0"/>
  </r>
  <r>
    <d v="2025-01-01T00:00:00"/>
    <d v="2025-03-31T00:00:00"/>
    <s v="All"/>
    <s v="All"/>
    <x v="7"/>
    <x v="2"/>
    <s v="AVIS, EZI, Thrift,Budget reports"/>
    <s v="Cindy McCartney (MOH)"/>
    <s v="Rental Cars-Light Passenger vehicle petrol post 2015 fleet &gt;=3000 CC"/>
    <s v="AVIS, EZI, Thrift,Budget reports"/>
    <s v="Moderate amount of uncertainty"/>
    <s v="As AVIS, Budget and Ezi uses average emissions factor MFE factors have been chosen instead ,depending on engine size and petrol type for each class of car"/>
    <s v="Rental Cars-Light Passenger vehicle petrol post 2015 fleet &gt;=3000 CC"/>
    <s v="km"/>
    <n v="0.23408093739999999"/>
    <n v="3.1123293000000002E-3"/>
    <n v="7.1408419999999997E-3"/>
    <n v="18"/>
    <n v="4.2134568732000002"/>
    <n v="5.6021927400000004E-2"/>
    <n v="0.12853515599999998"/>
    <s v="-"/>
    <s v="-"/>
    <s v="-"/>
    <n v="4.3980139565999998E-3"/>
  </r>
  <r>
    <d v="2025-01-01T00:00:00"/>
    <d v="2025-03-31T00:00:00"/>
    <s v="All"/>
    <s v="All"/>
    <x v="7"/>
    <x v="2"/>
    <s v="AVIS, EZI, Thrift,Budget reports"/>
    <s v="Cindy McCartney (MOH)"/>
    <s v="Rental Cars-Light Passenger vehicle diesel post 2015 fleet 2000-&lt;3000 CC"/>
    <s v="AVIS, EZI, Thrift,Budget reports"/>
    <s v="Moderate amount of uncertainty"/>
    <s v="As AVIS, Budget and Ezi uses average emissions factor MFE factors have been chosen instead ,depending on engine size and petrol type for each class of car"/>
    <s v="Rental Cars-Light Passenger vehicle diesel post 2015 fleet 2000-&lt;3000 CC"/>
    <s v="km"/>
    <n v="0.22018012419999999"/>
    <n v="3.300604E-4"/>
    <n v="3.1237856999999998E-3"/>
    <n v="0"/>
    <n v="0"/>
    <n v="0"/>
    <n v="0"/>
    <s v="-"/>
    <s v="-"/>
    <s v="-"/>
    <n v="0"/>
  </r>
  <r>
    <d v="2025-01-01T00:00:00"/>
    <d v="2025-03-31T00:00:00"/>
    <s v="All"/>
    <s v="All"/>
    <x v="7"/>
    <x v="2"/>
    <s v="AVIS, EZI, Thrift,Budget reports"/>
    <s v="Cindy McCartney (MOH)"/>
    <s v="Rental Cars-Light Passenger vehicle petrol/hybrid post 2015 fleet 1600-&lt;2000CC"/>
    <s v="AVIS, EZI, Thrift,Budget reports"/>
    <s v="Moderate amount of uncertainty"/>
    <s v="As AVIS, Budget and Ezi uses average emissions factor MFE factors have been chosen instead ,depending on engine size and petrol type for each class of car"/>
    <s v="Rental Cars-Light Passenger vehicle petrol/hybride post 2015 fleet 1600-&lt;2000CC"/>
    <s v="km"/>
    <n v="0.13908180689999999"/>
    <n v="1.8492252E-3"/>
    <n v="4.2428110999999996E-3"/>
    <n v="843.00000000000102"/>
    <n v="117.24596321670013"/>
    <n v="1.5588968436000019"/>
    <n v="3.576689757300004"/>
    <s v="-"/>
    <s v="-"/>
    <s v="-"/>
    <n v="0.12238154981760013"/>
  </r>
  <r>
    <d v="2025-01-01T00:00:00"/>
    <d v="2025-03-31T00:00:00"/>
    <s v="All"/>
    <s v="All"/>
    <x v="7"/>
    <x v="2"/>
    <s v="AVIS, EZI, Thrift,Budget reports"/>
    <s v="Cindy McCartney (MOH)"/>
    <s v="Rental Cars-Light Passenger vehicle petrol/hybrid post 2015 fleet 2000-&lt;3000CC"/>
    <s v="AVIS, EZI, Thrift,Budget reports"/>
    <s v="Moderate amount of uncertainty"/>
    <s v="As AVIS, Budget and Ezi uses average emissions factor MFE factors have been chosen instead ,depending on engine size and petrol type for each class of car"/>
    <s v="Rental Cars-Light Passenger vehicle petrol/hybride post 2015 fleet 2000-&lt;3000CC"/>
    <s v="km"/>
    <n v="0.15448186859999999"/>
    <n v="2.0539836999999999E-3"/>
    <n v="4.7126034000000002E-3"/>
    <n v="5.2179999999999997E-2"/>
    <n v="8.0608639035479983E-3"/>
    <n v="1.0717686946599999E-4"/>
    <n v="2.45903645412E-4"/>
    <s v="-"/>
    <s v="-"/>
    <s v="-"/>
    <n v="8.4139444184259983E-6"/>
  </r>
  <r>
    <d v="2025-01-01T00:00:00"/>
    <d v="2025-03-31T00:00:00"/>
    <s v="All"/>
    <s v="All"/>
    <x v="8"/>
    <x v="2"/>
    <s v="Taxicharge report"/>
    <s v="Cindy McCartney (MOH)"/>
    <s v="Taxi - km"/>
    <s v="Taxicharge quarterly summary report"/>
    <s v="Limited amount of uncertainty"/>
    <s v="collate data"/>
    <s v="Taxi - km"/>
    <s v="km"/>
    <n v="0.1570991692"/>
    <n v="1.4983168E-3"/>
    <n v="3.6652696999999999E-3"/>
    <n v="6367.18"/>
    <n v="1000.2786881468561"/>
    <n v="9.5400527626240006"/>
    <n v="23.337431928446001"/>
    <s v="-"/>
    <s v="-"/>
    <s v="-"/>
    <n v="1.0331561728379262"/>
  </r>
  <r>
    <d v="2025-01-01T00:00:00"/>
    <d v="2025-03-31T00:00:00"/>
    <s v="All"/>
    <s v="All"/>
    <x v="8"/>
    <x v="2"/>
    <s v="Financial report"/>
    <s v="Leyton Anderson (MOH)"/>
    <s v="Taxi - dollars"/>
    <s v="Financial quaterly report"/>
    <s v="Reasonable amount of uncertainty"/>
    <s v="Sort depending on travel expenses description or financial codification outside normal contract"/>
    <s v="Taxi - dollars"/>
    <s v="Dollars"/>
    <n v="4.3397560600000003E-2"/>
    <n v="4.1389969999999998E-4"/>
    <n v="1.0125055000000001E-3"/>
    <n v="1081.5"/>
    <n v="46.934461788900002"/>
    <n v="0.44763252554999999"/>
    <n v="1.09502469825"/>
    <s v="-"/>
    <s v="-"/>
    <s v="-"/>
    <n v="4.84771190127E-2"/>
  </r>
  <r>
    <d v="2025-01-01T00:00:00"/>
    <d v="2025-03-31T00:00:00"/>
    <s v="All"/>
    <s v="All"/>
    <x v="9"/>
    <x v="2"/>
    <s v="Internal calcuation"/>
    <s v="Simon Clear (MOH)"/>
    <s v="Working from home (default)"/>
    <s v="year end spreadsheet"/>
    <s v="Moderate amount of uncertainty"/>
    <s v="data provided by MOH"/>
    <s v="WFH default"/>
    <s v="edays"/>
    <n v="0.46580171850000002"/>
    <n v="1.29513002E-2"/>
    <n v="8.9902560000000001E-4"/>
    <n v="23908.429999999993"/>
    <n v="11136.587780636952"/>
    <n v="309.64525424068592"/>
    <n v="21.494290625807995"/>
    <s v="-"/>
    <s v="-"/>
    <s v="-"/>
    <n v="11.467727325503445"/>
  </r>
  <r>
    <d v="2025-01-01T00:00:00"/>
    <d v="2025-03-31T00:00:00"/>
    <s v="All"/>
    <s v="All"/>
    <x v="10"/>
    <x v="3"/>
    <s v="Waste Management NZ limited report"/>
    <s v="Nick Glennie"/>
    <s v="Landfill - OG"/>
    <s v="Waste Management quaterly report"/>
    <s v="Moderate amount of uncertainty"/>
    <s v="Collate the data from the summary report and as all the ministry location have landfill with gas recovery then we used the associated emission factor"/>
    <s v="Unknown composition with gas recovery office waste"/>
    <s v="kg"/>
    <n v="0"/>
    <n v="0.58404864000000001"/>
    <n v="0"/>
    <n v="10905.065000000001"/>
    <n v="0"/>
    <n v="6369.0883823616005"/>
    <n v="0"/>
    <s v="-"/>
    <s v="-"/>
    <s v="-"/>
    <n v="6.3690883823616007"/>
  </r>
  <r>
    <d v="2025-01-01T00:00:00"/>
    <d v="2025-03-31T00:00:00"/>
    <s v="All"/>
    <s v="All"/>
    <x v="11"/>
    <x v="3"/>
    <s v="Smart Power report"/>
    <s v="Smart power"/>
    <s v="Electricity Transmission Losses"/>
    <s v="Smart Power  report"/>
    <s v="Limited amount of uncertainty"/>
    <s v="Report from Smart Power database base on actual verified invoices and processed to an environmental format"/>
    <s v="Electricity Transmission Losses"/>
    <s v="kWh"/>
    <n v="7.4682387999999997E-3"/>
    <n v="2.0764930000000001E-4"/>
    <n v="1.44142E-5"/>
    <n v="277257.06"/>
    <n v="2070.6219330659278"/>
    <n v="57.572234429058"/>
    <n v="3.9964387142520001"/>
    <s v="-"/>
    <s v="-"/>
    <s v="-"/>
    <n v="2.1321906062092375"/>
  </r>
  <r>
    <d v="2025-01-01T00:00:00"/>
    <d v="2025-03-31T00:00:00"/>
    <s v="All"/>
    <s v="All"/>
    <x v="12"/>
    <x v="3"/>
    <m/>
    <m/>
    <s v="Water"/>
    <m/>
    <m/>
    <m/>
    <m/>
    <s v="kL"/>
    <n v="4.7147309900000003E-2"/>
    <n v="1.3108989000000001E-3"/>
    <n v="9.0997199999999997E-5"/>
    <n v="0"/>
    <n v="0"/>
    <n v="0"/>
    <n v="0"/>
    <s v="-"/>
    <s v="-"/>
    <s v="-"/>
    <n v="0"/>
  </r>
  <r>
    <d v="2025-01-01T00:00:00"/>
    <d v="2025-03-31T00:00:00"/>
    <s v="All"/>
    <s v="All"/>
    <x v="2"/>
    <x v="2"/>
    <s v="Tandem Report"/>
    <s v="Cindy McCartney (MOH)"/>
    <s v="Accommodation - Indonesia"/>
    <s v="Summary Quartely report"/>
    <s v="Limited amount of uncertainty"/>
    <s v="sort report by country of destination and chose appropriate emmission factor"/>
    <s v="Hotel stay - Indonesia"/>
    <s v="Nights"/>
    <n v="52.313935870000002"/>
    <n v="0"/>
    <n v="0"/>
    <n v="0"/>
    <n v="0"/>
    <n v="0"/>
    <n v="0"/>
    <s v="-"/>
    <s v="-"/>
    <s v="-"/>
    <n v="0"/>
  </r>
  <r>
    <d v="2025-01-01T00:00:00"/>
    <d v="2025-03-31T00:00:00"/>
    <s v="All"/>
    <s v="All"/>
    <x v="2"/>
    <x v="2"/>
    <s v="Tandem Report"/>
    <s v="Cindy McCartney (MOH)"/>
    <s v="Accommodation - Panama"/>
    <s v="Summary Quartely report"/>
    <s v="Limited amount of uncertainty"/>
    <s v="sort report by country of destination and chose appropriate emmission factor"/>
    <s v="Hotel stay - Panama"/>
    <s v="Nights"/>
    <n v="21.19874686"/>
    <n v="0"/>
    <n v="0"/>
    <n v="0"/>
    <n v="0"/>
    <n v="0"/>
    <n v="0"/>
    <s v="-"/>
    <s v="-"/>
    <s v="-"/>
    <n v="0"/>
  </r>
  <r>
    <d v="2025-01-01T00:00:00"/>
    <d v="2025-03-31T00:00:00"/>
    <s v="All"/>
    <s v="All"/>
    <x v="2"/>
    <x v="2"/>
    <s v="Tandem Report"/>
    <s v="Cindy McCartney (MOH)"/>
    <s v="Accommodation - South Africa"/>
    <s v="Summary Quartely report"/>
    <s v="Limited amount of uncertainty"/>
    <s v="sort report by country of destination and chose appropriate emmission factor"/>
    <s v="Hotel stay - South Africa"/>
    <s v="Nights"/>
    <n v="52.748677549999996"/>
    <n v="0"/>
    <n v="0"/>
    <n v="0"/>
    <n v="0"/>
    <n v="0"/>
    <n v="0"/>
    <s v="-"/>
    <s v="-"/>
    <s v="-"/>
    <n v="0"/>
  </r>
  <r>
    <d v="2025-01-01T00:00:00"/>
    <d v="2025-03-31T00:00:00"/>
    <s v="All"/>
    <s v="All"/>
    <x v="2"/>
    <x v="2"/>
    <s v="Tandem Report"/>
    <s v="Cindy McCartney (MOH)"/>
    <s v="Accommodation - Hungary"/>
    <s v="Summary Quartely report"/>
    <s v="Limited amount of uncertainty"/>
    <s v="sort report by country of destination and chose appropriate emmission factor"/>
    <s v="Hotel stay - Hungary"/>
    <s v="Nights"/>
    <n v="22.227532950000001"/>
    <n v="0"/>
    <n v="0"/>
    <n v="0"/>
    <n v="0"/>
    <n v="0"/>
    <n v="0"/>
    <s v="-"/>
    <s v="-"/>
    <s v="-"/>
    <n v="0"/>
  </r>
  <r>
    <d v="2025-01-01T00:00:00"/>
    <d v="2025-03-31T00:00:00"/>
    <s v="All"/>
    <s v="All"/>
    <x v="6"/>
    <x v="2"/>
    <s v="Financial report"/>
    <s v="Leyton Anderson (MOH)"/>
    <s v="Public transport passenger - Bus Electric"/>
    <s v="Financial quaterly report"/>
    <s v="Reasonable amount of uncertainty"/>
    <s v="extracted based on expanses description"/>
    <s v="Bus_elec_pkm"/>
    <s v="pkm"/>
    <n v="2.0053593299999999E-2"/>
    <n v="5.3611000000000002E-4"/>
    <n v="3.43928E-5"/>
    <n v="105"/>
    <n v="2.1056272964999998"/>
    <n v="5.6291550000000003E-2"/>
    <n v="3.611244E-3"/>
    <s v="-"/>
    <s v="-"/>
    <s v="-"/>
    <n v="2.1655300905E-3"/>
  </r>
  <r>
    <d v="2025-01-01T00:00:00"/>
    <d v="2025-03-31T00:00:00"/>
    <s v="All"/>
    <s v="All"/>
    <x v="2"/>
    <x v="2"/>
    <s v="Tandem Report"/>
    <s v="Cindy McCartney (MOH)"/>
    <s v="Accommodation - Belgium"/>
    <s v="Summary Quartely report"/>
    <s v="Limited amount of uncertainty"/>
    <s v="sort report by country of destination and chose appropriate emmission factor"/>
    <s v="Hotel stay - Belgium"/>
    <s v="Nights"/>
    <n v="14.552063"/>
    <n v="0"/>
    <n v="0"/>
    <n v="0"/>
    <n v="0"/>
    <n v="0"/>
    <n v="0"/>
    <s v="-"/>
    <s v="-"/>
    <s v="-"/>
    <n v="0"/>
  </r>
  <r>
    <d v="2025-01-01T00:00:00"/>
    <d v="2025-03-31T00:00:00"/>
    <s v="All"/>
    <s v="All"/>
    <x v="2"/>
    <x v="2"/>
    <s v="Tandem Report"/>
    <s v="Cindy McCartney (MOH)"/>
    <s v="Accommodation - Brazil"/>
    <s v="Summary Quartely report"/>
    <s v="Limited amount of uncertainty"/>
    <s v="sort report by country of destination and chose appropriate emmission factor"/>
    <s v="Hotel stay - Brazil"/>
    <s v="Nights"/>
    <n v="6.7573100620000002"/>
    <n v="0"/>
    <n v="0"/>
    <n v="0"/>
    <n v="0"/>
    <n v="0"/>
    <n v="0"/>
    <s v="-"/>
    <s v="-"/>
    <s v="-"/>
    <n v="0"/>
  </r>
  <r>
    <d v="2025-04-01T00:00:00"/>
    <d v="2025-06-30T00:00:00"/>
    <s v="All"/>
    <s v="All"/>
    <x v="0"/>
    <x v="0"/>
    <s v="Kiwi Fuel Card invoice &amp; report"/>
    <s v="Suzane Scdduer (MOH)"/>
    <s v="Vehicle Fleet - Diesel"/>
    <s v="Monthly Summary report and invoices"/>
    <s v="Limited amount of uncertainty"/>
    <s v="Cross check summary against invoices and collate the data"/>
    <s v="Transport fuel Diesel"/>
    <s v="Lt"/>
    <n v="2.639279658"/>
    <n v="3.9564044999999999E-3"/>
    <n v="3.7444542499999997E-2"/>
    <n v="0"/>
    <n v="0"/>
    <n v="0"/>
    <n v="0"/>
    <s v="-"/>
    <s v="-"/>
    <s v="-"/>
    <n v="0"/>
  </r>
  <r>
    <d v="2025-04-01T00:00:00"/>
    <d v="2025-06-30T00:00:00"/>
    <s v="All"/>
    <s v="All"/>
    <x v="0"/>
    <x v="0"/>
    <s v="Kiwi Fuel Card invoice &amp; report"/>
    <s v="Suzane Scdduer (MOH)"/>
    <s v="Vehicle Fleet - Premium"/>
    <s v="Monthly Summary report and invoices"/>
    <s v="Limited amount of uncertainty"/>
    <s v="Cross check summary against invoices and collate the data"/>
    <s v="Transport fuel Premium petrol"/>
    <s v="Lt"/>
    <n v="2.3213315290000001"/>
    <n v="3.0769376500000001E-2"/>
    <n v="7.0596405000000001E-2"/>
    <n v="48.86"/>
    <n v="113.42025850694"/>
    <n v="1.50339173579"/>
    <n v="3.4493403482999998"/>
    <s v="-"/>
    <s v="-"/>
    <s v="-"/>
    <n v="0.11837299059103"/>
  </r>
  <r>
    <d v="2025-04-01T00:00:00"/>
    <d v="2025-06-30T00:00:00"/>
    <s v="All"/>
    <s v="All"/>
    <x v="0"/>
    <x v="0"/>
    <s v="Kiwi Fuel Card invoice &amp; report"/>
    <s v="Suzane Scdduer (MOH)"/>
    <s v="Vehicle Fleet - Regular"/>
    <s v="Monthly Summary report and invoices"/>
    <s v="Limited amount of uncertainty"/>
    <s v="Cross check summary against invoices and collate the data"/>
    <s v="Transport fuel Regular petrol"/>
    <s v="Lt"/>
    <n v="2.2831220220000001"/>
    <n v="3.03562842E-2"/>
    <n v="6.9648617400000001E-2"/>
    <n v="395.36"/>
    <n v="902.65512261792014"/>
    <n v="12.001660521312001"/>
    <n v="27.536277375264003"/>
    <s v="-"/>
    <s v="-"/>
    <s v="-"/>
    <n v="0.94219306051449625"/>
  </r>
  <r>
    <d v="2025-04-01T00:00:00"/>
    <d v="2025-06-30T00:00:00"/>
    <s v="All"/>
    <s v="All"/>
    <x v="1"/>
    <x v="1"/>
    <s v="Smart Power report"/>
    <s v="Smart power"/>
    <s v="Electricity - Energy"/>
    <s v="Environmental consumption summary report "/>
    <s v="Limited amount of uncertainty"/>
    <s v="Report from Smart Power database base on actual verified invoices and processed to an environmental format"/>
    <s v="Purchase electricity 2020"/>
    <s v="kWh"/>
    <n v="9.8199060099999999E-2"/>
    <n v="2.7303581E-3"/>
    <n v="1.8953009999999999E-4"/>
    <n v="286509.50948387099"/>
    <n v="28134.964541028166"/>
    <n v="782.27355994631398"/>
    <n v="54.302175983429017"/>
    <s v="-"/>
    <s v="-"/>
    <s v="-"/>
    <n v="28.97154027695791"/>
  </r>
  <r>
    <d v="2025-04-01T00:00:00"/>
    <d v="2025-06-30T00:00:00"/>
    <s v="All"/>
    <s v="All"/>
    <x v="2"/>
    <x v="2"/>
    <s v="Tandem Report"/>
    <s v="Cindy McCartney (MOH)"/>
    <s v="Accommodation - United Arab Emirates"/>
    <s v="Summary Quartely report"/>
    <s v="Limited amount of uncertainty"/>
    <s v="sort report by country of destination and chose appropriate emmission factor"/>
    <s v="Hotel stay - United Arab Emirates"/>
    <s v="Nights"/>
    <n v="54.724472830000003"/>
    <n v="0"/>
    <n v="0"/>
    <n v="0"/>
    <n v="0"/>
    <n v="0"/>
    <n v="0"/>
    <s v="-"/>
    <s v="-"/>
    <s v="-"/>
    <n v="0"/>
  </r>
  <r>
    <d v="2025-04-01T00:00:00"/>
    <d v="2025-06-30T00:00:00"/>
    <s v="All"/>
    <s v="All"/>
    <x v="2"/>
    <x v="2"/>
    <s v="Tandem Report"/>
    <s v="Cindy McCartney (MOH)"/>
    <s v="Accommodation - Australia"/>
    <s v="Summary Quartely report"/>
    <s v="Limited amount of uncertainty"/>
    <s v="sort report by country of destination and chose appropriate emmission factor"/>
    <s v="Hotel stay - Australia"/>
    <s v="Nights"/>
    <n v="34.119415830000001"/>
    <n v="0"/>
    <n v="0"/>
    <n v="10"/>
    <n v="341.19415830000003"/>
    <n v="0"/>
    <n v="0"/>
    <s v="-"/>
    <s v="-"/>
    <s v="-"/>
    <n v="0.34119415830000005"/>
  </r>
  <r>
    <d v="2025-04-01T00:00:00"/>
    <d v="2025-06-30T00:00:00"/>
    <s v="All"/>
    <s v="All"/>
    <x v="2"/>
    <x v="2"/>
    <s v="Tandem Report"/>
    <s v="Cindy McCartney (MOH)"/>
    <s v="Accommodation - Austria"/>
    <s v="Summary Quartely report"/>
    <s v="Limited amount of uncertainty"/>
    <s v="sort report by country of destination and chose appropriate emmission factor"/>
    <s v="Hotel stay - Austria"/>
    <s v="Nights"/>
    <n v="10.050758399999999"/>
    <n v="0"/>
    <n v="0"/>
    <n v="13"/>
    <n v="130.6598592"/>
    <n v="0"/>
    <n v="0"/>
    <s v="-"/>
    <s v="-"/>
    <s v="-"/>
    <n v="0.13065985920000001"/>
  </r>
  <r>
    <d v="2025-04-01T00:00:00"/>
    <d v="2025-06-30T00:00:00"/>
    <s v="All"/>
    <s v="All"/>
    <x v="2"/>
    <x v="2"/>
    <s v="Tandem Report"/>
    <s v="Cindy McCartney (MOH)"/>
    <s v="Accommodation - Canada"/>
    <s v="Summary Quartely report"/>
    <s v="Limited amount of uncertainty"/>
    <s v="sort report by country of destination and chose appropriate emmission factor"/>
    <s v="Hotel stay - Canada"/>
    <s v="Nights"/>
    <n v="10.62474158"/>
    <n v="0"/>
    <n v="0"/>
    <n v="6"/>
    <n v="63.748449480000005"/>
    <n v="0"/>
    <n v="0"/>
    <s v="-"/>
    <s v="-"/>
    <s v="-"/>
    <n v="6.3748449480000011E-2"/>
  </r>
  <r>
    <d v="2025-04-01T00:00:00"/>
    <d v="2025-06-30T00:00:00"/>
    <s v="All"/>
    <s v="All"/>
    <x v="2"/>
    <x v="2"/>
    <s v="Tandem Report"/>
    <s v="Cindy McCartney (MOH)"/>
    <s v="Accommodation - United Kingdom"/>
    <s v="Summary Quartely report"/>
    <s v="Limited amount of uncertainty"/>
    <s v="sort report by country of destination and chose appropriate emmission factor"/>
    <s v="Hotel stay - United Kingdom"/>
    <s v="Nights"/>
    <n v="10.37875541"/>
    <n v="0"/>
    <n v="0"/>
    <n v="0"/>
    <n v="0"/>
    <n v="0"/>
    <n v="0"/>
    <s v="-"/>
    <s v="-"/>
    <s v="-"/>
    <n v="0"/>
  </r>
  <r>
    <d v="2025-04-01T00:00:00"/>
    <d v="2025-06-30T00:00:00"/>
    <s v="All"/>
    <s v="All"/>
    <x v="2"/>
    <x v="2"/>
    <s v="Tandem Report"/>
    <s v="Cindy McCartney (MOH)"/>
    <s v="Accommodation - Netherlands"/>
    <s v="Summary Quartely report"/>
    <s v="Limited amount of uncertainty"/>
    <s v="sort report by country of destination and chose appropriate emmission factor"/>
    <s v="Hotel stay - Netherlands"/>
    <s v="Nights"/>
    <n v="15.560623720000001"/>
    <n v="0"/>
    <n v="0"/>
    <n v="0"/>
    <n v="0"/>
    <n v="0"/>
    <n v="0"/>
    <s v="-"/>
    <s v="-"/>
    <s v="-"/>
    <n v="0"/>
  </r>
  <r>
    <d v="2025-04-01T00:00:00"/>
    <d v="2025-06-30T00:00:00"/>
    <s v="All"/>
    <s v="All"/>
    <x v="2"/>
    <x v="2"/>
    <s v="Tandem Report"/>
    <s v="Cindy McCartney (MOH)"/>
    <s v="Accommodation - New Zealand"/>
    <s v="Summary Quartely report"/>
    <s v="Limited amount of uncertainty"/>
    <s v="sort report by country of destination and chose appropriate emmission factor"/>
    <s v="Hotel stay - New Zealand"/>
    <s v="Nights"/>
    <n v="10.30784912"/>
    <n v="0"/>
    <n v="0"/>
    <n v="450"/>
    <n v="4638.5321039999999"/>
    <n v="0"/>
    <n v="0"/>
    <s v="-"/>
    <s v="-"/>
    <s v="-"/>
    <n v="4.6385321040000003"/>
  </r>
  <r>
    <d v="2025-04-01T00:00:00"/>
    <d v="2025-06-30T00:00:00"/>
    <s v="All"/>
    <s v="All"/>
    <x v="2"/>
    <x v="2"/>
    <s v="Tandem Report"/>
    <s v="Cindy McCartney (MOH)"/>
    <s v="Accommodation - Philippines"/>
    <s v="Summary Quartely report"/>
    <s v="Limited amount of uncertainty"/>
    <s v="sort report by country of destination and chose appropriate emmission factor"/>
    <s v="Hotel stay - Philippines"/>
    <s v="Nights"/>
    <n v="55.761616889999999"/>
    <n v="0"/>
    <n v="0"/>
    <n v="3"/>
    <n v="167.28485067"/>
    <n v="0"/>
    <n v="0"/>
    <s v="-"/>
    <s v="-"/>
    <s v="-"/>
    <n v="0.16728485066999998"/>
  </r>
  <r>
    <d v="2025-04-01T00:00:00"/>
    <d v="2025-06-30T00:00:00"/>
    <s v="All"/>
    <s v="All"/>
    <x v="2"/>
    <x v="2"/>
    <s v="Tandem Report"/>
    <s v="Cindy McCartney (MOH)"/>
    <s v="Accommodation - Singapore"/>
    <s v="Summary Quartely report"/>
    <s v="Limited amount of uncertainty"/>
    <s v="sort report by country of destination and chose appropriate emmission factor"/>
    <s v="Hotel stay - Singapore"/>
    <s v="Nights"/>
    <n v="23.305414110000001"/>
    <n v="0"/>
    <n v="0"/>
    <n v="1"/>
    <n v="23.305414110000001"/>
    <n v="0"/>
    <n v="0"/>
    <s v="-"/>
    <s v="-"/>
    <s v="-"/>
    <n v="2.3305414110000002E-2"/>
  </r>
  <r>
    <d v="2025-04-01T00:00:00"/>
    <d v="2025-06-30T00:00:00"/>
    <s v="All"/>
    <s v="All"/>
    <x v="2"/>
    <x v="2"/>
    <s v="Tandem Report"/>
    <s v="Cindy McCartney (MOH)"/>
    <s v="Accommodation - China"/>
    <s v="Summary Quartely report"/>
    <s v="Limited amount of uncertainty"/>
    <s v="sort report by country of destination and chose appropriate emmission factor"/>
    <s v="Hotel stay - China"/>
    <s v="Nights"/>
    <n v="58.306250720000001"/>
    <n v="0"/>
    <n v="0"/>
    <n v="0"/>
    <n v="0"/>
    <n v="0"/>
    <n v="0"/>
    <s v="-"/>
    <s v="-"/>
    <s v="-"/>
    <n v="0"/>
  </r>
  <r>
    <d v="2025-04-01T00:00:00"/>
    <d v="2025-06-30T00:00:00"/>
    <s v="All"/>
    <s v="All"/>
    <x v="2"/>
    <x v="2"/>
    <s v="Tandem Report"/>
    <s v="Cindy McCartney (MOH)"/>
    <s v="Accommodation - Colombia"/>
    <s v="Summary Quartely report"/>
    <s v="Limited amount of uncertainty"/>
    <s v="sort report by country of destination and chose appropriate emmission factor"/>
    <s v="Hotel stay - Colombia"/>
    <s v="Nights"/>
    <n v="16.27678951"/>
    <n v="0"/>
    <n v="0"/>
    <n v="0"/>
    <n v="0"/>
    <n v="0"/>
    <n v="0"/>
    <s v="-"/>
    <s v="-"/>
    <s v="-"/>
    <n v="0"/>
  </r>
  <r>
    <d v="2025-04-01T00:00:00"/>
    <d v="2025-06-30T00:00:00"/>
    <s v="All"/>
    <s v="All"/>
    <x v="2"/>
    <x v="2"/>
    <s v="Tandem Report"/>
    <s v="Cindy McCartney (MOH)"/>
    <s v="Accommodation - Malaysia"/>
    <s v="Summary Quartely report"/>
    <s v="Limited amount of uncertainty"/>
    <s v="sort report by country of destination and chose appropriate emmission factor"/>
    <s v="Hotel stay - Malaysia"/>
    <s v="Nights"/>
    <n v="55.175452630000002"/>
    <n v="0"/>
    <n v="0"/>
    <n v="0"/>
    <n v="0"/>
    <n v="0"/>
    <n v="0"/>
    <s v="-"/>
    <s v="-"/>
    <s v="-"/>
    <n v="0"/>
  </r>
  <r>
    <d v="2025-04-01T00:00:00"/>
    <d v="2025-06-30T00:00:00"/>
    <s v="All"/>
    <s v="All"/>
    <x v="2"/>
    <x v="2"/>
    <s v="Tandem Report"/>
    <s v="Cindy McCartney (MOH)"/>
    <s v="Accommodation - French polynesia"/>
    <s v="Summary Quartely report"/>
    <s v="Limited amount of uncertainty"/>
    <s v="sort report by country of destination and chose appropriate emmission factor"/>
    <s v="Hotel stay - French polynesia"/>
    <s v="Nights"/>
    <n v="73"/>
    <n v="0"/>
    <n v="0"/>
    <n v="16"/>
    <n v="1168"/>
    <n v="0"/>
    <n v="0"/>
    <s v="-"/>
    <s v="-"/>
    <s v="-"/>
    <n v="1.1679999999999999"/>
  </r>
  <r>
    <d v="2025-04-01T00:00:00"/>
    <d v="2025-06-30T00:00:00"/>
    <s v="All"/>
    <s v="All"/>
    <x v="2"/>
    <x v="2"/>
    <s v="Tandem Report"/>
    <s v="Cindy McCartney (MOH)"/>
    <s v="Accommodation - Switzerland"/>
    <s v="Summary Quartely report"/>
    <s v="Limited amount of uncertainty"/>
    <s v="sort report by country of destination and chose appropriate emmission factor"/>
    <s v="Hotel stay - Switzerland"/>
    <s v="Nights"/>
    <n v="7.9408291599999998"/>
    <n v="0"/>
    <n v="0"/>
    <n v="20"/>
    <n v="158.8165832"/>
    <n v="0"/>
    <n v="0"/>
    <s v="-"/>
    <s v="-"/>
    <s v="-"/>
    <n v="0.1588165832"/>
  </r>
  <r>
    <d v="2025-04-01T00:00:00"/>
    <d v="2025-06-30T00:00:00"/>
    <s v="All"/>
    <s v="All"/>
    <x v="2"/>
    <x v="2"/>
    <s v="Tandem Report"/>
    <s v="Cindy McCartney (MOH)"/>
    <s v="Accommodation - Thailand"/>
    <s v="Summary Quartely report"/>
    <s v="Limited amount of uncertainty"/>
    <s v="sort report by country of destination and chose appropriate emmission factor"/>
    <s v="Hotel stay - Thailand"/>
    <s v="Nights"/>
    <n v="43.879308000000002"/>
    <n v="0"/>
    <n v="0"/>
    <n v="0"/>
    <n v="0"/>
    <n v="0"/>
    <n v="0"/>
    <s v="-"/>
    <s v="-"/>
    <s v="-"/>
    <n v="0"/>
  </r>
  <r>
    <d v="2025-04-01T00:00:00"/>
    <d v="2025-06-30T00:00:00"/>
    <s v="All"/>
    <s v="All"/>
    <x v="2"/>
    <x v="2"/>
    <s v="Tandem Report"/>
    <s v="Cindy McCartney (MOH)"/>
    <s v="Accommodation - United States"/>
    <s v="Summary Quartely report"/>
    <s v="Limited amount of uncertainty"/>
    <s v="sort report by country of destination and chose appropriate emmission factor"/>
    <s v="Hotel stay - United States"/>
    <s v="Nights"/>
    <n v="14.23988937"/>
    <n v="0"/>
    <n v="0"/>
    <n v="0"/>
    <n v="0"/>
    <n v="0"/>
    <n v="0"/>
    <s v="-"/>
    <s v="-"/>
    <s v="-"/>
    <n v="0"/>
  </r>
  <r>
    <d v="2025-04-01T00:00:00"/>
    <d v="2025-06-30T00:00:00"/>
    <s v="All"/>
    <s v="All"/>
    <x v="2"/>
    <x v="2"/>
    <s v="Tandem Report"/>
    <s v="Cindy McCartney (MOH)"/>
    <s v="Accommodation - Rusian Federation"/>
    <s v="Summary Quartely report"/>
    <s v="Limited amount of uncertainty"/>
    <s v="sort report by country of destination and chose appropriate emmission factor"/>
    <s v="Hotel stay - Rusian Federation"/>
    <s v="Nights"/>
    <n v="30.9"/>
    <n v="0"/>
    <n v="0"/>
    <n v="0"/>
    <n v="0"/>
    <n v="0"/>
    <n v="0"/>
    <s v="-"/>
    <s v="-"/>
    <s v="-"/>
    <n v="0"/>
  </r>
  <r>
    <d v="2025-04-01T00:00:00"/>
    <d v="2025-06-30T00:00:00"/>
    <s v="All"/>
    <s v="All"/>
    <x v="2"/>
    <x v="2"/>
    <s v="Tandem Report"/>
    <s v="Cindy McCartney (MOH)"/>
    <s v="Accommodation - Fiji"/>
    <s v="Summary Quartely report"/>
    <s v="Limited amount of uncertainty"/>
    <s v="sort report by country of destination and chose appropriate emmission factor"/>
    <s v="Hotel stay - Fiji"/>
    <s v="Nights"/>
    <n v="54.8"/>
    <n v="0"/>
    <n v="0"/>
    <n v="20"/>
    <n v="1096"/>
    <n v="0"/>
    <n v="0"/>
    <s v="-"/>
    <s v="-"/>
    <s v="-"/>
    <n v="1.0960000000000001"/>
  </r>
  <r>
    <d v="2025-04-01T00:00:00"/>
    <d v="2025-06-30T00:00:00"/>
    <s v="All"/>
    <s v="All"/>
    <x v="2"/>
    <x v="2"/>
    <s v="Tandem Report"/>
    <s v="Cindy McCartney (MOH)"/>
    <s v="Accommodation - Portugal"/>
    <s v="Summary Quartely report"/>
    <s v="Limited amount of uncertainty"/>
    <s v="sort report by country of destination and chose appropriate emmission factor"/>
    <s v="Hotel stay - Portugal"/>
    <s v="Nights"/>
    <n v="12.77550297"/>
    <n v="0"/>
    <n v="0"/>
    <n v="0"/>
    <n v="0"/>
    <n v="0"/>
    <n v="0"/>
    <s v="-"/>
    <s v="-"/>
    <s v="-"/>
    <n v="0"/>
  </r>
  <r>
    <d v="2025-04-01T00:00:00"/>
    <d v="2025-06-30T00:00:00"/>
    <s v="All"/>
    <s v="All"/>
    <x v="2"/>
    <x v="2"/>
    <s v="Tandem Report"/>
    <s v="Cindy McCartney (MOH)"/>
    <s v="Accommodation - Italy"/>
    <s v="Summary Quartely report"/>
    <s v="Limited amount of uncertainty"/>
    <s v="sort report by country of destination and chose appropriate emmission factor"/>
    <s v="Hotel stay - Italy"/>
    <s v="Nights"/>
    <n v="15.33321042"/>
    <n v="0"/>
    <n v="0"/>
    <n v="0"/>
    <n v="0"/>
    <n v="0"/>
    <n v="0"/>
    <s v="-"/>
    <s v="-"/>
    <s v="-"/>
    <n v="0"/>
  </r>
  <r>
    <d v="2025-04-01T00:00:00"/>
    <d v="2025-06-30T00:00:00"/>
    <s v="All"/>
    <s v="All"/>
    <x v="3"/>
    <x v="2"/>
    <s v="Financial report"/>
    <s v="Leyton Anderson (MOH)"/>
    <s v="Air Travel - Domestic Ave"/>
    <s v="Summary Quartely report"/>
    <s v="Reasonable amount of uncertainty"/>
    <s v="Calculated based on travel expanses description"/>
    <s v="Air Travel - Domestic Ave with radiative Forcing factor"/>
    <s v="pkm"/>
    <n v="0.193417546"/>
    <n v="2.2274699999999999E-5"/>
    <n v="8.4325540000000003E-4"/>
    <n v="850"/>
    <n v="164.40491409999998"/>
    <n v="1.8933494999999998E-2"/>
    <n v="0.71676709000000005"/>
    <s v="-"/>
    <s v="-"/>
    <s v="-"/>
    <n v="0.16514061468499996"/>
  </r>
  <r>
    <d v="2025-04-01T00:00:00"/>
    <d v="2025-06-30T00:00:00"/>
    <s v="All"/>
    <s v="All"/>
    <x v="3"/>
    <x v="2"/>
    <s v="Tandem Report"/>
    <s v="Cindy McCartney (MOH)"/>
    <s v="Air Travel - Domestic Large"/>
    <s v="Summary Quartely report"/>
    <s v="Limited amount of uncertainty"/>
    <s v="Add the size of the air craft to the report and then sort by type class and size and collate the data"/>
    <s v="Air Travel - Domestic Large with radiative Forcing factor"/>
    <s v="pkm"/>
    <n v="0.17585382560000001"/>
    <n v="2.0251999999999999E-5"/>
    <n v="7.6668169999999998E-4"/>
    <n v="224995.9472599999"/>
    <n v="39566.398070166826"/>
    <n v="4.5566179239095179"/>
    <n v="172.50027533840705"/>
    <s v="-"/>
    <s v="-"/>
    <s v="-"/>
    <n v="39.743454963429144"/>
  </r>
  <r>
    <d v="2025-04-01T00:00:00"/>
    <d v="2025-06-30T00:00:00"/>
    <s v="All"/>
    <s v="All"/>
    <x v="3"/>
    <x v="2"/>
    <s v="Tandem Report"/>
    <s v="Cindy McCartney (MOH)"/>
    <s v="Air Travel - Domestic Medium"/>
    <s v="Summary Quartely report"/>
    <s v="Limited amount of uncertainty"/>
    <s v="Add the size of the air craft to the report and then sort by type class and size and collate the data"/>
    <s v="Air Travel - Domestic Medium with radiative Forcing factor"/>
    <s v="pkm"/>
    <n v="0.2022103623"/>
    <n v="2.32873E-5"/>
    <n v="8.8159000000000002E-4"/>
    <n v="101753.99309"/>
    <n v="20575.711808200598"/>
    <n v="2.3695757632847569"/>
    <n v="89.705302768213102"/>
    <s v="-"/>
    <s v="-"/>
    <s v="-"/>
    <n v="20.667786686732097"/>
  </r>
  <r>
    <d v="2025-04-01T00:00:00"/>
    <d v="2025-06-30T00:00:00"/>
    <s v="All"/>
    <s v="All"/>
    <x v="3"/>
    <x v="2"/>
    <s v="Tandem Report"/>
    <s v="Cindy McCartney (MOH)"/>
    <s v="Air Travel - Domestic Small"/>
    <s v="Summary Quartely report"/>
    <s v="Limited amount of uncertainty"/>
    <s v="Add the size of the air craft to the report and then sort by type class and size and collate the data"/>
    <s v="Air Travel - Domestic Small with radiative Forcing factor"/>
    <s v="pkm"/>
    <n v="0.57891230770000002"/>
    <n v="2.8841628999999999E-3"/>
    <n v="9.0416290000000007E-3"/>
    <n v="0"/>
    <n v="0"/>
    <n v="0"/>
    <n v="0"/>
    <s v="-"/>
    <s v="-"/>
    <s v="-"/>
    <n v="0"/>
  </r>
  <r>
    <d v="2025-04-01T00:00:00"/>
    <d v="2025-06-30T00:00:00"/>
    <s v="All"/>
    <s v="All"/>
    <x v="3"/>
    <x v="2"/>
    <s v="Tandem Report"/>
    <s v="Cindy McCartney (MOH)"/>
    <s v="Air Travel - Long Haul Business"/>
    <s v="Summary Quartely report"/>
    <s v="Limited amount of uncertainty"/>
    <s v="Add the size of the air craft to the report and then sort by type class and size and collate the data"/>
    <s v="Air Travel - Long Haul Business with radiative Forcing factor"/>
    <s v="pkm"/>
    <n v="0.42668"/>
    <n v="2.2399999999999999E-5"/>
    <n v="1.8852349E-3"/>
    <n v="0"/>
    <n v="0"/>
    <n v="0"/>
    <n v="0"/>
    <s v="-"/>
    <s v="-"/>
    <s v="-"/>
    <n v="0"/>
  </r>
  <r>
    <d v="2025-04-01T00:00:00"/>
    <d v="2025-06-30T00:00:00"/>
    <s v="All"/>
    <s v="All"/>
    <x v="3"/>
    <x v="2"/>
    <s v="Tandem Report"/>
    <s v="Cindy McCartney (MOH)"/>
    <s v="Air Travel - Long Haul Economy"/>
    <s v="Summary Quartely report"/>
    <s v="Limited amount of uncertainty"/>
    <s v="Add the size of the air craft to the report and then sort by type class and size and collate the data"/>
    <s v="Air Travel - Long Haul Economy with radiative Forcing factor"/>
    <s v="pkm"/>
    <n v="0.14713000000000001"/>
    <n v="1.1199999999999999E-5"/>
    <n v="6.4916110000000002E-4"/>
    <n v="137901.46867999987"/>
    <n v="20289.443086888383"/>
    <n v="1.5444964492159985"/>
    <n v="89.520269099924263"/>
    <s v="-"/>
    <s v="-"/>
    <s v="-"/>
    <n v="20.380507852437525"/>
  </r>
  <r>
    <d v="2025-04-01T00:00:00"/>
    <d v="2025-06-30T00:00:00"/>
    <s v="All"/>
    <s v="All"/>
    <x v="3"/>
    <x v="2"/>
    <s v="Tandem Report"/>
    <s v="Cindy McCartney (MOH)"/>
    <s v="Air Travel - Long Haul Premium Economy"/>
    <s v="Summary Quartely report"/>
    <s v="Limited amount of uncertainty"/>
    <s v="Add the size of the air craft to the report and then sort by type class and size and collate the data"/>
    <s v="Air Travel - Long Haul Premium Economy with radiative Forcing factor"/>
    <s v="pkm"/>
    <n v="0.23541000000000001"/>
    <n v="1.1199999999999999E-5"/>
    <n v="1.0404361999999999E-3"/>
    <n v="105891.61652000001"/>
    <n v="24927.945444973204"/>
    <n v="1.1859861050240001"/>
    <n v="110.17347110392602"/>
    <s v="-"/>
    <s v="-"/>
    <s v="-"/>
    <n v="25.039304902182153"/>
  </r>
  <r>
    <d v="2025-04-01T00:00:00"/>
    <d v="2025-06-30T00:00:00"/>
    <s v="All"/>
    <s v="All"/>
    <x v="3"/>
    <x v="2"/>
    <s v="Tandem Report"/>
    <s v="Cindy McCartney (MOH)"/>
    <s v="Air Travel - Short Haul Business"/>
    <s v="Summary Quartely report"/>
    <s v="Limited amount of uncertainty"/>
    <s v="Add the size of the air craft to the report and then sort by type class and size and collate the data"/>
    <s v="Air Travel - Short Haul Business with radiative Forcing factor"/>
    <s v="pkm"/>
    <n v="0.22539000000000001"/>
    <n v="1.1199999999999999E-5"/>
    <n v="9.9597319999999989E-4"/>
    <n v="0"/>
    <n v="0"/>
    <n v="0"/>
    <n v="0"/>
    <s v="-"/>
    <s v="-"/>
    <s v="-"/>
    <n v="0"/>
  </r>
  <r>
    <d v="2025-04-01T00:00:00"/>
    <d v="2025-06-30T00:00:00"/>
    <s v="All"/>
    <s v="All"/>
    <x v="3"/>
    <x v="2"/>
    <s v="Tandem Report"/>
    <s v="Cindy McCartney (MOH)"/>
    <s v="Air Travel - Short Haul Economy"/>
    <s v="Summary Quartely report"/>
    <s v="Limited amount of uncertainty"/>
    <s v="Add the size of the air craft to the report and then sort by type class and size and collate the data"/>
    <s v="Air Travel - Short Haul Economy with radiative Forcing factor"/>
    <s v="pkm"/>
    <n v="0.15026"/>
    <n v="1.1199999999999999E-5"/>
    <n v="6.6694629999999996E-4"/>
    <n v="116073.936"/>
    <n v="17441.26962336"/>
    <n v="1.3000280832"/>
    <n v="77.415082141636802"/>
    <s v="-"/>
    <s v="-"/>
    <s v="-"/>
    <n v="17.519984733584835"/>
  </r>
  <r>
    <d v="2025-04-01T00:00:00"/>
    <d v="2025-06-30T00:00:00"/>
    <s v="All"/>
    <s v="All"/>
    <x v="4"/>
    <x v="2"/>
    <s v="Kiwi Express"/>
    <s v="Cindy McCartney (MOH)"/>
    <s v="Freight - Light Vehicle-Petrol-&lt;2010-2000-3000CC"/>
    <s v="Summary Quartely report"/>
    <s v="Moderate amount of uncertainty"/>
    <s v="Sort report by vehicle age, petrol type and engine size and colate data"/>
    <s v="Freight - Light Vehicle-Petrol-&lt;2010-2000-3000CC"/>
    <s v="km"/>
    <n v="0.3137383869"/>
    <n v="4.1714509999999996E-3"/>
    <n v="9.5708615999999993E-3"/>
    <n v="0"/>
    <n v="0"/>
    <n v="0"/>
    <n v="0"/>
    <s v="-"/>
    <s v="-"/>
    <s v="-"/>
    <n v="0"/>
  </r>
  <r>
    <d v="2025-04-01T00:00:00"/>
    <d v="2025-06-30T00:00:00"/>
    <s v="All"/>
    <s v="All"/>
    <x v="4"/>
    <x v="2"/>
    <s v="Kiwi Express"/>
    <s v="Cindy McCartney (MOH)"/>
    <s v="Freight - Light Vehicle-Diesel-&lt;2010-2000-3000CC"/>
    <s v="Summary Quartely report"/>
    <s v="Moderate amount of uncertainty"/>
    <s v="Sort report by vehicle age, petrol type and engine size and colate data"/>
    <s v="Freight - Light Vehicle-Diesel-&lt;2010-2000-3000CC"/>
    <s v="km"/>
    <n v="0.30088263990000003"/>
    <n v="4.5103720000000001E-4"/>
    <n v="4.2687454000000001E-3"/>
    <n v="0"/>
    <n v="0"/>
    <n v="0"/>
    <n v="0"/>
    <s v="-"/>
    <s v="-"/>
    <s v="-"/>
    <n v="0"/>
  </r>
  <r>
    <d v="2025-04-01T00:00:00"/>
    <d v="2025-06-30T00:00:00"/>
    <s v="All"/>
    <s v="All"/>
    <x v="4"/>
    <x v="2"/>
    <s v="Kiwi Express"/>
    <s v="Cindy McCartney (MOH)"/>
    <s v="Freight - Light Vehicle-Petrol-&lt;2015-1600-2000CC"/>
    <s v="Summary Quartely report"/>
    <s v="Moderate amount of uncertainty"/>
    <s v="Sort report by vehicle age, petrol type and engine size and colate data"/>
    <s v="Freight - Light Vehicle-Petrol-&lt;2015-1600-2000CC"/>
    <s v="km"/>
    <n v="0.2627631808"/>
    <n v="3.4936870000000001E-3"/>
    <n v="8.0158186999999999E-3"/>
    <n v="0"/>
    <n v="0"/>
    <n v="0"/>
    <n v="0"/>
    <s v="-"/>
    <s v="-"/>
    <s v="-"/>
    <n v="0"/>
  </r>
  <r>
    <d v="2025-04-01T00:00:00"/>
    <d v="2025-06-30T00:00:00"/>
    <s v="All"/>
    <s v="All"/>
    <x v="4"/>
    <x v="2"/>
    <s v="Kiwi Express"/>
    <s v="Cindy McCartney (MOH)"/>
    <s v="Freight - Light Vehicle-Petrol-&lt;2015-2000-3000CC"/>
    <s v="Summary Quartely report"/>
    <s v="Moderate amount of uncertainty"/>
    <s v="Sort report by vehicle age, petrol type and engine size and colate data"/>
    <s v="Freight - Light Vehicle-Petrol-&lt;2015-2000-3000CC"/>
    <s v="km"/>
    <n v="0.27795311439999998"/>
    <n v="3.6956517000000001E-3"/>
    <n v="8.4792007999999995E-3"/>
    <n v="0"/>
    <n v="0"/>
    <n v="0"/>
    <n v="0"/>
    <s v="-"/>
    <s v="-"/>
    <s v="-"/>
    <n v="0"/>
  </r>
  <r>
    <d v="2025-04-01T00:00:00"/>
    <d v="2025-06-30T00:00:00"/>
    <s v="All"/>
    <s v="All"/>
    <x v="4"/>
    <x v="2"/>
    <s v="Kiwi Express"/>
    <s v="Cindy McCartney (MOH)"/>
    <s v="Freight - Light Vehicle-Diesel-&lt;2015-2000-3000CC"/>
    <s v="Summary Quartely report"/>
    <s v="Moderate amount of uncertainty"/>
    <s v="Sort report by vehicle age, petrol type and engine size and colate data"/>
    <s v="Freight - Light Vehicle-Diesel-&lt;2015-2000-3000CC"/>
    <s v="km"/>
    <n v="0.26656370509999999"/>
    <n v="3.9959149999999998E-4"/>
    <n v="3.7818486000000002E-3"/>
    <n v="0"/>
    <n v="0"/>
    <n v="0"/>
    <n v="0"/>
    <s v="-"/>
    <s v="-"/>
    <s v="-"/>
    <n v="0"/>
  </r>
  <r>
    <d v="2025-04-01T00:00:00"/>
    <d v="2025-06-30T00:00:00"/>
    <s v="All"/>
    <s v="All"/>
    <x v="4"/>
    <x v="2"/>
    <s v="Kiwi Express"/>
    <s v="Cindy McCartney (MOH)"/>
    <s v="Freight - Light Vehicle-Diesel-&lt;2015-&gt;=3000CC"/>
    <s v="Summary Quartely report"/>
    <s v="Moderate amount of uncertainty"/>
    <s v="Sort report by vehicle age, petrol type and engine size and colate data"/>
    <s v="Freight - Light Vehicle-Diesel-&lt;2015-&gt;=3000CC"/>
    <s v="km"/>
    <n v="0.26991835600000003"/>
    <n v="4.0462030000000001E-4"/>
    <n v="3.8294423999999999E-3"/>
    <n v="0"/>
    <n v="0"/>
    <n v="0"/>
    <n v="0"/>
    <s v="-"/>
    <s v="-"/>
    <s v="-"/>
    <n v="0"/>
  </r>
  <r>
    <d v="2025-04-01T00:00:00"/>
    <d v="2025-06-30T00:00:00"/>
    <s v="All"/>
    <s v="All"/>
    <x v="4"/>
    <x v="2"/>
    <s v="Kiwi Express"/>
    <s v="Cindy McCartney (MOH)"/>
    <s v="Freight - Light Vehicle-Petrol-&gt;2015-1600-2000CC"/>
    <s v="Summary Quartely report"/>
    <s v="Moderate amount of uncertainty"/>
    <s v="Sort report by vehicle age, petrol type and engine size and colate data"/>
    <s v="Freight - Light Vehicle-Petrol-&gt;2015-1600-2000CC"/>
    <s v="km"/>
    <n v="0.24883386220000001"/>
    <n v="3.3084834999999998E-3"/>
    <n v="7.5908928000000004E-3"/>
    <n v="0"/>
    <n v="0"/>
    <n v="0"/>
    <n v="0"/>
    <s v="-"/>
    <s v="-"/>
    <s v="-"/>
    <n v="0"/>
  </r>
  <r>
    <d v="2025-04-01T00:00:00"/>
    <d v="2025-06-30T00:00:00"/>
    <s v="All"/>
    <s v="All"/>
    <x v="4"/>
    <x v="2"/>
    <s v="Kiwi Express"/>
    <s v="Cindy McCartney (MOH)"/>
    <s v="Freight - Light Vehicle-Petrol-&gt;2015-2000-3000CC"/>
    <s v="Summary Quartely report"/>
    <s v="Moderate amount of uncertainty"/>
    <s v="Sort report by vehicle age, petrol type and engine size and colate data"/>
    <s v="Freight - Light Vehicle-Petrol-&gt;2015-2000-3000CC"/>
    <s v="km"/>
    <n v="0.2632185635"/>
    <n v="3.4997418000000001E-3"/>
    <n v="8.0297106E-3"/>
    <n v="0"/>
    <n v="0"/>
    <n v="0"/>
    <n v="0"/>
    <s v="-"/>
    <s v="-"/>
    <s v="-"/>
    <n v="0"/>
  </r>
  <r>
    <d v="2025-04-01T00:00:00"/>
    <d v="2025-06-30T00:00:00"/>
    <s v="All"/>
    <s v="All"/>
    <x v="4"/>
    <x v="2"/>
    <s v="Kiwi Express"/>
    <s v="Cindy McCartney (MOH)"/>
    <s v="Freight - Light Vehicle-Diesel-&gt;2015-1600-2000CC"/>
    <s v="Summary Quartely report"/>
    <s v="Moderate amount of uncertainty"/>
    <s v="Sort report by vehicle age, petrol type and engine size and colate data"/>
    <s v="Freight - Light Vehicle-Diesel-&gt;2015-1600-2000CC"/>
    <s v="km"/>
    <n v="0.23542205090000001"/>
    <n v="3.529087E-4"/>
    <n v="3.3400291E-3"/>
    <n v="0"/>
    <n v="0"/>
    <n v="0"/>
    <n v="0"/>
    <s v="-"/>
    <s v="-"/>
    <s v="-"/>
    <n v="0"/>
  </r>
  <r>
    <d v="2025-04-01T00:00:00"/>
    <d v="2025-06-30T00:00:00"/>
    <s v="All"/>
    <s v="All"/>
    <x v="4"/>
    <x v="2"/>
    <s v="Kiwi Express"/>
    <s v="Cindy McCartney (MOH)"/>
    <s v="Freight - Light Vehicle-Diesel-&gt;2015-2000-3000CC"/>
    <s v="Summary Quartely report"/>
    <s v="Moderate amount of uncertainty"/>
    <s v="Sort report by vehicle age, petrol type and engine size and colate data"/>
    <s v="Freight - Light Vehicle-Diesel-&gt;2015-2000-3000CC"/>
    <s v="km"/>
    <n v="0.2524329173"/>
    <n v="3.784088E-4"/>
    <n v="3.5813693000000001E-3"/>
    <n v="0"/>
    <n v="0"/>
    <n v="0"/>
    <n v="0"/>
    <s v="-"/>
    <s v="-"/>
    <s v="-"/>
    <n v="0"/>
  </r>
  <r>
    <d v="2025-04-01T00:00:00"/>
    <d v="2025-06-30T00:00:00"/>
    <s v="All"/>
    <s v="All"/>
    <x v="4"/>
    <x v="2"/>
    <s v="Kiwi Express"/>
    <s v="Cindy McCartney (MOH)"/>
    <s v="Freight - Light Vehicle-Diesel-&gt;2015-&gt;=3000CC"/>
    <s v="Summary Quartely report"/>
    <s v="Moderate amount of uncertainty"/>
    <s v="Sort report by vehicle age, petrol type and engine size and colate data"/>
    <s v="Freight - Light Vehicle-Diesel-&gt;2015-&gt;=3000CC"/>
    <s v="km"/>
    <n v="0.255609735"/>
    <n v="3.8317100000000002E-4"/>
    <n v="3.6264400999999999E-3"/>
    <n v="0"/>
    <n v="0"/>
    <n v="0"/>
    <n v="0"/>
    <s v="-"/>
    <s v="-"/>
    <s v="-"/>
    <n v="0"/>
  </r>
  <r>
    <d v="2025-04-01T00:00:00"/>
    <d v="2025-06-30T00:00:00"/>
    <s v="All"/>
    <s v="All"/>
    <x v="4"/>
    <x v="2"/>
    <s v="NZ courrier"/>
    <s v="Cindy McCartney (MOH)"/>
    <s v="Freight - entered as tCO2-e (custom)"/>
    <s v="Summary Quartely report"/>
    <s v="Limited amount of uncertainty"/>
    <s v="Just used the t-co2e from  the report as the calculation methodology has  been certified by toitu"/>
    <s v="factor of 1000 as unit tCO2"/>
    <s v="tCO2"/>
    <n v="1000"/>
    <n v="0"/>
    <n v="0"/>
    <n v="0"/>
    <n v="0"/>
    <n v="0"/>
    <n v="0"/>
    <s v="-"/>
    <s v="-"/>
    <s v="-"/>
    <n v="0"/>
  </r>
  <r>
    <d v="2025-04-01T00:00:00"/>
    <d v="2025-06-30T00:00:00"/>
    <s v="All"/>
    <s v="All"/>
    <x v="4"/>
    <x v="2"/>
    <s v="Kiwi Express"/>
    <s v="Cindy McCartney (MOH)"/>
    <s v="Freight - Light Vehicle-diesel_&lt;2015_1350-1600CC"/>
    <s v="Summary Quartely report"/>
    <s v="Moderate amount of uncertainty"/>
    <s v="Sort report by vehicle age, petrol type and engine size and colate data"/>
    <s v="Freight - Light Vehicle-diesel_&lt;2015_1350-1600CC"/>
    <s v="km"/>
    <n v="0.1867466012"/>
    <n v="2.799419E-4"/>
    <n v="2.6494506E-3"/>
    <n v="0"/>
    <n v="0"/>
    <n v="0"/>
    <n v="0"/>
    <s v="-"/>
    <s v="-"/>
    <s v="-"/>
    <n v="0"/>
  </r>
  <r>
    <d v="2025-04-01T00:00:00"/>
    <d v="2025-06-30T00:00:00"/>
    <s v="All"/>
    <s v="All"/>
    <x v="4"/>
    <x v="2"/>
    <s v="Kiwi Express"/>
    <s v="Cindy McCartney (MOH)"/>
    <s v="Freight - Light Vehicle-Petrol_&lt;2010_1600-2000CC"/>
    <s v="Summary Quartely report"/>
    <s v="Moderate amount of uncertainty"/>
    <s v="Sort report by vehicle age, petrol type and engine size and colate data"/>
    <s v="Freight - Light Vehicle-Petrol_&lt;2010_1600-2000CC"/>
    <s v="km"/>
    <n v="0.29659281440000002"/>
    <n v="3.9434843000000002E-3"/>
    <n v="9.0478209999999993E-3"/>
    <n v="26"/>
    <n v="7.7114131744000005"/>
    <n v="0.1025305918"/>
    <n v="0.23524334599999999"/>
    <s v="-"/>
    <s v="-"/>
    <s v="-"/>
    <n v="8.0491871122000003E-3"/>
  </r>
  <r>
    <d v="2025-04-01T00:00:00"/>
    <d v="2025-06-30T00:00:00"/>
    <s v="All"/>
    <s v="All"/>
    <x v="5"/>
    <x v="2"/>
    <s v="Financial report"/>
    <s v="Leyton Anderson (MOH)"/>
    <s v="Personal Vehicles petrol - km"/>
    <s v="Financial quaterly report"/>
    <s v="Reasonable amount of uncertainty"/>
    <s v="Calculation of km base on IRD conversion rate of km/$ and % of diesel vehicle ownership  of 91%"/>
    <s v="private Car deault petrol"/>
    <s v="km"/>
    <n v="0.23411383620000001"/>
    <n v="3.1127667000000001E-3"/>
    <n v="7.1418456000000002E-3"/>
    <n v="1189.0025000000001"/>
    <n v="278.36193652639054"/>
    <n v="3.7010873882167501"/>
    <n v="8.4916722730140002"/>
    <s v="-"/>
    <s v="-"/>
    <s v="-"/>
    <n v="0.29055469618762131"/>
  </r>
  <r>
    <d v="2025-04-01T00:00:00"/>
    <d v="2025-06-30T00:00:00"/>
    <s v="All"/>
    <s v="All"/>
    <x v="5"/>
    <x v="2"/>
    <s v="Financial report"/>
    <s v="Leyton Anderson (MOH)"/>
    <s v="Personal Vehicles diesel - km"/>
    <s v="Financial quaterly report"/>
    <s v="Reasonable amount of uncertainty"/>
    <s v="Calculation of km base on IRD conversion rate of km/$ and % of diesel vehicle ownership  of 9%"/>
    <s v="private Car deault diesel"/>
    <s v="km"/>
    <n v="0.2609249461"/>
    <n v="3.9113880000000002E-4"/>
    <n v="3.7018492000000002E-3"/>
    <n v="117.59365000000001"/>
    <n v="30.683116787952269"/>
    <n v="4.5995439148620004E-2"/>
    <n v="0.43531395917758003"/>
    <s v="-"/>
    <s v="-"/>
    <s v="-"/>
    <n v="3.116442618627847E-2"/>
  </r>
  <r>
    <d v="2025-04-01T00:00:00"/>
    <d v="2025-06-30T00:00:00"/>
    <s v="All"/>
    <s v="All"/>
    <x v="6"/>
    <x v="2"/>
    <s v="Financial report"/>
    <s v="Leyton Anderson (MOH)"/>
    <s v="Public transport-Bus Diesel"/>
    <s v="Financial quaterly report"/>
    <s v="Reasonable amount of uncertainty"/>
    <s v="extracted based on expanses description"/>
    <s v="Public transport-Bus Diesel"/>
    <s v="pkm"/>
    <n v="0.1674311876"/>
    <n v="2.509872E-4"/>
    <n v="2.3754149E-3"/>
    <n v="0"/>
    <n v="0"/>
    <n v="0"/>
    <n v="0"/>
    <s v="-"/>
    <s v="-"/>
    <s v="-"/>
    <n v="0"/>
  </r>
  <r>
    <d v="2025-04-01T00:00:00"/>
    <d v="2025-06-30T00:00:00"/>
    <s v="All"/>
    <s v="All"/>
    <x v="6"/>
    <x v="2"/>
    <s v="Financial report"/>
    <s v="Leyton Anderson (MOH)"/>
    <s v="Public transport-Train metro electric"/>
    <s v="Financial quaterly report"/>
    <s v="Reasonable amount of uncertainty"/>
    <s v="extracted based on expanses description"/>
    <s v="Public transport-Train metro electric"/>
    <s v="pkm"/>
    <n v="1.9677095700000001E-2"/>
    <n v="5.132286E-4"/>
    <n v="3.2268799999999998E-5"/>
    <n v="0"/>
    <n v="0"/>
    <n v="0"/>
    <n v="0"/>
    <s v="-"/>
    <s v="-"/>
    <s v="-"/>
    <n v="0"/>
  </r>
  <r>
    <d v="2025-04-01T00:00:00"/>
    <d v="2025-06-30T00:00:00"/>
    <s v="All"/>
    <s v="All"/>
    <x v="6"/>
    <x v="2"/>
    <s v="Financial report"/>
    <s v="Leyton Anderson (MOH)"/>
    <s v="Public transport-Train metro diesel"/>
    <s v="Financial quaterly report"/>
    <s v="Reasonable amount of uncertainty"/>
    <s v="extracted based on expanses description"/>
    <s v="Public transport-Train metro diesel"/>
    <s v="pkm"/>
    <n v="0.27061144320000002"/>
    <n v="4.0565929999999999E-4"/>
    <n v="3.8392754999999998E-3"/>
    <n v="0"/>
    <n v="0"/>
    <n v="0"/>
    <n v="0"/>
    <s v="-"/>
    <s v="-"/>
    <s v="-"/>
    <n v="0"/>
  </r>
  <r>
    <d v="2025-04-01T00:00:00"/>
    <d v="2025-06-30T00:00:00"/>
    <s v="All"/>
    <s v="All"/>
    <x v="7"/>
    <x v="2"/>
    <s v="Hertz report"/>
    <s v="Cindy McCartney (MOH)"/>
    <s v="Rental Vehicles - Diesel"/>
    <s v="Hertz quartely summary report"/>
    <s v="Limited amount of uncertainty"/>
    <s v="sort report  by petrol type"/>
    <s v="Rental Vehicles - average  Diesel "/>
    <s v="km"/>
    <n v="0.17918902519999999"/>
    <n v="2.686128E-4"/>
    <n v="2.5422282000000002E-3"/>
    <n v="995"/>
    <n v="178.29308007399999"/>
    <n v="0.26726973599999998"/>
    <n v="2.5295170590000002"/>
    <s v="-"/>
    <s v="-"/>
    <s v="-"/>
    <n v="0.181089866869"/>
  </r>
  <r>
    <d v="2025-04-01T00:00:00"/>
    <d v="2025-06-30T00:00:00"/>
    <s v="All"/>
    <s v="All"/>
    <x v="7"/>
    <x v="2"/>
    <s v="Hertz report"/>
    <s v="Cindy McCartney (MOH)"/>
    <s v="Rental Vehicles - Electric"/>
    <s v="Hertz quartely summary report"/>
    <s v="Limited amount of uncertainty"/>
    <s v="sort report  by petrol type"/>
    <s v="Rental Vehicles - average Electric"/>
    <s v="km"/>
    <n v="2.1983857999999998E-2"/>
    <n v="6.1124620000000004E-4"/>
    <n v="4.2430199999999999E-5"/>
    <n v="0"/>
    <n v="0"/>
    <n v="0"/>
    <n v="0"/>
    <s v="-"/>
    <s v="-"/>
    <s v="-"/>
    <n v="0"/>
  </r>
  <r>
    <d v="2025-04-01T00:00:00"/>
    <d v="2025-06-30T00:00:00"/>
    <s v="All"/>
    <s v="All"/>
    <x v="7"/>
    <x v="2"/>
    <s v="Hertz report"/>
    <s v="Cindy McCartney (MOH)"/>
    <s v="Rental Vehicles - Petrol"/>
    <s v="Hertz quartely summary report"/>
    <s v="Limited amount of uncertainty"/>
    <s v="sort report  by petrol type"/>
    <s v="Rental Vehicles - average Petrol"/>
    <s v="km"/>
    <n v="0.17617028879999999"/>
    <n v="2.3423519999999998E-3"/>
    <n v="5.3742273999999998E-3"/>
    <n v="8818"/>
    <n v="1553.4696066383999"/>
    <n v="20.654859935999998"/>
    <n v="47.3899372132"/>
    <s v="-"/>
    <s v="-"/>
    <s v="-"/>
    <n v="1.6215144037875999"/>
  </r>
  <r>
    <d v="2025-04-01T00:00:00"/>
    <d v="2025-06-30T00:00:00"/>
    <s v="All"/>
    <s v="All"/>
    <x v="7"/>
    <x v="2"/>
    <s v="AVIS, EZI, Thrift,Budget reports"/>
    <s v="Cindy McCartney (MOH)"/>
    <s v="Rental Cars-Light Passenger vehicle petrol post 2015 fleet 1350-&lt;1600CC"/>
    <s v="AVIS, EZI, Thrift,Budget reports"/>
    <s v="Moderate amount of uncertainty"/>
    <s v="As AVIS, Budget and Ezi uses average emissions factor MFE factors have been chosen instead ,depending on engine size and petrol type for each class of car"/>
    <s v="Rental Cars-Light Passenger vehicle petrol post 2015 fleet 1350-&lt;1600CC"/>
    <s v="km"/>
    <n v="0.1564603487"/>
    <n v="2.0802895000000001E-3"/>
    <n v="4.7729586000000001E-3"/>
    <n v="0"/>
    <n v="0"/>
    <n v="0"/>
    <n v="0"/>
    <s v="-"/>
    <s v="-"/>
    <s v="-"/>
    <n v="0"/>
  </r>
  <r>
    <d v="2025-04-01T00:00:00"/>
    <d v="2025-06-30T00:00:00"/>
    <s v="All"/>
    <s v="All"/>
    <x v="7"/>
    <x v="2"/>
    <s v="AVIS, EZI, Thrift,Budget reports"/>
    <s v="Cindy McCartney (MOH)"/>
    <s v="Rental Cars-Light Passenger vehicle petrol post 2015 fleet 1600-&lt;2000 CC"/>
    <s v="AVIS, EZI, Thrift,Budget reports"/>
    <s v="Moderate amount of uncertainty"/>
    <s v="As AVIS, Budget and Ezi uses average emissions factor MFE factors have been chosen instead ,depending on engine size and petrol type for each class of car"/>
    <s v="Rental Cars-Light Passenger vehicle petrol post 2015 fleet 1600-&lt;2000 CC"/>
    <s v="km"/>
    <n v="0.17617028879999999"/>
    <n v="2.3423519999999998E-3"/>
    <n v="5.3742273999999998E-3"/>
    <n v="1256"/>
    <n v="221.2698827328"/>
    <n v="2.9419941119999997"/>
    <n v="6.7500296143999998"/>
    <s v="-"/>
    <s v="-"/>
    <s v="-"/>
    <n v="0.23096190645920001"/>
  </r>
  <r>
    <d v="2025-04-01T00:00:00"/>
    <d v="2025-06-30T00:00:00"/>
    <s v="All"/>
    <s v="All"/>
    <x v="7"/>
    <x v="2"/>
    <s v="AVIS, EZI, Thrift,Budget reports"/>
    <s v="Cindy McCartney (MOH)"/>
    <s v="Rental Cars-Light Passenger vehicle petrol post 2015 fleet 2000-&lt;3000 CC"/>
    <s v="AVIS, EZI, Thrift,Budget reports"/>
    <s v="Moderate amount of uncertainty"/>
    <s v="As AVIS, Budget and Ezi uses average emissions factor MFE factors have been chosen instead ,depending on engine size and petrol type for each class of car"/>
    <s v="Rental Cars-Light Passenger vehicle petrol post 2015 fleet 2000-&lt;3000 CC"/>
    <s v="km"/>
    <n v="0.19567703359999999"/>
    <n v="2.6017127000000002E-3"/>
    <n v="5.9692976000000003E-3"/>
    <n v="326"/>
    <n v="63.7907129536"/>
    <n v="0.84815834020000003"/>
    <n v="1.9459910176000002"/>
    <s v="-"/>
    <s v="-"/>
    <s v="-"/>
    <n v="6.6584862311399984E-2"/>
  </r>
  <r>
    <d v="2025-04-01T00:00:00"/>
    <d v="2025-06-30T00:00:00"/>
    <s v="All"/>
    <s v="All"/>
    <x v="7"/>
    <x v="2"/>
    <s v="AVIS, EZI, Thrift,Budget reports"/>
    <s v="Cindy McCartney (MOH)"/>
    <s v="Rental Cars-Light Passenger vehicle petrol post 2015 fleet &gt;=3000 CC"/>
    <s v="AVIS, EZI, Thrift,Budget reports"/>
    <s v="Moderate amount of uncertainty"/>
    <s v="As AVIS, Budget and Ezi uses average emissions factor MFE factors have been chosen instead ,depending on engine size and petrol type for each class of car"/>
    <s v="Rental Cars-Light Passenger vehicle petrol post 2015 fleet &gt;=3000 CC"/>
    <s v="km"/>
    <n v="0.23408093739999999"/>
    <n v="3.1123293000000002E-3"/>
    <n v="7.1408419999999997E-3"/>
    <n v="613"/>
    <n v="143.4916146262"/>
    <n v="1.9078578609000001"/>
    <n v="4.3773361460000002"/>
    <s v="-"/>
    <s v="-"/>
    <s v="-"/>
    <n v="0.14977680863310003"/>
  </r>
  <r>
    <d v="2025-04-01T00:00:00"/>
    <d v="2025-06-30T00:00:00"/>
    <s v="All"/>
    <s v="All"/>
    <x v="7"/>
    <x v="2"/>
    <s v="AVIS, EZI, Thrift,Budget reports"/>
    <s v="Cindy McCartney (MOH)"/>
    <s v="Rental Cars-Light Passenger vehicle diesel post 2015 fleet 2000-&lt;3000 CC"/>
    <s v="AVIS, EZI, Thrift,Budget reports"/>
    <s v="Moderate amount of uncertainty"/>
    <s v="As AVIS, Budget and Ezi uses average emissions factor MFE factors have been chosen instead ,depending on engine size and petrol type for each class of car"/>
    <s v="Rental Cars-Light Passenger vehicle diesel post 2015 fleet 2000-&lt;3000 CC"/>
    <s v="km"/>
    <n v="0.22018012419999999"/>
    <n v="3.300604E-4"/>
    <n v="3.1237856999999998E-3"/>
    <n v="0"/>
    <n v="0"/>
    <n v="0"/>
    <n v="0"/>
    <s v="-"/>
    <s v="-"/>
    <s v="-"/>
    <n v="0"/>
  </r>
  <r>
    <d v="2025-04-01T00:00:00"/>
    <d v="2025-06-30T00:00:00"/>
    <s v="All"/>
    <s v="All"/>
    <x v="7"/>
    <x v="2"/>
    <s v="AVIS, EZI, Thrift,Budget reports"/>
    <s v="Cindy McCartney (MOH)"/>
    <s v="Rental Cars-Light Passenger vehicle petrol/hybrid post 2015 fleet 1600-&lt;2000CC"/>
    <s v="AVIS, EZI, Thrift,Budget reports"/>
    <s v="Moderate amount of uncertainty"/>
    <s v="As AVIS, Budget and Ezi uses average emissions factor MFE factors have been chosen instead ,depending on engine size and petrol type for each class of car"/>
    <s v="Rental Cars-Light Passenger vehicle petrol/hybride post 2015 fleet 1600-&lt;2000CC"/>
    <s v="km"/>
    <n v="0.13908180689999999"/>
    <n v="1.8492252E-3"/>
    <n v="4.2428110999999996E-3"/>
    <n v="200"/>
    <n v="27.81636138"/>
    <n v="0.36984504000000001"/>
    <n v="0.84856221999999992"/>
    <s v="-"/>
    <s v="-"/>
    <s v="-"/>
    <n v="2.9034768640000003E-2"/>
  </r>
  <r>
    <d v="2025-04-01T00:00:00"/>
    <d v="2025-06-30T00:00:00"/>
    <s v="All"/>
    <s v="All"/>
    <x v="7"/>
    <x v="2"/>
    <s v="AVIS, EZI, Thrift,Budget reports"/>
    <s v="Cindy McCartney (MOH)"/>
    <s v="Rental Cars-Light Passenger vehicle petrol/hybrid post 2015 fleet 2000-&lt;3000CC"/>
    <s v="AVIS, EZI, Thrift,Budget reports"/>
    <s v="Moderate amount of uncertainty"/>
    <s v="As AVIS, Budget and Ezi uses average emissions factor MFE factors have been chosen instead ,depending on engine size and petrol type for each class of car"/>
    <s v="Rental Cars-Light Passenger vehicle petrol/hybride post 2015 fleet 2000-&lt;3000CC"/>
    <s v="km"/>
    <n v="0.15448186859999999"/>
    <n v="2.0539836999999999E-3"/>
    <n v="4.7126034000000002E-3"/>
    <n v="3.679000000000001E-2"/>
    <n v="5.6833879457940011E-3"/>
    <n v="7.5566060323000014E-5"/>
    <n v="1.7337667908600007E-4"/>
    <s v="-"/>
    <s v="-"/>
    <s v="-"/>
    <n v="5.9323306852030018E-6"/>
  </r>
  <r>
    <d v="2025-04-01T00:00:00"/>
    <d v="2025-06-30T00:00:00"/>
    <s v="All"/>
    <s v="All"/>
    <x v="8"/>
    <x v="2"/>
    <s v="Taxicharge report"/>
    <s v="Cindy McCartney (MOH)"/>
    <s v="Taxi - km"/>
    <s v="Taxicharge quarterly summary report"/>
    <s v="Limited amount of uncertainty"/>
    <s v="collate data"/>
    <s v="Taxi - km"/>
    <s v="km"/>
    <n v="0.1570991692"/>
    <n v="1.4983168E-3"/>
    <n v="3.6652696999999999E-3"/>
    <n v="9886.1336999999985"/>
    <n v="1553.1033908701218"/>
    <n v="14.812560209756159"/>
    <n v="36.235346300758884"/>
    <s v="-"/>
    <s v="-"/>
    <s v="-"/>
    <n v="1.6041512973806369"/>
  </r>
  <r>
    <d v="2025-04-01T00:00:00"/>
    <d v="2025-06-30T00:00:00"/>
    <s v="All"/>
    <s v="All"/>
    <x v="8"/>
    <x v="2"/>
    <s v="Financial report"/>
    <s v="Leyton Anderson (MOH)"/>
    <s v="Taxi - dollars"/>
    <s v="Financial quaterly report"/>
    <s v="Reasonable amount of uncertainty"/>
    <s v="Sort depending on travel expenses description or financial codification outside normal contract"/>
    <s v="Taxi - dollars"/>
    <s v="Dollars"/>
    <n v="4.3397560600000003E-2"/>
    <n v="4.1389969999999998E-4"/>
    <n v="1.0125055000000001E-3"/>
    <n v="1501.46"/>
    <n v="65.159701338476012"/>
    <n v="0.62145384356199995"/>
    <n v="1.5202365080300002"/>
    <s v="-"/>
    <s v="-"/>
    <s v="-"/>
    <n v="6.7301391690068005E-2"/>
  </r>
  <r>
    <d v="2025-04-01T00:00:00"/>
    <d v="2025-06-30T00:00:00"/>
    <s v="All"/>
    <s v="All"/>
    <x v="9"/>
    <x v="2"/>
    <s v="Internal calcuation"/>
    <s v="Simon Clear (MOH)"/>
    <s v="Working from home (default)"/>
    <s v="year end spreadsheet"/>
    <s v="Moderate amount of uncertainty"/>
    <s v="data provided by MOH"/>
    <s v="WFH default"/>
    <s v="edays"/>
    <n v="0.46580171850000002"/>
    <n v="1.29513002E-2"/>
    <n v="8.9902560000000001E-4"/>
    <n v="24760.19000000001"/>
    <n v="11533.33905238652"/>
    <n v="320.67665369903813"/>
    <n v="22.260044670864009"/>
    <s v="-"/>
    <s v="-"/>
    <s v="-"/>
    <n v="11.876275750756422"/>
  </r>
  <r>
    <d v="2025-04-01T00:00:00"/>
    <d v="2025-06-30T00:00:00"/>
    <s v="All"/>
    <s v="All"/>
    <x v="10"/>
    <x v="3"/>
    <s v="Waste Management NZ limited report"/>
    <s v="Nick Glennie"/>
    <s v="Landfill - OG"/>
    <s v="Waste Management quaterly report"/>
    <s v="Moderate amount of uncertainty"/>
    <s v="Collate the data from the summary report and as all the ministry location have landfill with gas recovery then we used the associated emission factor"/>
    <s v="Unknown composition with gas recovery office waste"/>
    <s v="kg"/>
    <n v="0"/>
    <n v="0.58404864000000001"/>
    <n v="0"/>
    <n v="13758.966"/>
    <n v="0"/>
    <n v="8035.90538010624"/>
    <n v="0"/>
    <s v="-"/>
    <s v="-"/>
    <s v="-"/>
    <n v="8.0359053801062394"/>
  </r>
  <r>
    <d v="2025-04-01T00:00:00"/>
    <d v="2025-06-30T00:00:00"/>
    <s v="All"/>
    <s v="All"/>
    <x v="11"/>
    <x v="3"/>
    <s v="Smart Power report"/>
    <s v="Smart power"/>
    <s v="Electricity Transmission Losses"/>
    <s v="Smart Power  report"/>
    <s v="Limited amount of uncertainty"/>
    <s v="Report from Smart Power database base on actual verified invoices and processed to an environmental format"/>
    <s v="Electricity Transmission Losses"/>
    <s v="kWh"/>
    <n v="7.4682387999999997E-3"/>
    <n v="2.0764930000000001E-4"/>
    <n v="1.44142E-5"/>
    <n v="286509.50948387099"/>
    <n v="2139.7214352964133"/>
    <n v="59.493499087669178"/>
    <n v="4.129805371602413"/>
    <s v="-"/>
    <s v="-"/>
    <s v="-"/>
    <n v="2.2033447397556847"/>
  </r>
  <r>
    <d v="2025-04-01T00:00:00"/>
    <d v="2025-06-30T00:00:00"/>
    <s v="All"/>
    <s v="All"/>
    <x v="12"/>
    <x v="3"/>
    <m/>
    <m/>
    <s v="Water"/>
    <m/>
    <m/>
    <m/>
    <m/>
    <s v="kL"/>
    <n v="4.7147309900000003E-2"/>
    <n v="1.3108989000000001E-3"/>
    <n v="9.0997199999999997E-5"/>
    <n v="0"/>
    <n v="0"/>
    <n v="0"/>
    <n v="0"/>
    <s v="-"/>
    <s v="-"/>
    <s v="-"/>
    <n v="0"/>
  </r>
  <r>
    <d v="2025-04-01T00:00:00"/>
    <d v="2025-06-30T00:00:00"/>
    <s v="All"/>
    <s v="All"/>
    <x v="2"/>
    <x v="2"/>
    <s v="Tandem Report"/>
    <s v="Cindy McCartney (MOH)"/>
    <s v="Accommodation - Indonesia"/>
    <s v="Summary Quartely report"/>
    <s v="Limited amount of uncertainty"/>
    <s v="sort report by country of destination and chose appropriate emmission factor"/>
    <s v="Hotel stay - Indonesia"/>
    <s v="Nights"/>
    <n v="52.313935870000002"/>
    <n v="0"/>
    <n v="0"/>
    <n v="0"/>
    <n v="0"/>
    <n v="0"/>
    <n v="0"/>
    <s v="-"/>
    <s v="-"/>
    <s v="-"/>
    <n v="0"/>
  </r>
  <r>
    <d v="2025-04-01T00:00:00"/>
    <d v="2025-06-30T00:00:00"/>
    <s v="All"/>
    <s v="All"/>
    <x v="2"/>
    <x v="2"/>
    <s v="Tandem Report"/>
    <s v="Cindy McCartney (MOH)"/>
    <s v="Accommodation - Panama"/>
    <s v="Summary Quartely report"/>
    <s v="Limited amount of uncertainty"/>
    <s v="sort report by country of destination and chose appropriate emmission factor"/>
    <s v="Hotel stay - Panama"/>
    <s v="Nights"/>
    <n v="21.19874686"/>
    <n v="0"/>
    <n v="0"/>
    <n v="0"/>
    <n v="0"/>
    <n v="0"/>
    <n v="0"/>
    <s v="-"/>
    <s v="-"/>
    <s v="-"/>
    <n v="0"/>
  </r>
  <r>
    <d v="2025-04-01T00:00:00"/>
    <d v="2025-06-30T00:00:00"/>
    <s v="All"/>
    <s v="All"/>
    <x v="2"/>
    <x v="2"/>
    <s v="Tandem Report"/>
    <s v="Cindy McCartney (MOH)"/>
    <s v="Accommodation - South Africa"/>
    <s v="Summary Quartely report"/>
    <s v="Limited amount of uncertainty"/>
    <s v="sort report by country of destination and chose appropriate emmission factor"/>
    <s v="Hotel stay - South Africa"/>
    <s v="Nights"/>
    <n v="52.748677549999996"/>
    <n v="0"/>
    <n v="0"/>
    <n v="0"/>
    <n v="0"/>
    <n v="0"/>
    <n v="0"/>
    <s v="-"/>
    <s v="-"/>
    <s v="-"/>
    <n v="0"/>
  </r>
  <r>
    <d v="2025-04-01T00:00:00"/>
    <d v="2025-06-30T00:00:00"/>
    <s v="All"/>
    <s v="All"/>
    <x v="2"/>
    <x v="2"/>
    <s v="Tandem Report"/>
    <s v="Cindy McCartney (MOH)"/>
    <s v="Accommodation - Hungary"/>
    <s v="Summary Quartely report"/>
    <s v="Limited amount of uncertainty"/>
    <s v="sort report by country of destination and chose appropriate emmission factor"/>
    <s v="Hotel stay - Hungary"/>
    <s v="Nights"/>
    <n v="22.227532950000001"/>
    <n v="0"/>
    <n v="0"/>
    <n v="0"/>
    <n v="0"/>
    <n v="0"/>
    <n v="0"/>
    <s v="-"/>
    <s v="-"/>
    <s v="-"/>
    <n v="0"/>
  </r>
  <r>
    <d v="2025-04-01T00:00:00"/>
    <d v="2025-06-30T00:00:00"/>
    <s v="All"/>
    <s v="All"/>
    <x v="6"/>
    <x v="2"/>
    <s v="Financial report"/>
    <s v="Leyton Anderson (MOH)"/>
    <s v="Public transport passenger - Bus Electric"/>
    <s v="Financial quaterly report"/>
    <s v="Reasonable amount of uncertainty"/>
    <s v="extracted based on expanses description"/>
    <s v="Bus_elec_pkm"/>
    <s v="pkm"/>
    <n v="2.0053593299999999E-2"/>
    <n v="5.3611000000000002E-4"/>
    <n v="3.43928E-5"/>
    <n v="330"/>
    <n v="6.6176857889999994"/>
    <n v="0.1769163"/>
    <n v="1.1349624000000001E-2"/>
    <s v="-"/>
    <s v="-"/>
    <s v="-"/>
    <n v="6.8059517129999995E-3"/>
  </r>
  <r>
    <d v="2025-04-01T00:00:00"/>
    <d v="2025-06-30T00:00:00"/>
    <s v="All"/>
    <s v="All"/>
    <x v="2"/>
    <x v="2"/>
    <s v="Tandem Report"/>
    <s v="Cindy McCartney (MOH)"/>
    <s v="Accommodation - Belgium"/>
    <s v="Summary Quartely report"/>
    <s v="Limited amount of uncertainty"/>
    <s v="sort report by country of destination and chose appropriate emmission factor"/>
    <s v="Hotel stay - Belgium"/>
    <s v="Nights"/>
    <n v="14.552063"/>
    <n v="0"/>
    <n v="0"/>
    <n v="0"/>
    <n v="0"/>
    <n v="0"/>
    <n v="0"/>
    <s v="-"/>
    <s v="-"/>
    <s v="-"/>
    <n v="0"/>
  </r>
  <r>
    <d v="2025-04-01T00:00:00"/>
    <d v="2025-06-30T00:00:00"/>
    <s v="All"/>
    <s v="All"/>
    <x v="2"/>
    <x v="2"/>
    <s v="Tandem Report"/>
    <s v="Cindy McCartney (MOH)"/>
    <s v="Accommodation - Brazil"/>
    <s v="Summary Quartely report"/>
    <s v="Limited amount of uncertainty"/>
    <s v="sort report by country of destination and chose appropriate emmission factor"/>
    <s v="Hotel stay - Brazil"/>
    <s v="Nights"/>
    <n v="6.7573100620000002"/>
    <n v="0"/>
    <n v="0"/>
    <n v="0"/>
    <n v="0"/>
    <n v="0"/>
    <n v="0"/>
    <s v="-"/>
    <s v="-"/>
    <s v="-"/>
    <n v="0"/>
  </r>
  <r>
    <d v="2025-04-01T00:00:00"/>
    <d v="2025-06-30T00:00:00"/>
    <s v="All"/>
    <s v="All"/>
    <x v="2"/>
    <x v="3"/>
    <s v="Tandem Report"/>
    <s v="Cindy McCartney (MOH)"/>
    <s v="Accommodation - Argentina"/>
    <s v="Summary Quartely report"/>
    <s v="Limited amount of uncertainty"/>
    <s v="sort report by country of destination and chose appropriate emmission factor"/>
    <s v="Hotel stay - Argentina"/>
    <s v="Nights"/>
    <n v="15.32536591"/>
    <n v="0"/>
    <n v="0"/>
    <n v="6"/>
    <n v="91.952195459999999"/>
    <n v="0"/>
    <n v="0"/>
    <s v="-"/>
    <s v="-"/>
    <s v="-"/>
    <n v="9.1952195459999997E-2"/>
  </r>
  <r>
    <m/>
    <m/>
    <m/>
    <m/>
    <x v="13"/>
    <x v="4"/>
    <m/>
    <m/>
    <m/>
    <m/>
    <m/>
    <m/>
    <m/>
    <m/>
    <m/>
    <m/>
    <m/>
    <m/>
    <m/>
    <m/>
    <m/>
    <m/>
    <m/>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5.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5.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62F0BBD3-43E3-418D-8194-8422912DF97B}" name="PivotTable1" cacheId="3"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G3:I17" firstHeaderRow="0" firstDataRow="1" firstDataCol="1"/>
  <pivotFields count="25">
    <pivotField numFmtId="164" showAll="0"/>
    <pivotField numFmtId="164" showAll="0"/>
    <pivotField showAll="0"/>
    <pivotField showAll="0"/>
    <pivotField axis="axisRow" showAll="0">
      <items count="14">
        <item x="2"/>
        <item x="3"/>
        <item x="1"/>
        <item x="4"/>
        <item x="0"/>
        <item x="10"/>
        <item x="5"/>
        <item x="6"/>
        <item x="7"/>
        <item x="8"/>
        <item x="11"/>
        <item x="12"/>
        <item x="9"/>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numFmtId="43" showAll="0"/>
    <pivotField numFmtId="43" showAll="0"/>
    <pivotField numFmtId="43" showAll="0"/>
    <pivotField showAll="0"/>
    <pivotField showAll="0"/>
    <pivotField showAll="0"/>
    <pivotField dataField="1" numFmtId="167" showAll="0"/>
  </pivotFields>
  <rowFields count="1">
    <field x="4"/>
  </rowFields>
  <rowItems count="14">
    <i>
      <x/>
    </i>
    <i>
      <x v="1"/>
    </i>
    <i>
      <x v="2"/>
    </i>
    <i>
      <x v="3"/>
    </i>
    <i>
      <x v="4"/>
    </i>
    <i>
      <x v="5"/>
    </i>
    <i>
      <x v="6"/>
    </i>
    <i>
      <x v="7"/>
    </i>
    <i>
      <x v="8"/>
    </i>
    <i>
      <x v="9"/>
    </i>
    <i>
      <x v="10"/>
    </i>
    <i>
      <x v="11"/>
    </i>
    <i>
      <x v="12"/>
    </i>
    <i t="grand">
      <x/>
    </i>
  </rowItems>
  <colFields count="1">
    <field x="-2"/>
  </colFields>
  <colItems count="2">
    <i>
      <x/>
    </i>
    <i i="1">
      <x v="1"/>
    </i>
  </colItems>
  <dataFields count="2">
    <dataField name="Sum of Quantity" fld="17" baseField="0" baseItem="0" numFmtId="4"/>
    <dataField name="Sum of Total emissions_x000a_(t CO2e)" fld="24" baseField="0" baseItem="0" numFmtId="168"/>
  </dataFields>
  <formats count="3">
    <format dxfId="2">
      <pivotArea outline="0" collapsedLevelsAreSubtotals="1" fieldPosition="0">
        <references count="1">
          <reference field="4294967294" count="1" selected="0">
            <x v="0"/>
          </reference>
        </references>
      </pivotArea>
    </format>
    <format dxfId="1">
      <pivotArea outline="0" collapsedLevelsAreSubtotals="1" fieldPosition="0">
        <references count="1">
          <reference field="4294967294" count="1" selected="0">
            <x v="1"/>
          </reference>
        </references>
      </pivotArea>
    </format>
    <format dxfId="0">
      <pivotArea collapsedLevelsAreSubtotals="1" fieldPosition="0">
        <references count="2">
          <reference field="4294967294" count="1" selected="0">
            <x v="1"/>
          </reference>
          <reference field="4" count="1">
            <x v="0"/>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C761DF83-94AE-47C6-BF52-0D82704D32EF}" name="PivotTable2"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L3:N17" firstHeaderRow="0" firstDataRow="1" firstDataCol="1"/>
  <pivotFields count="25">
    <pivotField numFmtId="164" showAll="0"/>
    <pivotField numFmtId="164" showAll="0"/>
    <pivotField showAll="0"/>
    <pivotField showAll="0"/>
    <pivotField axis="axisRow" showAll="0">
      <items count="14">
        <item x="2"/>
        <item x="3"/>
        <item x="1"/>
        <item x="4"/>
        <item x="0"/>
        <item x="10"/>
        <item x="5"/>
        <item x="6"/>
        <item x="7"/>
        <item x="8"/>
        <item x="11"/>
        <item x="12"/>
        <item x="9"/>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numFmtId="43" showAll="0"/>
    <pivotField numFmtId="43" showAll="0"/>
    <pivotField numFmtId="43" showAll="0"/>
    <pivotField showAll="0"/>
    <pivotField showAll="0"/>
    <pivotField showAll="0"/>
    <pivotField dataField="1" numFmtId="167" showAll="0"/>
  </pivotFields>
  <rowFields count="1">
    <field x="4"/>
  </rowFields>
  <rowItems count="14">
    <i>
      <x/>
    </i>
    <i>
      <x v="1"/>
    </i>
    <i>
      <x v="2"/>
    </i>
    <i>
      <x v="3"/>
    </i>
    <i>
      <x v="4"/>
    </i>
    <i>
      <x v="5"/>
    </i>
    <i>
      <x v="6"/>
    </i>
    <i>
      <x v="7"/>
    </i>
    <i>
      <x v="8"/>
    </i>
    <i>
      <x v="9"/>
    </i>
    <i>
      <x v="10"/>
    </i>
    <i>
      <x v="11"/>
    </i>
    <i>
      <x v="12"/>
    </i>
    <i t="grand">
      <x/>
    </i>
  </rowItems>
  <colFields count="1">
    <field x="-2"/>
  </colFields>
  <colItems count="2">
    <i>
      <x/>
    </i>
    <i i="1">
      <x v="1"/>
    </i>
  </colItems>
  <dataFields count="2">
    <dataField name="Sum of Quantity" fld="17" baseField="0" baseItem="0" numFmtId="4"/>
    <dataField name="Sum of Total emissions_x000a_(t CO2e)" fld="24" baseField="0" baseItem="0" numFmtId="168"/>
  </dataFields>
  <formats count="2">
    <format dxfId="4">
      <pivotArea outline="0" collapsedLevelsAreSubtotals="1" fieldPosition="0">
        <references count="1">
          <reference field="4294967294" count="1" selected="0">
            <x v="0"/>
          </reference>
        </references>
      </pivotArea>
    </format>
    <format dxfId="3">
      <pivotArea outline="0" collapsedLevelsAreSubtotals="1" fieldPosition="0">
        <references count="1">
          <reference field="4294967294" count="1" selected="0">
            <x v="1"/>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D18673D8-8C71-4848-85B5-F88990A71C42}" name="PivotTable5" cacheId="2"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3:C17" firstHeaderRow="0" firstDataRow="1" firstDataCol="1"/>
  <pivotFields count="25">
    <pivotField numFmtId="164" showAll="0"/>
    <pivotField numFmtId="164" showAll="0"/>
    <pivotField showAll="0"/>
    <pivotField showAll="0"/>
    <pivotField axis="axisRow" showAll="0">
      <items count="14">
        <item x="2"/>
        <item x="3"/>
        <item x="1"/>
        <item x="4"/>
        <item x="0"/>
        <item x="10"/>
        <item x="5"/>
        <item x="6"/>
        <item x="7"/>
        <item x="8"/>
        <item x="11"/>
        <item x="12"/>
        <item x="9"/>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numFmtId="43" showAll="0"/>
    <pivotField numFmtId="43" showAll="0"/>
    <pivotField numFmtId="43" showAll="0"/>
    <pivotField showAll="0"/>
    <pivotField showAll="0"/>
    <pivotField showAll="0"/>
    <pivotField dataField="1" showAll="0"/>
  </pivotFields>
  <rowFields count="1">
    <field x="4"/>
  </rowFields>
  <rowItems count="14">
    <i>
      <x/>
    </i>
    <i>
      <x v="1"/>
    </i>
    <i>
      <x v="2"/>
    </i>
    <i>
      <x v="3"/>
    </i>
    <i>
      <x v="4"/>
    </i>
    <i>
      <x v="5"/>
    </i>
    <i>
      <x v="6"/>
    </i>
    <i>
      <x v="7"/>
    </i>
    <i>
      <x v="8"/>
    </i>
    <i>
      <x v="9"/>
    </i>
    <i>
      <x v="10"/>
    </i>
    <i>
      <x v="11"/>
    </i>
    <i>
      <x v="12"/>
    </i>
    <i t="grand">
      <x/>
    </i>
  </rowItems>
  <colFields count="1">
    <field x="-2"/>
  </colFields>
  <colItems count="2">
    <i>
      <x/>
    </i>
    <i i="1">
      <x v="1"/>
    </i>
  </colItems>
  <dataFields count="2">
    <dataField name="Sum of Quantity" fld="17" baseField="0" baseItem="0"/>
    <dataField name="Sum of Total emissions_x000a_(t CO2e)" fld="24" baseField="0" baseItem="0"/>
  </dataFields>
  <formats count="2">
    <format dxfId="6">
      <pivotArea collapsedLevelsAreSubtotals="1" fieldPosition="0">
        <references count="2">
          <reference field="4294967294" count="1" selected="0">
            <x v="0"/>
          </reference>
          <reference field="4" count="0"/>
        </references>
      </pivotArea>
    </format>
    <format dxfId="5">
      <pivotArea collapsedLevelsAreSubtotals="1" fieldPosition="0">
        <references count="2">
          <reference field="4294967294" count="1" selected="0">
            <x v="1"/>
          </reference>
          <reference field="4" count="0"/>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5206F965-1F91-4DE3-BBB5-B2225DA8D05E}" name="PivotTable3" cacheId="1"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S3:U17" firstHeaderRow="0" firstDataRow="1" firstDataCol="1"/>
  <pivotFields count="25">
    <pivotField showAll="0"/>
    <pivotField showAll="0"/>
    <pivotField showAll="0"/>
    <pivotField showAll="0"/>
    <pivotField axis="axisRow" showAll="0">
      <items count="17">
        <item x="2"/>
        <item x="3"/>
        <item x="1"/>
        <item x="4"/>
        <item x="0"/>
        <item m="1" x="15"/>
        <item m="1" x="14"/>
        <item x="10"/>
        <item x="5"/>
        <item x="6"/>
        <item x="7"/>
        <item x="8"/>
        <item x="11"/>
        <item x="12"/>
        <item x="9"/>
        <item h="1" x="13"/>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 showAll="0"/>
    <pivotField showAll="0"/>
    <pivotField dataField="1" showAll="0"/>
  </pivotFields>
  <rowFields count="1">
    <field x="4"/>
  </rowFields>
  <rowItems count="14">
    <i>
      <x/>
    </i>
    <i>
      <x v="1"/>
    </i>
    <i>
      <x v="2"/>
    </i>
    <i>
      <x v="3"/>
    </i>
    <i>
      <x v="4"/>
    </i>
    <i>
      <x v="7"/>
    </i>
    <i>
      <x v="8"/>
    </i>
    <i>
      <x v="9"/>
    </i>
    <i>
      <x v="10"/>
    </i>
    <i>
      <x v="11"/>
    </i>
    <i>
      <x v="12"/>
    </i>
    <i>
      <x v="13"/>
    </i>
    <i>
      <x v="14"/>
    </i>
    <i t="grand">
      <x/>
    </i>
  </rowItems>
  <colFields count="1">
    <field x="-2"/>
  </colFields>
  <colItems count="2">
    <i>
      <x/>
    </i>
    <i i="1">
      <x v="1"/>
    </i>
  </colItems>
  <dataFields count="2">
    <dataField name="Sum of Quantity" fld="17" baseField="0" baseItem="0"/>
    <dataField name="Sum of Total emissions_x000a_(t CO2e)" fld="24" baseField="0" baseItem="0" numFmtId="168"/>
  </dataFields>
  <formats count="1">
    <format dxfId="7">
      <pivotArea outline="0" collapsedLevelsAreSubtotals="1" fieldPosition="0">
        <references count="1">
          <reference field="4294967294" count="1" selected="0">
            <x v="1"/>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8AB2BCCC-B2B4-4337-BEA8-8EB742F0516F}" name="PivotTable6" cacheId="4"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46:G51" firstHeaderRow="0" firstDataRow="1" firstDataCol="1"/>
  <pivotFields count="25">
    <pivotField numFmtId="164" showAll="0"/>
    <pivotField numFmtId="164" showAll="0"/>
    <pivotField showAll="0"/>
    <pivotField showAll="0"/>
    <pivotField showAll="0"/>
    <pivotField axis="axisRow" showAll="0">
      <items count="6">
        <item x="0"/>
        <item x="1"/>
        <item x="2"/>
        <item x="3"/>
        <item h="1" x="4"/>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dataField="1" numFmtId="43" showAll="0"/>
    <pivotField dataField="1" numFmtId="43" showAll="0"/>
    <pivotField dataField="1" numFmtId="43" showAll="0"/>
    <pivotField dataField="1" showAll="0"/>
    <pivotField dataField="1" showAll="0"/>
    <pivotField dataField="1" showAll="0"/>
    <pivotField numFmtId="167" showAll="0"/>
  </pivotFields>
  <rowFields count="1">
    <field x="5"/>
  </rowFields>
  <rowItems count="5">
    <i>
      <x/>
    </i>
    <i>
      <x v="1"/>
    </i>
    <i>
      <x v="2"/>
    </i>
    <i>
      <x v="3"/>
    </i>
    <i t="grand">
      <x/>
    </i>
  </rowItems>
  <colFields count="1">
    <field x="-2"/>
  </colFields>
  <colItems count="6">
    <i>
      <x/>
    </i>
    <i i="1">
      <x v="1"/>
    </i>
    <i i="2">
      <x v="2"/>
    </i>
    <i i="3">
      <x v="3"/>
    </i>
    <i i="4">
      <x v="4"/>
    </i>
    <i i="5">
      <x v="5"/>
    </i>
  </colItems>
  <dataFields count="6">
    <dataField name="Sum of CO22" fld="18" baseField="0" baseItem="0"/>
    <dataField name="Sum of CH42" fld="19" baseField="0" baseItem="0"/>
    <dataField name="Sum of N2O2" fld="20" baseField="0" baseItem="0"/>
    <dataField name="Sum of HFCs" fld="21" baseField="5" baseItem="0"/>
    <dataField name="Sum of PFCs" fld="22" baseField="5" baseItem="0"/>
    <dataField name="Sum of SF6" fld="23" baseField="5" baseItem="0"/>
  </dataFields>
  <formats count="1">
    <format dxfId="8">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B682E604-15A2-4866-A012-B8FC959D656E}" name="PivotTable4" cacheId="4"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24:C38" firstHeaderRow="0" firstDataRow="1" firstDataCol="1"/>
  <pivotFields count="25">
    <pivotField numFmtId="164" showAll="0"/>
    <pivotField numFmtId="164" showAll="0"/>
    <pivotField showAll="0"/>
    <pivotField showAll="0"/>
    <pivotField axis="axisRow" showAll="0">
      <items count="15">
        <item x="2"/>
        <item x="3"/>
        <item x="1"/>
        <item x="4"/>
        <item x="0"/>
        <item x="10"/>
        <item x="5"/>
        <item x="6"/>
        <item x="7"/>
        <item x="8"/>
        <item x="11"/>
        <item x="9"/>
        <item x="12"/>
        <item h="1" x="13"/>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 showAll="0"/>
    <pivotField showAll="0"/>
    <pivotField dataField="1" showAll="0"/>
  </pivotFields>
  <rowFields count="1">
    <field x="4"/>
  </rowFields>
  <rowItems count="14">
    <i>
      <x/>
    </i>
    <i>
      <x v="1"/>
    </i>
    <i>
      <x v="2"/>
    </i>
    <i>
      <x v="3"/>
    </i>
    <i>
      <x v="4"/>
    </i>
    <i>
      <x v="5"/>
    </i>
    <i>
      <x v="6"/>
    </i>
    <i>
      <x v="7"/>
    </i>
    <i>
      <x v="8"/>
    </i>
    <i>
      <x v="9"/>
    </i>
    <i>
      <x v="10"/>
    </i>
    <i>
      <x v="11"/>
    </i>
    <i>
      <x v="12"/>
    </i>
    <i t="grand">
      <x/>
    </i>
  </rowItems>
  <colFields count="1">
    <field x="-2"/>
  </colFields>
  <colItems count="2">
    <i>
      <x/>
    </i>
    <i i="1">
      <x v="1"/>
    </i>
  </colItems>
  <dataFields count="2">
    <dataField name="Sum of Quantity" fld="17" baseField="0" baseItem="0" numFmtId="4"/>
    <dataField name="Sum of Total emissions_x000a_(t CO2e)" fld="24" baseField="0" baseItem="0" numFmtId="168"/>
  </dataFields>
  <formats count="2">
    <format dxfId="10">
      <pivotArea outline="0" collapsedLevelsAreSubtotals="1" fieldPosition="0">
        <references count="1">
          <reference field="4294967294" count="1" selected="0">
            <x v="0"/>
          </reference>
        </references>
      </pivotArea>
    </format>
    <format dxfId="9">
      <pivotArea outline="0" collapsedLevelsAreSubtotals="1" fieldPosition="0">
        <references count="1">
          <reference field="4294967294" count="1" selected="0">
            <x v="1"/>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1.xml.rels><?xml version="1.0" encoding="UTF-8" standalone="yes"?>
<Relationships xmlns="http://schemas.openxmlformats.org/package/2006/relationships"><Relationship Id="rId3" Type="http://schemas.openxmlformats.org/officeDocument/2006/relationships/pivotTable" Target="../pivotTables/pivotTable3.xml"/><Relationship Id="rId7" Type="http://schemas.openxmlformats.org/officeDocument/2006/relationships/drawing" Target="../drawings/drawing1.xml"/><Relationship Id="rId2" Type="http://schemas.openxmlformats.org/officeDocument/2006/relationships/pivotTable" Target="../pivotTables/pivotTable2.xml"/><Relationship Id="rId1" Type="http://schemas.openxmlformats.org/officeDocument/2006/relationships/pivotTable" Target="../pivotTables/pivotTable1.xml"/><Relationship Id="rId6" Type="http://schemas.openxmlformats.org/officeDocument/2006/relationships/pivotTable" Target="../pivotTables/pivotTable6.xml"/><Relationship Id="rId5" Type="http://schemas.openxmlformats.org/officeDocument/2006/relationships/pivotTable" Target="../pivotTables/pivotTable5.xml"/><Relationship Id="rId4" Type="http://schemas.openxmlformats.org/officeDocument/2006/relationships/pivotTable" Target="../pivotTables/pivotTable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7DDEF9-30A8-49E1-AA35-5467A36E3B81}">
  <dimension ref="A1:J194"/>
  <sheetViews>
    <sheetView workbookViewId="0">
      <selection activeCell="G13" sqref="G13"/>
    </sheetView>
  </sheetViews>
  <sheetFormatPr defaultRowHeight="15" x14ac:dyDescent="0.25"/>
  <cols>
    <col min="1" max="1" width="19.140625" bestFit="1" customWidth="1"/>
    <col min="2" max="2" width="9.7109375" bestFit="1" customWidth="1"/>
    <col min="3" max="3" width="22" bestFit="1" customWidth="1"/>
    <col min="4" max="4" width="73.7109375" bestFit="1" customWidth="1"/>
    <col min="5" max="5" width="22.42578125" bestFit="1" customWidth="1"/>
    <col min="6" max="6" width="31.140625" bestFit="1" customWidth="1"/>
    <col min="7" max="7" width="24.140625" bestFit="1" customWidth="1"/>
    <col min="8" max="8" width="32.28515625" bestFit="1" customWidth="1"/>
    <col min="9" max="9" width="14.42578125" bestFit="1" customWidth="1"/>
    <col min="10" max="10" width="22.5703125" bestFit="1" customWidth="1"/>
  </cols>
  <sheetData>
    <row r="1" spans="1:10" x14ac:dyDescent="0.25">
      <c r="A1" s="103" t="s">
        <v>0</v>
      </c>
      <c r="B1" s="103" t="s">
        <v>1</v>
      </c>
      <c r="C1" s="103" t="s">
        <v>2</v>
      </c>
      <c r="D1" s="103" t="s">
        <v>3</v>
      </c>
      <c r="E1" s="103" t="s">
        <v>4</v>
      </c>
      <c r="F1" s="103" t="s">
        <v>5</v>
      </c>
      <c r="G1" s="103" t="s">
        <v>6</v>
      </c>
      <c r="H1" s="103" t="s">
        <v>7</v>
      </c>
      <c r="I1" s="27"/>
      <c r="J1" s="27"/>
    </row>
    <row r="2" spans="1:10" x14ac:dyDescent="0.25">
      <c r="A2" s="104">
        <v>53</v>
      </c>
      <c r="B2" s="104" t="s">
        <v>8</v>
      </c>
      <c r="C2" s="104" t="s">
        <v>9</v>
      </c>
      <c r="D2" s="104" t="s">
        <v>10</v>
      </c>
      <c r="E2" s="104" t="b">
        <v>1</v>
      </c>
      <c r="F2" s="104" t="s">
        <v>11</v>
      </c>
      <c r="G2" s="60"/>
      <c r="H2" s="60"/>
      <c r="I2" s="28"/>
      <c r="J2" s="28"/>
    </row>
    <row r="3" spans="1:10" x14ac:dyDescent="0.25">
      <c r="A3" s="104">
        <v>127</v>
      </c>
      <c r="B3" s="104" t="s">
        <v>8</v>
      </c>
      <c r="C3" s="104" t="s">
        <v>12</v>
      </c>
      <c r="D3" s="104" t="s">
        <v>13</v>
      </c>
      <c r="E3" s="104" t="b">
        <v>1</v>
      </c>
      <c r="F3" s="104" t="s">
        <v>11</v>
      </c>
      <c r="G3" s="60"/>
      <c r="H3" s="60"/>
      <c r="I3" s="28"/>
      <c r="J3" s="28"/>
    </row>
    <row r="4" spans="1:10" x14ac:dyDescent="0.25">
      <c r="A4" s="104">
        <v>128</v>
      </c>
      <c r="B4" s="104" t="s">
        <v>8</v>
      </c>
      <c r="C4" s="104" t="s">
        <v>14</v>
      </c>
      <c r="D4" s="104" t="s">
        <v>15</v>
      </c>
      <c r="E4" s="104" t="b">
        <v>1</v>
      </c>
      <c r="F4" s="104" t="s">
        <v>11</v>
      </c>
      <c r="G4" s="60"/>
      <c r="H4" s="60"/>
      <c r="I4" s="28"/>
      <c r="J4" s="28"/>
    </row>
    <row r="5" spans="1:10" x14ac:dyDescent="0.25">
      <c r="A5" s="104">
        <v>129</v>
      </c>
      <c r="B5" s="104" t="s">
        <v>8</v>
      </c>
      <c r="C5" s="104" t="s">
        <v>16</v>
      </c>
      <c r="D5" s="104" t="s">
        <v>17</v>
      </c>
      <c r="E5" s="104" t="b">
        <v>1</v>
      </c>
      <c r="F5" s="104" t="s">
        <v>11</v>
      </c>
      <c r="G5" s="60"/>
      <c r="H5" s="60"/>
      <c r="I5" s="28"/>
      <c r="J5" s="28"/>
    </row>
    <row r="6" spans="1:10" x14ac:dyDescent="0.25">
      <c r="A6" s="104">
        <v>198</v>
      </c>
      <c r="B6" s="104" t="s">
        <v>8</v>
      </c>
      <c r="C6" s="104" t="s">
        <v>18</v>
      </c>
      <c r="D6" s="104" t="s">
        <v>19</v>
      </c>
      <c r="E6" s="104" t="b">
        <v>1</v>
      </c>
      <c r="F6" s="104" t="s">
        <v>11</v>
      </c>
      <c r="G6" s="60"/>
      <c r="H6" s="60"/>
      <c r="I6" s="28"/>
      <c r="J6" s="28"/>
    </row>
    <row r="7" spans="1:10" x14ac:dyDescent="0.25">
      <c r="A7" s="104">
        <v>130</v>
      </c>
      <c r="B7" s="104" t="s">
        <v>8</v>
      </c>
      <c r="C7" s="104" t="s">
        <v>20</v>
      </c>
      <c r="D7" s="104" t="s">
        <v>21</v>
      </c>
      <c r="E7" s="104" t="b">
        <v>1</v>
      </c>
      <c r="F7" s="104" t="s">
        <v>11</v>
      </c>
      <c r="G7" s="60"/>
      <c r="H7" s="60"/>
      <c r="I7" s="28"/>
      <c r="J7" s="28"/>
    </row>
    <row r="8" spans="1:10" x14ac:dyDescent="0.25">
      <c r="A8" s="104">
        <v>131</v>
      </c>
      <c r="B8" s="104" t="s">
        <v>8</v>
      </c>
      <c r="C8" s="104" t="s">
        <v>22</v>
      </c>
      <c r="D8" s="104" t="s">
        <v>23</v>
      </c>
      <c r="E8" s="104" t="b">
        <v>1</v>
      </c>
      <c r="F8" s="104" t="s">
        <v>11</v>
      </c>
      <c r="G8" s="60"/>
      <c r="H8" s="60"/>
      <c r="I8" s="28"/>
      <c r="J8" s="28"/>
    </row>
    <row r="9" spans="1:10" x14ac:dyDescent="0.25">
      <c r="A9" s="104">
        <v>220</v>
      </c>
      <c r="B9" s="104" t="s">
        <v>8</v>
      </c>
      <c r="C9" s="104" t="s">
        <v>24</v>
      </c>
      <c r="D9" s="104" t="s">
        <v>25</v>
      </c>
      <c r="E9" s="104" t="b">
        <v>1</v>
      </c>
      <c r="F9" s="104" t="s">
        <v>11</v>
      </c>
      <c r="G9" s="60"/>
      <c r="H9" s="60"/>
      <c r="I9" s="28"/>
      <c r="J9" s="28"/>
    </row>
    <row r="10" spans="1:10" x14ac:dyDescent="0.25">
      <c r="A10" s="104">
        <v>135</v>
      </c>
      <c r="B10" s="104" t="s">
        <v>8</v>
      </c>
      <c r="C10" s="104" t="s">
        <v>26</v>
      </c>
      <c r="D10" s="104" t="s">
        <v>27</v>
      </c>
      <c r="E10" s="104" t="b">
        <v>1</v>
      </c>
      <c r="F10" s="104" t="s">
        <v>11</v>
      </c>
      <c r="G10" s="60"/>
      <c r="H10" s="60"/>
      <c r="I10" s="28"/>
      <c r="J10" s="28"/>
    </row>
    <row r="11" spans="1:10" x14ac:dyDescent="0.25">
      <c r="A11" s="104">
        <v>221</v>
      </c>
      <c r="B11" s="104" t="s">
        <v>8</v>
      </c>
      <c r="C11" s="104" t="s">
        <v>28</v>
      </c>
      <c r="D11" s="104" t="s">
        <v>29</v>
      </c>
      <c r="E11" s="104" t="b">
        <v>1</v>
      </c>
      <c r="F11" s="104" t="s">
        <v>11</v>
      </c>
      <c r="G11" s="60"/>
      <c r="H11" s="60"/>
      <c r="I11" s="28"/>
      <c r="J11" s="28"/>
    </row>
    <row r="12" spans="1:10" x14ac:dyDescent="0.25">
      <c r="A12" s="104">
        <v>148</v>
      </c>
      <c r="B12" s="104" t="s">
        <v>8</v>
      </c>
      <c r="C12" s="104" t="s">
        <v>30</v>
      </c>
      <c r="D12" s="104" t="s">
        <v>31</v>
      </c>
      <c r="E12" s="104" t="b">
        <v>1</v>
      </c>
      <c r="F12" s="104" t="s">
        <v>11</v>
      </c>
      <c r="G12" s="60"/>
      <c r="H12" s="60"/>
      <c r="I12" s="28"/>
      <c r="J12" s="28"/>
    </row>
    <row r="13" spans="1:10" x14ac:dyDescent="0.25">
      <c r="A13" s="104">
        <v>245</v>
      </c>
      <c r="B13" s="104" t="s">
        <v>8</v>
      </c>
      <c r="C13" s="104" t="s">
        <v>32</v>
      </c>
      <c r="D13" s="104" t="s">
        <v>33</v>
      </c>
      <c r="E13" s="104" t="b">
        <v>1</v>
      </c>
      <c r="F13" s="104" t="s">
        <v>11</v>
      </c>
      <c r="G13" s="60"/>
      <c r="H13" s="60"/>
      <c r="I13" s="28"/>
      <c r="J13" s="28"/>
    </row>
    <row r="14" spans="1:10" x14ac:dyDescent="0.25">
      <c r="A14" s="104">
        <v>133</v>
      </c>
      <c r="B14" s="104" t="s">
        <v>8</v>
      </c>
      <c r="C14" s="104" t="s">
        <v>34</v>
      </c>
      <c r="D14" s="104" t="s">
        <v>35</v>
      </c>
      <c r="E14" s="104" t="b">
        <v>1</v>
      </c>
      <c r="F14" s="104" t="s">
        <v>11</v>
      </c>
      <c r="G14" s="60"/>
      <c r="H14" s="60"/>
      <c r="I14" s="28"/>
      <c r="J14" s="28"/>
    </row>
    <row r="15" spans="1:10" x14ac:dyDescent="0.25">
      <c r="A15" s="104">
        <v>223</v>
      </c>
      <c r="B15" s="104" t="s">
        <v>8</v>
      </c>
      <c r="C15" s="104" t="s">
        <v>36</v>
      </c>
      <c r="D15" s="104" t="s">
        <v>37</v>
      </c>
      <c r="E15" s="104" t="b">
        <v>1</v>
      </c>
      <c r="F15" s="104" t="s">
        <v>11</v>
      </c>
      <c r="G15" s="60"/>
      <c r="H15" s="60"/>
      <c r="I15" s="28"/>
      <c r="J15" s="28"/>
    </row>
    <row r="16" spans="1:10" x14ac:dyDescent="0.25">
      <c r="A16" s="104">
        <v>132</v>
      </c>
      <c r="B16" s="104" t="s">
        <v>8</v>
      </c>
      <c r="C16" s="104" t="s">
        <v>38</v>
      </c>
      <c r="D16" s="104" t="s">
        <v>39</v>
      </c>
      <c r="E16" s="104" t="b">
        <v>1</v>
      </c>
      <c r="F16" s="104" t="s">
        <v>11</v>
      </c>
      <c r="G16" s="60"/>
      <c r="H16" s="60"/>
      <c r="I16" s="28"/>
      <c r="J16" s="28"/>
    </row>
    <row r="17" spans="1:10" x14ac:dyDescent="0.25">
      <c r="A17" s="104">
        <v>262</v>
      </c>
      <c r="B17" s="104" t="s">
        <v>8</v>
      </c>
      <c r="C17" s="104" t="s">
        <v>40</v>
      </c>
      <c r="D17" s="104" t="s">
        <v>41</v>
      </c>
      <c r="E17" s="104" t="b">
        <v>1</v>
      </c>
      <c r="F17" s="104" t="s">
        <v>11</v>
      </c>
      <c r="G17" s="60"/>
      <c r="H17" s="60"/>
      <c r="I17" s="28"/>
      <c r="J17" s="28"/>
    </row>
    <row r="18" spans="1:10" x14ac:dyDescent="0.25">
      <c r="A18" s="104">
        <v>136</v>
      </c>
      <c r="B18" s="104" t="s">
        <v>8</v>
      </c>
      <c r="C18" s="104" t="s">
        <v>42</v>
      </c>
      <c r="D18" s="104" t="s">
        <v>43</v>
      </c>
      <c r="E18" s="104" t="b">
        <v>1</v>
      </c>
      <c r="F18" s="104" t="s">
        <v>11</v>
      </c>
      <c r="G18" s="60"/>
      <c r="H18" s="60"/>
      <c r="I18" s="28"/>
      <c r="J18" s="28"/>
    </row>
    <row r="19" spans="1:10" x14ac:dyDescent="0.25">
      <c r="A19" s="104">
        <v>137</v>
      </c>
      <c r="B19" s="104" t="s">
        <v>8</v>
      </c>
      <c r="C19" s="104" t="s">
        <v>44</v>
      </c>
      <c r="D19" s="104" t="s">
        <v>45</v>
      </c>
      <c r="E19" s="104" t="b">
        <v>1</v>
      </c>
      <c r="F19" s="104" t="s">
        <v>11</v>
      </c>
      <c r="G19" s="60"/>
      <c r="H19" s="60"/>
      <c r="I19" s="28"/>
      <c r="J19" s="28"/>
    </row>
    <row r="20" spans="1:10" x14ac:dyDescent="0.25">
      <c r="A20" s="104">
        <v>241</v>
      </c>
      <c r="B20" s="104" t="s">
        <v>8</v>
      </c>
      <c r="C20" s="104" t="s">
        <v>46</v>
      </c>
      <c r="D20" s="104" t="s">
        <v>47</v>
      </c>
      <c r="E20" s="104" t="b">
        <v>1</v>
      </c>
      <c r="F20" s="104" t="s">
        <v>11</v>
      </c>
      <c r="G20" s="60"/>
      <c r="H20" s="60"/>
      <c r="I20" s="28"/>
      <c r="J20" s="28"/>
    </row>
    <row r="21" spans="1:10" x14ac:dyDescent="0.25">
      <c r="A21" s="104">
        <v>139</v>
      </c>
      <c r="B21" s="104" t="s">
        <v>8</v>
      </c>
      <c r="C21" s="104" t="s">
        <v>48</v>
      </c>
      <c r="D21" s="104" t="s">
        <v>49</v>
      </c>
      <c r="E21" s="104" t="b">
        <v>1</v>
      </c>
      <c r="F21" s="104" t="s">
        <v>11</v>
      </c>
      <c r="G21" s="60"/>
      <c r="H21" s="60"/>
      <c r="I21" s="28"/>
      <c r="J21" s="28"/>
    </row>
    <row r="22" spans="1:10" x14ac:dyDescent="0.25">
      <c r="A22" s="104">
        <v>138</v>
      </c>
      <c r="B22" s="104" t="s">
        <v>8</v>
      </c>
      <c r="C22" s="104" t="s">
        <v>50</v>
      </c>
      <c r="D22" s="104" t="s">
        <v>51</v>
      </c>
      <c r="E22" s="104" t="b">
        <v>1</v>
      </c>
      <c r="F22" s="104" t="s">
        <v>11</v>
      </c>
      <c r="G22" s="60"/>
      <c r="H22" s="60"/>
      <c r="I22" s="28"/>
      <c r="J22" s="28"/>
    </row>
    <row r="23" spans="1:10" x14ac:dyDescent="0.25">
      <c r="A23" s="104">
        <v>222</v>
      </c>
      <c r="B23" s="104" t="s">
        <v>8</v>
      </c>
      <c r="C23" s="104" t="s">
        <v>52</v>
      </c>
      <c r="D23" s="104" t="s">
        <v>53</v>
      </c>
      <c r="E23" s="104" t="b">
        <v>1</v>
      </c>
      <c r="F23" s="104" t="s">
        <v>11</v>
      </c>
      <c r="G23" s="60"/>
      <c r="H23" s="60"/>
      <c r="I23" s="28"/>
      <c r="J23" s="28"/>
    </row>
    <row r="24" spans="1:10" x14ac:dyDescent="0.25">
      <c r="A24" s="104">
        <v>140</v>
      </c>
      <c r="B24" s="104" t="s">
        <v>8</v>
      </c>
      <c r="C24" s="104" t="s">
        <v>54</v>
      </c>
      <c r="D24" s="104" t="s">
        <v>55</v>
      </c>
      <c r="E24" s="104" t="b">
        <v>1</v>
      </c>
      <c r="F24" s="104" t="s">
        <v>11</v>
      </c>
      <c r="G24" s="60"/>
      <c r="H24" s="60"/>
      <c r="I24" s="28"/>
      <c r="J24" s="28"/>
    </row>
    <row r="25" spans="1:10" x14ac:dyDescent="0.25">
      <c r="A25" s="104">
        <v>141</v>
      </c>
      <c r="B25" s="104" t="s">
        <v>8</v>
      </c>
      <c r="C25" s="104" t="s">
        <v>56</v>
      </c>
      <c r="D25" s="104" t="s">
        <v>57</v>
      </c>
      <c r="E25" s="104" t="b">
        <v>1</v>
      </c>
      <c r="F25" s="104" t="s">
        <v>11</v>
      </c>
      <c r="G25" s="60"/>
      <c r="H25" s="60"/>
      <c r="I25" s="28"/>
      <c r="J25" s="28"/>
    </row>
    <row r="26" spans="1:10" x14ac:dyDescent="0.25">
      <c r="A26" s="104">
        <v>142</v>
      </c>
      <c r="B26" s="104" t="s">
        <v>8</v>
      </c>
      <c r="C26" s="104" t="s">
        <v>58</v>
      </c>
      <c r="D26" s="104" t="s">
        <v>59</v>
      </c>
      <c r="E26" s="104" t="b">
        <v>1</v>
      </c>
      <c r="F26" s="104" t="s">
        <v>11</v>
      </c>
      <c r="G26" s="60"/>
      <c r="H26" s="60"/>
      <c r="I26" s="28"/>
      <c r="J26" s="28"/>
    </row>
    <row r="27" spans="1:10" x14ac:dyDescent="0.25">
      <c r="A27" s="104">
        <v>143</v>
      </c>
      <c r="B27" s="104" t="s">
        <v>8</v>
      </c>
      <c r="C27" s="104" t="s">
        <v>60</v>
      </c>
      <c r="D27" s="104" t="s">
        <v>61</v>
      </c>
      <c r="E27" s="104" t="b">
        <v>1</v>
      </c>
      <c r="F27" s="104" t="s">
        <v>11</v>
      </c>
      <c r="G27" s="60"/>
      <c r="H27" s="60"/>
      <c r="I27" s="28"/>
      <c r="J27" s="28"/>
    </row>
    <row r="28" spans="1:10" x14ac:dyDescent="0.25">
      <c r="A28" s="104">
        <v>144</v>
      </c>
      <c r="B28" s="104" t="s">
        <v>8</v>
      </c>
      <c r="C28" s="104" t="s">
        <v>62</v>
      </c>
      <c r="D28" s="104" t="s">
        <v>63</v>
      </c>
      <c r="E28" s="104" t="b">
        <v>1</v>
      </c>
      <c r="F28" s="104" t="s">
        <v>11</v>
      </c>
      <c r="G28" s="60"/>
      <c r="H28" s="60"/>
      <c r="I28" s="28"/>
      <c r="J28" s="28"/>
    </row>
    <row r="29" spans="1:10" x14ac:dyDescent="0.25">
      <c r="A29" s="104">
        <v>242</v>
      </c>
      <c r="B29" s="104" t="s">
        <v>8</v>
      </c>
      <c r="C29" s="104" t="s">
        <v>64</v>
      </c>
      <c r="D29" s="104" t="s">
        <v>65</v>
      </c>
      <c r="E29" s="104" t="b">
        <v>1</v>
      </c>
      <c r="F29" s="104" t="s">
        <v>11</v>
      </c>
      <c r="G29" s="60"/>
      <c r="H29" s="60"/>
      <c r="I29" s="28"/>
      <c r="J29" s="28"/>
    </row>
    <row r="30" spans="1:10" x14ac:dyDescent="0.25">
      <c r="A30" s="104">
        <v>226</v>
      </c>
      <c r="B30" s="104" t="s">
        <v>8</v>
      </c>
      <c r="C30" s="104" t="s">
        <v>66</v>
      </c>
      <c r="D30" s="104" t="s">
        <v>67</v>
      </c>
      <c r="E30" s="104" t="b">
        <v>1</v>
      </c>
      <c r="F30" s="104" t="s">
        <v>11</v>
      </c>
      <c r="G30" s="60"/>
      <c r="H30" s="60"/>
      <c r="I30" s="28"/>
      <c r="J30" s="28"/>
    </row>
    <row r="31" spans="1:10" x14ac:dyDescent="0.25">
      <c r="A31" s="104">
        <v>145</v>
      </c>
      <c r="B31" s="104" t="s">
        <v>8</v>
      </c>
      <c r="C31" s="104" t="s">
        <v>68</v>
      </c>
      <c r="D31" s="104" t="s">
        <v>69</v>
      </c>
      <c r="E31" s="104" t="b">
        <v>1</v>
      </c>
      <c r="F31" s="104" t="s">
        <v>11</v>
      </c>
      <c r="G31" s="60"/>
      <c r="H31" s="60"/>
      <c r="I31" s="28"/>
      <c r="J31" s="28"/>
    </row>
    <row r="32" spans="1:10" x14ac:dyDescent="0.25">
      <c r="A32" s="104">
        <v>261</v>
      </c>
      <c r="B32" s="104" t="s">
        <v>8</v>
      </c>
      <c r="C32" s="104" t="s">
        <v>70</v>
      </c>
      <c r="D32" s="104" t="s">
        <v>71</v>
      </c>
      <c r="E32" s="104" t="b">
        <v>1</v>
      </c>
      <c r="F32" s="104" t="s">
        <v>11</v>
      </c>
      <c r="G32" s="60"/>
      <c r="H32" s="60"/>
      <c r="I32" s="28"/>
      <c r="J32" s="28"/>
    </row>
    <row r="33" spans="1:10" x14ac:dyDescent="0.25">
      <c r="A33" s="104">
        <v>224</v>
      </c>
      <c r="B33" s="104" t="s">
        <v>8</v>
      </c>
      <c r="C33" s="104" t="s">
        <v>72</v>
      </c>
      <c r="D33" s="104" t="s">
        <v>73</v>
      </c>
      <c r="E33" s="104" t="b">
        <v>1</v>
      </c>
      <c r="F33" s="104" t="s">
        <v>11</v>
      </c>
      <c r="G33" s="60"/>
      <c r="H33" s="60"/>
      <c r="I33" s="28"/>
      <c r="J33" s="28"/>
    </row>
    <row r="34" spans="1:10" x14ac:dyDescent="0.25">
      <c r="A34" s="104">
        <v>225</v>
      </c>
      <c r="B34" s="104" t="s">
        <v>8</v>
      </c>
      <c r="C34" s="104" t="s">
        <v>74</v>
      </c>
      <c r="D34" s="104" t="s">
        <v>75</v>
      </c>
      <c r="E34" s="104" t="b">
        <v>1</v>
      </c>
      <c r="F34" s="104" t="s">
        <v>11</v>
      </c>
      <c r="G34" s="60"/>
      <c r="H34" s="60"/>
      <c r="I34" s="28"/>
      <c r="J34" s="28"/>
    </row>
    <row r="35" spans="1:10" x14ac:dyDescent="0.25">
      <c r="A35" s="104">
        <v>126</v>
      </c>
      <c r="B35" s="104" t="s">
        <v>8</v>
      </c>
      <c r="C35" s="104" t="s">
        <v>76</v>
      </c>
      <c r="D35" s="104" t="s">
        <v>77</v>
      </c>
      <c r="E35" s="104" t="b">
        <v>1</v>
      </c>
      <c r="F35" s="104" t="s">
        <v>11</v>
      </c>
      <c r="G35" s="60"/>
      <c r="H35" s="60"/>
      <c r="I35" s="28"/>
      <c r="J35" s="28"/>
    </row>
    <row r="36" spans="1:10" x14ac:dyDescent="0.25">
      <c r="A36" s="104">
        <v>134</v>
      </c>
      <c r="B36" s="104" t="s">
        <v>8</v>
      </c>
      <c r="C36" s="104" t="s">
        <v>78</v>
      </c>
      <c r="D36" s="104" t="s">
        <v>79</v>
      </c>
      <c r="E36" s="104" t="b">
        <v>1</v>
      </c>
      <c r="F36" s="104" t="s">
        <v>11</v>
      </c>
      <c r="G36" s="60"/>
      <c r="H36" s="60"/>
      <c r="I36" s="28"/>
      <c r="J36" s="28"/>
    </row>
    <row r="37" spans="1:10" x14ac:dyDescent="0.25">
      <c r="A37" s="104">
        <v>146</v>
      </c>
      <c r="B37" s="104" t="s">
        <v>8</v>
      </c>
      <c r="C37" s="104" t="s">
        <v>80</v>
      </c>
      <c r="D37" s="104" t="s">
        <v>81</v>
      </c>
      <c r="E37" s="104" t="b">
        <v>1</v>
      </c>
      <c r="F37" s="104" t="s">
        <v>11</v>
      </c>
      <c r="G37" s="60"/>
      <c r="H37" s="60"/>
      <c r="I37" s="28"/>
      <c r="J37" s="28"/>
    </row>
    <row r="38" spans="1:10" x14ac:dyDescent="0.25">
      <c r="A38" s="104">
        <v>147</v>
      </c>
      <c r="B38" s="104" t="s">
        <v>8</v>
      </c>
      <c r="C38" s="104" t="s">
        <v>82</v>
      </c>
      <c r="D38" s="104" t="s">
        <v>83</v>
      </c>
      <c r="E38" s="104" t="b">
        <v>1</v>
      </c>
      <c r="F38" s="104" t="s">
        <v>11</v>
      </c>
      <c r="G38" s="60"/>
      <c r="H38" s="60"/>
      <c r="I38" s="28"/>
      <c r="J38" s="28"/>
    </row>
    <row r="39" spans="1:10" x14ac:dyDescent="0.25">
      <c r="A39" s="104">
        <v>93</v>
      </c>
      <c r="B39" s="104" t="s">
        <v>84</v>
      </c>
      <c r="C39" s="104" t="s">
        <v>85</v>
      </c>
      <c r="D39" s="104" t="s">
        <v>86</v>
      </c>
      <c r="E39" s="104" t="b">
        <v>1</v>
      </c>
      <c r="F39" s="104" t="s">
        <v>87</v>
      </c>
      <c r="G39" s="60"/>
      <c r="H39" s="60"/>
      <c r="I39" s="28"/>
      <c r="J39" s="28"/>
    </row>
    <row r="40" spans="1:10" x14ac:dyDescent="0.25">
      <c r="A40" s="104">
        <v>56</v>
      </c>
      <c r="B40" s="104" t="s">
        <v>88</v>
      </c>
      <c r="C40" s="104" t="s">
        <v>89</v>
      </c>
      <c r="D40" s="104" t="s">
        <v>90</v>
      </c>
      <c r="E40" s="104" t="b">
        <v>1</v>
      </c>
      <c r="F40" s="104" t="s">
        <v>91</v>
      </c>
      <c r="G40" s="60"/>
      <c r="H40" s="60"/>
      <c r="I40" s="28"/>
      <c r="J40" s="28"/>
    </row>
    <row r="41" spans="1:10" x14ac:dyDescent="0.25">
      <c r="A41" s="104">
        <v>192</v>
      </c>
      <c r="B41" s="104" t="s">
        <v>88</v>
      </c>
      <c r="C41" s="104" t="s">
        <v>92</v>
      </c>
      <c r="D41" s="104" t="s">
        <v>93</v>
      </c>
      <c r="E41" s="104" t="b">
        <v>1</v>
      </c>
      <c r="F41" s="104" t="s">
        <v>91</v>
      </c>
      <c r="G41" s="60"/>
      <c r="H41" s="60"/>
      <c r="I41" s="28"/>
      <c r="J41" s="28"/>
    </row>
    <row r="42" spans="1:10" x14ac:dyDescent="0.25">
      <c r="A42" s="104">
        <v>193</v>
      </c>
      <c r="B42" s="104" t="s">
        <v>88</v>
      </c>
      <c r="C42" s="104" t="s">
        <v>94</v>
      </c>
      <c r="D42" s="104" t="s">
        <v>95</v>
      </c>
      <c r="E42" s="104" t="b">
        <v>1</v>
      </c>
      <c r="F42" s="104" t="s">
        <v>91</v>
      </c>
      <c r="G42" s="60"/>
      <c r="H42" s="60"/>
      <c r="I42" s="28"/>
      <c r="J42" s="28"/>
    </row>
    <row r="43" spans="1:10" x14ac:dyDescent="0.25">
      <c r="A43" s="104">
        <v>194</v>
      </c>
      <c r="B43" s="104" t="s">
        <v>88</v>
      </c>
      <c r="C43" s="104" t="s">
        <v>96</v>
      </c>
      <c r="D43" s="104" t="s">
        <v>97</v>
      </c>
      <c r="E43" s="104" t="b">
        <v>1</v>
      </c>
      <c r="F43" s="104" t="s">
        <v>91</v>
      </c>
      <c r="G43" s="60"/>
      <c r="H43" s="60"/>
      <c r="I43" s="28"/>
      <c r="J43" s="28"/>
    </row>
    <row r="44" spans="1:10" x14ac:dyDescent="0.25">
      <c r="A44" s="104">
        <v>57</v>
      </c>
      <c r="B44" s="104" t="s">
        <v>88</v>
      </c>
      <c r="C44" s="104" t="s">
        <v>98</v>
      </c>
      <c r="D44" s="104" t="s">
        <v>99</v>
      </c>
      <c r="E44" s="104" t="b">
        <v>1</v>
      </c>
      <c r="F44" s="104" t="s">
        <v>91</v>
      </c>
      <c r="G44" s="60"/>
      <c r="H44" s="60"/>
      <c r="I44" s="28"/>
      <c r="J44" s="28"/>
    </row>
    <row r="45" spans="1:10" x14ac:dyDescent="0.25">
      <c r="A45" s="104">
        <v>99</v>
      </c>
      <c r="B45" s="104" t="s">
        <v>88</v>
      </c>
      <c r="C45" s="104" t="s">
        <v>100</v>
      </c>
      <c r="D45" s="104" t="s">
        <v>101</v>
      </c>
      <c r="E45" s="104" t="b">
        <v>1</v>
      </c>
      <c r="F45" s="104" t="s">
        <v>91</v>
      </c>
      <c r="G45" s="60"/>
      <c r="H45" s="60"/>
      <c r="I45" s="28"/>
      <c r="J45" s="28"/>
    </row>
    <row r="46" spans="1:10" x14ac:dyDescent="0.25">
      <c r="A46" s="104">
        <v>196</v>
      </c>
      <c r="B46" s="104" t="s">
        <v>88</v>
      </c>
      <c r="C46" s="104" t="s">
        <v>102</v>
      </c>
      <c r="D46" s="104" t="s">
        <v>103</v>
      </c>
      <c r="E46" s="104" t="b">
        <v>1</v>
      </c>
      <c r="F46" s="104" t="s">
        <v>91</v>
      </c>
      <c r="G46" s="60"/>
      <c r="H46" s="60"/>
      <c r="I46" s="28"/>
      <c r="J46" s="28"/>
    </row>
    <row r="47" spans="1:10" x14ac:dyDescent="0.25">
      <c r="A47" s="104">
        <v>195</v>
      </c>
      <c r="B47" s="104" t="s">
        <v>88</v>
      </c>
      <c r="C47" s="104" t="s">
        <v>104</v>
      </c>
      <c r="D47" s="104" t="s">
        <v>105</v>
      </c>
      <c r="E47" s="104" t="b">
        <v>1</v>
      </c>
      <c r="F47" s="104" t="s">
        <v>91</v>
      </c>
      <c r="G47" s="60"/>
      <c r="H47" s="60"/>
      <c r="I47" s="28"/>
      <c r="J47" s="28"/>
    </row>
    <row r="48" spans="1:10" x14ac:dyDescent="0.25">
      <c r="A48" s="104">
        <v>197</v>
      </c>
      <c r="B48" s="104" t="s">
        <v>88</v>
      </c>
      <c r="C48" s="104" t="s">
        <v>106</v>
      </c>
      <c r="D48" s="104" t="s">
        <v>107</v>
      </c>
      <c r="E48" s="104" t="b">
        <v>1</v>
      </c>
      <c r="F48" s="104" t="s">
        <v>91</v>
      </c>
      <c r="G48" s="60"/>
      <c r="H48" s="60"/>
      <c r="I48" s="28"/>
      <c r="J48" s="28"/>
    </row>
    <row r="49" spans="1:10" x14ac:dyDescent="0.25">
      <c r="A49" s="104">
        <v>165</v>
      </c>
      <c r="B49" s="104" t="s">
        <v>88</v>
      </c>
      <c r="C49" s="104" t="s">
        <v>108</v>
      </c>
      <c r="D49" s="104" t="s">
        <v>109</v>
      </c>
      <c r="E49" s="104" t="b">
        <v>1</v>
      </c>
      <c r="F49" s="104" t="s">
        <v>91</v>
      </c>
      <c r="G49" s="60"/>
      <c r="H49" s="60"/>
      <c r="I49" s="28"/>
      <c r="J49" s="28"/>
    </row>
    <row r="50" spans="1:10" x14ac:dyDescent="0.25">
      <c r="A50" s="104">
        <v>98</v>
      </c>
      <c r="B50" s="104" t="s">
        <v>88</v>
      </c>
      <c r="C50" s="104" t="s">
        <v>110</v>
      </c>
      <c r="D50" s="104" t="s">
        <v>111</v>
      </c>
      <c r="E50" s="104" t="b">
        <v>1</v>
      </c>
      <c r="F50" s="104" t="s">
        <v>91</v>
      </c>
      <c r="G50" s="60"/>
      <c r="H50" s="60"/>
      <c r="I50" s="28"/>
      <c r="J50" s="28"/>
    </row>
    <row r="51" spans="1:10" x14ac:dyDescent="0.25">
      <c r="A51" s="104">
        <v>203</v>
      </c>
      <c r="B51" s="104" t="s">
        <v>88</v>
      </c>
      <c r="C51" s="104" t="s">
        <v>112</v>
      </c>
      <c r="D51" s="104" t="s">
        <v>113</v>
      </c>
      <c r="E51" s="104" t="b">
        <v>1</v>
      </c>
      <c r="F51" s="104" t="s">
        <v>91</v>
      </c>
      <c r="G51" s="60"/>
      <c r="H51" s="60"/>
      <c r="I51" s="28"/>
      <c r="J51" s="28"/>
    </row>
    <row r="52" spans="1:10" x14ac:dyDescent="0.25">
      <c r="A52" s="104">
        <v>167</v>
      </c>
      <c r="B52" s="104" t="s">
        <v>88</v>
      </c>
      <c r="C52" s="104" t="s">
        <v>114</v>
      </c>
      <c r="D52" s="104" t="s">
        <v>115</v>
      </c>
      <c r="E52" s="104" t="b">
        <v>1</v>
      </c>
      <c r="F52" s="104" t="s">
        <v>91</v>
      </c>
      <c r="G52" s="60"/>
      <c r="H52" s="60"/>
      <c r="I52" s="28"/>
      <c r="J52" s="28"/>
    </row>
    <row r="53" spans="1:10" x14ac:dyDescent="0.25">
      <c r="A53" s="104">
        <v>55</v>
      </c>
      <c r="B53" s="104" t="s">
        <v>88</v>
      </c>
      <c r="C53" s="104" t="s">
        <v>116</v>
      </c>
      <c r="D53" s="104" t="s">
        <v>117</v>
      </c>
      <c r="E53" s="104" t="b">
        <v>1</v>
      </c>
      <c r="F53" s="104" t="s">
        <v>91</v>
      </c>
      <c r="G53" s="60"/>
      <c r="H53" s="60"/>
      <c r="I53" s="28"/>
      <c r="J53" s="28"/>
    </row>
    <row r="54" spans="1:10" x14ac:dyDescent="0.25">
      <c r="A54" s="104">
        <v>101</v>
      </c>
      <c r="B54" s="104" t="s">
        <v>118</v>
      </c>
      <c r="C54" s="104" t="s">
        <v>119</v>
      </c>
      <c r="D54" s="104" t="s">
        <v>120</v>
      </c>
      <c r="E54" s="104" t="b">
        <v>1</v>
      </c>
      <c r="F54" s="104" t="s">
        <v>121</v>
      </c>
      <c r="G54" s="60"/>
      <c r="H54" s="60"/>
      <c r="I54" s="28"/>
      <c r="J54" s="28"/>
    </row>
    <row r="55" spans="1:10" x14ac:dyDescent="0.25">
      <c r="A55" s="104">
        <v>88</v>
      </c>
      <c r="B55" s="104" t="s">
        <v>122</v>
      </c>
      <c r="C55" s="104" t="s">
        <v>123</v>
      </c>
      <c r="D55" s="104" t="s">
        <v>124</v>
      </c>
      <c r="E55" s="104" t="b">
        <v>1</v>
      </c>
      <c r="F55" s="104" t="s">
        <v>125</v>
      </c>
      <c r="G55" s="60"/>
      <c r="H55" s="60"/>
      <c r="I55" s="28"/>
      <c r="J55" s="28"/>
    </row>
    <row r="56" spans="1:10" x14ac:dyDescent="0.25">
      <c r="A56" s="104">
        <v>247</v>
      </c>
      <c r="B56" s="104" t="s">
        <v>118</v>
      </c>
      <c r="C56" s="104" t="s">
        <v>126</v>
      </c>
      <c r="D56" s="104" t="s">
        <v>127</v>
      </c>
      <c r="E56" s="104" t="b">
        <v>1</v>
      </c>
      <c r="F56" s="104" t="s">
        <v>121</v>
      </c>
      <c r="G56" s="60"/>
      <c r="H56" s="60"/>
      <c r="I56" s="28"/>
      <c r="J56" s="28"/>
    </row>
    <row r="57" spans="1:10" x14ac:dyDescent="0.25">
      <c r="A57" s="104">
        <v>87</v>
      </c>
      <c r="B57" s="104" t="s">
        <v>122</v>
      </c>
      <c r="C57" s="104" t="s">
        <v>128</v>
      </c>
      <c r="D57" s="104" t="s">
        <v>129</v>
      </c>
      <c r="E57" s="104" t="b">
        <v>1</v>
      </c>
      <c r="F57" s="104" t="s">
        <v>125</v>
      </c>
      <c r="G57" s="60"/>
      <c r="H57" s="60"/>
      <c r="I57" s="28"/>
      <c r="J57" s="28"/>
    </row>
    <row r="58" spans="1:10" x14ac:dyDescent="0.25">
      <c r="A58" s="104">
        <v>71</v>
      </c>
      <c r="B58" s="104" t="s">
        <v>130</v>
      </c>
      <c r="C58" s="104" t="s">
        <v>131</v>
      </c>
      <c r="D58" s="104" t="s">
        <v>132</v>
      </c>
      <c r="E58" s="104" t="b">
        <v>1</v>
      </c>
      <c r="F58" s="104" t="s">
        <v>125</v>
      </c>
      <c r="G58" s="60"/>
      <c r="H58" s="60"/>
      <c r="I58" s="28"/>
      <c r="J58" s="28"/>
    </row>
    <row r="59" spans="1:10" x14ac:dyDescent="0.25">
      <c r="A59" s="104">
        <v>72</v>
      </c>
      <c r="B59" s="104" t="s">
        <v>130</v>
      </c>
      <c r="C59" s="104" t="s">
        <v>133</v>
      </c>
      <c r="D59" s="104" t="s">
        <v>134</v>
      </c>
      <c r="E59" s="104" t="b">
        <v>1</v>
      </c>
      <c r="F59" s="104" t="s">
        <v>125</v>
      </c>
      <c r="G59" s="60"/>
      <c r="H59" s="60"/>
      <c r="I59" s="28"/>
      <c r="J59" s="29"/>
    </row>
    <row r="60" spans="1:10" x14ac:dyDescent="0.25">
      <c r="A60" s="104">
        <v>82</v>
      </c>
      <c r="B60" s="104" t="s">
        <v>130</v>
      </c>
      <c r="C60" s="104" t="s">
        <v>135</v>
      </c>
      <c r="D60" s="104" t="s">
        <v>136</v>
      </c>
      <c r="E60" s="104" t="b">
        <v>1</v>
      </c>
      <c r="F60" s="104" t="s">
        <v>125</v>
      </c>
      <c r="G60" s="60"/>
      <c r="H60" s="60"/>
      <c r="I60" s="28"/>
      <c r="J60" s="28"/>
    </row>
    <row r="61" spans="1:10" x14ac:dyDescent="0.25">
      <c r="A61" s="104">
        <v>14</v>
      </c>
      <c r="B61" s="104" t="s">
        <v>137</v>
      </c>
      <c r="C61" s="104" t="s">
        <v>138</v>
      </c>
      <c r="D61" s="104" t="s">
        <v>139</v>
      </c>
      <c r="E61" s="104" t="b">
        <v>0</v>
      </c>
      <c r="F61" s="104" t="s">
        <v>140</v>
      </c>
      <c r="G61" s="60"/>
      <c r="H61" s="60"/>
      <c r="I61" s="28"/>
      <c r="J61" s="28"/>
    </row>
    <row r="62" spans="1:10" x14ac:dyDescent="0.25">
      <c r="A62" s="104">
        <v>15</v>
      </c>
      <c r="B62" s="104" t="s">
        <v>141</v>
      </c>
      <c r="C62" s="104" t="s">
        <v>8</v>
      </c>
      <c r="D62" s="104" t="s">
        <v>142</v>
      </c>
      <c r="E62" s="104" t="b">
        <v>1</v>
      </c>
      <c r="F62" s="104" t="s">
        <v>121</v>
      </c>
      <c r="G62" s="60"/>
      <c r="H62" s="60"/>
      <c r="I62" s="28"/>
      <c r="J62" s="28"/>
    </row>
    <row r="63" spans="1:10" x14ac:dyDescent="0.25">
      <c r="A63" s="104">
        <v>16</v>
      </c>
      <c r="B63" s="104" t="s">
        <v>141</v>
      </c>
      <c r="C63" s="104" t="s">
        <v>143</v>
      </c>
      <c r="D63" s="104" t="s">
        <v>144</v>
      </c>
      <c r="E63" s="104" t="b">
        <v>1</v>
      </c>
      <c r="F63" s="104" t="s">
        <v>121</v>
      </c>
      <c r="G63" s="60"/>
      <c r="H63" s="60"/>
      <c r="I63" s="28"/>
      <c r="J63" s="28"/>
    </row>
    <row r="64" spans="1:10" x14ac:dyDescent="0.25">
      <c r="A64" s="104">
        <v>17</v>
      </c>
      <c r="B64" s="104" t="s">
        <v>141</v>
      </c>
      <c r="C64" s="104" t="s">
        <v>145</v>
      </c>
      <c r="D64" s="104" t="s">
        <v>146</v>
      </c>
      <c r="E64" s="104" t="b">
        <v>1</v>
      </c>
      <c r="F64" s="104" t="s">
        <v>121</v>
      </c>
      <c r="G64" s="60"/>
      <c r="H64" s="60"/>
      <c r="I64" s="28"/>
      <c r="J64" s="28"/>
    </row>
    <row r="65" spans="1:10" x14ac:dyDescent="0.25">
      <c r="A65" s="104">
        <v>74</v>
      </c>
      <c r="B65" s="104" t="s">
        <v>147</v>
      </c>
      <c r="C65" s="104" t="s">
        <v>148</v>
      </c>
      <c r="D65" s="104" t="s">
        <v>149</v>
      </c>
      <c r="E65" s="104" t="b">
        <v>1</v>
      </c>
      <c r="F65" s="104" t="s">
        <v>125</v>
      </c>
      <c r="G65" s="60"/>
      <c r="H65" s="60"/>
      <c r="I65" s="28"/>
      <c r="J65" s="29"/>
    </row>
    <row r="66" spans="1:10" x14ac:dyDescent="0.25">
      <c r="A66" s="104">
        <v>1</v>
      </c>
      <c r="B66" s="104" t="s">
        <v>150</v>
      </c>
      <c r="C66" s="104" t="s">
        <v>150</v>
      </c>
      <c r="D66" s="104" t="s">
        <v>151</v>
      </c>
      <c r="E66" s="104" t="b">
        <v>1</v>
      </c>
      <c r="F66" s="104" t="s">
        <v>125</v>
      </c>
      <c r="G66" s="104">
        <v>15</v>
      </c>
      <c r="H66" s="104">
        <v>10</v>
      </c>
      <c r="I66" s="28"/>
      <c r="J66" s="29"/>
    </row>
    <row r="67" spans="1:10" x14ac:dyDescent="0.25">
      <c r="A67" s="104">
        <v>4</v>
      </c>
      <c r="B67" s="104" t="s">
        <v>150</v>
      </c>
      <c r="C67" s="104" t="s">
        <v>152</v>
      </c>
      <c r="D67" s="104" t="s">
        <v>153</v>
      </c>
      <c r="E67" s="104" t="b">
        <v>0</v>
      </c>
      <c r="F67" s="104" t="s">
        <v>125</v>
      </c>
      <c r="G67" s="60"/>
      <c r="H67" s="60"/>
      <c r="I67" s="28"/>
      <c r="J67" s="29"/>
    </row>
    <row r="68" spans="1:10" x14ac:dyDescent="0.25">
      <c r="A68" s="104">
        <v>2</v>
      </c>
      <c r="B68" s="104" t="s">
        <v>150</v>
      </c>
      <c r="C68" s="104" t="s">
        <v>154</v>
      </c>
      <c r="D68" s="104" t="s">
        <v>155</v>
      </c>
      <c r="E68" s="104" t="b">
        <v>0</v>
      </c>
      <c r="F68" s="104" t="s">
        <v>125</v>
      </c>
      <c r="G68" s="104">
        <v>15</v>
      </c>
      <c r="H68" s="104">
        <v>10</v>
      </c>
      <c r="I68" s="28"/>
      <c r="J68" s="29"/>
    </row>
    <row r="69" spans="1:10" x14ac:dyDescent="0.25">
      <c r="A69" s="104">
        <v>3</v>
      </c>
      <c r="B69" s="104" t="s">
        <v>150</v>
      </c>
      <c r="C69" s="104" t="s">
        <v>156</v>
      </c>
      <c r="D69" s="104" t="s">
        <v>157</v>
      </c>
      <c r="E69" s="104" t="b">
        <v>0</v>
      </c>
      <c r="F69" s="104" t="s">
        <v>125</v>
      </c>
      <c r="G69" s="104">
        <v>15</v>
      </c>
      <c r="H69" s="104">
        <v>10</v>
      </c>
      <c r="I69" s="28"/>
      <c r="J69" s="28"/>
    </row>
    <row r="70" spans="1:10" x14ac:dyDescent="0.25">
      <c r="A70" s="104">
        <v>5</v>
      </c>
      <c r="B70" s="104" t="s">
        <v>150</v>
      </c>
      <c r="C70" s="104" t="s">
        <v>158</v>
      </c>
      <c r="D70" s="104" t="s">
        <v>159</v>
      </c>
      <c r="E70" s="104" t="b">
        <v>0</v>
      </c>
      <c r="F70" s="104" t="s">
        <v>125</v>
      </c>
      <c r="G70" s="60"/>
      <c r="H70" s="60"/>
      <c r="I70" s="28"/>
      <c r="J70" s="29"/>
    </row>
    <row r="71" spans="1:10" x14ac:dyDescent="0.25">
      <c r="A71" s="104">
        <v>94</v>
      </c>
      <c r="B71" s="104" t="s">
        <v>160</v>
      </c>
      <c r="C71" s="104" t="s">
        <v>161</v>
      </c>
      <c r="D71" s="104" t="s">
        <v>162</v>
      </c>
      <c r="E71" s="104" t="b">
        <v>1</v>
      </c>
      <c r="F71" s="104" t="s">
        <v>125</v>
      </c>
      <c r="G71" s="60"/>
      <c r="H71" s="60"/>
      <c r="I71" s="28"/>
      <c r="J71" s="28"/>
    </row>
    <row r="72" spans="1:10" x14ac:dyDescent="0.25">
      <c r="A72" s="104">
        <v>66</v>
      </c>
      <c r="B72" s="104" t="s">
        <v>150</v>
      </c>
      <c r="C72" s="104" t="s">
        <v>163</v>
      </c>
      <c r="D72" s="104" t="s">
        <v>164</v>
      </c>
      <c r="E72" s="104" t="b">
        <v>0</v>
      </c>
      <c r="F72" s="104" t="s">
        <v>125</v>
      </c>
      <c r="G72" s="60"/>
      <c r="H72" s="60"/>
      <c r="I72" s="28"/>
      <c r="J72" s="28"/>
    </row>
    <row r="73" spans="1:10" x14ac:dyDescent="0.25">
      <c r="A73" s="104">
        <v>219</v>
      </c>
      <c r="B73" s="104" t="s">
        <v>84</v>
      </c>
      <c r="C73" s="104" t="s">
        <v>165</v>
      </c>
      <c r="D73" s="104" t="s">
        <v>166</v>
      </c>
      <c r="E73" s="104" t="b">
        <v>1</v>
      </c>
      <c r="F73" s="104" t="s">
        <v>167</v>
      </c>
      <c r="G73" s="60"/>
      <c r="H73" s="60"/>
      <c r="I73" s="28"/>
      <c r="J73" s="28"/>
    </row>
    <row r="74" spans="1:10" x14ac:dyDescent="0.25">
      <c r="A74" s="104">
        <v>240</v>
      </c>
      <c r="B74" s="104" t="s">
        <v>84</v>
      </c>
      <c r="C74" s="104" t="s">
        <v>168</v>
      </c>
      <c r="D74" s="104" t="s">
        <v>169</v>
      </c>
      <c r="E74" s="104" t="b">
        <v>1</v>
      </c>
      <c r="F74" s="104" t="s">
        <v>170</v>
      </c>
      <c r="G74" s="60"/>
      <c r="H74" s="60"/>
      <c r="I74" s="28"/>
      <c r="J74" s="28"/>
    </row>
    <row r="75" spans="1:10" x14ac:dyDescent="0.25">
      <c r="A75" s="104">
        <v>208</v>
      </c>
      <c r="B75" s="104" t="s">
        <v>84</v>
      </c>
      <c r="C75" s="104" t="s">
        <v>171</v>
      </c>
      <c r="D75" s="104" t="s">
        <v>172</v>
      </c>
      <c r="E75" s="104" t="b">
        <v>1</v>
      </c>
      <c r="F75" s="104" t="s">
        <v>170</v>
      </c>
      <c r="G75" s="60"/>
      <c r="H75" s="60"/>
      <c r="I75" s="28"/>
      <c r="J75" s="28"/>
    </row>
    <row r="76" spans="1:10" x14ac:dyDescent="0.25">
      <c r="A76" s="104">
        <v>212</v>
      </c>
      <c r="B76" s="104" t="s">
        <v>84</v>
      </c>
      <c r="C76" s="104" t="s">
        <v>173</v>
      </c>
      <c r="D76" s="104" t="s">
        <v>174</v>
      </c>
      <c r="E76" s="104" t="b">
        <v>1</v>
      </c>
      <c r="F76" s="104" t="s">
        <v>170</v>
      </c>
      <c r="G76" s="60"/>
      <c r="H76" s="60"/>
      <c r="I76" s="28"/>
      <c r="J76" s="28"/>
    </row>
    <row r="77" spans="1:10" x14ac:dyDescent="0.25">
      <c r="A77" s="104">
        <v>211</v>
      </c>
      <c r="B77" s="104" t="s">
        <v>84</v>
      </c>
      <c r="C77" s="104" t="s">
        <v>175</v>
      </c>
      <c r="D77" s="104" t="s">
        <v>176</v>
      </c>
      <c r="E77" s="104" t="b">
        <v>1</v>
      </c>
      <c r="F77" s="104" t="s">
        <v>170</v>
      </c>
      <c r="G77" s="60"/>
      <c r="H77" s="60"/>
      <c r="I77" s="28"/>
      <c r="J77" s="28"/>
    </row>
    <row r="78" spans="1:10" x14ac:dyDescent="0.25">
      <c r="A78" s="104">
        <v>217</v>
      </c>
      <c r="B78" s="104" t="s">
        <v>84</v>
      </c>
      <c r="C78" s="104" t="s">
        <v>177</v>
      </c>
      <c r="D78" s="104" t="s">
        <v>178</v>
      </c>
      <c r="E78" s="104" t="b">
        <v>1</v>
      </c>
      <c r="F78" s="104" t="s">
        <v>170</v>
      </c>
      <c r="G78" s="60"/>
      <c r="H78" s="60"/>
      <c r="I78" s="28"/>
      <c r="J78" s="28"/>
    </row>
    <row r="79" spans="1:10" x14ac:dyDescent="0.25">
      <c r="A79" s="104">
        <v>215</v>
      </c>
      <c r="B79" s="104" t="s">
        <v>84</v>
      </c>
      <c r="C79" s="104" t="s">
        <v>179</v>
      </c>
      <c r="D79" s="104" t="s">
        <v>180</v>
      </c>
      <c r="E79" s="104" t="b">
        <v>1</v>
      </c>
      <c r="F79" s="104" t="s">
        <v>170</v>
      </c>
      <c r="G79" s="60"/>
      <c r="H79" s="60"/>
      <c r="I79" s="28"/>
      <c r="J79" s="28"/>
    </row>
    <row r="80" spans="1:10" x14ac:dyDescent="0.25">
      <c r="A80" s="104">
        <v>216</v>
      </c>
      <c r="B80" s="104" t="s">
        <v>84</v>
      </c>
      <c r="C80" s="104" t="s">
        <v>181</v>
      </c>
      <c r="D80" s="104" t="s">
        <v>182</v>
      </c>
      <c r="E80" s="104" t="b">
        <v>1</v>
      </c>
      <c r="F80" s="104" t="s">
        <v>170</v>
      </c>
      <c r="G80" s="60"/>
      <c r="H80" s="60"/>
      <c r="I80" s="28"/>
      <c r="J80" s="28"/>
    </row>
    <row r="81" spans="1:10" x14ac:dyDescent="0.25">
      <c r="A81" s="104">
        <v>239</v>
      </c>
      <c r="B81" s="104" t="s">
        <v>84</v>
      </c>
      <c r="C81" s="104" t="s">
        <v>183</v>
      </c>
      <c r="D81" s="104" t="s">
        <v>184</v>
      </c>
      <c r="E81" s="104" t="b">
        <v>1</v>
      </c>
      <c r="F81" s="104" t="s">
        <v>170</v>
      </c>
      <c r="G81" s="60"/>
      <c r="H81" s="60"/>
      <c r="I81" s="28"/>
      <c r="J81" s="28"/>
    </row>
    <row r="82" spans="1:10" x14ac:dyDescent="0.25">
      <c r="A82" s="104">
        <v>207</v>
      </c>
      <c r="B82" s="104" t="s">
        <v>84</v>
      </c>
      <c r="C82" s="104" t="s">
        <v>185</v>
      </c>
      <c r="D82" s="104" t="s">
        <v>186</v>
      </c>
      <c r="E82" s="104" t="b">
        <v>1</v>
      </c>
      <c r="F82" s="104" t="s">
        <v>170</v>
      </c>
      <c r="G82" s="60"/>
      <c r="H82" s="60"/>
      <c r="I82" s="28"/>
      <c r="J82" s="28"/>
    </row>
    <row r="83" spans="1:10" x14ac:dyDescent="0.25">
      <c r="A83" s="104">
        <v>209</v>
      </c>
      <c r="B83" s="104" t="s">
        <v>84</v>
      </c>
      <c r="C83" s="104" t="s">
        <v>187</v>
      </c>
      <c r="D83" s="104" t="s">
        <v>188</v>
      </c>
      <c r="E83" s="104" t="b">
        <v>1</v>
      </c>
      <c r="F83" s="104" t="s">
        <v>170</v>
      </c>
      <c r="G83" s="60"/>
      <c r="H83" s="60"/>
      <c r="I83" s="28"/>
      <c r="J83" s="28"/>
    </row>
    <row r="84" spans="1:10" x14ac:dyDescent="0.25">
      <c r="A84" s="104">
        <v>210</v>
      </c>
      <c r="B84" s="104" t="s">
        <v>84</v>
      </c>
      <c r="C84" s="104" t="s">
        <v>189</v>
      </c>
      <c r="D84" s="104" t="s">
        <v>190</v>
      </c>
      <c r="E84" s="104" t="b">
        <v>1</v>
      </c>
      <c r="F84" s="104" t="s">
        <v>170</v>
      </c>
      <c r="G84" s="60"/>
      <c r="H84" s="60"/>
      <c r="I84" s="28"/>
      <c r="J84" s="28"/>
    </row>
    <row r="85" spans="1:10" x14ac:dyDescent="0.25">
      <c r="A85" s="104">
        <v>213</v>
      </c>
      <c r="B85" s="104" t="s">
        <v>84</v>
      </c>
      <c r="C85" s="104" t="s">
        <v>191</v>
      </c>
      <c r="D85" s="104" t="s">
        <v>192</v>
      </c>
      <c r="E85" s="104" t="b">
        <v>1</v>
      </c>
      <c r="F85" s="104" t="s">
        <v>170</v>
      </c>
      <c r="G85" s="60"/>
      <c r="H85" s="60"/>
      <c r="I85" s="28"/>
      <c r="J85" s="28"/>
    </row>
    <row r="86" spans="1:10" x14ac:dyDescent="0.25">
      <c r="A86" s="104">
        <v>214</v>
      </c>
      <c r="B86" s="104" t="s">
        <v>84</v>
      </c>
      <c r="C86" s="104" t="s">
        <v>193</v>
      </c>
      <c r="D86" s="104" t="s">
        <v>194</v>
      </c>
      <c r="E86" s="104" t="b">
        <v>1</v>
      </c>
      <c r="F86" s="104" t="s">
        <v>170</v>
      </c>
      <c r="G86" s="60"/>
      <c r="H86" s="60"/>
      <c r="I86" s="28"/>
      <c r="J86" s="28"/>
    </row>
    <row r="87" spans="1:10" x14ac:dyDescent="0.25">
      <c r="A87" s="104">
        <v>199</v>
      </c>
      <c r="B87" s="104" t="s">
        <v>84</v>
      </c>
      <c r="C87" s="104" t="s">
        <v>195</v>
      </c>
      <c r="D87" s="104" t="s">
        <v>196</v>
      </c>
      <c r="E87" s="104" t="b">
        <v>1</v>
      </c>
      <c r="F87" s="104" t="s">
        <v>197</v>
      </c>
      <c r="G87" s="60"/>
      <c r="H87" s="60"/>
      <c r="I87" s="28"/>
      <c r="J87" s="28"/>
    </row>
    <row r="88" spans="1:10" x14ac:dyDescent="0.25">
      <c r="A88" s="104">
        <v>200</v>
      </c>
      <c r="B88" s="104" t="s">
        <v>84</v>
      </c>
      <c r="C88" s="104" t="s">
        <v>198</v>
      </c>
      <c r="D88" s="104" t="s">
        <v>199</v>
      </c>
      <c r="E88" s="104" t="b">
        <v>1</v>
      </c>
      <c r="F88" s="104" t="s">
        <v>197</v>
      </c>
      <c r="G88" s="60"/>
      <c r="H88" s="60"/>
      <c r="I88" s="28"/>
      <c r="J88" s="28"/>
    </row>
    <row r="89" spans="1:10" x14ac:dyDescent="0.25">
      <c r="A89" s="104">
        <v>201</v>
      </c>
      <c r="B89" s="104" t="s">
        <v>84</v>
      </c>
      <c r="C89" s="104" t="s">
        <v>200</v>
      </c>
      <c r="D89" s="104" t="s">
        <v>201</v>
      </c>
      <c r="E89" s="104" t="b">
        <v>1</v>
      </c>
      <c r="F89" s="104" t="s">
        <v>197</v>
      </c>
      <c r="G89" s="60"/>
      <c r="H89" s="60"/>
      <c r="I89" s="28"/>
      <c r="J89" s="29"/>
    </row>
    <row r="90" spans="1:10" x14ac:dyDescent="0.25">
      <c r="A90" s="104">
        <v>202</v>
      </c>
      <c r="B90" s="104" t="s">
        <v>84</v>
      </c>
      <c r="C90" s="104" t="s">
        <v>202</v>
      </c>
      <c r="D90" s="104" t="s">
        <v>203</v>
      </c>
      <c r="E90" s="104" t="b">
        <v>1</v>
      </c>
      <c r="F90" s="104" t="s">
        <v>197</v>
      </c>
      <c r="G90" s="60"/>
      <c r="H90" s="60"/>
      <c r="I90" s="28"/>
      <c r="J90" s="28"/>
    </row>
    <row r="91" spans="1:10" x14ac:dyDescent="0.25">
      <c r="A91" s="104">
        <v>11</v>
      </c>
      <c r="B91" s="104" t="s">
        <v>152</v>
      </c>
      <c r="C91" s="104" t="s">
        <v>158</v>
      </c>
      <c r="D91" s="104" t="s">
        <v>204</v>
      </c>
      <c r="E91" s="104" t="b">
        <v>0</v>
      </c>
      <c r="F91" s="104" t="s">
        <v>125</v>
      </c>
      <c r="G91" s="60"/>
      <c r="H91" s="60"/>
      <c r="I91" s="28"/>
      <c r="J91" s="28"/>
    </row>
    <row r="92" spans="1:10" x14ac:dyDescent="0.25">
      <c r="A92" s="104">
        <v>151</v>
      </c>
      <c r="B92" s="104" t="s">
        <v>205</v>
      </c>
      <c r="C92" s="104" t="s">
        <v>206</v>
      </c>
      <c r="D92" s="104" t="s">
        <v>207</v>
      </c>
      <c r="E92" s="104" t="b">
        <v>1</v>
      </c>
      <c r="F92" s="104" t="s">
        <v>125</v>
      </c>
      <c r="G92" s="60"/>
      <c r="H92" s="60"/>
      <c r="I92" s="28"/>
      <c r="J92" s="28"/>
    </row>
    <row r="93" spans="1:10" x14ac:dyDescent="0.25">
      <c r="A93" s="104">
        <v>188</v>
      </c>
      <c r="B93" s="104" t="s">
        <v>205</v>
      </c>
      <c r="C93" s="104" t="s">
        <v>208</v>
      </c>
      <c r="D93" s="104" t="s">
        <v>209</v>
      </c>
      <c r="E93" s="104" t="b">
        <v>1</v>
      </c>
      <c r="F93" s="104" t="s">
        <v>125</v>
      </c>
      <c r="G93" s="60"/>
      <c r="H93" s="60"/>
      <c r="I93" s="28"/>
      <c r="J93" s="28"/>
    </row>
    <row r="94" spans="1:10" x14ac:dyDescent="0.25">
      <c r="A94" s="104">
        <v>191</v>
      </c>
      <c r="B94" s="104" t="s">
        <v>205</v>
      </c>
      <c r="C94" s="104" t="s">
        <v>210</v>
      </c>
      <c r="D94" s="104" t="s">
        <v>211</v>
      </c>
      <c r="E94" s="104" t="b">
        <v>0</v>
      </c>
      <c r="F94" s="104" t="s">
        <v>125</v>
      </c>
      <c r="G94" s="60"/>
      <c r="H94" s="60"/>
      <c r="I94" s="28"/>
      <c r="J94" s="28"/>
    </row>
    <row r="95" spans="1:10" x14ac:dyDescent="0.25">
      <c r="A95" s="104">
        <v>150</v>
      </c>
      <c r="B95" s="104" t="s">
        <v>205</v>
      </c>
      <c r="C95" s="104" t="s">
        <v>212</v>
      </c>
      <c r="D95" s="104" t="s">
        <v>213</v>
      </c>
      <c r="E95" s="104" t="b">
        <v>1</v>
      </c>
      <c r="F95" s="104" t="s">
        <v>125</v>
      </c>
      <c r="G95" s="60"/>
      <c r="H95" s="60"/>
      <c r="I95" s="28"/>
      <c r="J95" s="28"/>
    </row>
    <row r="96" spans="1:10" x14ac:dyDescent="0.25">
      <c r="A96" s="104">
        <v>149</v>
      </c>
      <c r="B96" s="104" t="s">
        <v>205</v>
      </c>
      <c r="C96" s="104" t="s">
        <v>214</v>
      </c>
      <c r="D96" s="104" t="s">
        <v>215</v>
      </c>
      <c r="E96" s="104" t="b">
        <v>1</v>
      </c>
      <c r="F96" s="104" t="s">
        <v>125</v>
      </c>
      <c r="G96" s="60"/>
      <c r="H96" s="60"/>
      <c r="I96" s="28"/>
      <c r="J96" s="28"/>
    </row>
    <row r="97" spans="1:10" x14ac:dyDescent="0.25">
      <c r="A97" s="104">
        <v>187</v>
      </c>
      <c r="B97" s="104" t="s">
        <v>216</v>
      </c>
      <c r="C97" s="104" t="s">
        <v>217</v>
      </c>
      <c r="D97" s="104" t="s">
        <v>218</v>
      </c>
      <c r="E97" s="104" t="b">
        <v>1</v>
      </c>
      <c r="F97" s="104" t="s">
        <v>121</v>
      </c>
      <c r="G97" s="60"/>
      <c r="H97" s="60"/>
      <c r="I97" s="28"/>
      <c r="J97" s="28"/>
    </row>
    <row r="98" spans="1:10" x14ac:dyDescent="0.25">
      <c r="A98" s="104">
        <v>248</v>
      </c>
      <c r="B98" s="104" t="s">
        <v>216</v>
      </c>
      <c r="C98" s="104" t="s">
        <v>219</v>
      </c>
      <c r="D98" s="104" t="s">
        <v>220</v>
      </c>
      <c r="E98" s="104" t="b">
        <v>1</v>
      </c>
      <c r="F98" s="104" t="s">
        <v>221</v>
      </c>
      <c r="G98" s="60"/>
      <c r="H98" s="60"/>
      <c r="I98" s="28"/>
      <c r="J98" s="28"/>
    </row>
    <row r="99" spans="1:10" x14ac:dyDescent="0.25">
      <c r="A99" s="104">
        <v>52</v>
      </c>
      <c r="B99" s="104" t="s">
        <v>222</v>
      </c>
      <c r="C99" s="104" t="s">
        <v>223</v>
      </c>
      <c r="D99" s="104" t="s">
        <v>224</v>
      </c>
      <c r="E99" s="104" t="b">
        <v>1</v>
      </c>
      <c r="F99" s="104" t="s">
        <v>225</v>
      </c>
      <c r="G99" s="60"/>
      <c r="H99" s="60"/>
      <c r="I99" s="28"/>
      <c r="J99" s="28"/>
    </row>
    <row r="100" spans="1:10" x14ac:dyDescent="0.25">
      <c r="A100" s="104">
        <v>249</v>
      </c>
      <c r="B100" s="104" t="s">
        <v>222</v>
      </c>
      <c r="C100" s="104" t="s">
        <v>226</v>
      </c>
      <c r="D100" s="104" t="s">
        <v>227</v>
      </c>
      <c r="E100" s="104" t="b">
        <v>1</v>
      </c>
      <c r="F100" s="104" t="s">
        <v>225</v>
      </c>
      <c r="G100" s="60"/>
      <c r="H100" s="60"/>
      <c r="I100" s="28"/>
      <c r="J100" s="28"/>
    </row>
    <row r="101" spans="1:10" x14ac:dyDescent="0.25">
      <c r="A101" s="104">
        <v>63</v>
      </c>
      <c r="B101" s="104" t="s">
        <v>222</v>
      </c>
      <c r="C101" s="104" t="s">
        <v>228</v>
      </c>
      <c r="D101" s="104" t="s">
        <v>229</v>
      </c>
      <c r="E101" s="104" t="b">
        <v>1</v>
      </c>
      <c r="F101" s="104" t="s">
        <v>225</v>
      </c>
      <c r="G101" s="60"/>
      <c r="H101" s="60"/>
      <c r="I101" s="28"/>
      <c r="J101" s="28"/>
    </row>
    <row r="102" spans="1:10" x14ac:dyDescent="0.25">
      <c r="A102" s="104">
        <v>65</v>
      </c>
      <c r="B102" s="104" t="s">
        <v>222</v>
      </c>
      <c r="C102" s="104" t="s">
        <v>230</v>
      </c>
      <c r="D102" s="104" t="s">
        <v>231</v>
      </c>
      <c r="E102" s="104" t="b">
        <v>1</v>
      </c>
      <c r="F102" s="104" t="s">
        <v>225</v>
      </c>
      <c r="G102" s="60"/>
      <c r="H102" s="60"/>
      <c r="I102" s="28"/>
      <c r="J102" s="28"/>
    </row>
    <row r="103" spans="1:10" x14ac:dyDescent="0.25">
      <c r="A103" s="104">
        <v>62</v>
      </c>
      <c r="B103" s="104" t="s">
        <v>222</v>
      </c>
      <c r="C103" s="104" t="s">
        <v>232</v>
      </c>
      <c r="D103" s="104" t="s">
        <v>233</v>
      </c>
      <c r="E103" s="104" t="b">
        <v>1</v>
      </c>
      <c r="F103" s="104" t="s">
        <v>225</v>
      </c>
      <c r="G103" s="60"/>
      <c r="H103" s="60"/>
      <c r="I103" s="28"/>
      <c r="J103" s="28"/>
    </row>
    <row r="104" spans="1:10" x14ac:dyDescent="0.25">
      <c r="A104" s="104">
        <v>64</v>
      </c>
      <c r="B104" s="104" t="s">
        <v>222</v>
      </c>
      <c r="C104" s="104" t="s">
        <v>234</v>
      </c>
      <c r="D104" s="104" t="s">
        <v>235</v>
      </c>
      <c r="E104" s="104" t="b">
        <v>1</v>
      </c>
      <c r="F104" s="104" t="s">
        <v>225</v>
      </c>
      <c r="G104" s="60"/>
      <c r="H104" s="60"/>
      <c r="I104" s="28"/>
      <c r="J104" s="28"/>
    </row>
    <row r="105" spans="1:10" x14ac:dyDescent="0.25">
      <c r="A105" s="104">
        <v>90</v>
      </c>
      <c r="B105" s="104" t="s">
        <v>122</v>
      </c>
      <c r="C105" s="104" t="s">
        <v>236</v>
      </c>
      <c r="D105" s="104" t="s">
        <v>237</v>
      </c>
      <c r="E105" s="104" t="b">
        <v>1</v>
      </c>
      <c r="F105" s="104" t="s">
        <v>125</v>
      </c>
      <c r="G105" s="60"/>
      <c r="H105" s="60"/>
      <c r="I105" s="28"/>
      <c r="J105" s="28"/>
    </row>
    <row r="106" spans="1:10" x14ac:dyDescent="0.25">
      <c r="A106" s="104">
        <v>8</v>
      </c>
      <c r="B106" s="104" t="s">
        <v>152</v>
      </c>
      <c r="C106" s="104" t="s">
        <v>238</v>
      </c>
      <c r="D106" s="104" t="s">
        <v>239</v>
      </c>
      <c r="E106" s="104" t="b">
        <v>1</v>
      </c>
      <c r="F106" s="104" t="s">
        <v>125</v>
      </c>
      <c r="G106" s="60"/>
      <c r="H106" s="60"/>
      <c r="I106" s="28"/>
      <c r="J106" s="28"/>
    </row>
    <row r="107" spans="1:10" x14ac:dyDescent="0.25">
      <c r="A107" s="104">
        <v>258</v>
      </c>
      <c r="B107" s="104" t="s">
        <v>154</v>
      </c>
      <c r="C107" s="104" t="s">
        <v>240</v>
      </c>
      <c r="D107" s="104" t="s">
        <v>241</v>
      </c>
      <c r="E107" s="104" t="b">
        <v>1</v>
      </c>
      <c r="F107" s="104" t="s">
        <v>242</v>
      </c>
      <c r="G107" s="60"/>
      <c r="H107" s="60"/>
      <c r="I107" s="28"/>
      <c r="J107" s="28"/>
    </row>
    <row r="108" spans="1:10" x14ac:dyDescent="0.25">
      <c r="A108" s="104">
        <v>96</v>
      </c>
      <c r="B108" s="104" t="s">
        <v>118</v>
      </c>
      <c r="C108" s="104" t="s">
        <v>243</v>
      </c>
      <c r="D108" s="104" t="s">
        <v>244</v>
      </c>
      <c r="E108" s="104" t="b">
        <v>1</v>
      </c>
      <c r="F108" s="104" t="s">
        <v>121</v>
      </c>
      <c r="G108" s="60"/>
      <c r="H108" s="60"/>
      <c r="I108" s="28"/>
      <c r="J108" s="28"/>
    </row>
    <row r="109" spans="1:10" x14ac:dyDescent="0.25">
      <c r="A109" s="104">
        <v>204</v>
      </c>
      <c r="B109" s="104" t="s">
        <v>118</v>
      </c>
      <c r="C109" s="104" t="s">
        <v>245</v>
      </c>
      <c r="D109" s="104" t="s">
        <v>246</v>
      </c>
      <c r="E109" s="104" t="b">
        <v>1</v>
      </c>
      <c r="F109" s="104" t="s">
        <v>121</v>
      </c>
      <c r="G109" s="60"/>
      <c r="H109" s="60"/>
      <c r="I109" s="28"/>
      <c r="J109" s="28"/>
    </row>
    <row r="110" spans="1:10" x14ac:dyDescent="0.25">
      <c r="A110" s="104">
        <v>97</v>
      </c>
      <c r="B110" s="104" t="s">
        <v>118</v>
      </c>
      <c r="C110" s="104" t="s">
        <v>247</v>
      </c>
      <c r="D110" s="104" t="s">
        <v>248</v>
      </c>
      <c r="E110" s="104" t="b">
        <v>1</v>
      </c>
      <c r="F110" s="104" t="s">
        <v>121</v>
      </c>
      <c r="G110" s="60"/>
      <c r="H110" s="60"/>
      <c r="I110" s="28"/>
      <c r="J110" s="28"/>
    </row>
    <row r="111" spans="1:10" x14ac:dyDescent="0.25">
      <c r="A111" s="104">
        <v>6</v>
      </c>
      <c r="B111" s="104" t="s">
        <v>152</v>
      </c>
      <c r="C111" s="104" t="s">
        <v>249</v>
      </c>
      <c r="D111" s="104" t="s">
        <v>250</v>
      </c>
      <c r="E111" s="104" t="b">
        <v>1</v>
      </c>
      <c r="F111" s="104" t="s">
        <v>125</v>
      </c>
      <c r="G111" s="104">
        <v>15</v>
      </c>
      <c r="H111" s="104">
        <v>10</v>
      </c>
      <c r="I111" s="28"/>
      <c r="J111" s="28"/>
    </row>
    <row r="112" spans="1:10" x14ac:dyDescent="0.25">
      <c r="A112" s="104">
        <v>259</v>
      </c>
      <c r="B112" s="104" t="s">
        <v>154</v>
      </c>
      <c r="C112" s="104" t="s">
        <v>251</v>
      </c>
      <c r="D112" s="104" t="s">
        <v>252</v>
      </c>
      <c r="E112" s="104" t="b">
        <v>1</v>
      </c>
      <c r="F112" s="104" t="s">
        <v>242</v>
      </c>
      <c r="G112" s="60"/>
      <c r="H112" s="60"/>
      <c r="I112" s="28"/>
      <c r="J112" s="28"/>
    </row>
    <row r="113" spans="1:10" x14ac:dyDescent="0.25">
      <c r="A113" s="104">
        <v>95</v>
      </c>
      <c r="B113" s="104" t="s">
        <v>160</v>
      </c>
      <c r="C113" s="104" t="s">
        <v>253</v>
      </c>
      <c r="D113" s="104" t="s">
        <v>254</v>
      </c>
      <c r="E113" s="104" t="b">
        <v>1</v>
      </c>
      <c r="F113" s="104" t="s">
        <v>125</v>
      </c>
      <c r="G113" s="60"/>
      <c r="H113" s="60"/>
      <c r="I113" s="28"/>
      <c r="J113" s="28"/>
    </row>
    <row r="114" spans="1:10" x14ac:dyDescent="0.25">
      <c r="A114" s="104">
        <v>180</v>
      </c>
      <c r="B114" s="104" t="s">
        <v>255</v>
      </c>
      <c r="C114" s="104" t="s">
        <v>256</v>
      </c>
      <c r="D114" s="104" t="s">
        <v>257</v>
      </c>
      <c r="E114" s="104" t="b">
        <v>1</v>
      </c>
      <c r="F114" s="104" t="s">
        <v>256</v>
      </c>
      <c r="G114" s="60"/>
      <c r="H114" s="60"/>
      <c r="I114" s="28"/>
      <c r="J114" s="28"/>
    </row>
    <row r="115" spans="1:10" x14ac:dyDescent="0.25">
      <c r="A115" s="104">
        <v>179</v>
      </c>
      <c r="B115" s="104" t="s">
        <v>255</v>
      </c>
      <c r="C115" s="104" t="s">
        <v>167</v>
      </c>
      <c r="D115" s="104" t="s">
        <v>258</v>
      </c>
      <c r="E115" s="104" t="b">
        <v>1</v>
      </c>
      <c r="F115" s="104" t="s">
        <v>167</v>
      </c>
      <c r="G115" s="60"/>
      <c r="H115" s="60"/>
      <c r="I115" s="28"/>
      <c r="J115" s="28"/>
    </row>
    <row r="116" spans="1:10" x14ac:dyDescent="0.25">
      <c r="A116" s="104">
        <v>257</v>
      </c>
      <c r="B116" s="104" t="s">
        <v>255</v>
      </c>
      <c r="C116" s="104" t="s">
        <v>259</v>
      </c>
      <c r="D116" s="104" t="s">
        <v>260</v>
      </c>
      <c r="E116" s="104" t="b">
        <v>1</v>
      </c>
      <c r="F116" s="104" t="s">
        <v>167</v>
      </c>
      <c r="G116" s="60"/>
      <c r="H116" s="60"/>
      <c r="I116" s="28"/>
      <c r="J116" s="28"/>
    </row>
    <row r="117" spans="1:10" x14ac:dyDescent="0.25">
      <c r="A117" s="104">
        <v>76</v>
      </c>
      <c r="B117" s="104" t="s">
        <v>261</v>
      </c>
      <c r="C117" s="104" t="s">
        <v>9</v>
      </c>
      <c r="D117" s="104" t="s">
        <v>262</v>
      </c>
      <c r="E117" s="104" t="b">
        <v>1</v>
      </c>
      <c r="F117" s="104" t="s">
        <v>221</v>
      </c>
      <c r="G117" s="60"/>
      <c r="H117" s="60"/>
      <c r="I117" s="28"/>
      <c r="J117" s="28"/>
    </row>
    <row r="118" spans="1:10" x14ac:dyDescent="0.25">
      <c r="A118" s="104">
        <v>77</v>
      </c>
      <c r="B118" s="104" t="s">
        <v>261</v>
      </c>
      <c r="C118" s="104" t="s">
        <v>263</v>
      </c>
      <c r="D118" s="104" t="s">
        <v>264</v>
      </c>
      <c r="E118" s="104" t="b">
        <v>1</v>
      </c>
      <c r="F118" s="104" t="s">
        <v>221</v>
      </c>
      <c r="G118" s="60"/>
      <c r="H118" s="60"/>
      <c r="I118" s="28"/>
      <c r="J118" s="28"/>
    </row>
    <row r="119" spans="1:10" x14ac:dyDescent="0.25">
      <c r="A119" s="104">
        <v>58</v>
      </c>
      <c r="B119" s="104" t="s">
        <v>261</v>
      </c>
      <c r="C119" s="104" t="s">
        <v>265</v>
      </c>
      <c r="D119" s="104" t="s">
        <v>266</v>
      </c>
      <c r="E119" s="104" t="b">
        <v>1</v>
      </c>
      <c r="F119" s="104" t="s">
        <v>221</v>
      </c>
      <c r="G119" s="60"/>
      <c r="H119" s="60"/>
      <c r="I119" s="28"/>
      <c r="J119" s="28"/>
    </row>
    <row r="120" spans="1:10" x14ac:dyDescent="0.25">
      <c r="A120" s="104">
        <v>75</v>
      </c>
      <c r="B120" s="104" t="s">
        <v>261</v>
      </c>
      <c r="C120" s="104" t="s">
        <v>267</v>
      </c>
      <c r="D120" s="104" t="s">
        <v>268</v>
      </c>
      <c r="E120" s="104" t="b">
        <v>1</v>
      </c>
      <c r="F120" s="104" t="s">
        <v>221</v>
      </c>
      <c r="G120" s="60"/>
      <c r="H120" s="60"/>
      <c r="I120" s="28"/>
      <c r="J120" s="28"/>
    </row>
    <row r="121" spans="1:10" x14ac:dyDescent="0.25">
      <c r="A121" s="104">
        <v>171</v>
      </c>
      <c r="B121" s="104" t="s">
        <v>269</v>
      </c>
      <c r="C121" s="104" t="s">
        <v>270</v>
      </c>
      <c r="D121" s="104" t="s">
        <v>271</v>
      </c>
      <c r="E121" s="104" t="b">
        <v>1</v>
      </c>
      <c r="F121" s="104" t="s">
        <v>272</v>
      </c>
      <c r="G121" s="60"/>
      <c r="H121" s="60"/>
      <c r="I121" s="28"/>
      <c r="J121" s="28"/>
    </row>
    <row r="122" spans="1:10" x14ac:dyDescent="0.25">
      <c r="A122" s="104">
        <v>237</v>
      </c>
      <c r="B122" s="104" t="s">
        <v>269</v>
      </c>
      <c r="C122" s="104" t="s">
        <v>273</v>
      </c>
      <c r="D122" s="104" t="s">
        <v>274</v>
      </c>
      <c r="E122" s="104" t="b">
        <v>1</v>
      </c>
      <c r="F122" s="104" t="s">
        <v>170</v>
      </c>
      <c r="G122" s="60"/>
      <c r="H122" s="60"/>
      <c r="I122" s="28"/>
      <c r="J122" s="28"/>
    </row>
    <row r="123" spans="1:10" x14ac:dyDescent="0.25">
      <c r="A123" s="104">
        <v>70</v>
      </c>
      <c r="B123" s="104" t="s">
        <v>269</v>
      </c>
      <c r="C123" s="104" t="s">
        <v>275</v>
      </c>
      <c r="D123" s="104" t="s">
        <v>276</v>
      </c>
      <c r="E123" s="104" t="b">
        <v>1</v>
      </c>
      <c r="F123" s="104" t="s">
        <v>170</v>
      </c>
      <c r="G123" s="60"/>
      <c r="H123" s="60"/>
      <c r="I123" s="28"/>
      <c r="J123" s="28"/>
    </row>
    <row r="124" spans="1:10" x14ac:dyDescent="0.25">
      <c r="A124" s="104">
        <v>21</v>
      </c>
      <c r="B124" s="104" t="s">
        <v>277</v>
      </c>
      <c r="C124" s="104" t="s">
        <v>8</v>
      </c>
      <c r="D124" s="104" t="s">
        <v>278</v>
      </c>
      <c r="E124" s="104" t="b">
        <v>1</v>
      </c>
      <c r="F124" s="104" t="s">
        <v>121</v>
      </c>
      <c r="G124" s="60"/>
      <c r="H124" s="60"/>
      <c r="I124" s="28"/>
      <c r="J124" s="28"/>
    </row>
    <row r="125" spans="1:10" x14ac:dyDescent="0.25">
      <c r="A125" s="104">
        <v>22</v>
      </c>
      <c r="B125" s="104" t="s">
        <v>277</v>
      </c>
      <c r="C125" s="104" t="s">
        <v>143</v>
      </c>
      <c r="D125" s="104" t="s">
        <v>279</v>
      </c>
      <c r="E125" s="104" t="b">
        <v>1</v>
      </c>
      <c r="F125" s="104" t="s">
        <v>121</v>
      </c>
      <c r="G125" s="60"/>
      <c r="H125" s="60"/>
      <c r="I125" s="28"/>
      <c r="J125" s="28"/>
    </row>
    <row r="126" spans="1:10" x14ac:dyDescent="0.25">
      <c r="A126" s="104">
        <v>23</v>
      </c>
      <c r="B126" s="104" t="s">
        <v>277</v>
      </c>
      <c r="C126" s="104" t="s">
        <v>145</v>
      </c>
      <c r="D126" s="104" t="s">
        <v>280</v>
      </c>
      <c r="E126" s="104" t="b">
        <v>1</v>
      </c>
      <c r="F126" s="104" t="s">
        <v>121</v>
      </c>
      <c r="G126" s="60"/>
      <c r="H126" s="60"/>
      <c r="I126" s="28"/>
      <c r="J126" s="28"/>
    </row>
    <row r="127" spans="1:10" x14ac:dyDescent="0.25">
      <c r="A127" s="104">
        <v>18</v>
      </c>
      <c r="B127" s="104" t="s">
        <v>156</v>
      </c>
      <c r="C127" s="104" t="s">
        <v>8</v>
      </c>
      <c r="D127" s="104" t="s">
        <v>281</v>
      </c>
      <c r="E127" s="104" t="b">
        <v>1</v>
      </c>
      <c r="F127" s="104" t="s">
        <v>121</v>
      </c>
      <c r="G127" s="60"/>
      <c r="H127" s="60"/>
      <c r="I127" s="28"/>
      <c r="J127" s="28"/>
    </row>
    <row r="128" spans="1:10" x14ac:dyDescent="0.25">
      <c r="A128" s="104">
        <v>19</v>
      </c>
      <c r="B128" s="104" t="s">
        <v>156</v>
      </c>
      <c r="C128" s="104" t="s">
        <v>143</v>
      </c>
      <c r="D128" s="104" t="s">
        <v>282</v>
      </c>
      <c r="E128" s="104" t="b">
        <v>1</v>
      </c>
      <c r="F128" s="104" t="s">
        <v>121</v>
      </c>
      <c r="G128" s="60"/>
      <c r="H128" s="60"/>
      <c r="I128" s="28"/>
      <c r="J128" s="28"/>
    </row>
    <row r="129" spans="1:10" x14ac:dyDescent="0.25">
      <c r="A129" s="104">
        <v>20</v>
      </c>
      <c r="B129" s="104" t="s">
        <v>156</v>
      </c>
      <c r="C129" s="104" t="s">
        <v>145</v>
      </c>
      <c r="D129" s="104" t="s">
        <v>283</v>
      </c>
      <c r="E129" s="104" t="b">
        <v>1</v>
      </c>
      <c r="F129" s="104" t="s">
        <v>121</v>
      </c>
      <c r="G129" s="60"/>
      <c r="H129" s="60"/>
      <c r="I129" s="28"/>
      <c r="J129" s="28"/>
    </row>
    <row r="130" spans="1:10" x14ac:dyDescent="0.25">
      <c r="A130" s="104">
        <v>10</v>
      </c>
      <c r="B130" s="104" t="s">
        <v>152</v>
      </c>
      <c r="C130" s="104" t="s">
        <v>277</v>
      </c>
      <c r="D130" s="104" t="s">
        <v>284</v>
      </c>
      <c r="E130" s="104" t="b">
        <v>1</v>
      </c>
      <c r="F130" s="104" t="s">
        <v>125</v>
      </c>
      <c r="G130" s="60"/>
      <c r="H130" s="60"/>
      <c r="I130" s="28"/>
      <c r="J130" s="28"/>
    </row>
    <row r="131" spans="1:10" x14ac:dyDescent="0.25">
      <c r="A131" s="104">
        <v>176</v>
      </c>
      <c r="B131" s="104" t="s">
        <v>143</v>
      </c>
      <c r="C131" s="104" t="s">
        <v>285</v>
      </c>
      <c r="D131" s="104" t="s">
        <v>286</v>
      </c>
      <c r="E131" s="104" t="b">
        <v>1</v>
      </c>
      <c r="F131" s="104" t="s">
        <v>91</v>
      </c>
      <c r="G131" s="60"/>
      <c r="H131" s="60"/>
      <c r="I131" s="28"/>
      <c r="J131" s="28"/>
    </row>
    <row r="132" spans="1:10" x14ac:dyDescent="0.25">
      <c r="A132" s="104">
        <v>177</v>
      </c>
      <c r="B132" s="104" t="s">
        <v>143</v>
      </c>
      <c r="C132" s="104" t="s">
        <v>287</v>
      </c>
      <c r="D132" s="104" t="s">
        <v>288</v>
      </c>
      <c r="E132" s="104" t="b">
        <v>1</v>
      </c>
      <c r="F132" s="104" t="s">
        <v>91</v>
      </c>
      <c r="G132" s="60"/>
      <c r="H132" s="60"/>
      <c r="I132" s="28"/>
      <c r="J132" s="28"/>
    </row>
    <row r="133" spans="1:10" x14ac:dyDescent="0.25">
      <c r="A133" s="104">
        <v>178</v>
      </c>
      <c r="B133" s="104" t="s">
        <v>143</v>
      </c>
      <c r="C133" s="104" t="s">
        <v>289</v>
      </c>
      <c r="D133" s="104" t="s">
        <v>290</v>
      </c>
      <c r="E133" s="104" t="b">
        <v>1</v>
      </c>
      <c r="F133" s="104" t="s">
        <v>91</v>
      </c>
      <c r="G133" s="60"/>
      <c r="H133" s="60"/>
      <c r="I133" s="28"/>
      <c r="J133" s="28"/>
    </row>
    <row r="134" spans="1:10" x14ac:dyDescent="0.25">
      <c r="A134" s="104">
        <v>228</v>
      </c>
      <c r="B134" s="104" t="s">
        <v>143</v>
      </c>
      <c r="C134" s="104" t="s">
        <v>291</v>
      </c>
      <c r="D134" s="104" t="s">
        <v>292</v>
      </c>
      <c r="E134" s="104" t="b">
        <v>1</v>
      </c>
      <c r="F134" s="104" t="s">
        <v>91</v>
      </c>
      <c r="G134" s="60"/>
      <c r="H134" s="60"/>
      <c r="I134" s="28"/>
      <c r="J134" s="28"/>
    </row>
    <row r="135" spans="1:10" x14ac:dyDescent="0.25">
      <c r="A135" s="104">
        <v>246</v>
      </c>
      <c r="B135" s="104" t="s">
        <v>143</v>
      </c>
      <c r="C135" s="104" t="s">
        <v>293</v>
      </c>
      <c r="D135" s="104" t="s">
        <v>294</v>
      </c>
      <c r="E135" s="104" t="b">
        <v>1</v>
      </c>
      <c r="F135" s="104" t="s">
        <v>91</v>
      </c>
      <c r="G135" s="60"/>
      <c r="H135" s="60"/>
      <c r="I135" s="28"/>
      <c r="J135" s="28"/>
    </row>
    <row r="136" spans="1:10" x14ac:dyDescent="0.25">
      <c r="A136" s="104">
        <v>227</v>
      </c>
      <c r="B136" s="104" t="s">
        <v>143</v>
      </c>
      <c r="C136" s="104" t="s">
        <v>295</v>
      </c>
      <c r="D136" s="104" t="s">
        <v>296</v>
      </c>
      <c r="E136" s="104" t="b">
        <v>1</v>
      </c>
      <c r="F136" s="104" t="s">
        <v>91</v>
      </c>
      <c r="G136" s="60"/>
      <c r="H136" s="60"/>
      <c r="I136" s="28"/>
      <c r="J136" s="28"/>
    </row>
    <row r="137" spans="1:10" x14ac:dyDescent="0.25">
      <c r="A137" s="104">
        <v>92</v>
      </c>
      <c r="B137" s="104" t="s">
        <v>84</v>
      </c>
      <c r="C137" s="104" t="s">
        <v>34</v>
      </c>
      <c r="D137" s="104" t="s">
        <v>297</v>
      </c>
      <c r="E137" s="104" t="b">
        <v>1</v>
      </c>
      <c r="F137" s="104" t="s">
        <v>87</v>
      </c>
      <c r="G137" s="60"/>
      <c r="H137" s="60"/>
      <c r="I137" s="28"/>
      <c r="J137" s="28"/>
    </row>
    <row r="138" spans="1:10" x14ac:dyDescent="0.25">
      <c r="A138" s="104">
        <v>51</v>
      </c>
      <c r="B138" s="104" t="s">
        <v>298</v>
      </c>
      <c r="C138" s="104" t="s">
        <v>299</v>
      </c>
      <c r="D138" s="104" t="s">
        <v>300</v>
      </c>
      <c r="E138" s="104" t="b">
        <v>1</v>
      </c>
      <c r="F138" s="104" t="s">
        <v>225</v>
      </c>
      <c r="G138" s="60"/>
      <c r="H138" s="60"/>
      <c r="I138" s="28"/>
      <c r="J138" s="28"/>
    </row>
    <row r="139" spans="1:10" x14ac:dyDescent="0.25">
      <c r="A139" s="104">
        <v>78</v>
      </c>
      <c r="B139" s="104" t="s">
        <v>298</v>
      </c>
      <c r="C139" s="104" t="s">
        <v>301</v>
      </c>
      <c r="D139" s="104" t="s">
        <v>302</v>
      </c>
      <c r="E139" s="104" t="b">
        <v>1</v>
      </c>
      <c r="F139" s="104" t="s">
        <v>225</v>
      </c>
      <c r="G139" s="60"/>
      <c r="H139" s="60"/>
      <c r="I139" s="28"/>
      <c r="J139" s="28"/>
    </row>
    <row r="140" spans="1:10" x14ac:dyDescent="0.25">
      <c r="A140" s="104">
        <v>79</v>
      </c>
      <c r="B140" s="104" t="s">
        <v>298</v>
      </c>
      <c r="C140" s="104" t="s">
        <v>303</v>
      </c>
      <c r="D140" s="104" t="s">
        <v>304</v>
      </c>
      <c r="E140" s="104" t="b">
        <v>1</v>
      </c>
      <c r="F140" s="104" t="s">
        <v>225</v>
      </c>
      <c r="G140" s="60"/>
      <c r="H140" s="60"/>
      <c r="I140" s="28"/>
      <c r="J140" s="28"/>
    </row>
    <row r="141" spans="1:10" x14ac:dyDescent="0.25">
      <c r="A141" s="104">
        <v>185</v>
      </c>
      <c r="B141" s="104" t="s">
        <v>138</v>
      </c>
      <c r="C141" s="104" t="s">
        <v>305</v>
      </c>
      <c r="D141" s="104" t="s">
        <v>306</v>
      </c>
      <c r="E141" s="104" t="b">
        <v>1</v>
      </c>
      <c r="F141" s="104" t="s">
        <v>225</v>
      </c>
      <c r="G141" s="60"/>
      <c r="H141" s="60"/>
      <c r="I141" s="28"/>
      <c r="J141" s="28"/>
    </row>
    <row r="142" spans="1:10" x14ac:dyDescent="0.25">
      <c r="A142" s="104">
        <v>39</v>
      </c>
      <c r="B142" s="104" t="s">
        <v>138</v>
      </c>
      <c r="C142" s="104" t="s">
        <v>307</v>
      </c>
      <c r="D142" s="104" t="s">
        <v>308</v>
      </c>
      <c r="E142" s="104" t="b">
        <v>1</v>
      </c>
      <c r="F142" s="104" t="s">
        <v>225</v>
      </c>
      <c r="G142" s="60"/>
      <c r="H142" s="60"/>
      <c r="I142" s="28"/>
      <c r="J142" s="28"/>
    </row>
    <row r="143" spans="1:10" x14ac:dyDescent="0.25">
      <c r="A143" s="104">
        <v>40</v>
      </c>
      <c r="B143" s="104" t="s">
        <v>138</v>
      </c>
      <c r="C143" s="104" t="s">
        <v>309</v>
      </c>
      <c r="D143" s="104" t="s">
        <v>310</v>
      </c>
      <c r="E143" s="104" t="b">
        <v>1</v>
      </c>
      <c r="F143" s="104" t="s">
        <v>225</v>
      </c>
      <c r="G143" s="60"/>
      <c r="H143" s="60"/>
      <c r="I143" s="28"/>
      <c r="J143" s="28"/>
    </row>
    <row r="144" spans="1:10" x14ac:dyDescent="0.25">
      <c r="A144" s="104">
        <v>86</v>
      </c>
      <c r="B144" s="104" t="s">
        <v>138</v>
      </c>
      <c r="C144" s="104" t="s">
        <v>311</v>
      </c>
      <c r="D144" s="104" t="s">
        <v>312</v>
      </c>
      <c r="E144" s="104" t="b">
        <v>1</v>
      </c>
      <c r="F144" s="104" t="s">
        <v>225</v>
      </c>
      <c r="G144" s="60"/>
      <c r="H144" s="60"/>
      <c r="I144" s="28"/>
      <c r="J144" s="28"/>
    </row>
    <row r="145" spans="1:10" x14ac:dyDescent="0.25">
      <c r="A145" s="104">
        <v>186</v>
      </c>
      <c r="B145" s="104" t="s">
        <v>138</v>
      </c>
      <c r="C145" s="104" t="s">
        <v>313</v>
      </c>
      <c r="D145" s="104" t="s">
        <v>314</v>
      </c>
      <c r="E145" s="104" t="b">
        <v>1</v>
      </c>
      <c r="F145" s="104" t="s">
        <v>225</v>
      </c>
      <c r="G145" s="60"/>
      <c r="H145" s="60"/>
      <c r="I145" s="28"/>
      <c r="J145" s="28"/>
    </row>
    <row r="146" spans="1:10" x14ac:dyDescent="0.25">
      <c r="A146" s="104">
        <v>236</v>
      </c>
      <c r="B146" s="104" t="s">
        <v>315</v>
      </c>
      <c r="C146" s="104" t="s">
        <v>316</v>
      </c>
      <c r="D146" s="104" t="s">
        <v>317</v>
      </c>
      <c r="E146" s="104" t="b">
        <v>1</v>
      </c>
      <c r="F146" s="104" t="s">
        <v>170</v>
      </c>
      <c r="G146" s="60"/>
      <c r="H146" s="60"/>
      <c r="I146" s="28"/>
      <c r="J146" s="28"/>
    </row>
    <row r="147" spans="1:10" x14ac:dyDescent="0.25">
      <c r="A147" s="104">
        <v>231</v>
      </c>
      <c r="B147" s="104" t="s">
        <v>315</v>
      </c>
      <c r="C147" s="104" t="s">
        <v>318</v>
      </c>
      <c r="D147" s="104" t="s">
        <v>319</v>
      </c>
      <c r="E147" s="104" t="b">
        <v>1</v>
      </c>
      <c r="F147" s="104" t="s">
        <v>170</v>
      </c>
      <c r="G147" s="60"/>
      <c r="H147" s="60"/>
      <c r="I147" s="28"/>
      <c r="J147" s="28"/>
    </row>
    <row r="148" spans="1:10" x14ac:dyDescent="0.25">
      <c r="A148" s="104">
        <v>232</v>
      </c>
      <c r="B148" s="104" t="s">
        <v>315</v>
      </c>
      <c r="C148" s="104" t="s">
        <v>320</v>
      </c>
      <c r="D148" s="104" t="s">
        <v>321</v>
      </c>
      <c r="E148" s="104" t="b">
        <v>1</v>
      </c>
      <c r="F148" s="104" t="s">
        <v>170</v>
      </c>
      <c r="G148" s="60"/>
      <c r="H148" s="60"/>
      <c r="I148" s="28"/>
      <c r="J148" s="28"/>
    </row>
    <row r="149" spans="1:10" x14ac:dyDescent="0.25">
      <c r="A149" s="104">
        <v>235</v>
      </c>
      <c r="B149" s="104" t="s">
        <v>315</v>
      </c>
      <c r="C149" s="104" t="s">
        <v>322</v>
      </c>
      <c r="D149" s="104" t="s">
        <v>323</v>
      </c>
      <c r="E149" s="104" t="b">
        <v>1</v>
      </c>
      <c r="F149" s="104" t="s">
        <v>170</v>
      </c>
      <c r="G149" s="60"/>
      <c r="H149" s="60"/>
      <c r="I149" s="28"/>
      <c r="J149" s="28"/>
    </row>
    <row r="150" spans="1:10" x14ac:dyDescent="0.25">
      <c r="A150" s="104">
        <v>234</v>
      </c>
      <c r="B150" s="104" t="s">
        <v>315</v>
      </c>
      <c r="C150" s="104" t="s">
        <v>324</v>
      </c>
      <c r="D150" s="104" t="s">
        <v>325</v>
      </c>
      <c r="E150" s="104" t="b">
        <v>1</v>
      </c>
      <c r="F150" s="104" t="s">
        <v>170</v>
      </c>
      <c r="G150" s="60"/>
      <c r="H150" s="60"/>
      <c r="I150" s="28"/>
      <c r="J150" s="28"/>
    </row>
    <row r="151" spans="1:10" x14ac:dyDescent="0.25">
      <c r="A151" s="104">
        <v>233</v>
      </c>
      <c r="B151" s="104" t="s">
        <v>315</v>
      </c>
      <c r="C151" s="104" t="s">
        <v>326</v>
      </c>
      <c r="D151" s="104" t="s">
        <v>327</v>
      </c>
      <c r="E151" s="104" t="b">
        <v>1</v>
      </c>
      <c r="F151" s="104" t="s">
        <v>170</v>
      </c>
      <c r="G151" s="60"/>
      <c r="H151" s="60"/>
      <c r="I151" s="28"/>
      <c r="J151" s="28"/>
    </row>
    <row r="152" spans="1:10" x14ac:dyDescent="0.25">
      <c r="A152" s="104">
        <v>230</v>
      </c>
      <c r="B152" s="104" t="s">
        <v>315</v>
      </c>
      <c r="C152" s="104" t="s">
        <v>328</v>
      </c>
      <c r="D152" s="104" t="s">
        <v>329</v>
      </c>
      <c r="E152" s="104" t="b">
        <v>1</v>
      </c>
      <c r="F152" s="104" t="s">
        <v>170</v>
      </c>
      <c r="G152" s="60"/>
      <c r="H152" s="60"/>
      <c r="I152" s="28"/>
      <c r="J152" s="28"/>
    </row>
    <row r="153" spans="1:10" x14ac:dyDescent="0.25">
      <c r="A153" s="104">
        <v>229</v>
      </c>
      <c r="B153" s="104" t="s">
        <v>315</v>
      </c>
      <c r="C153" s="104" t="s">
        <v>330</v>
      </c>
      <c r="D153" s="104" t="s">
        <v>331</v>
      </c>
      <c r="E153" s="104" t="b">
        <v>1</v>
      </c>
      <c r="F153" s="104" t="s">
        <v>170</v>
      </c>
      <c r="G153" s="60"/>
      <c r="H153" s="60"/>
      <c r="I153" s="28"/>
      <c r="J153" s="28"/>
    </row>
    <row r="154" spans="1:10" x14ac:dyDescent="0.25">
      <c r="A154" s="104">
        <v>153</v>
      </c>
      <c r="B154" s="104" t="s">
        <v>315</v>
      </c>
      <c r="C154" s="104" t="s">
        <v>332</v>
      </c>
      <c r="D154" s="104" t="s">
        <v>333</v>
      </c>
      <c r="E154" s="104" t="b">
        <v>1</v>
      </c>
      <c r="F154" s="104" t="s">
        <v>170</v>
      </c>
      <c r="G154" s="60"/>
      <c r="H154" s="60"/>
      <c r="I154" s="28"/>
      <c r="J154" s="28"/>
    </row>
    <row r="155" spans="1:10" x14ac:dyDescent="0.25">
      <c r="A155" s="104">
        <v>155</v>
      </c>
      <c r="B155" s="104" t="s">
        <v>315</v>
      </c>
      <c r="C155" s="104" t="s">
        <v>334</v>
      </c>
      <c r="D155" s="104" t="s">
        <v>335</v>
      </c>
      <c r="E155" s="104" t="b">
        <v>1</v>
      </c>
      <c r="F155" s="104" t="s">
        <v>170</v>
      </c>
      <c r="G155" s="60"/>
      <c r="H155" s="60"/>
      <c r="I155" s="28"/>
      <c r="J155" s="28"/>
    </row>
    <row r="156" spans="1:10" x14ac:dyDescent="0.25">
      <c r="A156" s="104">
        <v>49</v>
      </c>
      <c r="B156" s="104" t="s">
        <v>315</v>
      </c>
      <c r="C156" s="104" t="s">
        <v>336</v>
      </c>
      <c r="D156" s="104" t="s">
        <v>337</v>
      </c>
      <c r="E156" s="104" t="b">
        <v>1</v>
      </c>
      <c r="F156" s="104" t="s">
        <v>170</v>
      </c>
      <c r="G156" s="60"/>
      <c r="H156" s="60"/>
      <c r="I156" s="28"/>
      <c r="J156" s="28"/>
    </row>
    <row r="157" spans="1:10" x14ac:dyDescent="0.25">
      <c r="A157" s="104">
        <v>47</v>
      </c>
      <c r="B157" s="104" t="s">
        <v>315</v>
      </c>
      <c r="C157" s="104" t="s">
        <v>338</v>
      </c>
      <c r="D157" s="104" t="s">
        <v>339</v>
      </c>
      <c r="E157" s="104" t="b">
        <v>1</v>
      </c>
      <c r="F157" s="104" t="s">
        <v>170</v>
      </c>
      <c r="G157" s="60"/>
      <c r="H157" s="60"/>
      <c r="I157" s="28"/>
      <c r="J157" s="28"/>
    </row>
    <row r="158" spans="1:10" x14ac:dyDescent="0.25">
      <c r="A158" s="104">
        <v>46</v>
      </c>
      <c r="B158" s="104" t="s">
        <v>315</v>
      </c>
      <c r="C158" s="104" t="s">
        <v>340</v>
      </c>
      <c r="D158" s="104" t="s">
        <v>341</v>
      </c>
      <c r="E158" s="104" t="b">
        <v>1</v>
      </c>
      <c r="F158" s="104" t="s">
        <v>170</v>
      </c>
      <c r="G158" s="60"/>
      <c r="H158" s="60"/>
      <c r="I158" s="28"/>
      <c r="J158" s="28"/>
    </row>
    <row r="159" spans="1:10" x14ac:dyDescent="0.25">
      <c r="A159" s="104">
        <v>44</v>
      </c>
      <c r="B159" s="104" t="s">
        <v>315</v>
      </c>
      <c r="C159" s="104" t="s">
        <v>342</v>
      </c>
      <c r="D159" s="104" t="s">
        <v>343</v>
      </c>
      <c r="E159" s="104" t="b">
        <v>1</v>
      </c>
      <c r="F159" s="104" t="s">
        <v>170</v>
      </c>
      <c r="G159" s="60"/>
      <c r="H159" s="60"/>
      <c r="I159" s="28"/>
      <c r="J159" s="28"/>
    </row>
    <row r="160" spans="1:10" x14ac:dyDescent="0.25">
      <c r="A160" s="104">
        <v>152</v>
      </c>
      <c r="B160" s="104" t="s">
        <v>315</v>
      </c>
      <c r="C160" s="104" t="s">
        <v>344</v>
      </c>
      <c r="D160" s="104" t="s">
        <v>345</v>
      </c>
      <c r="E160" s="104" t="b">
        <v>1</v>
      </c>
      <c r="F160" s="104" t="s">
        <v>170</v>
      </c>
      <c r="G160" s="60"/>
      <c r="H160" s="60"/>
      <c r="I160" s="28"/>
      <c r="J160" s="28"/>
    </row>
    <row r="161" spans="1:10" x14ac:dyDescent="0.25">
      <c r="A161" s="104">
        <v>154</v>
      </c>
      <c r="B161" s="104" t="s">
        <v>315</v>
      </c>
      <c r="C161" s="104" t="s">
        <v>346</v>
      </c>
      <c r="D161" s="104" t="s">
        <v>347</v>
      </c>
      <c r="E161" s="104" t="b">
        <v>1</v>
      </c>
      <c r="F161" s="104" t="s">
        <v>170</v>
      </c>
      <c r="G161" s="60"/>
      <c r="H161" s="60"/>
      <c r="I161" s="28"/>
      <c r="J161" s="28"/>
    </row>
    <row r="162" spans="1:10" x14ac:dyDescent="0.25">
      <c r="A162" s="104">
        <v>45</v>
      </c>
      <c r="B162" s="104" t="s">
        <v>315</v>
      </c>
      <c r="C162" s="104" t="s">
        <v>348</v>
      </c>
      <c r="D162" s="104" t="s">
        <v>349</v>
      </c>
      <c r="E162" s="104" t="b">
        <v>1</v>
      </c>
      <c r="F162" s="104" t="s">
        <v>170</v>
      </c>
      <c r="G162" s="60"/>
      <c r="H162" s="60"/>
      <c r="I162" s="28"/>
      <c r="J162" s="28"/>
    </row>
    <row r="163" spans="1:10" x14ac:dyDescent="0.25">
      <c r="A163" s="104">
        <v>157</v>
      </c>
      <c r="B163" s="104" t="s">
        <v>315</v>
      </c>
      <c r="C163" s="104" t="s">
        <v>350</v>
      </c>
      <c r="D163" s="104" t="s">
        <v>351</v>
      </c>
      <c r="E163" s="104" t="b">
        <v>1</v>
      </c>
      <c r="F163" s="104" t="s">
        <v>170</v>
      </c>
      <c r="G163" s="60"/>
      <c r="H163" s="60"/>
      <c r="I163" s="28"/>
      <c r="J163" s="28"/>
    </row>
    <row r="164" spans="1:10" x14ac:dyDescent="0.25">
      <c r="A164" s="104">
        <v>158</v>
      </c>
      <c r="B164" s="104" t="s">
        <v>315</v>
      </c>
      <c r="C164" s="104" t="s">
        <v>352</v>
      </c>
      <c r="D164" s="104" t="s">
        <v>353</v>
      </c>
      <c r="E164" s="104" t="b">
        <v>1</v>
      </c>
      <c r="F164" s="104" t="s">
        <v>170</v>
      </c>
      <c r="G164" s="60"/>
      <c r="H164" s="60"/>
      <c r="I164" s="28"/>
      <c r="J164" s="28"/>
    </row>
    <row r="165" spans="1:10" x14ac:dyDescent="0.25">
      <c r="A165" s="104">
        <v>156</v>
      </c>
      <c r="B165" s="104" t="s">
        <v>315</v>
      </c>
      <c r="C165" s="104" t="s">
        <v>354</v>
      </c>
      <c r="D165" s="104" t="s">
        <v>355</v>
      </c>
      <c r="E165" s="104" t="b">
        <v>1</v>
      </c>
      <c r="F165" s="104" t="s">
        <v>170</v>
      </c>
      <c r="G165" s="60"/>
      <c r="H165" s="60"/>
      <c r="I165" s="28"/>
      <c r="J165" s="28"/>
    </row>
    <row r="166" spans="1:10" x14ac:dyDescent="0.25">
      <c r="A166" s="104">
        <v>160</v>
      </c>
      <c r="B166" s="104" t="s">
        <v>315</v>
      </c>
      <c r="C166" s="104" t="s">
        <v>356</v>
      </c>
      <c r="D166" s="104" t="s">
        <v>357</v>
      </c>
      <c r="E166" s="104" t="b">
        <v>1</v>
      </c>
      <c r="F166" s="104" t="s">
        <v>170</v>
      </c>
      <c r="G166" s="60"/>
      <c r="H166" s="60"/>
      <c r="I166" s="28"/>
      <c r="J166" s="28"/>
    </row>
    <row r="167" spans="1:10" x14ac:dyDescent="0.25">
      <c r="A167" s="104">
        <v>163</v>
      </c>
      <c r="B167" s="104" t="s">
        <v>315</v>
      </c>
      <c r="C167" s="104" t="s">
        <v>358</v>
      </c>
      <c r="D167" s="104" t="s">
        <v>359</v>
      </c>
      <c r="E167" s="104" t="b">
        <v>1</v>
      </c>
      <c r="F167" s="104" t="s">
        <v>170</v>
      </c>
      <c r="G167" s="60"/>
      <c r="H167" s="60"/>
      <c r="I167" s="28"/>
      <c r="J167" s="28"/>
    </row>
    <row r="168" spans="1:10" x14ac:dyDescent="0.25">
      <c r="A168" s="104">
        <v>159</v>
      </c>
      <c r="B168" s="104" t="s">
        <v>315</v>
      </c>
      <c r="C168" s="104" t="s">
        <v>360</v>
      </c>
      <c r="D168" s="104" t="s">
        <v>361</v>
      </c>
      <c r="E168" s="104" t="b">
        <v>1</v>
      </c>
      <c r="F168" s="104" t="s">
        <v>170</v>
      </c>
      <c r="G168" s="60"/>
      <c r="H168" s="60"/>
      <c r="I168" s="28"/>
      <c r="J168" s="28"/>
    </row>
    <row r="169" spans="1:10" x14ac:dyDescent="0.25">
      <c r="A169" s="104">
        <v>162</v>
      </c>
      <c r="B169" s="104" t="s">
        <v>315</v>
      </c>
      <c r="C169" s="104" t="s">
        <v>362</v>
      </c>
      <c r="D169" s="104" t="s">
        <v>363</v>
      </c>
      <c r="E169" s="104" t="b">
        <v>1</v>
      </c>
      <c r="F169" s="104" t="s">
        <v>170</v>
      </c>
      <c r="G169" s="60"/>
      <c r="H169" s="60"/>
      <c r="I169" s="28"/>
      <c r="J169" s="28"/>
    </row>
    <row r="170" spans="1:10" x14ac:dyDescent="0.25">
      <c r="A170" s="104">
        <v>161</v>
      </c>
      <c r="B170" s="104" t="s">
        <v>315</v>
      </c>
      <c r="C170" s="104" t="s">
        <v>364</v>
      </c>
      <c r="D170" s="104" t="s">
        <v>365</v>
      </c>
      <c r="E170" s="104" t="b">
        <v>1</v>
      </c>
      <c r="F170" s="104" t="s">
        <v>170</v>
      </c>
      <c r="G170" s="60"/>
      <c r="H170" s="60"/>
      <c r="I170" s="28"/>
      <c r="J170" s="28"/>
    </row>
    <row r="171" spans="1:10" x14ac:dyDescent="0.25">
      <c r="A171" s="104">
        <v>164</v>
      </c>
      <c r="B171" s="104" t="s">
        <v>315</v>
      </c>
      <c r="C171" s="104" t="s">
        <v>366</v>
      </c>
      <c r="D171" s="104" t="s">
        <v>367</v>
      </c>
      <c r="E171" s="104" t="b">
        <v>1</v>
      </c>
      <c r="F171" s="104" t="s">
        <v>170</v>
      </c>
      <c r="G171" s="60"/>
      <c r="H171" s="60"/>
      <c r="I171" s="28"/>
      <c r="J171" s="28"/>
    </row>
    <row r="172" spans="1:10" x14ac:dyDescent="0.25">
      <c r="A172" s="104">
        <v>91</v>
      </c>
      <c r="B172" s="104" t="s">
        <v>84</v>
      </c>
      <c r="C172" s="104" t="s">
        <v>368</v>
      </c>
      <c r="D172" s="104" t="s">
        <v>369</v>
      </c>
      <c r="E172" s="104" t="b">
        <v>1</v>
      </c>
      <c r="F172" s="104" t="s">
        <v>87</v>
      </c>
      <c r="G172" s="60"/>
      <c r="H172" s="60"/>
      <c r="I172" s="28"/>
      <c r="J172" s="28"/>
    </row>
    <row r="173" spans="1:10" x14ac:dyDescent="0.25">
      <c r="A173" s="104">
        <v>184</v>
      </c>
      <c r="B173" s="104" t="s">
        <v>370</v>
      </c>
      <c r="C173" s="104" t="s">
        <v>371</v>
      </c>
      <c r="D173" s="104" t="s">
        <v>372</v>
      </c>
      <c r="E173" s="104" t="b">
        <v>1</v>
      </c>
      <c r="F173" s="104" t="s">
        <v>121</v>
      </c>
      <c r="G173" s="60"/>
      <c r="H173" s="60"/>
      <c r="I173" s="28"/>
      <c r="J173" s="28"/>
    </row>
    <row r="174" spans="1:10" x14ac:dyDescent="0.25">
      <c r="A174" s="104">
        <v>205</v>
      </c>
      <c r="B174" s="104" t="s">
        <v>373</v>
      </c>
      <c r="C174" s="104" t="s">
        <v>374</v>
      </c>
      <c r="D174" s="104" t="s">
        <v>375</v>
      </c>
      <c r="E174" s="104" t="b">
        <v>1</v>
      </c>
      <c r="F174" s="104" t="s">
        <v>125</v>
      </c>
      <c r="G174" s="60"/>
      <c r="H174" s="60"/>
      <c r="I174" s="28"/>
      <c r="J174" s="28"/>
    </row>
    <row r="175" spans="1:10" x14ac:dyDescent="0.25">
      <c r="A175" s="104">
        <v>89</v>
      </c>
      <c r="B175" s="104" t="s">
        <v>122</v>
      </c>
      <c r="C175" s="104" t="s">
        <v>376</v>
      </c>
      <c r="D175" s="104" t="s">
        <v>377</v>
      </c>
      <c r="E175" s="104" t="b">
        <v>1</v>
      </c>
      <c r="F175" s="104" t="s">
        <v>125</v>
      </c>
      <c r="G175" s="60"/>
      <c r="H175" s="60"/>
      <c r="I175" s="28"/>
      <c r="J175" s="28"/>
    </row>
    <row r="176" spans="1:10" x14ac:dyDescent="0.25">
      <c r="A176" s="104">
        <v>61</v>
      </c>
      <c r="B176" s="104" t="s">
        <v>378</v>
      </c>
      <c r="C176" s="104" t="s">
        <v>379</v>
      </c>
      <c r="D176" s="104" t="s">
        <v>380</v>
      </c>
      <c r="E176" s="104" t="b">
        <v>1</v>
      </c>
      <c r="F176" s="104" t="s">
        <v>272</v>
      </c>
      <c r="G176" s="60"/>
      <c r="H176" s="60"/>
      <c r="I176" s="28"/>
      <c r="J176" s="28"/>
    </row>
    <row r="177" spans="1:10" x14ac:dyDescent="0.25">
      <c r="A177" s="104">
        <v>168</v>
      </c>
      <c r="B177" s="104" t="s">
        <v>378</v>
      </c>
      <c r="C177" s="104" t="s">
        <v>381</v>
      </c>
      <c r="D177" s="104" t="s">
        <v>382</v>
      </c>
      <c r="E177" s="104" t="b">
        <v>1</v>
      </c>
      <c r="F177" s="104" t="s">
        <v>272</v>
      </c>
      <c r="G177" s="60"/>
      <c r="H177" s="60"/>
      <c r="I177" s="28"/>
      <c r="J177" s="28"/>
    </row>
    <row r="178" spans="1:10" x14ac:dyDescent="0.25">
      <c r="A178" s="104">
        <v>43</v>
      </c>
      <c r="B178" s="104" t="s">
        <v>378</v>
      </c>
      <c r="C178" s="104" t="s">
        <v>383</v>
      </c>
      <c r="D178" s="104" t="s">
        <v>384</v>
      </c>
      <c r="E178" s="104" t="b">
        <v>1</v>
      </c>
      <c r="F178" s="104" t="s">
        <v>170</v>
      </c>
      <c r="G178" s="60"/>
      <c r="H178" s="60"/>
      <c r="I178" s="28"/>
      <c r="J178" s="28"/>
    </row>
    <row r="179" spans="1:10" x14ac:dyDescent="0.25">
      <c r="A179" s="104">
        <v>166</v>
      </c>
      <c r="B179" s="104" t="s">
        <v>118</v>
      </c>
      <c r="C179" s="104" t="s">
        <v>385</v>
      </c>
      <c r="D179" s="104" t="s">
        <v>386</v>
      </c>
      <c r="E179" s="104" t="b">
        <v>1</v>
      </c>
      <c r="F179" s="104" t="s">
        <v>121</v>
      </c>
      <c r="G179" s="60"/>
      <c r="H179" s="60"/>
      <c r="I179" s="28"/>
      <c r="J179" s="28"/>
    </row>
    <row r="180" spans="1:10" x14ac:dyDescent="0.25">
      <c r="A180" s="104">
        <v>260</v>
      </c>
      <c r="B180" s="104" t="s">
        <v>160</v>
      </c>
      <c r="C180" s="104" t="s">
        <v>387</v>
      </c>
      <c r="D180" s="104" t="s">
        <v>388</v>
      </c>
      <c r="E180" s="104" t="b">
        <v>1</v>
      </c>
      <c r="F180" s="104" t="s">
        <v>125</v>
      </c>
      <c r="G180" s="60"/>
      <c r="H180" s="60"/>
      <c r="I180" s="28"/>
      <c r="J180" s="28"/>
    </row>
    <row r="181" spans="1:10" x14ac:dyDescent="0.25">
      <c r="A181" s="104">
        <v>183</v>
      </c>
      <c r="B181" s="104" t="s">
        <v>160</v>
      </c>
      <c r="C181" s="104" t="s">
        <v>389</v>
      </c>
      <c r="D181" s="104" t="s">
        <v>390</v>
      </c>
      <c r="E181" s="104" t="b">
        <v>1</v>
      </c>
      <c r="F181" s="104" t="s">
        <v>125</v>
      </c>
      <c r="G181" s="60"/>
      <c r="H181" s="60"/>
      <c r="I181" s="28"/>
      <c r="J181" s="28"/>
    </row>
    <row r="182" spans="1:10" x14ac:dyDescent="0.25">
      <c r="A182" s="104">
        <v>36</v>
      </c>
      <c r="B182" s="104" t="s">
        <v>118</v>
      </c>
      <c r="C182" s="104" t="s">
        <v>391</v>
      </c>
      <c r="D182" s="104" t="s">
        <v>392</v>
      </c>
      <c r="E182" s="104" t="b">
        <v>1</v>
      </c>
      <c r="F182" s="104" t="s">
        <v>121</v>
      </c>
      <c r="G182" s="60"/>
      <c r="H182" s="60"/>
      <c r="I182" s="28"/>
      <c r="J182" s="28"/>
    </row>
    <row r="183" spans="1:10" x14ac:dyDescent="0.25">
      <c r="A183" s="104">
        <v>32</v>
      </c>
      <c r="B183" s="104" t="s">
        <v>118</v>
      </c>
      <c r="C183" s="104" t="s">
        <v>393</v>
      </c>
      <c r="D183" s="104" t="s">
        <v>394</v>
      </c>
      <c r="E183" s="104" t="b">
        <v>1</v>
      </c>
      <c r="F183" s="104" t="s">
        <v>121</v>
      </c>
      <c r="G183" s="60"/>
      <c r="H183" s="60"/>
      <c r="I183" s="28"/>
      <c r="J183" s="28"/>
    </row>
    <row r="184" spans="1:10" x14ac:dyDescent="0.25">
      <c r="A184" s="104">
        <v>85</v>
      </c>
      <c r="B184" s="104" t="s">
        <v>118</v>
      </c>
      <c r="C184" s="104" t="s">
        <v>395</v>
      </c>
      <c r="D184" s="104" t="s">
        <v>396</v>
      </c>
      <c r="E184" s="104" t="b">
        <v>1</v>
      </c>
      <c r="F184" s="104" t="s">
        <v>121</v>
      </c>
      <c r="G184" s="60"/>
      <c r="H184" s="60"/>
      <c r="I184" s="28"/>
      <c r="J184" s="28"/>
    </row>
    <row r="185" spans="1:10" x14ac:dyDescent="0.25">
      <c r="A185" s="104">
        <v>238</v>
      </c>
      <c r="B185" s="104" t="s">
        <v>118</v>
      </c>
      <c r="C185" s="104" t="s">
        <v>397</v>
      </c>
      <c r="D185" s="104" t="s">
        <v>398</v>
      </c>
      <c r="E185" s="104" t="b">
        <v>1</v>
      </c>
      <c r="F185" s="104" t="s">
        <v>225</v>
      </c>
      <c r="G185" s="60"/>
      <c r="H185" s="60"/>
      <c r="I185" s="28"/>
      <c r="J185" s="28"/>
    </row>
    <row r="186" spans="1:10" x14ac:dyDescent="0.25">
      <c r="A186" s="104">
        <v>35</v>
      </c>
      <c r="B186" s="104" t="s">
        <v>118</v>
      </c>
      <c r="C186" s="104" t="s">
        <v>399</v>
      </c>
      <c r="D186" s="104" t="s">
        <v>400</v>
      </c>
      <c r="E186" s="104" t="b">
        <v>1</v>
      </c>
      <c r="F186" s="104" t="s">
        <v>121</v>
      </c>
      <c r="G186" s="60"/>
      <c r="H186" s="60"/>
      <c r="I186" s="28"/>
      <c r="J186" s="28"/>
    </row>
    <row r="187" spans="1:10" x14ac:dyDescent="0.25">
      <c r="A187" s="104">
        <v>37</v>
      </c>
      <c r="B187" s="104" t="s">
        <v>118</v>
      </c>
      <c r="C187" s="104" t="s">
        <v>401</v>
      </c>
      <c r="D187" s="104" t="s">
        <v>402</v>
      </c>
      <c r="E187" s="104" t="b">
        <v>1</v>
      </c>
      <c r="F187" s="104" t="s">
        <v>121</v>
      </c>
      <c r="G187" s="60"/>
      <c r="H187" s="60"/>
      <c r="I187" s="28"/>
      <c r="J187" s="28"/>
    </row>
    <row r="188" spans="1:10" x14ac:dyDescent="0.25">
      <c r="A188" s="104">
        <v>84</v>
      </c>
      <c r="B188" s="104" t="s">
        <v>118</v>
      </c>
      <c r="C188" s="104" t="s">
        <v>403</v>
      </c>
      <c r="D188" s="104" t="s">
        <v>404</v>
      </c>
      <c r="E188" s="104" t="b">
        <v>1</v>
      </c>
      <c r="F188" s="104" t="s">
        <v>121</v>
      </c>
      <c r="G188" s="60"/>
      <c r="H188" s="60"/>
      <c r="I188" s="28"/>
      <c r="J188" s="28"/>
    </row>
    <row r="189" spans="1:10" x14ac:dyDescent="0.25">
      <c r="A189" s="104">
        <v>34</v>
      </c>
      <c r="B189" s="104" t="s">
        <v>118</v>
      </c>
      <c r="C189" s="104" t="s">
        <v>405</v>
      </c>
      <c r="D189" s="104" t="s">
        <v>406</v>
      </c>
      <c r="E189" s="104" t="b">
        <v>1</v>
      </c>
      <c r="F189" s="104" t="s">
        <v>121</v>
      </c>
      <c r="G189" s="60"/>
      <c r="H189" s="60"/>
      <c r="I189" s="28"/>
      <c r="J189" s="28"/>
    </row>
    <row r="190" spans="1:10" x14ac:dyDescent="0.25">
      <c r="A190" s="104">
        <v>33</v>
      </c>
      <c r="B190" s="104" t="s">
        <v>118</v>
      </c>
      <c r="C190" s="104" t="s">
        <v>407</v>
      </c>
      <c r="D190" s="104" t="s">
        <v>408</v>
      </c>
      <c r="E190" s="104" t="b">
        <v>1</v>
      </c>
      <c r="F190" s="104" t="s">
        <v>121</v>
      </c>
      <c r="G190" s="60"/>
      <c r="H190" s="60"/>
      <c r="I190" s="28"/>
      <c r="J190" s="28"/>
    </row>
    <row r="191" spans="1:10" x14ac:dyDescent="0.25">
      <c r="A191" s="104">
        <v>13</v>
      </c>
      <c r="B191" s="104" t="s">
        <v>409</v>
      </c>
      <c r="C191" s="104" t="s">
        <v>410</v>
      </c>
      <c r="D191" s="104" t="s">
        <v>411</v>
      </c>
      <c r="E191" s="104" t="b">
        <v>1</v>
      </c>
      <c r="F191" s="104" t="s">
        <v>412</v>
      </c>
      <c r="G191" s="60"/>
      <c r="H191" s="60"/>
      <c r="I191" s="28"/>
      <c r="J191" s="28"/>
    </row>
    <row r="192" spans="1:10" x14ac:dyDescent="0.25">
      <c r="A192" s="104">
        <v>190</v>
      </c>
      <c r="B192" s="104" t="s">
        <v>409</v>
      </c>
      <c r="C192" s="104" t="s">
        <v>413</v>
      </c>
      <c r="D192" s="104" t="s">
        <v>414</v>
      </c>
      <c r="E192" s="104" t="b">
        <v>1</v>
      </c>
      <c r="F192" s="104" t="s">
        <v>415</v>
      </c>
      <c r="G192" s="60"/>
      <c r="H192" s="60"/>
    </row>
    <row r="193" spans="1:8" x14ac:dyDescent="0.25">
      <c r="A193" s="104">
        <v>12</v>
      </c>
      <c r="B193" s="104" t="s">
        <v>409</v>
      </c>
      <c r="C193" s="104" t="s">
        <v>416</v>
      </c>
      <c r="D193" s="104" t="s">
        <v>417</v>
      </c>
      <c r="E193" s="104" t="b">
        <v>1</v>
      </c>
      <c r="F193" s="104" t="s">
        <v>412</v>
      </c>
      <c r="G193" s="60"/>
      <c r="H193" s="60"/>
    </row>
    <row r="194" spans="1:8" x14ac:dyDescent="0.25">
      <c r="A194" s="104">
        <v>189</v>
      </c>
      <c r="B194" s="104" t="s">
        <v>418</v>
      </c>
      <c r="C194" s="104" t="s">
        <v>419</v>
      </c>
      <c r="D194" s="104" t="s">
        <v>420</v>
      </c>
      <c r="E194" s="104" t="b">
        <v>1</v>
      </c>
      <c r="F194" s="104" t="s">
        <v>421</v>
      </c>
      <c r="G194" s="60"/>
      <c r="H194" s="60"/>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9F0CD9-7EAC-455F-80FA-5862038E3549}">
  <sheetPr filterMode="1">
    <tabColor theme="9"/>
  </sheetPr>
  <dimension ref="A1:AC316"/>
  <sheetViews>
    <sheetView tabSelected="1" topLeftCell="O1" workbookViewId="0">
      <selection activeCell="Z5" sqref="Z5:AC304"/>
    </sheetView>
  </sheetViews>
  <sheetFormatPr defaultColWidth="11.140625" defaultRowHeight="15.75" x14ac:dyDescent="0.25"/>
  <cols>
    <col min="1" max="1" width="47" style="7" bestFit="1" customWidth="1"/>
    <col min="2" max="2" width="13.28515625" style="7" customWidth="1"/>
    <col min="3" max="8" width="11.140625" style="7"/>
    <col min="9" max="9" width="17.140625" style="8" customWidth="1"/>
    <col min="10" max="10" width="22" style="8" customWidth="1"/>
    <col min="11" max="11" width="30.140625" style="8" customWidth="1"/>
    <col min="12" max="12" width="46.85546875" style="8" customWidth="1"/>
    <col min="13" max="13" width="71.85546875" style="8" customWidth="1"/>
    <col min="14" max="18" width="11.140625" style="7"/>
    <col min="19" max="19" width="16.85546875" style="7" bestFit="1" customWidth="1"/>
    <col min="20" max="20" width="15.28515625" style="7" bestFit="1" customWidth="1"/>
    <col min="21" max="24" width="11.140625" style="7"/>
    <col min="25" max="25" width="14" style="7" customWidth="1"/>
    <col min="26" max="26" width="18.42578125" style="7" bestFit="1" customWidth="1"/>
    <col min="27" max="27" width="11.140625" style="7"/>
    <col min="28" max="28" width="17.140625" style="7" customWidth="1"/>
    <col min="29" max="29" width="14.5703125" style="7" customWidth="1"/>
    <col min="30" max="16384" width="11.140625" style="7"/>
  </cols>
  <sheetData>
    <row r="1" spans="1:29" x14ac:dyDescent="0.25">
      <c r="A1" s="7" t="s">
        <v>3396</v>
      </c>
      <c r="B1" s="8"/>
      <c r="C1" s="8"/>
      <c r="D1" s="8"/>
      <c r="E1" s="8"/>
      <c r="F1" s="8"/>
      <c r="G1" s="8"/>
      <c r="H1" s="8"/>
      <c r="N1" s="8"/>
      <c r="O1" s="8"/>
      <c r="P1" s="8"/>
      <c r="Q1" s="8"/>
      <c r="R1" s="8"/>
      <c r="S1" s="8"/>
      <c r="T1" s="8"/>
      <c r="U1" s="8"/>
      <c r="V1" s="8"/>
      <c r="W1" s="8"/>
      <c r="X1" s="8"/>
      <c r="Y1" s="8"/>
    </row>
    <row r="2" spans="1:29" ht="31.5" x14ac:dyDescent="0.25">
      <c r="A2" s="1"/>
      <c r="B2" s="1"/>
      <c r="C2" s="1"/>
      <c r="D2" s="1"/>
      <c r="E2" s="1"/>
      <c r="F2" s="1"/>
      <c r="G2" s="1"/>
      <c r="H2" s="1"/>
      <c r="I2" s="1"/>
      <c r="J2" s="1"/>
      <c r="K2" s="1"/>
      <c r="L2" s="1"/>
      <c r="M2" s="9"/>
      <c r="N2" s="1"/>
      <c r="O2" s="10" t="s">
        <v>3261</v>
      </c>
      <c r="P2" s="10"/>
      <c r="Q2" s="10"/>
      <c r="R2" s="10"/>
      <c r="S2" s="10" t="s">
        <v>3262</v>
      </c>
      <c r="T2" s="11"/>
      <c r="U2" s="11"/>
      <c r="V2" s="11"/>
      <c r="W2" s="11"/>
      <c r="X2" s="12"/>
      <c r="Y2" s="13"/>
    </row>
    <row r="3" spans="1:29" ht="50.25" x14ac:dyDescent="0.25">
      <c r="A3" s="5" t="s">
        <v>3263</v>
      </c>
      <c r="B3" s="5" t="s">
        <v>3264</v>
      </c>
      <c r="C3" s="5" t="s">
        <v>3265</v>
      </c>
      <c r="D3" s="5" t="s">
        <v>3266</v>
      </c>
      <c r="E3" s="5" t="s">
        <v>3267</v>
      </c>
      <c r="F3" s="5" t="s">
        <v>3268</v>
      </c>
      <c r="G3" s="5" t="s">
        <v>3269</v>
      </c>
      <c r="H3" s="5" t="s">
        <v>3270</v>
      </c>
      <c r="I3" s="5" t="s">
        <v>3271</v>
      </c>
      <c r="J3" s="5" t="s">
        <v>3272</v>
      </c>
      <c r="K3" s="5" t="s">
        <v>3273</v>
      </c>
      <c r="L3" s="5" t="s">
        <v>3274</v>
      </c>
      <c r="M3" s="6" t="s">
        <v>3275</v>
      </c>
      <c r="N3" s="5" t="s">
        <v>1697</v>
      </c>
      <c r="O3" s="5" t="s">
        <v>3276</v>
      </c>
      <c r="P3" s="5" t="s">
        <v>3277</v>
      </c>
      <c r="Q3" s="5" t="s">
        <v>3278</v>
      </c>
      <c r="R3" s="6" t="s">
        <v>3279</v>
      </c>
      <c r="S3" s="5" t="s">
        <v>3276</v>
      </c>
      <c r="T3" s="5" t="s">
        <v>3277</v>
      </c>
      <c r="U3" s="5" t="s">
        <v>3278</v>
      </c>
      <c r="V3" s="5" t="s">
        <v>3280</v>
      </c>
      <c r="W3" s="5" t="s">
        <v>3281</v>
      </c>
      <c r="X3" s="5" t="s">
        <v>3282</v>
      </c>
      <c r="Y3" s="5" t="s">
        <v>3283</v>
      </c>
      <c r="Z3" s="7" t="s">
        <v>3392</v>
      </c>
      <c r="AA3" s="7" t="s">
        <v>3393</v>
      </c>
      <c r="AB3" s="7" t="s">
        <v>3394</v>
      </c>
      <c r="AC3" s="7" t="s">
        <v>3395</v>
      </c>
    </row>
    <row r="4" spans="1:29" ht="47.25" hidden="1" x14ac:dyDescent="0.25">
      <c r="A4" s="14">
        <v>45474</v>
      </c>
      <c r="B4" s="14">
        <v>45565</v>
      </c>
      <c r="C4" s="15" t="s">
        <v>3284</v>
      </c>
      <c r="D4" s="16" t="s">
        <v>3284</v>
      </c>
      <c r="E4" s="7" t="s">
        <v>786</v>
      </c>
      <c r="F4" s="7" t="s">
        <v>3285</v>
      </c>
      <c r="G4" s="7" t="s">
        <v>3286</v>
      </c>
      <c r="H4" s="8" t="s">
        <v>3287</v>
      </c>
      <c r="I4" s="8" t="s">
        <v>394</v>
      </c>
      <c r="J4" s="8" t="s">
        <v>3288</v>
      </c>
      <c r="K4" s="8" t="s">
        <v>3289</v>
      </c>
      <c r="L4" s="8" t="s">
        <v>3290</v>
      </c>
      <c r="M4" s="7" t="s">
        <v>3291</v>
      </c>
      <c r="N4" s="7" t="s">
        <v>121</v>
      </c>
      <c r="O4" s="17">
        <v>2.639279658</v>
      </c>
      <c r="P4" s="17">
        <v>3.9564044999999999E-3</v>
      </c>
      <c r="Q4" s="17">
        <v>3.7444542499999997E-2</v>
      </c>
      <c r="R4" s="33">
        <v>0</v>
      </c>
      <c r="S4" s="3">
        <f t="shared" ref="S4" si="0">SUM(O4*R4)</f>
        <v>0</v>
      </c>
      <c r="T4" s="3">
        <f t="shared" ref="T4" si="1">SUM(P4*R4)</f>
        <v>0</v>
      </c>
      <c r="U4" s="3">
        <f t="shared" ref="U4" si="2">SUM(Q4*R4)</f>
        <v>0</v>
      </c>
      <c r="V4" s="2" t="s">
        <v>3292</v>
      </c>
      <c r="W4" s="2" t="s">
        <v>3292</v>
      </c>
      <c r="X4" s="2" t="s">
        <v>3292</v>
      </c>
      <c r="Y4" s="4">
        <f t="shared" ref="Y4:Y32" si="3">SUM(S4:U4)/1000</f>
        <v>0</v>
      </c>
      <c r="Z4" s="7" t="e">
        <f>INDEX('Look Up '!B:B,MATCH(M4,'Look Up '!A:A,0))</f>
        <v>#N/A</v>
      </c>
      <c r="AA4" s="7" t="e">
        <f>INDEX('Look Up '!C:C,MATCH(M4,'Look Up '!A:A,0))</f>
        <v>#N/A</v>
      </c>
      <c r="AB4" s="7" t="e">
        <f>INDEX('Look Up '!D:D,MATCH(M4,'Look Up '!A:A,0))</f>
        <v>#N/A</v>
      </c>
      <c r="AC4" s="7" t="e">
        <f>INDEX('Look Up '!E:E,MATCH(M4,'Look Up '!A:A,0))</f>
        <v>#N/A</v>
      </c>
    </row>
    <row r="5" spans="1:29" ht="63" x14ac:dyDescent="0.25">
      <c r="A5" s="14">
        <v>45474</v>
      </c>
      <c r="B5" s="14">
        <v>45565</v>
      </c>
      <c r="C5" s="15" t="s">
        <v>3284</v>
      </c>
      <c r="D5" s="16" t="s">
        <v>3284</v>
      </c>
      <c r="E5" s="1" t="s">
        <v>786</v>
      </c>
      <c r="F5" s="1" t="s">
        <v>3285</v>
      </c>
      <c r="G5" s="1" t="s">
        <v>3286</v>
      </c>
      <c r="H5" s="1" t="s">
        <v>3287</v>
      </c>
      <c r="I5" s="8" t="s">
        <v>406</v>
      </c>
      <c r="J5" s="1" t="s">
        <v>3288</v>
      </c>
      <c r="K5" s="1" t="s">
        <v>3289</v>
      </c>
      <c r="L5" s="18" t="s">
        <v>3290</v>
      </c>
      <c r="M5" s="1" t="s">
        <v>3293</v>
      </c>
      <c r="N5" s="19" t="s">
        <v>121</v>
      </c>
      <c r="O5" s="17">
        <v>2.3213315290000001</v>
      </c>
      <c r="P5" s="17">
        <v>3.0769376500000001E-2</v>
      </c>
      <c r="Q5" s="17">
        <v>7.0596405000000001E-2</v>
      </c>
      <c r="R5" s="33">
        <v>21.36</v>
      </c>
      <c r="S5" s="3">
        <f t="shared" ref="S5:S68" si="4">SUM(O5*R5)</f>
        <v>49.583641459440003</v>
      </c>
      <c r="T5" s="3">
        <f t="shared" ref="T5:T68" si="5">SUM(P5*R5)</f>
        <v>0.65723388203999999</v>
      </c>
      <c r="U5" s="3">
        <f t="shared" ref="U5:U68" si="6">SUM(Q5*R5)</f>
        <v>1.5079392108</v>
      </c>
      <c r="V5" s="2" t="s">
        <v>3292</v>
      </c>
      <c r="W5" s="2" t="s">
        <v>3292</v>
      </c>
      <c r="X5" s="2" t="s">
        <v>3292</v>
      </c>
      <c r="Y5" s="4">
        <f t="shared" si="3"/>
        <v>5.1748814552280011E-2</v>
      </c>
      <c r="Z5" s="7" t="str">
        <f>INDEX('Look Up '!B:B,MATCH(M5,'Look Up '!A:A,0))</f>
        <v>Scope1</v>
      </c>
      <c r="AA5" s="7" t="str">
        <f>INDEX('Look Up '!C:C,MATCH(M5,'Look Up '!A:A,0))</f>
        <v>Transport fuels  - Vehicle fleet (e.g. Petrol, Diesel, LPG)</v>
      </c>
      <c r="AB5" s="7" t="str">
        <f>INDEX('Look Up '!D:D,MATCH(M5,'Look Up '!A:A,0))</f>
        <v>Transport fuel Premium petrol</v>
      </c>
      <c r="AC5" s="7" t="str">
        <f>INDEX('Look Up '!E:E,MATCH(M5,'Look Up '!A:A,0))</f>
        <v>Litres</v>
      </c>
    </row>
    <row r="6" spans="1:29" ht="47.25" x14ac:dyDescent="0.25">
      <c r="A6" s="14">
        <v>45474</v>
      </c>
      <c r="B6" s="14">
        <v>45565</v>
      </c>
      <c r="C6" s="15" t="s">
        <v>3284</v>
      </c>
      <c r="D6" s="16" t="s">
        <v>3284</v>
      </c>
      <c r="E6" s="7" t="s">
        <v>786</v>
      </c>
      <c r="F6" s="7" t="s">
        <v>3285</v>
      </c>
      <c r="G6" s="7" t="s">
        <v>3286</v>
      </c>
      <c r="H6" s="8" t="s">
        <v>3287</v>
      </c>
      <c r="I6" s="8" t="s">
        <v>408</v>
      </c>
      <c r="J6" s="8" t="s">
        <v>3288</v>
      </c>
      <c r="K6" s="8" t="s">
        <v>3289</v>
      </c>
      <c r="L6" s="8" t="s">
        <v>3290</v>
      </c>
      <c r="M6" s="7" t="s">
        <v>3294</v>
      </c>
      <c r="N6" s="7" t="s">
        <v>121</v>
      </c>
      <c r="O6" s="17">
        <v>2.2831220220000001</v>
      </c>
      <c r="P6" s="17">
        <v>3.03562842E-2</v>
      </c>
      <c r="Q6" s="17">
        <v>6.9648617400000001E-2</v>
      </c>
      <c r="R6" s="33">
        <v>138.19</v>
      </c>
      <c r="S6" s="3">
        <f t="shared" si="4"/>
        <v>315.50463222018004</v>
      </c>
      <c r="T6" s="3">
        <f t="shared" si="5"/>
        <v>4.1949349135979999</v>
      </c>
      <c r="U6" s="3">
        <f t="shared" si="6"/>
        <v>9.6247424385060008</v>
      </c>
      <c r="V6" s="2" t="s">
        <v>3292</v>
      </c>
      <c r="W6" s="2" t="s">
        <v>3292</v>
      </c>
      <c r="X6" s="2" t="s">
        <v>3292</v>
      </c>
      <c r="Y6" s="4">
        <f t="shared" si="3"/>
        <v>0.32932430957228404</v>
      </c>
      <c r="Z6" s="7" t="str">
        <f>INDEX('Look Up '!B:B,MATCH(M6,'Look Up '!A:A,0))</f>
        <v>Scope1</v>
      </c>
      <c r="AA6" s="7" t="str">
        <f>INDEX('Look Up '!C:C,MATCH(M6,'Look Up '!A:A,0))</f>
        <v>Transport fuels  - Vehicle fleet (e.g. Petrol, Diesel, LPG)</v>
      </c>
      <c r="AB6" s="7" t="str">
        <f>INDEX('Look Up '!D:D,MATCH(M6,'Look Up '!A:A,0))</f>
        <v>Transport fuel Regular petrol</v>
      </c>
      <c r="AC6" s="7" t="str">
        <f>INDEX('Look Up '!E:E,MATCH(M6,'Look Up '!A:A,0))</f>
        <v>Litres</v>
      </c>
    </row>
    <row r="7" spans="1:29" ht="47.25" x14ac:dyDescent="0.25">
      <c r="A7" s="14">
        <v>45474</v>
      </c>
      <c r="B7" s="14">
        <v>45565</v>
      </c>
      <c r="C7" s="15" t="s">
        <v>3284</v>
      </c>
      <c r="D7" s="16" t="s">
        <v>3284</v>
      </c>
      <c r="E7" s="7" t="s">
        <v>489</v>
      </c>
      <c r="F7" s="7" t="s">
        <v>3295</v>
      </c>
      <c r="G7" s="7" t="s">
        <v>3296</v>
      </c>
      <c r="H7" s="8" t="s">
        <v>3297</v>
      </c>
      <c r="I7" s="8" t="s">
        <v>151</v>
      </c>
      <c r="J7" s="8" t="s">
        <v>3298</v>
      </c>
      <c r="K7" s="8" t="s">
        <v>3289</v>
      </c>
      <c r="L7" s="8" t="s">
        <v>3299</v>
      </c>
      <c r="M7" s="7" t="s">
        <v>3300</v>
      </c>
      <c r="N7" s="7" t="s">
        <v>125</v>
      </c>
      <c r="O7" s="17">
        <v>9.8199060099999999E-2</v>
      </c>
      <c r="P7" s="17">
        <v>2.7303581E-3</v>
      </c>
      <c r="Q7" s="17">
        <v>1.8953009999999999E-4</v>
      </c>
      <c r="R7" s="93">
        <v>300444.10199999984</v>
      </c>
      <c r="S7" s="3">
        <f t="shared" si="4"/>
        <v>29503.328428988512</v>
      </c>
      <c r="T7" s="3">
        <f t="shared" si="5"/>
        <v>820.31998749292575</v>
      </c>
      <c r="U7" s="3">
        <f t="shared" si="6"/>
        <v>56.943200696470164</v>
      </c>
      <c r="V7" s="2" t="s">
        <v>3292</v>
      </c>
      <c r="W7" s="2" t="s">
        <v>3292</v>
      </c>
      <c r="X7" s="2" t="s">
        <v>3292</v>
      </c>
      <c r="Y7" s="4">
        <f t="shared" si="3"/>
        <v>30.38059161717791</v>
      </c>
      <c r="Z7" s="7" t="str">
        <f>INDEX('Look Up '!B:B,MATCH(M7,'Look Up '!A:A,0))</f>
        <v>Scope2</v>
      </c>
      <c r="AA7" s="7" t="str">
        <f>INDEX('Look Up '!C:C,MATCH(M7,'Look Up '!A:A,0))</f>
        <v>Electricity</v>
      </c>
      <c r="AB7" s="7" t="str">
        <f>INDEX('Look Up '!D:D,MATCH(M7,'Look Up '!A:A,0))</f>
        <v>Electricity - Energy</v>
      </c>
      <c r="AC7" s="7" t="str">
        <f>INDEX('Look Up '!E:E,MATCH(M7,'Look Up '!A:A,0))</f>
        <v>kWh</v>
      </c>
    </row>
    <row r="8" spans="1:29" ht="47.25" hidden="1" x14ac:dyDescent="0.25">
      <c r="A8" s="14">
        <v>45474</v>
      </c>
      <c r="B8" s="14">
        <v>45565</v>
      </c>
      <c r="C8" s="15" t="s">
        <v>3284</v>
      </c>
      <c r="D8" s="16" t="s">
        <v>3284</v>
      </c>
      <c r="E8" s="7" t="s">
        <v>831</v>
      </c>
      <c r="F8" s="7" t="s">
        <v>3301</v>
      </c>
      <c r="G8" s="7" t="s">
        <v>3302</v>
      </c>
      <c r="H8" s="8" t="s">
        <v>3303</v>
      </c>
      <c r="I8" s="8" t="s">
        <v>77</v>
      </c>
      <c r="J8" s="8" t="s">
        <v>3304</v>
      </c>
      <c r="K8" s="8" t="s">
        <v>3289</v>
      </c>
      <c r="L8" s="8" t="s">
        <v>3305</v>
      </c>
      <c r="M8" s="7" t="s">
        <v>3306</v>
      </c>
      <c r="N8" s="7" t="s">
        <v>11</v>
      </c>
      <c r="O8" s="17">
        <v>54.724472830000003</v>
      </c>
      <c r="P8" s="17"/>
      <c r="Q8" s="17"/>
      <c r="R8" s="33">
        <v>0</v>
      </c>
      <c r="S8" s="3">
        <f t="shared" si="4"/>
        <v>0</v>
      </c>
      <c r="T8" s="3">
        <f t="shared" si="5"/>
        <v>0</v>
      </c>
      <c r="U8" s="3">
        <f t="shared" si="6"/>
        <v>0</v>
      </c>
      <c r="V8" s="2" t="s">
        <v>3292</v>
      </c>
      <c r="W8" s="2" t="s">
        <v>3292</v>
      </c>
      <c r="X8" s="2" t="s">
        <v>3292</v>
      </c>
      <c r="Y8" s="4">
        <f t="shared" si="3"/>
        <v>0</v>
      </c>
      <c r="Z8" s="7" t="str">
        <f>INDEX('Look Up '!B:B,MATCH(M8,'Look Up '!A:A,0))</f>
        <v>Scope3Mandatory</v>
      </c>
      <c r="AA8" s="7" t="str">
        <f>INDEX('Look Up '!C:C,MATCH(M8,'Look Up '!A:A,0))</f>
        <v>Business travel - Other (e.g. hotel, meals, etc)</v>
      </c>
      <c r="AB8" s="7" t="str">
        <f>INDEX('Look Up '!D:D,MATCH(M8,'Look Up '!A:A,0))</f>
        <v>Accommodation - United Arab Emirates</v>
      </c>
      <c r="AC8" s="7" t="str">
        <f>INDEX('Look Up '!E:E,MATCH(M8,'Look Up '!A:A,0))</f>
        <v>rpn (room per night)</v>
      </c>
    </row>
    <row r="9" spans="1:29" ht="47.25" x14ac:dyDescent="0.25">
      <c r="A9" s="14">
        <v>45474</v>
      </c>
      <c r="B9" s="14">
        <v>45565</v>
      </c>
      <c r="C9" s="15" t="s">
        <v>3284</v>
      </c>
      <c r="D9" s="16" t="s">
        <v>3284</v>
      </c>
      <c r="E9" s="7" t="s">
        <v>831</v>
      </c>
      <c r="F9" s="7" t="s">
        <v>3301</v>
      </c>
      <c r="G9" s="7" t="s">
        <v>3302</v>
      </c>
      <c r="H9" s="8" t="s">
        <v>3303</v>
      </c>
      <c r="I9" s="8" t="s">
        <v>15</v>
      </c>
      <c r="J9" s="8" t="s">
        <v>3304</v>
      </c>
      <c r="K9" s="8" t="s">
        <v>3289</v>
      </c>
      <c r="L9" s="8" t="s">
        <v>3305</v>
      </c>
      <c r="M9" s="7" t="s">
        <v>3307</v>
      </c>
      <c r="N9" s="7" t="s">
        <v>11</v>
      </c>
      <c r="O9" s="17">
        <v>34.119415830000001</v>
      </c>
      <c r="P9" s="17"/>
      <c r="Q9" s="17"/>
      <c r="R9" s="33">
        <v>6</v>
      </c>
      <c r="S9" s="3">
        <f t="shared" si="4"/>
        <v>204.71649497999999</v>
      </c>
      <c r="T9" s="3">
        <f t="shared" si="5"/>
        <v>0</v>
      </c>
      <c r="U9" s="3">
        <f t="shared" si="6"/>
        <v>0</v>
      </c>
      <c r="V9" s="2" t="s">
        <v>3292</v>
      </c>
      <c r="W9" s="2" t="s">
        <v>3292</v>
      </c>
      <c r="X9" s="2" t="s">
        <v>3292</v>
      </c>
      <c r="Y9" s="4">
        <f t="shared" si="3"/>
        <v>0.20471649498</v>
      </c>
      <c r="Z9" s="7" t="str">
        <f>INDEX('Look Up '!B:B,MATCH(M9,'Look Up '!A:A,0))</f>
        <v>Scope3Mandatory</v>
      </c>
      <c r="AA9" s="7" t="str">
        <f>INDEX('Look Up '!C:C,MATCH(M9,'Look Up '!A:A,0))</f>
        <v>Business travel - Other (e.g. hotel, meals, etc)</v>
      </c>
      <c r="AB9" s="7" t="str">
        <f>INDEX('Look Up '!D:D,MATCH(M9,'Look Up '!A:A,0))</f>
        <v>Accommodation - Australia</v>
      </c>
      <c r="AC9" s="7" t="str">
        <f>INDEX('Look Up '!E:E,MATCH(M9,'Look Up '!A:A,0))</f>
        <v>rpn (room per night)</v>
      </c>
    </row>
    <row r="10" spans="1:29" ht="47.25" hidden="1" x14ac:dyDescent="0.25">
      <c r="A10" s="14">
        <v>45474</v>
      </c>
      <c r="B10" s="14">
        <v>45565</v>
      </c>
      <c r="C10" s="15" t="s">
        <v>3284</v>
      </c>
      <c r="D10" s="16" t="s">
        <v>3284</v>
      </c>
      <c r="E10" s="7" t="s">
        <v>831</v>
      </c>
      <c r="F10" s="7" t="s">
        <v>3301</v>
      </c>
      <c r="G10" s="7" t="s">
        <v>3302</v>
      </c>
      <c r="H10" s="8" t="s">
        <v>3303</v>
      </c>
      <c r="I10" s="8" t="s">
        <v>17</v>
      </c>
      <c r="J10" s="8" t="s">
        <v>3304</v>
      </c>
      <c r="K10" s="8" t="s">
        <v>3289</v>
      </c>
      <c r="L10" s="8" t="s">
        <v>3305</v>
      </c>
      <c r="M10" s="7" t="s">
        <v>3308</v>
      </c>
      <c r="N10" s="7" t="s">
        <v>11</v>
      </c>
      <c r="O10" s="17">
        <v>10.050758399999999</v>
      </c>
      <c r="P10" s="17"/>
      <c r="Q10" s="17"/>
      <c r="R10" s="33">
        <v>0</v>
      </c>
      <c r="S10" s="3">
        <f t="shared" si="4"/>
        <v>0</v>
      </c>
      <c r="T10" s="3">
        <f t="shared" si="5"/>
        <v>0</v>
      </c>
      <c r="U10" s="3">
        <f t="shared" si="6"/>
        <v>0</v>
      </c>
      <c r="V10" s="2" t="s">
        <v>3292</v>
      </c>
      <c r="W10" s="2" t="s">
        <v>3292</v>
      </c>
      <c r="X10" s="2" t="s">
        <v>3292</v>
      </c>
      <c r="Y10" s="4">
        <f t="shared" si="3"/>
        <v>0</v>
      </c>
      <c r="Z10" s="7" t="str">
        <f>INDEX('Look Up '!B:B,MATCH(M10,'Look Up '!A:A,0))</f>
        <v>Scope3Mandatory</v>
      </c>
      <c r="AA10" s="7" t="str">
        <f>INDEX('Look Up '!C:C,MATCH(M10,'Look Up '!A:A,0))</f>
        <v>Business travel - Other (e.g. hotel, meals, etc)</v>
      </c>
      <c r="AB10" s="7" t="str">
        <f>INDEX('Look Up '!D:D,MATCH(M10,'Look Up '!A:A,0))</f>
        <v>Accommodation - Austria</v>
      </c>
      <c r="AC10" s="7" t="str">
        <f>INDEX('Look Up '!E:E,MATCH(M10,'Look Up '!A:A,0))</f>
        <v>rpn (room per night)</v>
      </c>
    </row>
    <row r="11" spans="1:29" ht="47.25" x14ac:dyDescent="0.25">
      <c r="A11" s="14">
        <v>45474</v>
      </c>
      <c r="B11" s="14">
        <v>45565</v>
      </c>
      <c r="C11" s="15" t="s">
        <v>3284</v>
      </c>
      <c r="D11" s="16" t="s">
        <v>3284</v>
      </c>
      <c r="E11" s="7" t="s">
        <v>831</v>
      </c>
      <c r="F11" s="7" t="s">
        <v>3301</v>
      </c>
      <c r="G11" s="7" t="s">
        <v>3302</v>
      </c>
      <c r="H11" s="8" t="s">
        <v>3303</v>
      </c>
      <c r="I11" s="8" t="s">
        <v>21</v>
      </c>
      <c r="J11" s="8" t="s">
        <v>3304</v>
      </c>
      <c r="K11" s="8" t="s">
        <v>3289</v>
      </c>
      <c r="L11" s="8" t="s">
        <v>3305</v>
      </c>
      <c r="M11" s="7" t="s">
        <v>3309</v>
      </c>
      <c r="N11" s="7" t="s">
        <v>11</v>
      </c>
      <c r="O11" s="17">
        <v>10.62474158</v>
      </c>
      <c r="P11" s="17"/>
      <c r="Q11" s="17"/>
      <c r="R11" s="33">
        <v>8</v>
      </c>
      <c r="S11" s="3">
        <f t="shared" si="4"/>
        <v>84.997932640000002</v>
      </c>
      <c r="T11" s="3">
        <f t="shared" si="5"/>
        <v>0</v>
      </c>
      <c r="U11" s="3">
        <f t="shared" si="6"/>
        <v>0</v>
      </c>
      <c r="V11" s="2" t="s">
        <v>3292</v>
      </c>
      <c r="W11" s="2" t="s">
        <v>3292</v>
      </c>
      <c r="X11" s="2" t="s">
        <v>3292</v>
      </c>
      <c r="Y11" s="4">
        <f t="shared" si="3"/>
        <v>8.4997932639999996E-2</v>
      </c>
      <c r="Z11" s="7" t="str">
        <f>INDEX('Look Up '!B:B,MATCH(M11,'Look Up '!A:A,0))</f>
        <v>Scope3Mandatory</v>
      </c>
      <c r="AA11" s="7" t="str">
        <f>INDEX('Look Up '!C:C,MATCH(M11,'Look Up '!A:A,0))</f>
        <v>Business travel - Other (e.g. hotel, meals, etc)</v>
      </c>
      <c r="AB11" s="7" t="str">
        <f>INDEX('Look Up '!D:D,MATCH(M11,'Look Up '!A:A,0))</f>
        <v>Accommodation - Canada</v>
      </c>
      <c r="AC11" s="7" t="str">
        <f>INDEX('Look Up '!E:E,MATCH(M11,'Look Up '!A:A,0))</f>
        <v>rpn (room per night)</v>
      </c>
    </row>
    <row r="12" spans="1:29" ht="47.25" hidden="1" x14ac:dyDescent="0.25">
      <c r="A12" s="14">
        <v>45474</v>
      </c>
      <c r="B12" s="14">
        <v>45565</v>
      </c>
      <c r="C12" s="15" t="s">
        <v>3284</v>
      </c>
      <c r="D12" s="16" t="s">
        <v>3284</v>
      </c>
      <c r="E12" s="7" t="s">
        <v>831</v>
      </c>
      <c r="F12" s="7" t="s">
        <v>3301</v>
      </c>
      <c r="G12" s="7" t="s">
        <v>3302</v>
      </c>
      <c r="H12" s="8" t="s">
        <v>3303</v>
      </c>
      <c r="I12" s="8" t="s">
        <v>79</v>
      </c>
      <c r="J12" s="8" t="s">
        <v>3304</v>
      </c>
      <c r="K12" s="8" t="s">
        <v>3289</v>
      </c>
      <c r="L12" s="8" t="s">
        <v>3305</v>
      </c>
      <c r="M12" s="7" t="s">
        <v>3310</v>
      </c>
      <c r="N12" s="7" t="s">
        <v>11</v>
      </c>
      <c r="O12" s="17">
        <v>10.37875541</v>
      </c>
      <c r="P12" s="17"/>
      <c r="Q12" s="17"/>
      <c r="R12" s="48">
        <v>0</v>
      </c>
      <c r="S12" s="3">
        <f t="shared" si="4"/>
        <v>0</v>
      </c>
      <c r="T12" s="3">
        <f t="shared" si="5"/>
        <v>0</v>
      </c>
      <c r="U12" s="3">
        <f t="shared" si="6"/>
        <v>0</v>
      </c>
      <c r="V12" s="2" t="s">
        <v>3292</v>
      </c>
      <c r="W12" s="2" t="s">
        <v>3292</v>
      </c>
      <c r="X12" s="2" t="s">
        <v>3292</v>
      </c>
      <c r="Y12" s="4">
        <f t="shared" si="3"/>
        <v>0</v>
      </c>
      <c r="Z12" s="7" t="str">
        <f>INDEX('Look Up '!B:B,MATCH(M12,'Look Up '!A:A,0))</f>
        <v>Scope3Mandatory</v>
      </c>
      <c r="AA12" s="7" t="str">
        <f>INDEX('Look Up '!C:C,MATCH(M12,'Look Up '!A:A,0))</f>
        <v>Business travel - Other (e.g. hotel, meals, etc)</v>
      </c>
      <c r="AB12" s="7" t="str">
        <f>INDEX('Look Up '!D:D,MATCH(M12,'Look Up '!A:A,0))</f>
        <v>Accommodation - United Kingdom</v>
      </c>
      <c r="AC12" s="7" t="str">
        <f>INDEX('Look Up '!E:E,MATCH(M12,'Look Up '!A:A,0))</f>
        <v>rpn (room per night)</v>
      </c>
    </row>
    <row r="13" spans="1:29" ht="47.25" hidden="1" x14ac:dyDescent="0.25">
      <c r="A13" s="14">
        <v>45474</v>
      </c>
      <c r="B13" s="14">
        <v>45565</v>
      </c>
      <c r="C13" s="15" t="s">
        <v>3284</v>
      </c>
      <c r="D13" s="16" t="s">
        <v>3284</v>
      </c>
      <c r="E13" s="7" t="s">
        <v>831</v>
      </c>
      <c r="F13" s="7" t="s">
        <v>3301</v>
      </c>
      <c r="G13" s="7" t="s">
        <v>3302</v>
      </c>
      <c r="H13" s="8" t="s">
        <v>3303</v>
      </c>
      <c r="I13" s="8" t="s">
        <v>57</v>
      </c>
      <c r="J13" s="8" t="s">
        <v>3304</v>
      </c>
      <c r="K13" s="8" t="s">
        <v>3289</v>
      </c>
      <c r="L13" s="8" t="s">
        <v>3305</v>
      </c>
      <c r="M13" s="7" t="s">
        <v>3311</v>
      </c>
      <c r="N13" s="7" t="s">
        <v>11</v>
      </c>
      <c r="O13" s="17">
        <v>15.560623720000001</v>
      </c>
      <c r="P13" s="17"/>
      <c r="Q13" s="17"/>
      <c r="R13" s="33">
        <v>0</v>
      </c>
      <c r="S13" s="3">
        <f t="shared" si="4"/>
        <v>0</v>
      </c>
      <c r="T13" s="3">
        <f t="shared" si="5"/>
        <v>0</v>
      </c>
      <c r="U13" s="3">
        <f t="shared" si="6"/>
        <v>0</v>
      </c>
      <c r="V13" s="2" t="s">
        <v>3292</v>
      </c>
      <c r="W13" s="2" t="s">
        <v>3292</v>
      </c>
      <c r="X13" s="2" t="s">
        <v>3292</v>
      </c>
      <c r="Y13" s="4">
        <f t="shared" si="3"/>
        <v>0</v>
      </c>
      <c r="Z13" s="7" t="str">
        <f>INDEX('Look Up '!B:B,MATCH(M13,'Look Up '!A:A,0))</f>
        <v>Scope3Mandatory</v>
      </c>
      <c r="AA13" s="7" t="str">
        <f>INDEX('Look Up '!C:C,MATCH(M13,'Look Up '!A:A,0))</f>
        <v>Business travel - Other (e.g. hotel, meals, etc)</v>
      </c>
      <c r="AB13" s="7" t="str">
        <f>INDEX('Look Up '!D:D,MATCH(M13,'Look Up '!A:A,0))</f>
        <v>Accommodation - Netherlands</v>
      </c>
      <c r="AC13" s="7" t="str">
        <f>INDEX('Look Up '!E:E,MATCH(M13,'Look Up '!A:A,0))</f>
        <v>rpn (room per night)</v>
      </c>
    </row>
    <row r="14" spans="1:29" ht="47.25" x14ac:dyDescent="0.25">
      <c r="A14" s="14">
        <v>45474</v>
      </c>
      <c r="B14" s="14">
        <v>45565</v>
      </c>
      <c r="C14" s="15" t="s">
        <v>3284</v>
      </c>
      <c r="D14" s="16" t="s">
        <v>3284</v>
      </c>
      <c r="E14" s="7" t="s">
        <v>831</v>
      </c>
      <c r="F14" s="7" t="s">
        <v>3301</v>
      </c>
      <c r="G14" s="7" t="s">
        <v>3302</v>
      </c>
      <c r="H14" s="8" t="s">
        <v>3303</v>
      </c>
      <c r="I14" s="8" t="s">
        <v>59</v>
      </c>
      <c r="J14" s="8" t="s">
        <v>3304</v>
      </c>
      <c r="K14" s="8" t="s">
        <v>3289</v>
      </c>
      <c r="L14" s="8" t="s">
        <v>3305</v>
      </c>
      <c r="M14" s="7" t="s">
        <v>3312</v>
      </c>
      <c r="N14" s="7" t="s">
        <v>11</v>
      </c>
      <c r="O14" s="17">
        <v>10.30784912</v>
      </c>
      <c r="P14" s="17"/>
      <c r="Q14" s="17"/>
      <c r="R14" s="33">
        <v>484.99999999999989</v>
      </c>
      <c r="S14" s="3">
        <f t="shared" si="4"/>
        <v>4999.3068231999987</v>
      </c>
      <c r="T14" s="3">
        <f t="shared" si="5"/>
        <v>0</v>
      </c>
      <c r="U14" s="3">
        <f t="shared" si="6"/>
        <v>0</v>
      </c>
      <c r="V14" s="2" t="s">
        <v>3292</v>
      </c>
      <c r="W14" s="2" t="s">
        <v>3292</v>
      </c>
      <c r="X14" s="2" t="s">
        <v>3292</v>
      </c>
      <c r="Y14" s="4">
        <f t="shared" si="3"/>
        <v>4.9993068231999986</v>
      </c>
      <c r="Z14" s="7" t="str">
        <f>INDEX('Look Up '!B:B,MATCH(M14,'Look Up '!A:A,0))</f>
        <v>Scope3Mandatory</v>
      </c>
      <c r="AA14" s="7" t="str">
        <f>INDEX('Look Up '!C:C,MATCH(M14,'Look Up '!A:A,0))</f>
        <v>Business travel - Other (e.g. hotel, meals, etc)</v>
      </c>
      <c r="AB14" s="7" t="str">
        <f>INDEX('Look Up '!D:D,MATCH(M14,'Look Up '!A:A,0))</f>
        <v>Accommodation - New Zealand</v>
      </c>
      <c r="AC14" s="7" t="str">
        <f>INDEX('Look Up '!E:E,MATCH(M14,'Look Up '!A:A,0))</f>
        <v>rpn (room per night)</v>
      </c>
    </row>
    <row r="15" spans="1:29" ht="47.25" hidden="1" x14ac:dyDescent="0.25">
      <c r="A15" s="14">
        <v>45474</v>
      </c>
      <c r="B15" s="14">
        <v>45565</v>
      </c>
      <c r="C15" s="15" t="s">
        <v>3284</v>
      </c>
      <c r="D15" s="16" t="s">
        <v>3284</v>
      </c>
      <c r="E15" s="7" t="s">
        <v>831</v>
      </c>
      <c r="F15" s="7" t="s">
        <v>3301</v>
      </c>
      <c r="G15" s="7" t="s">
        <v>3302</v>
      </c>
      <c r="H15" s="8" t="s">
        <v>3303</v>
      </c>
      <c r="I15" s="8" t="s">
        <v>63</v>
      </c>
      <c r="J15" s="8" t="s">
        <v>3304</v>
      </c>
      <c r="K15" s="8" t="s">
        <v>3289</v>
      </c>
      <c r="L15" s="8" t="s">
        <v>3305</v>
      </c>
      <c r="M15" s="7" t="s">
        <v>3313</v>
      </c>
      <c r="N15" s="7" t="s">
        <v>11</v>
      </c>
      <c r="O15" s="17">
        <v>55.761616889999999</v>
      </c>
      <c r="P15" s="17"/>
      <c r="Q15" s="17"/>
      <c r="R15" s="33">
        <v>0</v>
      </c>
      <c r="S15" s="3">
        <f t="shared" si="4"/>
        <v>0</v>
      </c>
      <c r="T15" s="3">
        <f t="shared" si="5"/>
        <v>0</v>
      </c>
      <c r="U15" s="3">
        <f t="shared" si="6"/>
        <v>0</v>
      </c>
      <c r="V15" s="2" t="s">
        <v>3292</v>
      </c>
      <c r="W15" s="2" t="s">
        <v>3292</v>
      </c>
      <c r="X15" s="2" t="s">
        <v>3292</v>
      </c>
      <c r="Y15" s="4">
        <f t="shared" si="3"/>
        <v>0</v>
      </c>
      <c r="Z15" s="7" t="str">
        <f>INDEX('Look Up '!B:B,MATCH(M15,'Look Up '!A:A,0))</f>
        <v>Scope3Mandatory</v>
      </c>
      <c r="AA15" s="7" t="str">
        <f>INDEX('Look Up '!C:C,MATCH(M15,'Look Up '!A:A,0))</f>
        <v>Business travel - Other (e.g. hotel, meals, etc)</v>
      </c>
      <c r="AB15" s="7" t="str">
        <f>INDEX('Look Up '!D:D,MATCH(M15,'Look Up '!A:A,0))</f>
        <v>Accommodation - Philippines</v>
      </c>
      <c r="AC15" s="7" t="str">
        <f>INDEX('Look Up '!E:E,MATCH(M15,'Look Up '!A:A,0))</f>
        <v>rpn (room per night)</v>
      </c>
    </row>
    <row r="16" spans="1:29" ht="47.25" hidden="1" x14ac:dyDescent="0.25">
      <c r="A16" s="14">
        <v>45474</v>
      </c>
      <c r="B16" s="14">
        <v>45565</v>
      </c>
      <c r="C16" s="15" t="s">
        <v>3284</v>
      </c>
      <c r="D16" s="16" t="s">
        <v>3284</v>
      </c>
      <c r="E16" s="7" t="s">
        <v>831</v>
      </c>
      <c r="F16" s="7" t="s">
        <v>3301</v>
      </c>
      <c r="G16" s="7" t="s">
        <v>3302</v>
      </c>
      <c r="H16" s="8" t="s">
        <v>3303</v>
      </c>
      <c r="I16" s="8" t="s">
        <v>69</v>
      </c>
      <c r="J16" s="8" t="s">
        <v>3304</v>
      </c>
      <c r="K16" s="8" t="s">
        <v>3289</v>
      </c>
      <c r="L16" s="8" t="s">
        <v>3305</v>
      </c>
      <c r="M16" s="7" t="s">
        <v>3314</v>
      </c>
      <c r="N16" s="7" t="s">
        <v>11</v>
      </c>
      <c r="O16" s="17">
        <v>23.305414110000001</v>
      </c>
      <c r="P16" s="17"/>
      <c r="Q16" s="17"/>
      <c r="R16" s="33">
        <v>0</v>
      </c>
      <c r="S16" s="3">
        <f t="shared" si="4"/>
        <v>0</v>
      </c>
      <c r="T16" s="3">
        <f t="shared" si="5"/>
        <v>0</v>
      </c>
      <c r="U16" s="3">
        <f t="shared" si="6"/>
        <v>0</v>
      </c>
      <c r="V16" s="2" t="s">
        <v>3292</v>
      </c>
      <c r="W16" s="2" t="s">
        <v>3292</v>
      </c>
      <c r="X16" s="2" t="s">
        <v>3292</v>
      </c>
      <c r="Y16" s="4">
        <f t="shared" si="3"/>
        <v>0</v>
      </c>
      <c r="Z16" s="7" t="str">
        <f>INDEX('Look Up '!B:B,MATCH(M16,'Look Up '!A:A,0))</f>
        <v>Scope3Mandatory</v>
      </c>
      <c r="AA16" s="7" t="str">
        <f>INDEX('Look Up '!C:C,MATCH(M16,'Look Up '!A:A,0))</f>
        <v>Business travel - Other (e.g. hotel, meals, etc)</v>
      </c>
      <c r="AB16" s="7" t="str">
        <f>INDEX('Look Up '!D:D,MATCH(M16,'Look Up '!A:A,0))</f>
        <v>Accommodation - Singapore</v>
      </c>
      <c r="AC16" s="7" t="str">
        <f>INDEX('Look Up '!E:E,MATCH(M16,'Look Up '!A:A,0))</f>
        <v>rpn (room per night)</v>
      </c>
    </row>
    <row r="17" spans="1:29" ht="47.25" hidden="1" x14ac:dyDescent="0.25">
      <c r="A17" s="14">
        <v>45474</v>
      </c>
      <c r="B17" s="14">
        <v>45565</v>
      </c>
      <c r="C17" s="15" t="s">
        <v>3284</v>
      </c>
      <c r="D17" s="16" t="s">
        <v>3284</v>
      </c>
      <c r="E17" s="7" t="s">
        <v>831</v>
      </c>
      <c r="F17" s="7" t="s">
        <v>3301</v>
      </c>
      <c r="G17" s="7" t="s">
        <v>3302</v>
      </c>
      <c r="H17" s="8" t="s">
        <v>3303</v>
      </c>
      <c r="I17" s="8" t="s">
        <v>25</v>
      </c>
      <c r="J17" s="8" t="s">
        <v>3304</v>
      </c>
      <c r="K17" s="8" t="s">
        <v>3289</v>
      </c>
      <c r="L17" s="8" t="s">
        <v>3305</v>
      </c>
      <c r="M17" s="7" t="s">
        <v>3315</v>
      </c>
      <c r="N17" s="7" t="s">
        <v>11</v>
      </c>
      <c r="O17" s="17">
        <v>58.306250720000001</v>
      </c>
      <c r="P17" s="17"/>
      <c r="Q17" s="17"/>
      <c r="R17" s="33">
        <v>0</v>
      </c>
      <c r="S17" s="3">
        <f t="shared" si="4"/>
        <v>0</v>
      </c>
      <c r="T17" s="3">
        <f t="shared" si="5"/>
        <v>0</v>
      </c>
      <c r="U17" s="3">
        <f t="shared" si="6"/>
        <v>0</v>
      </c>
      <c r="V17" s="2" t="s">
        <v>3292</v>
      </c>
      <c r="W17" s="2" t="s">
        <v>3292</v>
      </c>
      <c r="X17" s="2" t="s">
        <v>3292</v>
      </c>
      <c r="Y17" s="4">
        <f t="shared" si="3"/>
        <v>0</v>
      </c>
      <c r="Z17" s="7" t="e">
        <f>INDEX('Look Up '!B:B,MATCH(M17,'Look Up '!A:A,0))</f>
        <v>#N/A</v>
      </c>
      <c r="AA17" s="7" t="e">
        <f>INDEX('Look Up '!C:C,MATCH(M17,'Look Up '!A:A,0))</f>
        <v>#N/A</v>
      </c>
      <c r="AB17" s="7" t="e">
        <f>INDEX('Look Up '!D:D,MATCH(M17,'Look Up '!A:A,0))</f>
        <v>#N/A</v>
      </c>
      <c r="AC17" s="7" t="e">
        <f>INDEX('Look Up '!E:E,MATCH(M17,'Look Up '!A:A,0))</f>
        <v>#N/A</v>
      </c>
    </row>
    <row r="18" spans="1:29" ht="47.25" hidden="1" x14ac:dyDescent="0.25">
      <c r="A18" s="14">
        <v>45474</v>
      </c>
      <c r="B18" s="14">
        <v>45565</v>
      </c>
      <c r="C18" s="15" t="s">
        <v>3284</v>
      </c>
      <c r="D18" s="16" t="s">
        <v>3284</v>
      </c>
      <c r="E18" s="7" t="s">
        <v>831</v>
      </c>
      <c r="F18" s="7" t="s">
        <v>3301</v>
      </c>
      <c r="G18" s="7" t="s">
        <v>3302</v>
      </c>
      <c r="H18" s="8" t="s">
        <v>3303</v>
      </c>
      <c r="I18" s="8" t="s">
        <v>29</v>
      </c>
      <c r="J18" s="8" t="s">
        <v>3304</v>
      </c>
      <c r="K18" s="8" t="s">
        <v>3289</v>
      </c>
      <c r="L18" s="8" t="s">
        <v>3305</v>
      </c>
      <c r="M18" s="7" t="s">
        <v>3316</v>
      </c>
      <c r="N18" s="7" t="s">
        <v>11</v>
      </c>
      <c r="O18" s="17">
        <v>16.27678951</v>
      </c>
      <c r="P18" s="17"/>
      <c r="Q18" s="17"/>
      <c r="R18" s="33">
        <v>0</v>
      </c>
      <c r="S18" s="3">
        <f t="shared" si="4"/>
        <v>0</v>
      </c>
      <c r="T18" s="3">
        <f t="shared" si="5"/>
        <v>0</v>
      </c>
      <c r="U18" s="3">
        <f t="shared" si="6"/>
        <v>0</v>
      </c>
      <c r="V18" s="2" t="s">
        <v>3292</v>
      </c>
      <c r="W18" s="2" t="s">
        <v>3292</v>
      </c>
      <c r="X18" s="2" t="s">
        <v>3292</v>
      </c>
      <c r="Y18" s="4">
        <f t="shared" si="3"/>
        <v>0</v>
      </c>
      <c r="Z18" s="7" t="str">
        <f>INDEX('Look Up '!B:B,MATCH(M18,'Look Up '!A:A,0))</f>
        <v>Scope3Mandatory</v>
      </c>
      <c r="AA18" s="7" t="str">
        <f>INDEX('Look Up '!C:C,MATCH(M18,'Look Up '!A:A,0))</f>
        <v>Business travel - Other (e.g. hotel, meals, etc)</v>
      </c>
      <c r="AB18" s="7" t="str">
        <f>INDEX('Look Up '!D:D,MATCH(M18,'Look Up '!A:A,0))</f>
        <v>Accommodation - Colombia</v>
      </c>
      <c r="AC18" s="7" t="str">
        <f>INDEX('Look Up '!E:E,MATCH(M18,'Look Up '!A:A,0))</f>
        <v>rpn (room per night)</v>
      </c>
    </row>
    <row r="19" spans="1:29" ht="47.25" hidden="1" x14ac:dyDescent="0.25">
      <c r="A19" s="14">
        <v>45474</v>
      </c>
      <c r="B19" s="14">
        <v>45565</v>
      </c>
      <c r="C19" s="15" t="s">
        <v>3284</v>
      </c>
      <c r="D19" s="16" t="s">
        <v>3284</v>
      </c>
      <c r="E19" s="7" t="s">
        <v>831</v>
      </c>
      <c r="F19" s="7" t="s">
        <v>3301</v>
      </c>
      <c r="G19" s="7" t="s">
        <v>3302</v>
      </c>
      <c r="H19" s="8" t="s">
        <v>3303</v>
      </c>
      <c r="I19" s="8" t="s">
        <v>53</v>
      </c>
      <c r="J19" s="8" t="s">
        <v>3304</v>
      </c>
      <c r="K19" s="8" t="s">
        <v>3289</v>
      </c>
      <c r="L19" s="8" t="s">
        <v>3305</v>
      </c>
      <c r="M19" s="7" t="s">
        <v>3317</v>
      </c>
      <c r="N19" s="7" t="s">
        <v>11</v>
      </c>
      <c r="O19" s="17">
        <v>55.175452630000002</v>
      </c>
      <c r="P19" s="52"/>
      <c r="Q19" s="52"/>
      <c r="R19" s="33">
        <v>0</v>
      </c>
      <c r="S19" s="3">
        <f t="shared" si="4"/>
        <v>0</v>
      </c>
      <c r="T19" s="3">
        <f t="shared" si="5"/>
        <v>0</v>
      </c>
      <c r="U19" s="3">
        <f t="shared" si="6"/>
        <v>0</v>
      </c>
      <c r="V19" s="2" t="s">
        <v>3292</v>
      </c>
      <c r="W19" s="2" t="s">
        <v>3292</v>
      </c>
      <c r="X19" s="2" t="s">
        <v>3292</v>
      </c>
      <c r="Y19" s="4">
        <f t="shared" si="3"/>
        <v>0</v>
      </c>
      <c r="Z19" s="7" t="str">
        <f>INDEX('Look Up '!B:B,MATCH(M19,'Look Up '!A:A,0))</f>
        <v>Scope3Mandatory</v>
      </c>
      <c r="AA19" s="7" t="str">
        <f>INDEX('Look Up '!C:C,MATCH(M19,'Look Up '!A:A,0))</f>
        <v>Business travel - Other (e.g. hotel, meals, etc)</v>
      </c>
      <c r="AB19" s="7" t="str">
        <f>INDEX('Look Up '!D:D,MATCH(M19,'Look Up '!A:A,0))</f>
        <v>Accommodation - Malaysia</v>
      </c>
      <c r="AC19" s="7" t="str">
        <f>INDEX('Look Up '!E:E,MATCH(M19,'Look Up '!A:A,0))</f>
        <v>rpn (room per night)</v>
      </c>
    </row>
    <row r="20" spans="1:29" ht="47.25" hidden="1" x14ac:dyDescent="0.25">
      <c r="A20" s="14">
        <v>45474</v>
      </c>
      <c r="B20" s="14">
        <v>45565</v>
      </c>
      <c r="C20" s="15" t="s">
        <v>3284</v>
      </c>
      <c r="D20" s="16" t="s">
        <v>3284</v>
      </c>
      <c r="E20" s="7" t="s">
        <v>831</v>
      </c>
      <c r="F20" s="7" t="s">
        <v>3301</v>
      </c>
      <c r="G20" s="7" t="s">
        <v>3302</v>
      </c>
      <c r="H20" s="8" t="s">
        <v>3303</v>
      </c>
      <c r="I20" s="8" t="s">
        <v>37</v>
      </c>
      <c r="J20" s="8" t="s">
        <v>3304</v>
      </c>
      <c r="K20" s="8" t="s">
        <v>3289</v>
      </c>
      <c r="L20" s="8" t="s">
        <v>3305</v>
      </c>
      <c r="M20" s="7" t="s">
        <v>3318</v>
      </c>
      <c r="N20" s="7" t="s">
        <v>11</v>
      </c>
      <c r="O20" s="17">
        <v>73</v>
      </c>
      <c r="P20" s="17"/>
      <c r="Q20" s="17"/>
      <c r="R20" s="33">
        <v>0</v>
      </c>
      <c r="S20" s="3">
        <f t="shared" si="4"/>
        <v>0</v>
      </c>
      <c r="T20" s="3">
        <f t="shared" si="5"/>
        <v>0</v>
      </c>
      <c r="U20" s="3">
        <f t="shared" si="6"/>
        <v>0</v>
      </c>
      <c r="V20" s="2" t="s">
        <v>3292</v>
      </c>
      <c r="W20" s="2" t="s">
        <v>3292</v>
      </c>
      <c r="X20" s="2" t="s">
        <v>3292</v>
      </c>
      <c r="Y20" s="4">
        <f t="shared" si="3"/>
        <v>0</v>
      </c>
      <c r="Z20" s="7" t="str">
        <f>INDEX('Look Up '!B:B,MATCH(M20,'Look Up '!A:A,0))</f>
        <v>Scope3Mandatory</v>
      </c>
      <c r="AA20" s="7" t="str">
        <f>INDEX('Look Up '!C:C,MATCH(M20,'Look Up '!A:A,0))</f>
        <v>Business travel - Other (e.g. hotel, meals, etc)</v>
      </c>
      <c r="AB20" s="7" t="str">
        <f>INDEX('Look Up '!D:D,MATCH(M20,'Look Up '!A:A,0))</f>
        <v>Accommodation - French Polynesia</v>
      </c>
      <c r="AC20" s="7" t="str">
        <f>INDEX('Look Up '!E:E,MATCH(M20,'Look Up '!A:A,0))</f>
        <v>rpn (room per night)</v>
      </c>
    </row>
    <row r="21" spans="1:29" ht="47.25" x14ac:dyDescent="0.25">
      <c r="A21" s="14">
        <v>45474</v>
      </c>
      <c r="B21" s="14">
        <v>45565</v>
      </c>
      <c r="C21" s="15" t="s">
        <v>3284</v>
      </c>
      <c r="D21" s="16" t="s">
        <v>3284</v>
      </c>
      <c r="E21" s="7" t="s">
        <v>831</v>
      </c>
      <c r="F21" s="7" t="s">
        <v>3301</v>
      </c>
      <c r="G21" s="7" t="s">
        <v>3302</v>
      </c>
      <c r="H21" s="8" t="s">
        <v>3303</v>
      </c>
      <c r="I21" s="8" t="s">
        <v>73</v>
      </c>
      <c r="J21" s="8" t="s">
        <v>3304</v>
      </c>
      <c r="K21" s="8" t="s">
        <v>3289</v>
      </c>
      <c r="L21" s="8" t="s">
        <v>3305</v>
      </c>
      <c r="M21" s="7" t="s">
        <v>3319</v>
      </c>
      <c r="N21" s="7" t="s">
        <v>11</v>
      </c>
      <c r="O21" s="17">
        <v>7.9408291599999998</v>
      </c>
      <c r="P21" s="17"/>
      <c r="Q21" s="17"/>
      <c r="R21" s="33">
        <v>5</v>
      </c>
      <c r="S21" s="3">
        <f t="shared" si="4"/>
        <v>39.704145799999999</v>
      </c>
      <c r="T21" s="3">
        <f t="shared" si="5"/>
        <v>0</v>
      </c>
      <c r="U21" s="3">
        <f t="shared" si="6"/>
        <v>0</v>
      </c>
      <c r="V21" s="2" t="s">
        <v>3292</v>
      </c>
      <c r="W21" s="2" t="s">
        <v>3292</v>
      </c>
      <c r="X21" s="2" t="s">
        <v>3292</v>
      </c>
      <c r="Y21" s="4">
        <f t="shared" si="3"/>
        <v>3.97041458E-2</v>
      </c>
      <c r="Z21" s="7" t="str">
        <f>INDEX('Look Up '!B:B,MATCH(M21,'Look Up '!A:A,0))</f>
        <v>Scope3Mandatory</v>
      </c>
      <c r="AA21" s="7" t="str">
        <f>INDEX('Look Up '!C:C,MATCH(M21,'Look Up '!A:A,0))</f>
        <v>Business travel - Other (e.g. hotel, meals, etc)</v>
      </c>
      <c r="AB21" s="7" t="str">
        <f>INDEX('Look Up '!D:D,MATCH(M21,'Look Up '!A:A,0))</f>
        <v>Accommodation - Switzerland</v>
      </c>
      <c r="AC21" s="7" t="str">
        <f>INDEX('Look Up '!E:E,MATCH(M21,'Look Up '!A:A,0))</f>
        <v>rpn (room per night)</v>
      </c>
    </row>
    <row r="22" spans="1:29" ht="47.25" hidden="1" x14ac:dyDescent="0.25">
      <c r="A22" s="14">
        <v>45474</v>
      </c>
      <c r="B22" s="14">
        <v>45565</v>
      </c>
      <c r="C22" s="15" t="s">
        <v>3284</v>
      </c>
      <c r="D22" s="16" t="s">
        <v>3284</v>
      </c>
      <c r="E22" s="7" t="s">
        <v>831</v>
      </c>
      <c r="F22" s="7" t="s">
        <v>3301</v>
      </c>
      <c r="G22" s="7" t="s">
        <v>3302</v>
      </c>
      <c r="H22" s="8" t="s">
        <v>3303</v>
      </c>
      <c r="I22" s="8" t="s">
        <v>75</v>
      </c>
      <c r="J22" s="8" t="s">
        <v>3304</v>
      </c>
      <c r="K22" s="8" t="s">
        <v>3289</v>
      </c>
      <c r="L22" s="8" t="s">
        <v>3305</v>
      </c>
      <c r="M22" s="7" t="s">
        <v>3320</v>
      </c>
      <c r="N22" s="7" t="s">
        <v>11</v>
      </c>
      <c r="O22" s="17">
        <v>43.879308000000002</v>
      </c>
      <c r="P22" s="17"/>
      <c r="Q22" s="17"/>
      <c r="R22" s="33">
        <v>0</v>
      </c>
      <c r="S22" s="3">
        <f t="shared" si="4"/>
        <v>0</v>
      </c>
      <c r="T22" s="3">
        <f t="shared" si="5"/>
        <v>0</v>
      </c>
      <c r="U22" s="3">
        <f t="shared" si="6"/>
        <v>0</v>
      </c>
      <c r="V22" s="2" t="s">
        <v>3292</v>
      </c>
      <c r="W22" s="2" t="s">
        <v>3292</v>
      </c>
      <c r="X22" s="2" t="s">
        <v>3292</v>
      </c>
      <c r="Y22" s="4">
        <f t="shared" si="3"/>
        <v>0</v>
      </c>
      <c r="Z22" s="7" t="str">
        <f>INDEX('Look Up '!B:B,MATCH(M22,'Look Up '!A:A,0))</f>
        <v>Scope3Mandatory</v>
      </c>
      <c r="AA22" s="7" t="str">
        <f>INDEX('Look Up '!C:C,MATCH(M22,'Look Up '!A:A,0))</f>
        <v>Business travel - Other (e.g. hotel, meals, etc)</v>
      </c>
      <c r="AB22" s="7" t="str">
        <f>INDEX('Look Up '!D:D,MATCH(M22,'Look Up '!A:A,0))</f>
        <v>Accommodation - Thailand</v>
      </c>
      <c r="AC22" s="7" t="str">
        <f>INDEX('Look Up '!E:E,MATCH(M22,'Look Up '!A:A,0))</f>
        <v>rpn (room per night)</v>
      </c>
    </row>
    <row r="23" spans="1:29" ht="47.25" hidden="1" x14ac:dyDescent="0.25">
      <c r="A23" s="14">
        <v>45474</v>
      </c>
      <c r="B23" s="14">
        <v>45565</v>
      </c>
      <c r="C23" s="15" t="s">
        <v>3284</v>
      </c>
      <c r="D23" s="16" t="s">
        <v>3284</v>
      </c>
      <c r="E23" s="7" t="s">
        <v>831</v>
      </c>
      <c r="F23" s="7" t="s">
        <v>3301</v>
      </c>
      <c r="G23" s="7" t="s">
        <v>3302</v>
      </c>
      <c r="H23" s="8" t="s">
        <v>3303</v>
      </c>
      <c r="I23" s="8" t="s">
        <v>81</v>
      </c>
      <c r="J23" s="8" t="s">
        <v>3304</v>
      </c>
      <c r="K23" s="8" t="s">
        <v>3289</v>
      </c>
      <c r="L23" s="8" t="s">
        <v>3305</v>
      </c>
      <c r="M23" s="7" t="s">
        <v>3321</v>
      </c>
      <c r="N23" s="7" t="s">
        <v>11</v>
      </c>
      <c r="O23" s="17">
        <v>14.23988937</v>
      </c>
      <c r="P23" s="17"/>
      <c r="Q23" s="17"/>
      <c r="R23" s="33">
        <v>0</v>
      </c>
      <c r="S23" s="3">
        <f t="shared" si="4"/>
        <v>0</v>
      </c>
      <c r="T23" s="3">
        <f t="shared" si="5"/>
        <v>0</v>
      </c>
      <c r="U23" s="3">
        <f t="shared" si="6"/>
        <v>0</v>
      </c>
      <c r="V23" s="2" t="s">
        <v>3292</v>
      </c>
      <c r="W23" s="2" t="s">
        <v>3292</v>
      </c>
      <c r="X23" s="2" t="s">
        <v>3292</v>
      </c>
      <c r="Y23" s="4">
        <f t="shared" si="3"/>
        <v>0</v>
      </c>
      <c r="Z23" s="7" t="str">
        <f>INDEX('Look Up '!B:B,MATCH(M23,'Look Up '!A:A,0))</f>
        <v>Scope3Mandatory</v>
      </c>
      <c r="AA23" s="7" t="str">
        <f>INDEX('Look Up '!C:C,MATCH(M23,'Look Up '!A:A,0))</f>
        <v>Business travel - Other (e.g. hotel, meals, etc)</v>
      </c>
      <c r="AB23" s="7" t="str">
        <f>INDEX('Look Up '!D:D,MATCH(M23,'Look Up '!A:A,0))</f>
        <v>Accommodation - United States</v>
      </c>
      <c r="AC23" s="7" t="str">
        <f>INDEX('Look Up '!E:E,MATCH(M23,'Look Up '!A:A,0))</f>
        <v>rpn (room per night)</v>
      </c>
    </row>
    <row r="24" spans="1:29" ht="47.25" hidden="1" x14ac:dyDescent="0.25">
      <c r="A24" s="14">
        <v>45474</v>
      </c>
      <c r="B24" s="14">
        <v>45565</v>
      </c>
      <c r="C24" s="15" t="s">
        <v>3284</v>
      </c>
      <c r="D24" s="16" t="s">
        <v>3284</v>
      </c>
      <c r="E24" s="7" t="s">
        <v>831</v>
      </c>
      <c r="F24" s="7" t="s">
        <v>3301</v>
      </c>
      <c r="G24" s="7" t="s">
        <v>3322</v>
      </c>
      <c r="H24" s="8" t="s">
        <v>3303</v>
      </c>
      <c r="I24" s="8" t="s">
        <v>67</v>
      </c>
      <c r="J24" s="8" t="s">
        <v>3304</v>
      </c>
      <c r="K24" s="8" t="s">
        <v>3289</v>
      </c>
      <c r="L24" s="8" t="s">
        <v>3305</v>
      </c>
      <c r="M24" s="7" t="s">
        <v>3323</v>
      </c>
      <c r="N24" s="7" t="s">
        <v>11</v>
      </c>
      <c r="O24" s="17">
        <v>30.9</v>
      </c>
      <c r="P24" s="17"/>
      <c r="Q24" s="17"/>
      <c r="R24" s="33">
        <v>0</v>
      </c>
      <c r="S24" s="3">
        <f t="shared" si="4"/>
        <v>0</v>
      </c>
      <c r="T24" s="3">
        <f t="shared" si="5"/>
        <v>0</v>
      </c>
      <c r="U24" s="3">
        <f t="shared" si="6"/>
        <v>0</v>
      </c>
      <c r="V24" s="2" t="s">
        <v>3292</v>
      </c>
      <c r="W24" s="2" t="s">
        <v>3292</v>
      </c>
      <c r="X24" s="2" t="s">
        <v>3292</v>
      </c>
      <c r="Y24" s="4">
        <f t="shared" si="3"/>
        <v>0</v>
      </c>
      <c r="Z24" s="7" t="e">
        <f>INDEX('Look Up '!B:B,MATCH(M24,'Look Up '!A:A,0))</f>
        <v>#N/A</v>
      </c>
      <c r="AA24" s="7" t="e">
        <f>INDEX('Look Up '!C:C,MATCH(M24,'Look Up '!A:A,0))</f>
        <v>#N/A</v>
      </c>
      <c r="AB24" s="7" t="e">
        <f>INDEX('Look Up '!D:D,MATCH(M24,'Look Up '!A:A,0))</f>
        <v>#N/A</v>
      </c>
      <c r="AC24" s="7" t="e">
        <f>INDEX('Look Up '!E:E,MATCH(M24,'Look Up '!A:A,0))</f>
        <v>#N/A</v>
      </c>
    </row>
    <row r="25" spans="1:29" ht="47.25" x14ac:dyDescent="0.25">
      <c r="A25" s="14">
        <v>45474</v>
      </c>
      <c r="B25" s="14">
        <v>45565</v>
      </c>
      <c r="C25" s="15" t="s">
        <v>3284</v>
      </c>
      <c r="D25" s="16" t="s">
        <v>3284</v>
      </c>
      <c r="E25" s="7" t="s">
        <v>831</v>
      </c>
      <c r="F25" s="7" t="s">
        <v>3301</v>
      </c>
      <c r="G25" s="7" t="s">
        <v>3322</v>
      </c>
      <c r="H25" s="8" t="s">
        <v>3303</v>
      </c>
      <c r="I25" s="8" t="s">
        <v>33</v>
      </c>
      <c r="J25" s="8" t="s">
        <v>3304</v>
      </c>
      <c r="K25" s="8" t="s">
        <v>3289</v>
      </c>
      <c r="L25" s="8" t="s">
        <v>3305</v>
      </c>
      <c r="M25" s="7" t="s">
        <v>3324</v>
      </c>
      <c r="N25" s="7" t="s">
        <v>11</v>
      </c>
      <c r="O25" s="17">
        <v>54.8</v>
      </c>
      <c r="P25" s="17"/>
      <c r="Q25" s="17"/>
      <c r="R25" s="33">
        <v>6</v>
      </c>
      <c r="S25" s="3">
        <f t="shared" si="4"/>
        <v>328.79999999999995</v>
      </c>
      <c r="T25" s="3">
        <f t="shared" si="5"/>
        <v>0</v>
      </c>
      <c r="U25" s="3">
        <f t="shared" si="6"/>
        <v>0</v>
      </c>
      <c r="V25" s="2" t="s">
        <v>3292</v>
      </c>
      <c r="W25" s="2" t="s">
        <v>3292</v>
      </c>
      <c r="X25" s="2" t="s">
        <v>3292</v>
      </c>
      <c r="Y25" s="4">
        <f t="shared" si="3"/>
        <v>0.32879999999999998</v>
      </c>
      <c r="Z25" s="7" t="str">
        <f>INDEX('Look Up '!B:B,MATCH(M25,'Look Up '!A:A,0))</f>
        <v>Scope3Mandatory</v>
      </c>
      <c r="AA25" s="7" t="str">
        <f>INDEX('Look Up '!C:C,MATCH(M25,'Look Up '!A:A,0))</f>
        <v>Business travel - Other (e.g. hotel, meals, etc)</v>
      </c>
      <c r="AB25" s="7" t="str">
        <f>INDEX('Look Up '!D:D,MATCH(M25,'Look Up '!A:A,0))</f>
        <v>Accommodation - Fiji</v>
      </c>
      <c r="AC25" s="7" t="str">
        <f>INDEX('Look Up '!E:E,MATCH(M25,'Look Up '!A:A,0))</f>
        <v>rpn (room per night)</v>
      </c>
    </row>
    <row r="26" spans="1:29" ht="47.25" hidden="1" x14ac:dyDescent="0.25">
      <c r="A26" s="14">
        <v>45474</v>
      </c>
      <c r="B26" s="14">
        <v>45565</v>
      </c>
      <c r="C26" s="15" t="s">
        <v>3284</v>
      </c>
      <c r="D26" s="16" t="s">
        <v>3284</v>
      </c>
      <c r="E26" s="7" t="s">
        <v>831</v>
      </c>
      <c r="F26" s="7" t="s">
        <v>3301</v>
      </c>
      <c r="G26" s="7" t="s">
        <v>3322</v>
      </c>
      <c r="H26" s="8" t="s">
        <v>3303</v>
      </c>
      <c r="I26" s="8" t="s">
        <v>65</v>
      </c>
      <c r="J26" s="8" t="s">
        <v>3304</v>
      </c>
      <c r="K26" s="8" t="s">
        <v>3289</v>
      </c>
      <c r="L26" s="8" t="s">
        <v>3305</v>
      </c>
      <c r="M26" s="7" t="s">
        <v>3325</v>
      </c>
      <c r="N26" s="7" t="s">
        <v>11</v>
      </c>
      <c r="O26" s="17">
        <v>12.77550297</v>
      </c>
      <c r="P26" s="17"/>
      <c r="Q26" s="17"/>
      <c r="R26" s="33">
        <v>0</v>
      </c>
      <c r="S26" s="3">
        <f t="shared" si="4"/>
        <v>0</v>
      </c>
      <c r="T26" s="3">
        <f t="shared" si="5"/>
        <v>0</v>
      </c>
      <c r="U26" s="3">
        <f t="shared" si="6"/>
        <v>0</v>
      </c>
      <c r="V26" s="2" t="s">
        <v>3292</v>
      </c>
      <c r="W26" s="2" t="s">
        <v>3292</v>
      </c>
      <c r="X26" s="2" t="s">
        <v>3292</v>
      </c>
      <c r="Y26" s="4">
        <f t="shared" si="3"/>
        <v>0</v>
      </c>
      <c r="Z26" s="7" t="str">
        <f>INDEX('Look Up '!B:B,MATCH(M26,'Look Up '!A:A,0))</f>
        <v>Scope3Mandatory</v>
      </c>
      <c r="AA26" s="7" t="str">
        <f>INDEX('Look Up '!C:C,MATCH(M26,'Look Up '!A:A,0))</f>
        <v>Business travel - Other (e.g. hotel, meals, etc)</v>
      </c>
      <c r="AB26" s="7" t="str">
        <f>INDEX('Look Up '!D:D,MATCH(M26,'Look Up '!A:A,0))</f>
        <v>Accommodation - Portugal</v>
      </c>
      <c r="AC26" s="7" t="str">
        <f>INDEX('Look Up '!E:E,MATCH(M26,'Look Up '!A:A,0))</f>
        <v>rpn (room per night)</v>
      </c>
    </row>
    <row r="27" spans="1:29" ht="47.25" hidden="1" x14ac:dyDescent="0.25">
      <c r="A27" s="14">
        <v>45474</v>
      </c>
      <c r="B27" s="14">
        <v>45565</v>
      </c>
      <c r="C27" s="15" t="s">
        <v>3284</v>
      </c>
      <c r="D27" s="16" t="s">
        <v>3284</v>
      </c>
      <c r="E27" s="7" t="s">
        <v>831</v>
      </c>
      <c r="F27" s="7" t="s">
        <v>3301</v>
      </c>
      <c r="G27" s="7" t="s">
        <v>3322</v>
      </c>
      <c r="H27" s="8" t="s">
        <v>3303</v>
      </c>
      <c r="I27" s="8" t="s">
        <v>47</v>
      </c>
      <c r="J27" s="8" t="s">
        <v>3304</v>
      </c>
      <c r="K27" s="8" t="s">
        <v>3289</v>
      </c>
      <c r="L27" s="8" t="s">
        <v>3305</v>
      </c>
      <c r="M27" s="7" t="s">
        <v>3326</v>
      </c>
      <c r="N27" s="7" t="s">
        <v>11</v>
      </c>
      <c r="O27" s="17">
        <v>15.33321042</v>
      </c>
      <c r="P27" s="17"/>
      <c r="Q27" s="17"/>
      <c r="R27" s="33">
        <v>0</v>
      </c>
      <c r="S27" s="3">
        <f t="shared" si="4"/>
        <v>0</v>
      </c>
      <c r="T27" s="3">
        <f t="shared" si="5"/>
        <v>0</v>
      </c>
      <c r="U27" s="3">
        <f t="shared" si="6"/>
        <v>0</v>
      </c>
      <c r="V27" s="2" t="s">
        <v>3292</v>
      </c>
      <c r="W27" s="2" t="s">
        <v>3292</v>
      </c>
      <c r="X27" s="2" t="s">
        <v>3292</v>
      </c>
      <c r="Y27" s="4">
        <f t="shared" si="3"/>
        <v>0</v>
      </c>
      <c r="Z27" s="7" t="str">
        <f>INDEX('Look Up '!B:B,MATCH(M27,'Look Up '!A:A,0))</f>
        <v>Scope3Mandatory</v>
      </c>
      <c r="AA27" s="7" t="str">
        <f>INDEX('Look Up '!C:C,MATCH(M27,'Look Up '!A:A,0))</f>
        <v>Business travel - Other (e.g. hotel, meals, etc)</v>
      </c>
      <c r="AB27" s="7" t="str">
        <f>INDEX('Look Up '!D:D,MATCH(M27,'Look Up '!A:A,0))</f>
        <v>Accommodation - Italy</v>
      </c>
      <c r="AC27" s="7" t="str">
        <f>INDEX('Look Up '!E:E,MATCH(M27,'Look Up '!A:A,0))</f>
        <v>rpn (room per night)</v>
      </c>
    </row>
    <row r="28" spans="1:29" ht="47.25" x14ac:dyDescent="0.25">
      <c r="A28" s="14">
        <v>45474</v>
      </c>
      <c r="B28" s="14">
        <v>45565</v>
      </c>
      <c r="C28" s="15" t="s">
        <v>3284</v>
      </c>
      <c r="D28" s="16" t="s">
        <v>3284</v>
      </c>
      <c r="E28" s="7" t="s">
        <v>796</v>
      </c>
      <c r="F28" s="7" t="s">
        <v>3301</v>
      </c>
      <c r="G28" s="7" t="s">
        <v>3327</v>
      </c>
      <c r="H28" s="8" t="s">
        <v>3328</v>
      </c>
      <c r="I28" s="8" t="s">
        <v>90</v>
      </c>
      <c r="J28" s="8" t="s">
        <v>3304</v>
      </c>
      <c r="K28" s="8" t="s">
        <v>3329</v>
      </c>
      <c r="L28" s="8" t="s">
        <v>3330</v>
      </c>
      <c r="M28" s="7" t="s">
        <v>3331</v>
      </c>
      <c r="N28" s="7" t="s">
        <v>91</v>
      </c>
      <c r="O28" s="17">
        <v>0.193417546</v>
      </c>
      <c r="P28" s="17">
        <v>2.2274699999999999E-5</v>
      </c>
      <c r="Q28" s="17">
        <v>8.4325540000000003E-4</v>
      </c>
      <c r="R28" s="33">
        <v>1920</v>
      </c>
      <c r="S28" s="3">
        <f t="shared" si="4"/>
        <v>371.36168831999998</v>
      </c>
      <c r="T28" s="3">
        <f t="shared" si="5"/>
        <v>4.2767423999999998E-2</v>
      </c>
      <c r="U28" s="3">
        <f t="shared" si="6"/>
        <v>1.6190503680000001</v>
      </c>
      <c r="V28" s="2" t="s">
        <v>3292</v>
      </c>
      <c r="W28" s="2" t="s">
        <v>3292</v>
      </c>
      <c r="X28" s="2" t="s">
        <v>3292</v>
      </c>
      <c r="Y28" s="4">
        <f t="shared" si="3"/>
        <v>0.37302350611199997</v>
      </c>
      <c r="Z28" s="7" t="str">
        <f>INDEX('Look Up '!B:B,MATCH(M28,'Look Up '!A:A,0))</f>
        <v>Scope3Mandatory</v>
      </c>
      <c r="AA28" s="7" t="str">
        <f>INDEX('Look Up '!C:C,MATCH(M28,'Look Up '!A:A,0))</f>
        <v>Business travel - Air travel domestic</v>
      </c>
      <c r="AB28" s="7" t="str">
        <f>INDEX('Look Up '!D:D,MATCH(M28,'Look Up '!A:A,0))</f>
        <v>Air Travel - Domestic Ave</v>
      </c>
      <c r="AC28" s="7" t="str">
        <f>INDEX('Look Up '!E:E,MATCH(M28,'Look Up '!A:A,0))</f>
        <v>pkm (person kilometers travelled)</v>
      </c>
    </row>
    <row r="29" spans="1:29" ht="47.25" x14ac:dyDescent="0.25">
      <c r="A29" s="14">
        <v>45474</v>
      </c>
      <c r="B29" s="14">
        <v>45565</v>
      </c>
      <c r="C29" s="15" t="s">
        <v>3284</v>
      </c>
      <c r="D29" s="16" t="s">
        <v>3284</v>
      </c>
      <c r="E29" s="7" t="s">
        <v>796</v>
      </c>
      <c r="F29" s="7" t="s">
        <v>3301</v>
      </c>
      <c r="G29" s="7" t="s">
        <v>3322</v>
      </c>
      <c r="H29" s="8" t="s">
        <v>3303</v>
      </c>
      <c r="I29" s="8" t="s">
        <v>93</v>
      </c>
      <c r="J29" s="8" t="s">
        <v>3304</v>
      </c>
      <c r="K29" s="8" t="s">
        <v>3289</v>
      </c>
      <c r="L29" s="8" t="s">
        <v>3332</v>
      </c>
      <c r="M29" s="7" t="s">
        <v>3333</v>
      </c>
      <c r="N29" s="7" t="s">
        <v>91</v>
      </c>
      <c r="O29" s="17">
        <v>0.17585382560000001</v>
      </c>
      <c r="P29" s="17">
        <v>2.0251999999999999E-5</v>
      </c>
      <c r="Q29" s="17">
        <v>7.6668169999999998E-4</v>
      </c>
      <c r="R29" s="33">
        <v>213061.05215999999</v>
      </c>
      <c r="S29" s="3">
        <f t="shared" si="4"/>
        <v>37467.601108697141</v>
      </c>
      <c r="T29" s="3">
        <f t="shared" si="5"/>
        <v>4.3149124283443197</v>
      </c>
      <c r="U29" s="3">
        <f t="shared" si="6"/>
        <v>163.35000967381745</v>
      </c>
      <c r="V29" s="2" t="s">
        <v>3292</v>
      </c>
      <c r="W29" s="2" t="s">
        <v>3292</v>
      </c>
      <c r="X29" s="2" t="s">
        <v>3292</v>
      </c>
      <c r="Y29" s="4">
        <f t="shared" si="3"/>
        <v>37.635266030799308</v>
      </c>
      <c r="Z29" s="7" t="str">
        <f>INDEX('Look Up '!B:B,MATCH(M29,'Look Up '!A:A,0))</f>
        <v>Scope3Mandatory</v>
      </c>
      <c r="AA29" s="7" t="str">
        <f>INDEX('Look Up '!C:C,MATCH(M29,'Look Up '!A:A,0))</f>
        <v>Business travel - Air travel domestic</v>
      </c>
      <c r="AB29" s="7" t="str">
        <f>INDEX('Look Up '!D:D,MATCH(M29,'Look Up '!A:A,0))</f>
        <v>Air Travel - Domestic Large</v>
      </c>
      <c r="AC29" s="7" t="str">
        <f>INDEX('Look Up '!E:E,MATCH(M29,'Look Up '!A:A,0))</f>
        <v>pkm (person kilometers travelled)</v>
      </c>
    </row>
    <row r="30" spans="1:29" ht="47.25" x14ac:dyDescent="0.25">
      <c r="A30" s="14">
        <v>45474</v>
      </c>
      <c r="B30" s="14">
        <v>45565</v>
      </c>
      <c r="C30" s="15" t="s">
        <v>3284</v>
      </c>
      <c r="D30" s="16" t="s">
        <v>3284</v>
      </c>
      <c r="E30" s="7" t="s">
        <v>796</v>
      </c>
      <c r="F30" s="7" t="s">
        <v>3301</v>
      </c>
      <c r="G30" s="7" t="s">
        <v>3322</v>
      </c>
      <c r="H30" s="8" t="s">
        <v>3303</v>
      </c>
      <c r="I30" s="8" t="s">
        <v>95</v>
      </c>
      <c r="J30" s="8" t="s">
        <v>3304</v>
      </c>
      <c r="K30" s="8" t="s">
        <v>3289</v>
      </c>
      <c r="L30" s="8" t="s">
        <v>3332</v>
      </c>
      <c r="M30" s="7" t="s">
        <v>3334</v>
      </c>
      <c r="N30" s="7" t="s">
        <v>91</v>
      </c>
      <c r="O30" s="17">
        <v>0.2022103623</v>
      </c>
      <c r="P30" s="17">
        <v>2.32873E-5</v>
      </c>
      <c r="Q30" s="17">
        <v>8.8159000000000002E-4</v>
      </c>
      <c r="R30" s="33">
        <v>118570.02854</v>
      </c>
      <c r="S30" s="3">
        <f t="shared" si="4"/>
        <v>23976.088428994739</v>
      </c>
      <c r="T30" s="3">
        <f t="shared" si="5"/>
        <v>2.7611758256195418</v>
      </c>
      <c r="U30" s="3">
        <f t="shared" si="6"/>
        <v>104.53015146057861</v>
      </c>
      <c r="V30" s="2" t="s">
        <v>3292</v>
      </c>
      <c r="W30" s="2" t="s">
        <v>3292</v>
      </c>
      <c r="X30" s="2" t="s">
        <v>3292</v>
      </c>
      <c r="Y30" s="4">
        <f t="shared" si="3"/>
        <v>24.083379756280937</v>
      </c>
      <c r="Z30" s="7" t="str">
        <f>INDEX('Look Up '!B:B,MATCH(M30,'Look Up '!A:A,0))</f>
        <v>Scope3Mandatory</v>
      </c>
      <c r="AA30" s="7" t="str">
        <f>INDEX('Look Up '!C:C,MATCH(M30,'Look Up '!A:A,0))</f>
        <v>Business travel - Air travel domestic</v>
      </c>
      <c r="AB30" s="7" t="str">
        <f>INDEX('Look Up '!D:D,MATCH(M30,'Look Up '!A:A,0))</f>
        <v>Air Travel - Domestic Medium</v>
      </c>
      <c r="AC30" s="7" t="str">
        <f>INDEX('Look Up '!E:E,MATCH(M30,'Look Up '!A:A,0))</f>
        <v>pkm (person kilometers travelled)</v>
      </c>
    </row>
    <row r="31" spans="1:29" ht="47.25" x14ac:dyDescent="0.25">
      <c r="A31" s="14">
        <v>45474</v>
      </c>
      <c r="B31" s="14">
        <v>45565</v>
      </c>
      <c r="C31" s="15" t="s">
        <v>3284</v>
      </c>
      <c r="D31" s="16" t="s">
        <v>3284</v>
      </c>
      <c r="E31" s="7" t="s">
        <v>796</v>
      </c>
      <c r="F31" s="7" t="s">
        <v>3301</v>
      </c>
      <c r="G31" s="7" t="s">
        <v>3322</v>
      </c>
      <c r="H31" s="8" t="s">
        <v>3303</v>
      </c>
      <c r="I31" s="8" t="s">
        <v>97</v>
      </c>
      <c r="J31" s="8" t="s">
        <v>3304</v>
      </c>
      <c r="K31" s="8" t="s">
        <v>3289</v>
      </c>
      <c r="L31" s="8" t="s">
        <v>3332</v>
      </c>
      <c r="M31" s="7" t="s">
        <v>3335</v>
      </c>
      <c r="N31" s="7" t="s">
        <v>91</v>
      </c>
      <c r="O31" s="17">
        <v>0.57891230770000002</v>
      </c>
      <c r="P31" s="17">
        <v>2.8841628999999999E-3</v>
      </c>
      <c r="Q31" s="17">
        <v>9.0416290000000007E-3</v>
      </c>
      <c r="R31" s="33">
        <v>3178.5408600000001</v>
      </c>
      <c r="S31" s="3">
        <f t="shared" si="4"/>
        <v>1840.0964243813428</v>
      </c>
      <c r="T31" s="3">
        <f t="shared" si="5"/>
        <v>9.1674296245460933</v>
      </c>
      <c r="U31" s="3">
        <f t="shared" si="6"/>
        <v>28.739187217460941</v>
      </c>
      <c r="V31" s="2" t="s">
        <v>3292</v>
      </c>
      <c r="W31" s="2" t="s">
        <v>3292</v>
      </c>
      <c r="X31" s="2" t="s">
        <v>3292</v>
      </c>
      <c r="Y31" s="4">
        <f t="shared" si="3"/>
        <v>1.8780030412233497</v>
      </c>
      <c r="Z31" s="7" t="str">
        <f>INDEX('Look Up '!B:B,MATCH(M31,'Look Up '!A:A,0))</f>
        <v>Scope3Mandatory</v>
      </c>
      <c r="AA31" s="7" t="str">
        <f>INDEX('Look Up '!C:C,MATCH(M31,'Look Up '!A:A,0))</f>
        <v>Business travel - Air travel domestic</v>
      </c>
      <c r="AB31" s="7" t="str">
        <f>INDEX('Look Up '!D:D,MATCH(M31,'Look Up '!A:A,0))</f>
        <v>Air Travel - Domestic Small</v>
      </c>
      <c r="AC31" s="7" t="str">
        <f>INDEX('Look Up '!E:E,MATCH(M31,'Look Up '!A:A,0))</f>
        <v>pkm (person kilometers travelled)</v>
      </c>
    </row>
    <row r="32" spans="1:29" ht="47.25" x14ac:dyDescent="0.25">
      <c r="A32" s="14">
        <v>45474</v>
      </c>
      <c r="B32" s="14">
        <v>45565</v>
      </c>
      <c r="C32" s="15" t="s">
        <v>3284</v>
      </c>
      <c r="D32" s="16" t="s">
        <v>3284</v>
      </c>
      <c r="E32" s="7" t="s">
        <v>796</v>
      </c>
      <c r="F32" s="7" t="s">
        <v>3301</v>
      </c>
      <c r="G32" s="7" t="s">
        <v>3322</v>
      </c>
      <c r="H32" s="8" t="s">
        <v>3303</v>
      </c>
      <c r="I32" s="8" t="s">
        <v>103</v>
      </c>
      <c r="J32" s="8" t="s">
        <v>3304</v>
      </c>
      <c r="K32" s="8" t="s">
        <v>3289</v>
      </c>
      <c r="L32" s="8" t="s">
        <v>3332</v>
      </c>
      <c r="M32" s="7" t="s">
        <v>3336</v>
      </c>
      <c r="N32" s="7" t="s">
        <v>91</v>
      </c>
      <c r="O32" s="17">
        <v>0.42668</v>
      </c>
      <c r="P32" s="17">
        <v>2.2399999999999999E-5</v>
      </c>
      <c r="Q32" s="17">
        <v>1.8852349E-3</v>
      </c>
      <c r="R32" s="33">
        <v>38266.981639999998</v>
      </c>
      <c r="S32" s="3">
        <f t="shared" si="4"/>
        <v>16327.755726155199</v>
      </c>
      <c r="T32" s="3">
        <f t="shared" si="5"/>
        <v>0.85718038873599989</v>
      </c>
      <c r="U32" s="3">
        <f t="shared" si="6"/>
        <v>72.142249305387239</v>
      </c>
      <c r="V32" s="2" t="s">
        <v>3292</v>
      </c>
      <c r="W32" s="2" t="s">
        <v>3292</v>
      </c>
      <c r="X32" s="2" t="s">
        <v>3292</v>
      </c>
      <c r="Y32" s="4">
        <f t="shared" si="3"/>
        <v>16.400755155849321</v>
      </c>
      <c r="Z32" s="7" t="str">
        <f>INDEX('Look Up '!B:B,MATCH(M32,'Look Up '!A:A,0))</f>
        <v>Scope3Mandatory</v>
      </c>
      <c r="AA32" s="7" t="str">
        <f>INDEX('Look Up '!C:C,MATCH(M32,'Look Up '!A:A,0))</f>
        <v>Business travel - Air travel international - Business class</v>
      </c>
      <c r="AB32" s="7" t="str">
        <f>INDEX('Look Up '!D:D,MATCH(M32,'Look Up '!A:A,0))</f>
        <v>Air Travel - Long Haul Business</v>
      </c>
      <c r="AC32" s="7" t="str">
        <f>INDEX('Look Up '!E:E,MATCH(M32,'Look Up '!A:A,0))</f>
        <v>pkm (person kilometers travelled)</v>
      </c>
    </row>
    <row r="33" spans="1:29" ht="47.25" x14ac:dyDescent="0.25">
      <c r="A33" s="14">
        <v>45474</v>
      </c>
      <c r="B33" s="14">
        <v>45565</v>
      </c>
      <c r="C33" s="15" t="s">
        <v>3284</v>
      </c>
      <c r="D33" s="16" t="s">
        <v>3284</v>
      </c>
      <c r="E33" s="7" t="s">
        <v>796</v>
      </c>
      <c r="F33" s="7" t="s">
        <v>3301</v>
      </c>
      <c r="G33" s="7" t="s">
        <v>3322</v>
      </c>
      <c r="H33" s="8" t="s">
        <v>3303</v>
      </c>
      <c r="I33" s="8" t="s">
        <v>105</v>
      </c>
      <c r="J33" s="8" t="s">
        <v>3304</v>
      </c>
      <c r="K33" s="8" t="s">
        <v>3289</v>
      </c>
      <c r="L33" s="8" t="s">
        <v>3332</v>
      </c>
      <c r="M33" s="7" t="s">
        <v>3337</v>
      </c>
      <c r="N33" s="7" t="s">
        <v>91</v>
      </c>
      <c r="O33" s="17">
        <v>0.14713000000000001</v>
      </c>
      <c r="P33" s="17">
        <v>1.1199999999999999E-5</v>
      </c>
      <c r="Q33" s="17">
        <v>6.4916110000000002E-4</v>
      </c>
      <c r="R33" s="33">
        <v>46436.011780000001</v>
      </c>
      <c r="S33" s="3">
        <f t="shared" si="4"/>
        <v>6832.1304131914003</v>
      </c>
      <c r="T33" s="3">
        <f t="shared" si="5"/>
        <v>0.52008333193599998</v>
      </c>
      <c r="U33" s="3">
        <f t="shared" si="6"/>
        <v>30.144452486717761</v>
      </c>
      <c r="V33" s="2" t="s">
        <v>3292</v>
      </c>
      <c r="W33" s="2" t="s">
        <v>3292</v>
      </c>
      <c r="X33" s="2" t="s">
        <v>3292</v>
      </c>
      <c r="Y33" s="4">
        <f t="shared" ref="Y33:Y65" si="7">SUM(S33:U33)/1000</f>
        <v>6.8627949490100537</v>
      </c>
      <c r="Z33" s="7" t="str">
        <f>INDEX('Look Up '!B:B,MATCH(M33,'Look Up '!A:A,0))</f>
        <v>Scope3Mandatory</v>
      </c>
      <c r="AA33" s="7" t="str">
        <f>INDEX('Look Up '!C:C,MATCH(M33,'Look Up '!A:A,0))</f>
        <v>Business travel - Air travel international - Economy</v>
      </c>
      <c r="AB33" s="7" t="str">
        <f>INDEX('Look Up '!D:D,MATCH(M33,'Look Up '!A:A,0))</f>
        <v>Air Travel - Long Haul Economy</v>
      </c>
      <c r="AC33" s="7" t="str">
        <f>INDEX('Look Up '!E:E,MATCH(M33,'Look Up '!A:A,0))</f>
        <v>pkm (person kilometers travelled)</v>
      </c>
    </row>
    <row r="34" spans="1:29" ht="47.25" hidden="1" x14ac:dyDescent="0.25">
      <c r="A34" s="14">
        <v>45474</v>
      </c>
      <c r="B34" s="14">
        <v>45565</v>
      </c>
      <c r="C34" s="15" t="s">
        <v>3284</v>
      </c>
      <c r="D34" s="16" t="s">
        <v>3284</v>
      </c>
      <c r="E34" s="7" t="s">
        <v>796</v>
      </c>
      <c r="F34" s="7" t="s">
        <v>3301</v>
      </c>
      <c r="G34" s="7" t="s">
        <v>3322</v>
      </c>
      <c r="H34" s="8" t="s">
        <v>3303</v>
      </c>
      <c r="I34" s="8" t="s">
        <v>109</v>
      </c>
      <c r="J34" s="8" t="s">
        <v>3304</v>
      </c>
      <c r="K34" s="8" t="s">
        <v>3289</v>
      </c>
      <c r="L34" s="8" t="s">
        <v>3332</v>
      </c>
      <c r="M34" s="7" t="s">
        <v>3338</v>
      </c>
      <c r="N34" s="7" t="s">
        <v>91</v>
      </c>
      <c r="O34" s="17">
        <v>0.23541000000000001</v>
      </c>
      <c r="P34" s="17">
        <v>1.1199999999999999E-5</v>
      </c>
      <c r="Q34" s="17">
        <v>1.0404361999999999E-3</v>
      </c>
      <c r="R34" s="33">
        <v>0</v>
      </c>
      <c r="S34" s="3">
        <f t="shared" si="4"/>
        <v>0</v>
      </c>
      <c r="T34" s="3">
        <f t="shared" si="5"/>
        <v>0</v>
      </c>
      <c r="U34" s="3">
        <f t="shared" si="6"/>
        <v>0</v>
      </c>
      <c r="V34" s="2" t="s">
        <v>3292</v>
      </c>
      <c r="W34" s="2" t="s">
        <v>3292</v>
      </c>
      <c r="X34" s="2" t="s">
        <v>3292</v>
      </c>
      <c r="Y34" s="4">
        <f t="shared" si="7"/>
        <v>0</v>
      </c>
      <c r="Z34" s="7" t="str">
        <f>INDEX('Look Up '!B:B,MATCH(M34,'Look Up '!A:A,0))</f>
        <v>Scope3Mandatory</v>
      </c>
      <c r="AA34" s="7" t="str">
        <f>INDEX('Look Up '!C:C,MATCH(M34,'Look Up '!A:A,0))</f>
        <v>Business travel - Air travel international - Premium economy</v>
      </c>
      <c r="AB34" s="7" t="str">
        <f>INDEX('Look Up '!D:D,MATCH(M34,'Look Up '!A:A,0))</f>
        <v>Air Travel - Long Haul Premium Economy</v>
      </c>
      <c r="AC34" s="7" t="str">
        <f>INDEX('Look Up '!E:E,MATCH(M34,'Look Up '!A:A,0))</f>
        <v>pkm (person kilometers travelled)</v>
      </c>
    </row>
    <row r="35" spans="1:29" ht="47.25" hidden="1" x14ac:dyDescent="0.25">
      <c r="A35" s="14">
        <v>45474</v>
      </c>
      <c r="B35" s="14">
        <v>45565</v>
      </c>
      <c r="C35" s="15" t="s">
        <v>3284</v>
      </c>
      <c r="D35" s="16" t="s">
        <v>3284</v>
      </c>
      <c r="E35" s="7" t="s">
        <v>796</v>
      </c>
      <c r="F35" s="7" t="s">
        <v>3301</v>
      </c>
      <c r="G35" s="7" t="s">
        <v>3322</v>
      </c>
      <c r="H35" s="8" t="s">
        <v>3303</v>
      </c>
      <c r="I35" s="8" t="s">
        <v>113</v>
      </c>
      <c r="J35" s="8" t="s">
        <v>3304</v>
      </c>
      <c r="K35" s="8" t="s">
        <v>3289</v>
      </c>
      <c r="L35" s="8" t="s">
        <v>3332</v>
      </c>
      <c r="M35" s="7" t="s">
        <v>3339</v>
      </c>
      <c r="N35" s="7" t="s">
        <v>91</v>
      </c>
      <c r="O35" s="17">
        <v>0.22539000000000001</v>
      </c>
      <c r="P35" s="17">
        <v>1.1199999999999999E-5</v>
      </c>
      <c r="Q35" s="17">
        <v>9.9597319999999989E-4</v>
      </c>
      <c r="R35" s="33">
        <v>0</v>
      </c>
      <c r="S35" s="3">
        <f t="shared" si="4"/>
        <v>0</v>
      </c>
      <c r="T35" s="3">
        <f t="shared" si="5"/>
        <v>0</v>
      </c>
      <c r="U35" s="3">
        <f t="shared" si="6"/>
        <v>0</v>
      </c>
      <c r="V35" s="2" t="s">
        <v>3292</v>
      </c>
      <c r="W35" s="2" t="s">
        <v>3292</v>
      </c>
      <c r="X35" s="2" t="s">
        <v>3292</v>
      </c>
      <c r="Y35" s="4">
        <f t="shared" si="7"/>
        <v>0</v>
      </c>
      <c r="Z35" s="7" t="str">
        <f>INDEX('Look Up '!B:B,MATCH(M35,'Look Up '!A:A,0))</f>
        <v>Scope3Mandatory</v>
      </c>
      <c r="AA35" s="7" t="str">
        <f>INDEX('Look Up '!C:C,MATCH(M35,'Look Up '!A:A,0))</f>
        <v>Business travel - Air travel international - Business class</v>
      </c>
      <c r="AB35" s="7" t="str">
        <f>INDEX('Look Up '!D:D,MATCH(M35,'Look Up '!A:A,0))</f>
        <v>Air Travel - Short Haul Business</v>
      </c>
      <c r="AC35" s="7" t="str">
        <f>INDEX('Look Up '!E:E,MATCH(M35,'Look Up '!A:A,0))</f>
        <v>pkm (person kilometers travelled)</v>
      </c>
    </row>
    <row r="36" spans="1:29" ht="47.25" x14ac:dyDescent="0.25">
      <c r="A36" s="14">
        <v>45474</v>
      </c>
      <c r="B36" s="14">
        <v>45565</v>
      </c>
      <c r="C36" s="15" t="s">
        <v>3284</v>
      </c>
      <c r="D36" s="16" t="s">
        <v>3284</v>
      </c>
      <c r="E36" s="7" t="s">
        <v>796</v>
      </c>
      <c r="F36" s="7" t="s">
        <v>3301</v>
      </c>
      <c r="G36" s="7" t="s">
        <v>3322</v>
      </c>
      <c r="H36" s="8" t="s">
        <v>3303</v>
      </c>
      <c r="I36" s="8" t="s">
        <v>115</v>
      </c>
      <c r="J36" s="8" t="s">
        <v>3304</v>
      </c>
      <c r="K36" s="8" t="s">
        <v>3289</v>
      </c>
      <c r="L36" s="8" t="s">
        <v>3332</v>
      </c>
      <c r="M36" s="7" t="s">
        <v>3340</v>
      </c>
      <c r="N36" s="7" t="s">
        <v>91</v>
      </c>
      <c r="O36" s="17">
        <v>0.15026</v>
      </c>
      <c r="P36" s="17">
        <v>1.1199999999999999E-5</v>
      </c>
      <c r="Q36" s="17">
        <v>6.6694629999999996E-4</v>
      </c>
      <c r="R36" s="33">
        <v>45813.195650000001</v>
      </c>
      <c r="S36" s="3">
        <f t="shared" si="4"/>
        <v>6883.8907783690001</v>
      </c>
      <c r="T36" s="3">
        <f t="shared" si="5"/>
        <v>0.51310779127999995</v>
      </c>
      <c r="U36" s="3">
        <f t="shared" si="6"/>
        <v>30.554941329943595</v>
      </c>
      <c r="V36" s="2"/>
      <c r="W36" s="2"/>
      <c r="X36" s="2"/>
      <c r="Y36" s="4">
        <f t="shared" si="7"/>
        <v>6.9149588274902234</v>
      </c>
      <c r="Z36" s="7" t="str">
        <f>INDEX('Look Up '!B:B,MATCH(M36,'Look Up '!A:A,0))</f>
        <v>Scope3Mandatory</v>
      </c>
      <c r="AA36" s="7" t="str">
        <f>INDEX('Look Up '!C:C,MATCH(M36,'Look Up '!A:A,0))</f>
        <v>Business travel - Air travel international - Economy</v>
      </c>
      <c r="AB36" s="7" t="str">
        <f>INDEX('Look Up '!D:D,MATCH(M36,'Look Up '!A:A,0))</f>
        <v>Air Travel - Short Haul Economy</v>
      </c>
      <c r="AC36" s="7" t="str">
        <f>INDEX('Look Up '!E:E,MATCH(M36,'Look Up '!A:A,0))</f>
        <v>pkm (person kilometers travelled)</v>
      </c>
    </row>
    <row r="37" spans="1:29" ht="63" hidden="1" x14ac:dyDescent="0.25">
      <c r="A37" s="14">
        <v>45474</v>
      </c>
      <c r="B37" s="14">
        <v>45565</v>
      </c>
      <c r="C37" s="15" t="s">
        <v>3284</v>
      </c>
      <c r="D37" s="16" t="s">
        <v>3284</v>
      </c>
      <c r="E37" s="7" t="s">
        <v>815</v>
      </c>
      <c r="F37" s="7" t="s">
        <v>3301</v>
      </c>
      <c r="G37" s="7" t="s">
        <v>3341</v>
      </c>
      <c r="H37" s="8" t="s">
        <v>3303</v>
      </c>
      <c r="I37" s="8" t="s">
        <v>186</v>
      </c>
      <c r="J37" s="8" t="s">
        <v>3304</v>
      </c>
      <c r="K37" s="8" t="s">
        <v>3342</v>
      </c>
      <c r="L37" s="8" t="s">
        <v>3343</v>
      </c>
      <c r="M37" s="7" t="s">
        <v>186</v>
      </c>
      <c r="N37" s="7" t="s">
        <v>170</v>
      </c>
      <c r="O37" s="17">
        <v>0.3137383869</v>
      </c>
      <c r="P37" s="17">
        <v>4.1714509999999996E-3</v>
      </c>
      <c r="Q37" s="17">
        <v>9.5708615999999993E-3</v>
      </c>
      <c r="R37" s="33">
        <v>0</v>
      </c>
      <c r="S37" s="3">
        <f t="shared" si="4"/>
        <v>0</v>
      </c>
      <c r="T37" s="3">
        <f t="shared" si="5"/>
        <v>0</v>
      </c>
      <c r="U37" s="3">
        <f t="shared" si="6"/>
        <v>0</v>
      </c>
      <c r="V37" s="2" t="s">
        <v>3292</v>
      </c>
      <c r="W37" s="2" t="s">
        <v>3292</v>
      </c>
      <c r="X37" s="2" t="s">
        <v>3292</v>
      </c>
      <c r="Y37" s="4">
        <f t="shared" si="7"/>
        <v>0</v>
      </c>
      <c r="Z37" s="7" t="e">
        <f>INDEX('Look Up '!B:B,MATCH(M37,'Look Up '!A:A,0))</f>
        <v>#N/A</v>
      </c>
      <c r="AA37" s="7" t="e">
        <f>INDEX('Look Up '!C:C,MATCH(M37,'Look Up '!A:A,0))</f>
        <v>#N/A</v>
      </c>
      <c r="AB37" s="7" t="e">
        <f>INDEX('Look Up '!D:D,MATCH(M37,'Look Up '!A:A,0))</f>
        <v>#N/A</v>
      </c>
      <c r="AC37" s="7" t="e">
        <f>INDEX('Look Up '!E:E,MATCH(M37,'Look Up '!A:A,0))</f>
        <v>#N/A</v>
      </c>
    </row>
    <row r="38" spans="1:29" ht="63" hidden="1" x14ac:dyDescent="0.25">
      <c r="A38" s="14">
        <v>45474</v>
      </c>
      <c r="B38" s="14">
        <v>45565</v>
      </c>
      <c r="C38" s="15" t="s">
        <v>3284</v>
      </c>
      <c r="D38" s="16" t="s">
        <v>3284</v>
      </c>
      <c r="E38" s="7" t="s">
        <v>815</v>
      </c>
      <c r="F38" s="7" t="s">
        <v>3301</v>
      </c>
      <c r="G38" s="7" t="s">
        <v>3341</v>
      </c>
      <c r="H38" s="8" t="s">
        <v>3303</v>
      </c>
      <c r="I38" s="8" t="s">
        <v>172</v>
      </c>
      <c r="J38" s="8" t="s">
        <v>3304</v>
      </c>
      <c r="K38" s="8" t="s">
        <v>3342</v>
      </c>
      <c r="L38" s="8" t="s">
        <v>3343</v>
      </c>
      <c r="M38" s="7" t="s">
        <v>172</v>
      </c>
      <c r="N38" s="7" t="s">
        <v>170</v>
      </c>
      <c r="O38" s="17">
        <v>0.30088263990000003</v>
      </c>
      <c r="P38" s="17">
        <v>4.5103720000000001E-4</v>
      </c>
      <c r="Q38" s="17">
        <v>4.2687454000000001E-3</v>
      </c>
      <c r="R38" s="33">
        <v>0</v>
      </c>
      <c r="S38" s="3">
        <f t="shared" si="4"/>
        <v>0</v>
      </c>
      <c r="T38" s="3">
        <f t="shared" si="5"/>
        <v>0</v>
      </c>
      <c r="U38" s="3">
        <f t="shared" si="6"/>
        <v>0</v>
      </c>
      <c r="V38" s="2" t="s">
        <v>3292</v>
      </c>
      <c r="W38" s="2" t="s">
        <v>3292</v>
      </c>
      <c r="X38" s="2" t="s">
        <v>3292</v>
      </c>
      <c r="Y38" s="4">
        <f t="shared" si="7"/>
        <v>0</v>
      </c>
      <c r="Z38" s="7" t="str">
        <f>INDEX('Look Up '!B:B,MATCH(M38,'Look Up '!A:A,0))</f>
        <v>Scope3Mandatory</v>
      </c>
      <c r="AA38" s="7" t="str">
        <f>INDEX('Look Up '!C:C,MATCH(M38,'Look Up '!A:A,0))</f>
        <v>Freight rail, road, coastal shipping and couriers</v>
      </c>
      <c r="AB38" s="7" t="str">
        <f>INDEX('Look Up '!D:D,MATCH(M38,'Look Up '!A:A,0))</f>
        <v>Freight - Light Vehicle-Diesel-&lt;2010-2000-3000CC</v>
      </c>
      <c r="AC38" s="7" t="str">
        <f>INDEX('Look Up '!E:E,MATCH(M38,'Look Up '!A:A,0))</f>
        <v>km</v>
      </c>
    </row>
    <row r="39" spans="1:29" ht="63" hidden="1" x14ac:dyDescent="0.25">
      <c r="A39" s="14">
        <v>45474</v>
      </c>
      <c r="B39" s="14">
        <v>45565</v>
      </c>
      <c r="C39" s="15" t="s">
        <v>3284</v>
      </c>
      <c r="D39" s="16" t="s">
        <v>3284</v>
      </c>
      <c r="E39" s="7" t="s">
        <v>815</v>
      </c>
      <c r="F39" s="7" t="s">
        <v>3301</v>
      </c>
      <c r="G39" s="7" t="s">
        <v>3341</v>
      </c>
      <c r="H39" s="8" t="s">
        <v>3303</v>
      </c>
      <c r="I39" s="8" t="s">
        <v>188</v>
      </c>
      <c r="J39" s="8" t="s">
        <v>3304</v>
      </c>
      <c r="K39" s="8" t="s">
        <v>3342</v>
      </c>
      <c r="L39" s="8" t="s">
        <v>3343</v>
      </c>
      <c r="M39" s="7" t="s">
        <v>188</v>
      </c>
      <c r="N39" s="7" t="s">
        <v>170</v>
      </c>
      <c r="O39" s="17">
        <v>0.2627631808</v>
      </c>
      <c r="P39" s="52">
        <v>3.4936870000000001E-3</v>
      </c>
      <c r="Q39" s="52">
        <v>8.0158186999999999E-3</v>
      </c>
      <c r="R39" s="33">
        <v>0</v>
      </c>
      <c r="S39" s="3">
        <f t="shared" si="4"/>
        <v>0</v>
      </c>
      <c r="T39" s="3">
        <f t="shared" si="5"/>
        <v>0</v>
      </c>
      <c r="U39" s="3">
        <f t="shared" si="6"/>
        <v>0</v>
      </c>
      <c r="V39" s="2" t="s">
        <v>3292</v>
      </c>
      <c r="W39" s="2" t="s">
        <v>3292</v>
      </c>
      <c r="X39" s="2" t="s">
        <v>3292</v>
      </c>
      <c r="Y39" s="4">
        <f t="shared" si="7"/>
        <v>0</v>
      </c>
      <c r="Z39" s="7" t="e">
        <f>INDEX('Look Up '!B:B,MATCH(M39,'Look Up '!A:A,0))</f>
        <v>#N/A</v>
      </c>
      <c r="AA39" s="7" t="e">
        <f>INDEX('Look Up '!C:C,MATCH(M39,'Look Up '!A:A,0))</f>
        <v>#N/A</v>
      </c>
      <c r="AB39" s="7" t="e">
        <f>INDEX('Look Up '!D:D,MATCH(M39,'Look Up '!A:A,0))</f>
        <v>#N/A</v>
      </c>
      <c r="AC39" s="7" t="e">
        <f>INDEX('Look Up '!E:E,MATCH(M39,'Look Up '!A:A,0))</f>
        <v>#N/A</v>
      </c>
    </row>
    <row r="40" spans="1:29" ht="63" hidden="1" x14ac:dyDescent="0.25">
      <c r="A40" s="14">
        <v>45474</v>
      </c>
      <c r="B40" s="14">
        <v>45565</v>
      </c>
      <c r="C40" s="15" t="s">
        <v>3284</v>
      </c>
      <c r="D40" s="16" t="s">
        <v>3284</v>
      </c>
      <c r="E40" s="7" t="s">
        <v>815</v>
      </c>
      <c r="F40" s="7" t="s">
        <v>3301</v>
      </c>
      <c r="G40" s="7" t="s">
        <v>3341</v>
      </c>
      <c r="H40" s="8" t="s">
        <v>3303</v>
      </c>
      <c r="I40" s="8" t="s">
        <v>190</v>
      </c>
      <c r="J40" s="8" t="s">
        <v>3304</v>
      </c>
      <c r="K40" s="8" t="s">
        <v>3342</v>
      </c>
      <c r="L40" s="8" t="s">
        <v>3343</v>
      </c>
      <c r="M40" s="7" t="s">
        <v>190</v>
      </c>
      <c r="N40" s="7" t="s">
        <v>170</v>
      </c>
      <c r="O40" s="17">
        <v>0.27795311439999998</v>
      </c>
      <c r="P40" s="17">
        <v>3.6956517000000001E-3</v>
      </c>
      <c r="Q40" s="17">
        <v>8.4792007999999995E-3</v>
      </c>
      <c r="R40" s="33">
        <v>0</v>
      </c>
      <c r="S40" s="3">
        <f t="shared" si="4"/>
        <v>0</v>
      </c>
      <c r="T40" s="3">
        <f t="shared" si="5"/>
        <v>0</v>
      </c>
      <c r="U40" s="3">
        <f t="shared" si="6"/>
        <v>0</v>
      </c>
      <c r="V40" s="2" t="s">
        <v>3292</v>
      </c>
      <c r="W40" s="2" t="s">
        <v>3292</v>
      </c>
      <c r="X40" s="2" t="s">
        <v>3292</v>
      </c>
      <c r="Y40" s="4">
        <f t="shared" si="7"/>
        <v>0</v>
      </c>
      <c r="Z40" s="7" t="e">
        <f>INDEX('Look Up '!B:B,MATCH(M40,'Look Up '!A:A,0))</f>
        <v>#N/A</v>
      </c>
      <c r="AA40" s="7" t="e">
        <f>INDEX('Look Up '!C:C,MATCH(M40,'Look Up '!A:A,0))</f>
        <v>#N/A</v>
      </c>
      <c r="AB40" s="7" t="e">
        <f>INDEX('Look Up '!D:D,MATCH(M40,'Look Up '!A:A,0))</f>
        <v>#N/A</v>
      </c>
      <c r="AC40" s="7" t="e">
        <f>INDEX('Look Up '!E:E,MATCH(M40,'Look Up '!A:A,0))</f>
        <v>#N/A</v>
      </c>
    </row>
    <row r="41" spans="1:29" ht="63" x14ac:dyDescent="0.25">
      <c r="A41" s="14">
        <v>45474</v>
      </c>
      <c r="B41" s="14">
        <v>45565</v>
      </c>
      <c r="C41" s="15" t="s">
        <v>3284</v>
      </c>
      <c r="D41" s="16" t="s">
        <v>3284</v>
      </c>
      <c r="E41" s="7" t="s">
        <v>815</v>
      </c>
      <c r="F41" s="7" t="s">
        <v>3301</v>
      </c>
      <c r="G41" s="7" t="s">
        <v>3341</v>
      </c>
      <c r="H41" s="8" t="s">
        <v>3303</v>
      </c>
      <c r="I41" s="8" t="s">
        <v>176</v>
      </c>
      <c r="J41" s="8" t="s">
        <v>3304</v>
      </c>
      <c r="K41" s="8" t="s">
        <v>3342</v>
      </c>
      <c r="L41" s="8" t="s">
        <v>3343</v>
      </c>
      <c r="M41" s="7" t="s">
        <v>176</v>
      </c>
      <c r="N41" s="7" t="s">
        <v>170</v>
      </c>
      <c r="O41" s="17">
        <v>0.26656370509999999</v>
      </c>
      <c r="P41" s="17">
        <v>3.9959149999999998E-4</v>
      </c>
      <c r="Q41" s="17">
        <v>3.7818486000000002E-3</v>
      </c>
      <c r="R41" s="33">
        <v>44</v>
      </c>
      <c r="S41" s="3">
        <f t="shared" si="4"/>
        <v>11.728803024399999</v>
      </c>
      <c r="T41" s="3">
        <f t="shared" si="5"/>
        <v>1.7582026000000001E-2</v>
      </c>
      <c r="U41" s="3">
        <f t="shared" si="6"/>
        <v>0.16640133840000002</v>
      </c>
      <c r="V41" s="2" t="s">
        <v>3292</v>
      </c>
      <c r="W41" s="2" t="s">
        <v>3292</v>
      </c>
      <c r="X41" s="2" t="s">
        <v>3292</v>
      </c>
      <c r="Y41" s="4">
        <f t="shared" si="7"/>
        <v>1.1912786388799999E-2</v>
      </c>
      <c r="Z41" s="7" t="str">
        <f>INDEX('Look Up '!B:B,MATCH(M41,'Look Up '!A:A,0))</f>
        <v>Scope3Mandatory</v>
      </c>
      <c r="AA41" s="7" t="str">
        <f>INDEX('Look Up '!C:C,MATCH(M41,'Look Up '!A:A,0))</f>
        <v>Freight rail, road, coastal shipping and couriers</v>
      </c>
      <c r="AB41" s="7" t="str">
        <f>INDEX('Look Up '!D:D,MATCH(M41,'Look Up '!A:A,0))</f>
        <v>Freight - Light Vehicle-Diesel-&lt;2015-2000-3000CC</v>
      </c>
      <c r="AC41" s="7" t="str">
        <f>INDEX('Look Up '!E:E,MATCH(M41,'Look Up '!A:A,0))</f>
        <v>km</v>
      </c>
    </row>
    <row r="42" spans="1:29" ht="47.25" hidden="1" x14ac:dyDescent="0.25">
      <c r="A42" s="42">
        <v>45474</v>
      </c>
      <c r="B42" s="42">
        <v>45565</v>
      </c>
      <c r="C42" s="43" t="s">
        <v>3284</v>
      </c>
      <c r="D42" s="44" t="s">
        <v>3284</v>
      </c>
      <c r="E42" s="46" t="s">
        <v>815</v>
      </c>
      <c r="F42" s="46" t="s">
        <v>3301</v>
      </c>
      <c r="G42" s="46" t="s">
        <v>3341</v>
      </c>
      <c r="H42" s="47" t="s">
        <v>3303</v>
      </c>
      <c r="I42" s="47" t="s">
        <v>174</v>
      </c>
      <c r="J42" s="47" t="s">
        <v>3304</v>
      </c>
      <c r="K42" s="47" t="s">
        <v>3342</v>
      </c>
      <c r="L42" s="47" t="s">
        <v>3343</v>
      </c>
      <c r="M42" s="46" t="s">
        <v>174</v>
      </c>
      <c r="N42" s="46" t="s">
        <v>170</v>
      </c>
      <c r="O42" s="46">
        <v>0.26991835600000003</v>
      </c>
      <c r="P42" s="46">
        <v>4.0462030000000001E-4</v>
      </c>
      <c r="Q42" s="46">
        <v>3.8294423999999999E-3</v>
      </c>
      <c r="R42" s="45">
        <v>0</v>
      </c>
      <c r="S42" s="3">
        <f t="shared" si="4"/>
        <v>0</v>
      </c>
      <c r="T42" s="3">
        <f t="shared" si="5"/>
        <v>0</v>
      </c>
      <c r="U42" s="3">
        <f t="shared" si="6"/>
        <v>0</v>
      </c>
      <c r="V42" s="2" t="s">
        <v>3292</v>
      </c>
      <c r="W42" s="2" t="s">
        <v>3292</v>
      </c>
      <c r="X42" s="2" t="s">
        <v>3292</v>
      </c>
      <c r="Y42" s="4">
        <f t="shared" si="7"/>
        <v>0</v>
      </c>
      <c r="Z42" s="7" t="str">
        <f>INDEX('Look Up '!B:B,MATCH(M42,'Look Up '!A:A,0))</f>
        <v>Scope3Mandatory</v>
      </c>
      <c r="AA42" s="7" t="str">
        <f>INDEX('Look Up '!C:C,MATCH(M42,'Look Up '!A:A,0))</f>
        <v>Freight rail, road, coastal shipping and couriers</v>
      </c>
      <c r="AB42" s="7" t="str">
        <f>INDEX('Look Up '!D:D,MATCH(M42,'Look Up '!A:A,0))</f>
        <v>Freight - Light Vehicle-Diesel-&lt;2015-&gt;=3000CC</v>
      </c>
      <c r="AC42" s="7" t="str">
        <f>INDEX('Look Up '!E:E,MATCH(M42,'Look Up '!A:A,0))</f>
        <v>km</v>
      </c>
    </row>
    <row r="43" spans="1:29" ht="63" hidden="1" x14ac:dyDescent="0.25">
      <c r="A43" s="42">
        <v>45474</v>
      </c>
      <c r="B43" s="42">
        <v>45565</v>
      </c>
      <c r="C43" s="43" t="s">
        <v>3284</v>
      </c>
      <c r="D43" s="44" t="s">
        <v>3284</v>
      </c>
      <c r="E43" s="46" t="s">
        <v>815</v>
      </c>
      <c r="F43" s="46" t="s">
        <v>3301</v>
      </c>
      <c r="G43" s="46" t="s">
        <v>3341</v>
      </c>
      <c r="H43" s="47" t="s">
        <v>3303</v>
      </c>
      <c r="I43" s="47" t="s">
        <v>192</v>
      </c>
      <c r="J43" s="47" t="s">
        <v>3304</v>
      </c>
      <c r="K43" s="47" t="s">
        <v>3342</v>
      </c>
      <c r="L43" s="47" t="s">
        <v>3343</v>
      </c>
      <c r="M43" s="46" t="s">
        <v>192</v>
      </c>
      <c r="N43" s="46" t="s">
        <v>170</v>
      </c>
      <c r="O43" s="46">
        <v>0.24883386220000001</v>
      </c>
      <c r="P43" s="46">
        <v>3.3084834999999998E-3</v>
      </c>
      <c r="Q43" s="46">
        <v>7.5908928000000004E-3</v>
      </c>
      <c r="R43" s="45">
        <v>0</v>
      </c>
      <c r="S43" s="3">
        <f t="shared" si="4"/>
        <v>0</v>
      </c>
      <c r="T43" s="3">
        <f t="shared" si="5"/>
        <v>0</v>
      </c>
      <c r="U43" s="3">
        <f t="shared" si="6"/>
        <v>0</v>
      </c>
      <c r="V43" s="2" t="s">
        <v>3292</v>
      </c>
      <c r="W43" s="2" t="s">
        <v>3292</v>
      </c>
      <c r="X43" s="2" t="s">
        <v>3292</v>
      </c>
      <c r="Y43" s="4">
        <f t="shared" si="7"/>
        <v>0</v>
      </c>
      <c r="Z43" s="7" t="str">
        <f>INDEX('Look Up '!B:B,MATCH(M43,'Look Up '!A:A,0))</f>
        <v>Scope3Mandatory</v>
      </c>
      <c r="AA43" s="7" t="str">
        <f>INDEX('Look Up '!C:C,MATCH(M43,'Look Up '!A:A,0))</f>
        <v>Freight rail, road, coastal shipping and couriers</v>
      </c>
      <c r="AB43" s="7" t="str">
        <f>INDEX('Look Up '!D:D,MATCH(M43,'Look Up '!A:A,0))</f>
        <v>Freight - Light Vehicle-Petrol-&gt;2015-1600-2000CC</v>
      </c>
      <c r="AC43" s="7" t="str">
        <f>INDEX('Look Up '!E:E,MATCH(M43,'Look Up '!A:A,0))</f>
        <v>km</v>
      </c>
    </row>
    <row r="44" spans="1:29" ht="63" hidden="1" x14ac:dyDescent="0.25">
      <c r="A44" s="42">
        <v>45474</v>
      </c>
      <c r="B44" s="42">
        <v>45565</v>
      </c>
      <c r="C44" s="43" t="s">
        <v>3284</v>
      </c>
      <c r="D44" s="44" t="s">
        <v>3284</v>
      </c>
      <c r="E44" s="46" t="s">
        <v>815</v>
      </c>
      <c r="F44" s="46" t="s">
        <v>3301</v>
      </c>
      <c r="G44" s="46" t="s">
        <v>3341</v>
      </c>
      <c r="H44" s="47" t="s">
        <v>3303</v>
      </c>
      <c r="I44" s="47" t="s">
        <v>194</v>
      </c>
      <c r="J44" s="47" t="s">
        <v>3304</v>
      </c>
      <c r="K44" s="47" t="s">
        <v>3342</v>
      </c>
      <c r="L44" s="47" t="s">
        <v>3343</v>
      </c>
      <c r="M44" s="46" t="s">
        <v>194</v>
      </c>
      <c r="N44" s="46" t="s">
        <v>170</v>
      </c>
      <c r="O44" s="46">
        <v>0.2632185635</v>
      </c>
      <c r="P44" s="46">
        <v>3.4997418000000001E-3</v>
      </c>
      <c r="Q44" s="46">
        <v>8.0297106E-3</v>
      </c>
      <c r="R44" s="45">
        <v>0</v>
      </c>
      <c r="S44" s="3">
        <f t="shared" si="4"/>
        <v>0</v>
      </c>
      <c r="T44" s="3">
        <f t="shared" si="5"/>
        <v>0</v>
      </c>
      <c r="U44" s="3">
        <f t="shared" si="6"/>
        <v>0</v>
      </c>
      <c r="V44" s="2" t="s">
        <v>3292</v>
      </c>
      <c r="W44" s="2" t="s">
        <v>3292</v>
      </c>
      <c r="X44" s="2" t="s">
        <v>3292</v>
      </c>
      <c r="Y44" s="4">
        <f t="shared" si="7"/>
        <v>0</v>
      </c>
      <c r="Z44" s="7" t="str">
        <f>INDEX('Look Up '!B:B,MATCH(M44,'Look Up '!A:A,0))</f>
        <v>Scope3Mandatory</v>
      </c>
      <c r="AA44" s="7" t="str">
        <f>INDEX('Look Up '!C:C,MATCH(M44,'Look Up '!A:A,0))</f>
        <v>Freight rail, road, coastal shipping and couriers</v>
      </c>
      <c r="AB44" s="7" t="str">
        <f>INDEX('Look Up '!D:D,MATCH(M44,'Look Up '!A:A,0))</f>
        <v>Freight - Light Vehicle-Petrol-&gt;2015-2000-3000CC</v>
      </c>
      <c r="AC44" s="7" t="str">
        <f>INDEX('Look Up '!E:E,MATCH(M44,'Look Up '!A:A,0))</f>
        <v>km</v>
      </c>
    </row>
    <row r="45" spans="1:29" ht="63" hidden="1" x14ac:dyDescent="0.25">
      <c r="A45" s="42">
        <v>45474</v>
      </c>
      <c r="B45" s="42">
        <v>45565</v>
      </c>
      <c r="C45" s="43" t="s">
        <v>3284</v>
      </c>
      <c r="D45" s="44" t="s">
        <v>3284</v>
      </c>
      <c r="E45" s="46" t="s">
        <v>815</v>
      </c>
      <c r="F45" s="46" t="s">
        <v>3301</v>
      </c>
      <c r="G45" s="46" t="s">
        <v>3341</v>
      </c>
      <c r="H45" s="47" t="s">
        <v>3303</v>
      </c>
      <c r="I45" s="47" t="s">
        <v>180</v>
      </c>
      <c r="J45" s="47" t="s">
        <v>3304</v>
      </c>
      <c r="K45" s="47" t="s">
        <v>3342</v>
      </c>
      <c r="L45" s="47" t="s">
        <v>3343</v>
      </c>
      <c r="M45" s="46" t="s">
        <v>180</v>
      </c>
      <c r="N45" s="46" t="s">
        <v>170</v>
      </c>
      <c r="O45" s="46">
        <v>0.23542205090000001</v>
      </c>
      <c r="P45" s="46">
        <v>3.529087E-4</v>
      </c>
      <c r="Q45" s="46">
        <v>3.3400291E-3</v>
      </c>
      <c r="R45" s="45">
        <v>0</v>
      </c>
      <c r="S45" s="3">
        <f t="shared" si="4"/>
        <v>0</v>
      </c>
      <c r="T45" s="3">
        <f t="shared" si="5"/>
        <v>0</v>
      </c>
      <c r="U45" s="3">
        <f t="shared" si="6"/>
        <v>0</v>
      </c>
      <c r="V45" s="2" t="s">
        <v>3292</v>
      </c>
      <c r="W45" s="2" t="s">
        <v>3292</v>
      </c>
      <c r="X45" s="2" t="s">
        <v>3292</v>
      </c>
      <c r="Y45" s="4">
        <f t="shared" si="7"/>
        <v>0</v>
      </c>
      <c r="Z45" s="7" t="e">
        <f>INDEX('Look Up '!B:B,MATCH(M45,'Look Up '!A:A,0))</f>
        <v>#N/A</v>
      </c>
      <c r="AA45" s="7" t="e">
        <f>INDEX('Look Up '!C:C,MATCH(M45,'Look Up '!A:A,0))</f>
        <v>#N/A</v>
      </c>
      <c r="AB45" s="7" t="e">
        <f>INDEX('Look Up '!D:D,MATCH(M45,'Look Up '!A:A,0))</f>
        <v>#N/A</v>
      </c>
      <c r="AC45" s="7" t="e">
        <f>INDEX('Look Up '!E:E,MATCH(M45,'Look Up '!A:A,0))</f>
        <v>#N/A</v>
      </c>
    </row>
    <row r="46" spans="1:29" ht="63" hidden="1" x14ac:dyDescent="0.25">
      <c r="A46" s="42">
        <v>45474</v>
      </c>
      <c r="B46" s="42">
        <v>45565</v>
      </c>
      <c r="C46" s="43" t="s">
        <v>3284</v>
      </c>
      <c r="D46" s="44" t="s">
        <v>3284</v>
      </c>
      <c r="E46" s="46" t="s">
        <v>815</v>
      </c>
      <c r="F46" s="46" t="s">
        <v>3301</v>
      </c>
      <c r="G46" s="46" t="s">
        <v>3341</v>
      </c>
      <c r="H46" s="47" t="s">
        <v>3303</v>
      </c>
      <c r="I46" s="47" t="s">
        <v>182</v>
      </c>
      <c r="J46" s="47" t="s">
        <v>3304</v>
      </c>
      <c r="K46" s="47" t="s">
        <v>3342</v>
      </c>
      <c r="L46" s="47" t="s">
        <v>3343</v>
      </c>
      <c r="M46" s="46" t="s">
        <v>182</v>
      </c>
      <c r="N46" s="46" t="s">
        <v>170</v>
      </c>
      <c r="O46" s="46">
        <v>0.2524329173</v>
      </c>
      <c r="P46" s="46">
        <v>3.784088E-4</v>
      </c>
      <c r="Q46" s="46">
        <v>3.5813693000000001E-3</v>
      </c>
      <c r="R46" s="45">
        <v>0</v>
      </c>
      <c r="S46" s="3">
        <f t="shared" si="4"/>
        <v>0</v>
      </c>
      <c r="T46" s="3">
        <f t="shared" si="5"/>
        <v>0</v>
      </c>
      <c r="U46" s="3">
        <f t="shared" si="6"/>
        <v>0</v>
      </c>
      <c r="V46" s="2" t="s">
        <v>3292</v>
      </c>
      <c r="W46" s="2" t="s">
        <v>3292</v>
      </c>
      <c r="X46" s="2" t="s">
        <v>3292</v>
      </c>
      <c r="Y46" s="4">
        <f t="shared" si="7"/>
        <v>0</v>
      </c>
      <c r="Z46" s="7" t="str">
        <f>INDEX('Look Up '!B:B,MATCH(M46,'Look Up '!A:A,0))</f>
        <v>Scope3Mandatory</v>
      </c>
      <c r="AA46" s="7" t="str">
        <f>INDEX('Look Up '!C:C,MATCH(M46,'Look Up '!A:A,0))</f>
        <v>Freight rail, road, coastal shipping and couriers</v>
      </c>
      <c r="AB46" s="7" t="str">
        <f>INDEX('Look Up '!D:D,MATCH(M46,'Look Up '!A:A,0))</f>
        <v>Freight - Light Vehicle-Diesel-&gt;2015-2000-3000CC</v>
      </c>
      <c r="AC46" s="7" t="str">
        <f>INDEX('Look Up '!E:E,MATCH(M46,'Look Up '!A:A,0))</f>
        <v>km</v>
      </c>
    </row>
    <row r="47" spans="1:29" ht="47.25" hidden="1" x14ac:dyDescent="0.25">
      <c r="A47" s="42">
        <v>45474</v>
      </c>
      <c r="B47" s="42">
        <v>45565</v>
      </c>
      <c r="C47" s="43" t="s">
        <v>3284</v>
      </c>
      <c r="D47" s="44" t="s">
        <v>3284</v>
      </c>
      <c r="E47" s="46" t="s">
        <v>815</v>
      </c>
      <c r="F47" s="46" t="s">
        <v>3301</v>
      </c>
      <c r="G47" s="46" t="s">
        <v>3341</v>
      </c>
      <c r="H47" s="47" t="s">
        <v>3303</v>
      </c>
      <c r="I47" s="47" t="s">
        <v>178</v>
      </c>
      <c r="J47" s="47" t="s">
        <v>3304</v>
      </c>
      <c r="K47" s="47" t="s">
        <v>3342</v>
      </c>
      <c r="L47" s="47" t="s">
        <v>3343</v>
      </c>
      <c r="M47" s="46" t="s">
        <v>178</v>
      </c>
      <c r="N47" s="46" t="s">
        <v>170</v>
      </c>
      <c r="O47" s="46">
        <v>0.255609735</v>
      </c>
      <c r="P47" s="46">
        <v>3.8317100000000002E-4</v>
      </c>
      <c r="Q47" s="46">
        <v>3.6264400999999999E-3</v>
      </c>
      <c r="R47" s="45">
        <v>0</v>
      </c>
      <c r="S47" s="3">
        <f t="shared" si="4"/>
        <v>0</v>
      </c>
      <c r="T47" s="3">
        <f t="shared" si="5"/>
        <v>0</v>
      </c>
      <c r="U47" s="3">
        <f t="shared" si="6"/>
        <v>0</v>
      </c>
      <c r="V47" s="2" t="s">
        <v>3292</v>
      </c>
      <c r="W47" s="2" t="s">
        <v>3292</v>
      </c>
      <c r="X47" s="2" t="s">
        <v>3292</v>
      </c>
      <c r="Y47" s="4">
        <f t="shared" si="7"/>
        <v>0</v>
      </c>
      <c r="Z47" s="7" t="str">
        <f>INDEX('Look Up '!B:B,MATCH(M47,'Look Up '!A:A,0))</f>
        <v>Scope3Mandatory</v>
      </c>
      <c r="AA47" s="7" t="str">
        <f>INDEX('Look Up '!C:C,MATCH(M47,'Look Up '!A:A,0))</f>
        <v>Freight rail, road, coastal shipping and couriers</v>
      </c>
      <c r="AB47" s="7" t="str">
        <f>INDEX('Look Up '!D:D,MATCH(M47,'Look Up '!A:A,0))</f>
        <v>Freight - Light Vehicle-Diesel-&gt;2015-&gt;=3000CC</v>
      </c>
      <c r="AC47" s="7" t="str">
        <f>INDEX('Look Up '!E:E,MATCH(M47,'Look Up '!A:A,0))</f>
        <v>km</v>
      </c>
    </row>
    <row r="48" spans="1:29" ht="47.25" x14ac:dyDescent="0.25">
      <c r="A48" s="42">
        <v>45474</v>
      </c>
      <c r="B48" s="42">
        <v>45565</v>
      </c>
      <c r="C48" s="43" t="s">
        <v>3284</v>
      </c>
      <c r="D48" s="44" t="s">
        <v>3284</v>
      </c>
      <c r="E48" s="46" t="s">
        <v>815</v>
      </c>
      <c r="F48" s="46" t="s">
        <v>3301</v>
      </c>
      <c r="G48" s="46" t="s">
        <v>3344</v>
      </c>
      <c r="H48" s="47" t="s">
        <v>3303</v>
      </c>
      <c r="I48" s="47" t="s">
        <v>166</v>
      </c>
      <c r="J48" s="47" t="s">
        <v>3304</v>
      </c>
      <c r="K48" s="47" t="s">
        <v>3289</v>
      </c>
      <c r="L48" s="47" t="s">
        <v>3345</v>
      </c>
      <c r="M48" s="46" t="s">
        <v>3346</v>
      </c>
      <c r="N48" s="46" t="s">
        <v>167</v>
      </c>
      <c r="O48" s="46">
        <v>1000</v>
      </c>
      <c r="P48" s="46">
        <v>0</v>
      </c>
      <c r="Q48" s="46">
        <v>0</v>
      </c>
      <c r="R48" s="45">
        <v>9.0609999999999996E-2</v>
      </c>
      <c r="S48" s="3">
        <f t="shared" si="4"/>
        <v>90.61</v>
      </c>
      <c r="T48" s="3">
        <f t="shared" si="5"/>
        <v>0</v>
      </c>
      <c r="U48" s="3">
        <f t="shared" si="6"/>
        <v>0</v>
      </c>
      <c r="V48" s="2" t="s">
        <v>3292</v>
      </c>
      <c r="W48" s="2" t="s">
        <v>3292</v>
      </c>
      <c r="X48" s="2" t="s">
        <v>3292</v>
      </c>
      <c r="Y48" s="4">
        <f t="shared" si="7"/>
        <v>9.0609999999999996E-2</v>
      </c>
      <c r="Z48" s="7" t="str">
        <f>INDEX('Look Up '!B:B,MATCH(M48,'Look Up '!A:A,0))</f>
        <v>Scope3Mandatory</v>
      </c>
      <c r="AA48" s="7" t="str">
        <f>INDEX('Look Up '!C:C,MATCH(M48,'Look Up '!A:A,0))</f>
        <v>Freight rail, road, coastal shipping and couriers</v>
      </c>
      <c r="AB48" s="7" t="str">
        <f>INDEX('Look Up '!D:D,MATCH(M48,'Look Up '!A:A,0))</f>
        <v>Freight - entered as tCO2-e (custom)</v>
      </c>
      <c r="AC48" s="7" t="str">
        <f>INDEX('Look Up '!E:E,MATCH(M48,'Look Up '!A:A,0))</f>
        <v>tCO2e</v>
      </c>
    </row>
    <row r="49" spans="1:29" ht="63" hidden="1" x14ac:dyDescent="0.25">
      <c r="A49" s="42">
        <v>45474</v>
      </c>
      <c r="B49" s="42">
        <v>45565</v>
      </c>
      <c r="C49" s="43" t="s">
        <v>3284</v>
      </c>
      <c r="D49" s="44" t="s">
        <v>3284</v>
      </c>
      <c r="E49" s="46" t="s">
        <v>815</v>
      </c>
      <c r="F49" s="46" t="s">
        <v>3301</v>
      </c>
      <c r="G49" s="46" t="s">
        <v>3341</v>
      </c>
      <c r="H49" s="47" t="s">
        <v>3303</v>
      </c>
      <c r="I49" s="47" t="s">
        <v>3347</v>
      </c>
      <c r="J49" s="47" t="s">
        <v>3304</v>
      </c>
      <c r="K49" s="47" t="s">
        <v>3342</v>
      </c>
      <c r="L49" s="47" t="s">
        <v>3343</v>
      </c>
      <c r="M49" s="46" t="s">
        <v>3347</v>
      </c>
      <c r="N49" s="46" t="s">
        <v>170</v>
      </c>
      <c r="O49" s="46">
        <v>0.1867466012</v>
      </c>
      <c r="P49" s="46">
        <v>2.799419E-4</v>
      </c>
      <c r="Q49" s="46">
        <v>2.6494506E-3</v>
      </c>
      <c r="R49" s="45">
        <v>0</v>
      </c>
      <c r="S49" s="3">
        <f t="shared" si="4"/>
        <v>0</v>
      </c>
      <c r="T49" s="3">
        <f t="shared" si="5"/>
        <v>0</v>
      </c>
      <c r="U49" s="3">
        <f t="shared" si="6"/>
        <v>0</v>
      </c>
      <c r="V49" s="2" t="s">
        <v>3292</v>
      </c>
      <c r="W49" s="2" t="s">
        <v>3292</v>
      </c>
      <c r="X49" s="2" t="s">
        <v>3292</v>
      </c>
      <c r="Y49" s="4">
        <f t="shared" si="7"/>
        <v>0</v>
      </c>
      <c r="Z49" s="7" t="e">
        <f>INDEX('Look Up '!B:B,MATCH(M49,'Look Up '!A:A,0))</f>
        <v>#N/A</v>
      </c>
      <c r="AA49" s="7" t="e">
        <f>INDEX('Look Up '!C:C,MATCH(M49,'Look Up '!A:A,0))</f>
        <v>#N/A</v>
      </c>
      <c r="AB49" s="7" t="e">
        <f>INDEX('Look Up '!D:D,MATCH(M49,'Look Up '!A:A,0))</f>
        <v>#N/A</v>
      </c>
      <c r="AC49" s="7" t="e">
        <f>INDEX('Look Up '!E:E,MATCH(M49,'Look Up '!A:A,0))</f>
        <v>#N/A</v>
      </c>
    </row>
    <row r="50" spans="1:29" ht="63" x14ac:dyDescent="0.25">
      <c r="A50" s="42">
        <v>45474</v>
      </c>
      <c r="B50" s="42">
        <v>45565</v>
      </c>
      <c r="C50" s="43" t="s">
        <v>3284</v>
      </c>
      <c r="D50" s="44" t="s">
        <v>3284</v>
      </c>
      <c r="E50" s="46" t="s">
        <v>815</v>
      </c>
      <c r="F50" s="46" t="s">
        <v>3301</v>
      </c>
      <c r="G50" s="46" t="s">
        <v>3341</v>
      </c>
      <c r="H50" s="47" t="s">
        <v>3303</v>
      </c>
      <c r="I50" s="47" t="s">
        <v>184</v>
      </c>
      <c r="J50" s="47" t="s">
        <v>3304</v>
      </c>
      <c r="K50" s="47" t="s">
        <v>3342</v>
      </c>
      <c r="L50" s="47" t="s">
        <v>3343</v>
      </c>
      <c r="M50" s="46" t="s">
        <v>184</v>
      </c>
      <c r="N50" s="46" t="s">
        <v>170</v>
      </c>
      <c r="O50" s="46">
        <v>0.29659281440000002</v>
      </c>
      <c r="P50" s="46">
        <v>3.9434843000000002E-3</v>
      </c>
      <c r="Q50" s="46">
        <v>9.0478209999999993E-3</v>
      </c>
      <c r="R50" s="45">
        <v>24</v>
      </c>
      <c r="S50" s="3">
        <f t="shared" si="4"/>
        <v>7.1182275455999999</v>
      </c>
      <c r="T50" s="3">
        <f t="shared" si="5"/>
        <v>9.4643623199999999E-2</v>
      </c>
      <c r="U50" s="3">
        <f t="shared" si="6"/>
        <v>0.217147704</v>
      </c>
      <c r="V50" s="2" t="s">
        <v>3292</v>
      </c>
      <c r="W50" s="2" t="s">
        <v>3292</v>
      </c>
      <c r="X50" s="2" t="s">
        <v>3292</v>
      </c>
      <c r="Y50" s="4">
        <f t="shared" si="7"/>
        <v>7.4300188727999998E-3</v>
      </c>
      <c r="Z50" s="7" t="str">
        <f>INDEX('Look Up '!B:B,MATCH(M50,'Look Up '!A:A,0))</f>
        <v>Scope3Mandatory</v>
      </c>
      <c r="AA50" s="7" t="str">
        <f>INDEX('Look Up '!C:C,MATCH(M50,'Look Up '!A:A,0))</f>
        <v>Freight rail, road, coastal shipping and couriers</v>
      </c>
      <c r="AB50" s="7" t="str">
        <f>INDEX('Look Up '!D:D,MATCH(M50,'Look Up '!A:A,0))</f>
        <v>Freight - Light Vehicle-Petrol_&lt;2010_1600-2000CC</v>
      </c>
      <c r="AC50" s="7" t="str">
        <f>INDEX('Look Up '!E:E,MATCH(M50,'Look Up '!A:A,0))</f>
        <v>km</v>
      </c>
    </row>
    <row r="51" spans="1:29" ht="47.25" x14ac:dyDescent="0.25">
      <c r="A51" s="42">
        <v>45474</v>
      </c>
      <c r="B51" s="42">
        <v>45565</v>
      </c>
      <c r="C51" s="43" t="s">
        <v>3284</v>
      </c>
      <c r="D51" s="44" t="s">
        <v>3284</v>
      </c>
      <c r="E51" s="46" t="s">
        <v>852</v>
      </c>
      <c r="F51" s="46" t="s">
        <v>3301</v>
      </c>
      <c r="G51" s="46" t="s">
        <v>3348</v>
      </c>
      <c r="H51" s="47" t="s">
        <v>3328</v>
      </c>
      <c r="I51" s="47" t="s">
        <v>276</v>
      </c>
      <c r="J51" s="47" t="s">
        <v>3349</v>
      </c>
      <c r="K51" s="47" t="s">
        <v>3329</v>
      </c>
      <c r="L51" s="47" t="s">
        <v>3350</v>
      </c>
      <c r="M51" s="46" t="s">
        <v>3351</v>
      </c>
      <c r="N51" s="46" t="s">
        <v>170</v>
      </c>
      <c r="O51" s="46">
        <v>0.23411383620000001</v>
      </c>
      <c r="P51" s="46">
        <v>3.1127667000000001E-3</v>
      </c>
      <c r="Q51" s="46">
        <v>7.1418456000000002E-3</v>
      </c>
      <c r="R51" s="45">
        <v>3067.8200100000004</v>
      </c>
      <c r="S51" s="3">
        <f t="shared" si="4"/>
        <v>718.21911131222248</v>
      </c>
      <c r="T51" s="3">
        <f t="shared" si="5"/>
        <v>9.5494079687216686</v>
      </c>
      <c r="U51" s="3">
        <f t="shared" si="6"/>
        <v>21.909896840010457</v>
      </c>
      <c r="V51" s="2" t="s">
        <v>3292</v>
      </c>
      <c r="W51" s="2" t="s">
        <v>3292</v>
      </c>
      <c r="X51" s="2" t="s">
        <v>3292</v>
      </c>
      <c r="Y51" s="4">
        <f t="shared" si="7"/>
        <v>0.74967841612095454</v>
      </c>
      <c r="Z51" s="7" t="str">
        <f>INDEX('Look Up '!B:B,MATCH(M51,'Look Up '!A:A,0))</f>
        <v>Scope3Mandatory</v>
      </c>
      <c r="AA51" s="7" t="str">
        <f>INDEX('Look Up '!C:C,MATCH(M51,'Look Up '!A:A,0))</f>
        <v>Business travel - Transport (e.g. taxi, public transport, rental cars)</v>
      </c>
      <c r="AB51" s="7" t="str">
        <f>INDEX('Look Up '!D:D,MATCH(M51,'Look Up '!A:A,0))</f>
        <v>Personal Vehicles petrol - km</v>
      </c>
      <c r="AC51" s="7" t="str">
        <f>INDEX('Look Up '!E:E,MATCH(M51,'Look Up '!A:A,0))</f>
        <v>km</v>
      </c>
    </row>
    <row r="52" spans="1:29" ht="47.25" x14ac:dyDescent="0.25">
      <c r="A52" s="42">
        <v>45474</v>
      </c>
      <c r="B52" s="42">
        <v>45565</v>
      </c>
      <c r="C52" s="43" t="s">
        <v>3284</v>
      </c>
      <c r="D52" s="44" t="s">
        <v>3284</v>
      </c>
      <c r="E52" s="46" t="s">
        <v>852</v>
      </c>
      <c r="F52" s="46" t="s">
        <v>3301</v>
      </c>
      <c r="G52" s="46" t="s">
        <v>3348</v>
      </c>
      <c r="H52" s="47" t="s">
        <v>3328</v>
      </c>
      <c r="I52" s="47" t="s">
        <v>274</v>
      </c>
      <c r="J52" s="47" t="s">
        <v>3349</v>
      </c>
      <c r="K52" s="47" t="s">
        <v>3329</v>
      </c>
      <c r="L52" s="47" t="s">
        <v>3352</v>
      </c>
      <c r="M52" s="46" t="s">
        <v>3353</v>
      </c>
      <c r="N52" s="46" t="s">
        <v>170</v>
      </c>
      <c r="O52" s="46">
        <v>0.2609249461</v>
      </c>
      <c r="P52" s="46">
        <v>3.9113880000000002E-4</v>
      </c>
      <c r="Q52" s="46">
        <v>3.7018492000000002E-3</v>
      </c>
      <c r="R52" s="45">
        <v>303.41076999999996</v>
      </c>
      <c r="S52" s="3">
        <f t="shared" si="4"/>
        <v>79.167438808409486</v>
      </c>
      <c r="T52" s="3">
        <f t="shared" si="5"/>
        <v>0.118675724484876</v>
      </c>
      <c r="U52" s="3">
        <f t="shared" si="6"/>
        <v>1.1231809161958839</v>
      </c>
      <c r="V52" s="2" t="s">
        <v>3292</v>
      </c>
      <c r="W52" s="2" t="s">
        <v>3292</v>
      </c>
      <c r="X52" s="2" t="s">
        <v>3292</v>
      </c>
      <c r="Y52" s="4">
        <f t="shared" si="7"/>
        <v>8.0409295449090243E-2</v>
      </c>
      <c r="Z52" s="7" t="str">
        <f>INDEX('Look Up '!B:B,MATCH(M52,'Look Up '!A:A,0))</f>
        <v>Scope3Mandatory</v>
      </c>
      <c r="AA52" s="7" t="str">
        <f>INDEX('Look Up '!C:C,MATCH(M52,'Look Up '!A:A,0))</f>
        <v>Business travel - Transport (e.g. taxi, public transport, rental cars)</v>
      </c>
      <c r="AB52" s="7" t="str">
        <f>INDEX('Look Up '!D:D,MATCH(M52,'Look Up '!A:A,0))</f>
        <v>Personal Vehicles diesel - km</v>
      </c>
      <c r="AC52" s="7" t="str">
        <f>INDEX('Look Up '!E:E,MATCH(M52,'Look Up '!A:A,0))</f>
        <v>km</v>
      </c>
    </row>
    <row r="53" spans="1:29" ht="31.5" hidden="1" x14ac:dyDescent="0.25">
      <c r="A53" s="42">
        <v>45474</v>
      </c>
      <c r="B53" s="42">
        <v>45565</v>
      </c>
      <c r="C53" s="7" t="s">
        <v>3284</v>
      </c>
      <c r="D53" s="7" t="s">
        <v>3284</v>
      </c>
      <c r="E53" s="7" t="s">
        <v>883</v>
      </c>
      <c r="F53" s="7" t="s">
        <v>3301</v>
      </c>
      <c r="G53" s="7" t="s">
        <v>3348</v>
      </c>
      <c r="H53" s="7" t="s">
        <v>3328</v>
      </c>
      <c r="I53" s="8" t="s">
        <v>292</v>
      </c>
      <c r="J53" s="8" t="s">
        <v>3349</v>
      </c>
      <c r="K53" s="8" t="s">
        <v>3329</v>
      </c>
      <c r="L53" s="8" t="s">
        <v>3354</v>
      </c>
      <c r="M53" s="8" t="s">
        <v>292</v>
      </c>
      <c r="N53" s="7" t="s">
        <v>91</v>
      </c>
      <c r="O53" s="7">
        <v>0.1674311876</v>
      </c>
      <c r="P53" s="7">
        <v>2.509872E-4</v>
      </c>
      <c r="Q53" s="7">
        <v>2.3754149E-3</v>
      </c>
      <c r="R53" s="7">
        <v>0</v>
      </c>
      <c r="S53" s="3">
        <f t="shared" si="4"/>
        <v>0</v>
      </c>
      <c r="T53" s="3">
        <f t="shared" si="5"/>
        <v>0</v>
      </c>
      <c r="U53" s="3">
        <f t="shared" si="6"/>
        <v>0</v>
      </c>
      <c r="V53" s="2" t="s">
        <v>3292</v>
      </c>
      <c r="W53" s="2" t="s">
        <v>3292</v>
      </c>
      <c r="X53" s="2" t="s">
        <v>3292</v>
      </c>
      <c r="Y53" s="4">
        <f t="shared" si="7"/>
        <v>0</v>
      </c>
      <c r="Z53" s="7" t="str">
        <f>INDEX('Look Up '!B:B,MATCH(M53,'Look Up '!A:A,0))</f>
        <v>Scope3Mandatory</v>
      </c>
      <c r="AA53" s="7" t="str">
        <f>INDEX('Look Up '!C:C,MATCH(M53,'Look Up '!A:A,0))</f>
        <v>Business travel - Transport (e.g. taxi, public transport, rental cars)</v>
      </c>
      <c r="AB53" s="7" t="str">
        <f>INDEX('Look Up '!D:D,MATCH(M53,'Look Up '!A:A,0))</f>
        <v>Public transport-Bus Diesel</v>
      </c>
      <c r="AC53" s="7" t="str">
        <f>INDEX('Look Up '!E:E,MATCH(M53,'Look Up '!A:A,0))</f>
        <v>pkm (person kilometers travelled)</v>
      </c>
    </row>
    <row r="54" spans="1:29" ht="47.25" x14ac:dyDescent="0.25">
      <c r="A54" s="42">
        <v>45474</v>
      </c>
      <c r="B54" s="42">
        <v>45565</v>
      </c>
      <c r="C54" s="7" t="s">
        <v>3284</v>
      </c>
      <c r="D54" s="7" t="s">
        <v>3284</v>
      </c>
      <c r="E54" s="7" t="s">
        <v>883</v>
      </c>
      <c r="F54" s="7" t="s">
        <v>3301</v>
      </c>
      <c r="G54" s="7" t="s">
        <v>3348</v>
      </c>
      <c r="H54" s="7" t="s">
        <v>3328</v>
      </c>
      <c r="I54" s="8" t="s">
        <v>296</v>
      </c>
      <c r="J54" s="8" t="s">
        <v>3349</v>
      </c>
      <c r="K54" s="8" t="s">
        <v>3329</v>
      </c>
      <c r="L54" s="8" t="s">
        <v>3354</v>
      </c>
      <c r="M54" s="8" t="s">
        <v>296</v>
      </c>
      <c r="N54" s="7" t="s">
        <v>91</v>
      </c>
      <c r="O54" s="7">
        <v>1.9677095700000001E-2</v>
      </c>
      <c r="P54" s="7">
        <v>5.132286E-4</v>
      </c>
      <c r="Q54" s="7">
        <v>3.2268799999999998E-5</v>
      </c>
      <c r="R54" s="7">
        <v>15</v>
      </c>
      <c r="S54" s="3">
        <f t="shared" si="4"/>
        <v>0.29515643550000004</v>
      </c>
      <c r="T54" s="3">
        <f t="shared" si="5"/>
        <v>7.6984289999999997E-3</v>
      </c>
      <c r="U54" s="3">
        <f t="shared" si="6"/>
        <v>4.8403199999999996E-4</v>
      </c>
      <c r="V54" s="2" t="s">
        <v>3292</v>
      </c>
      <c r="W54" s="2" t="s">
        <v>3292</v>
      </c>
      <c r="X54" s="2" t="s">
        <v>3292</v>
      </c>
      <c r="Y54" s="4">
        <f t="shared" si="7"/>
        <v>3.0333889650000005E-4</v>
      </c>
      <c r="Z54" s="7" t="str">
        <f>INDEX('Look Up '!B:B,MATCH(M54,'Look Up '!A:A,0))</f>
        <v>Scope3Mandatory</v>
      </c>
      <c r="AA54" s="7" t="str">
        <f>INDEX('Look Up '!C:C,MATCH(M54,'Look Up '!A:A,0))</f>
        <v>Business travel - Transport (e.g. taxi, public transport, rental cars)</v>
      </c>
      <c r="AB54" s="7" t="str">
        <f>INDEX('Look Up '!D:D,MATCH(M54,'Look Up '!A:A,0))</f>
        <v>Public transport-Train metro electric</v>
      </c>
      <c r="AC54" s="7" t="str">
        <f>INDEX('Look Up '!E:E,MATCH(M54,'Look Up '!A:A,0))</f>
        <v>pkm (person kilometers travelled)</v>
      </c>
    </row>
    <row r="55" spans="1:29" ht="47.25" hidden="1" x14ac:dyDescent="0.25">
      <c r="A55" s="42">
        <v>45474</v>
      </c>
      <c r="B55" s="42">
        <v>45565</v>
      </c>
      <c r="C55" s="7" t="s">
        <v>3284</v>
      </c>
      <c r="D55" s="7" t="s">
        <v>3284</v>
      </c>
      <c r="E55" s="7" t="s">
        <v>883</v>
      </c>
      <c r="F55" s="7" t="s">
        <v>3301</v>
      </c>
      <c r="G55" s="7" t="s">
        <v>3327</v>
      </c>
      <c r="H55" s="7" t="s">
        <v>3328</v>
      </c>
      <c r="I55" s="8" t="s">
        <v>294</v>
      </c>
      <c r="J55" s="8" t="s">
        <v>3349</v>
      </c>
      <c r="K55" s="8" t="s">
        <v>3329</v>
      </c>
      <c r="L55" s="8" t="s">
        <v>3354</v>
      </c>
      <c r="M55" s="8" t="s">
        <v>294</v>
      </c>
      <c r="N55" s="7" t="s">
        <v>91</v>
      </c>
      <c r="O55" s="7">
        <v>0.27061144320000002</v>
      </c>
      <c r="P55" s="7">
        <v>4.0565929999999999E-4</v>
      </c>
      <c r="Q55" s="7">
        <v>3.8392754999999998E-3</v>
      </c>
      <c r="R55" s="7">
        <v>0</v>
      </c>
      <c r="S55" s="3">
        <f t="shared" si="4"/>
        <v>0</v>
      </c>
      <c r="T55" s="3">
        <f t="shared" si="5"/>
        <v>0</v>
      </c>
      <c r="U55" s="3">
        <f t="shared" si="6"/>
        <v>0</v>
      </c>
      <c r="V55" s="2" t="s">
        <v>3292</v>
      </c>
      <c r="W55" s="2" t="s">
        <v>3292</v>
      </c>
      <c r="X55" s="2" t="s">
        <v>3292</v>
      </c>
      <c r="Y55" s="4">
        <f t="shared" si="7"/>
        <v>0</v>
      </c>
      <c r="Z55" s="7" t="e">
        <f>INDEX('Look Up '!B:B,MATCH(M55,'Look Up '!A:A,0))</f>
        <v>#N/A</v>
      </c>
      <c r="AA55" s="7" t="e">
        <f>INDEX('Look Up '!C:C,MATCH(M55,'Look Up '!A:A,0))</f>
        <v>#N/A</v>
      </c>
      <c r="AB55" s="7" t="e">
        <f>INDEX('Look Up '!D:D,MATCH(M55,'Look Up '!A:A,0))</f>
        <v>#N/A</v>
      </c>
      <c r="AC55" s="7" t="e">
        <f>INDEX('Look Up '!E:E,MATCH(M55,'Look Up '!A:A,0))</f>
        <v>#N/A</v>
      </c>
    </row>
    <row r="56" spans="1:29" ht="31.5" x14ac:dyDescent="0.25">
      <c r="A56" s="42">
        <v>45474</v>
      </c>
      <c r="B56" s="42">
        <v>45565</v>
      </c>
      <c r="C56" s="7" t="s">
        <v>3284</v>
      </c>
      <c r="D56" s="7" t="s">
        <v>3284</v>
      </c>
      <c r="E56" s="7" t="s">
        <v>857</v>
      </c>
      <c r="F56" s="7" t="s">
        <v>3301</v>
      </c>
      <c r="G56" s="7" t="s">
        <v>3355</v>
      </c>
      <c r="H56" s="7" t="s">
        <v>3303</v>
      </c>
      <c r="I56" s="8" t="s">
        <v>333</v>
      </c>
      <c r="J56" s="8" t="s">
        <v>3356</v>
      </c>
      <c r="K56" s="8" t="s">
        <v>3289</v>
      </c>
      <c r="L56" s="8" t="s">
        <v>3357</v>
      </c>
      <c r="M56" s="8" t="s">
        <v>3358</v>
      </c>
      <c r="N56" s="7" t="s">
        <v>170</v>
      </c>
      <c r="O56" s="7">
        <v>0.17918902519999999</v>
      </c>
      <c r="P56" s="7">
        <v>2.686128E-4</v>
      </c>
      <c r="Q56" s="7">
        <v>2.5422282000000002E-3</v>
      </c>
      <c r="R56" s="7">
        <v>574</v>
      </c>
      <c r="S56" s="3">
        <f t="shared" si="4"/>
        <v>102.8545004648</v>
      </c>
      <c r="T56" s="3">
        <f t="shared" si="5"/>
        <v>0.1541837472</v>
      </c>
      <c r="U56" s="3">
        <f t="shared" si="6"/>
        <v>1.4592389868000002</v>
      </c>
      <c r="V56" s="2" t="s">
        <v>3292</v>
      </c>
      <c r="W56" s="2" t="s">
        <v>3292</v>
      </c>
      <c r="X56" s="2" t="s">
        <v>3292</v>
      </c>
      <c r="Y56" s="4">
        <f t="shared" si="7"/>
        <v>0.10446792319879999</v>
      </c>
      <c r="Z56" s="7" t="str">
        <f>INDEX('Look Up '!B:B,MATCH(M56,'Look Up '!A:A,0))</f>
        <v>Scope3Mandatory</v>
      </c>
      <c r="AA56" s="7" t="str">
        <f>INDEX('Look Up '!C:C,MATCH(M56,'Look Up '!A:A,0))</f>
        <v>Business travel - Transport (e.g. taxi, public transport, rental cars)</v>
      </c>
      <c r="AB56" s="7" t="str">
        <f>INDEX('Look Up '!D:D,MATCH(M56,'Look Up '!A:A,0))</f>
        <v>Rental Vehicles - Diesel</v>
      </c>
      <c r="AC56" s="7" t="str">
        <f>INDEX('Look Up '!E:E,MATCH(M56,'Look Up '!A:A,0))</f>
        <v>km</v>
      </c>
    </row>
    <row r="57" spans="1:29" ht="31.5" hidden="1" x14ac:dyDescent="0.25">
      <c r="A57" s="42">
        <v>45474</v>
      </c>
      <c r="B57" s="42">
        <v>45565</v>
      </c>
      <c r="C57" s="7" t="s">
        <v>3284</v>
      </c>
      <c r="D57" s="7" t="s">
        <v>3284</v>
      </c>
      <c r="E57" s="7" t="s">
        <v>857</v>
      </c>
      <c r="F57" s="7" t="s">
        <v>3301</v>
      </c>
      <c r="G57" s="7" t="s">
        <v>3355</v>
      </c>
      <c r="H57" s="7" t="s">
        <v>3303</v>
      </c>
      <c r="I57" s="8" t="s">
        <v>335</v>
      </c>
      <c r="J57" s="8" t="s">
        <v>3356</v>
      </c>
      <c r="K57" s="8" t="s">
        <v>3289</v>
      </c>
      <c r="L57" s="8" t="s">
        <v>3357</v>
      </c>
      <c r="M57" s="8" t="s">
        <v>3359</v>
      </c>
      <c r="N57" s="7" t="s">
        <v>170</v>
      </c>
      <c r="O57" s="7">
        <v>2.1983857999999998E-2</v>
      </c>
      <c r="P57" s="7">
        <v>6.1124620000000004E-4</v>
      </c>
      <c r="Q57" s="7">
        <v>4.2430199999999999E-5</v>
      </c>
      <c r="R57" s="7">
        <v>0</v>
      </c>
      <c r="S57" s="3">
        <f t="shared" si="4"/>
        <v>0</v>
      </c>
      <c r="T57" s="3">
        <f t="shared" si="5"/>
        <v>0</v>
      </c>
      <c r="U57" s="3">
        <f t="shared" si="6"/>
        <v>0</v>
      </c>
      <c r="V57" s="2" t="s">
        <v>3292</v>
      </c>
      <c r="W57" s="2" t="s">
        <v>3292</v>
      </c>
      <c r="X57" s="2" t="s">
        <v>3292</v>
      </c>
      <c r="Y57" s="4">
        <f t="shared" si="7"/>
        <v>0</v>
      </c>
      <c r="Z57" s="7" t="str">
        <f>INDEX('Look Up '!B:B,MATCH(M57,'Look Up '!A:A,0))</f>
        <v>Scope3Mandatory</v>
      </c>
      <c r="AA57" s="7" t="str">
        <f>INDEX('Look Up '!C:C,MATCH(M57,'Look Up '!A:A,0))</f>
        <v>Business travel - Transport (e.g. taxi, public transport, rental cars)</v>
      </c>
      <c r="AB57" s="7" t="str">
        <f>INDEX('Look Up '!D:D,MATCH(M57,'Look Up '!A:A,0))</f>
        <v>Rental Vehicles - Electric</v>
      </c>
      <c r="AC57" s="7" t="str">
        <f>INDEX('Look Up '!E:E,MATCH(M57,'Look Up '!A:A,0))</f>
        <v>km</v>
      </c>
    </row>
    <row r="58" spans="1:29" ht="31.5" x14ac:dyDescent="0.25">
      <c r="A58" s="42">
        <v>45474</v>
      </c>
      <c r="B58" s="42">
        <v>45565</v>
      </c>
      <c r="C58" s="7" t="s">
        <v>3284</v>
      </c>
      <c r="D58" s="7" t="s">
        <v>3284</v>
      </c>
      <c r="E58" s="7" t="s">
        <v>857</v>
      </c>
      <c r="F58" s="7" t="s">
        <v>3301</v>
      </c>
      <c r="G58" s="7" t="s">
        <v>3355</v>
      </c>
      <c r="H58" s="7" t="s">
        <v>3303</v>
      </c>
      <c r="I58" s="8" t="s">
        <v>345</v>
      </c>
      <c r="J58" s="8" t="s">
        <v>3356</v>
      </c>
      <c r="K58" s="8" t="s">
        <v>3289</v>
      </c>
      <c r="L58" s="8" t="s">
        <v>3357</v>
      </c>
      <c r="M58" s="8" t="s">
        <v>3360</v>
      </c>
      <c r="N58" s="7" t="s">
        <v>170</v>
      </c>
      <c r="O58" s="7">
        <v>0.17617028879999999</v>
      </c>
      <c r="P58" s="7">
        <v>2.3423519999999998E-3</v>
      </c>
      <c r="Q58" s="7">
        <v>5.3742273999999998E-3</v>
      </c>
      <c r="R58" s="7">
        <v>10054</v>
      </c>
      <c r="S58" s="3">
        <f t="shared" si="4"/>
        <v>1771.2160835952</v>
      </c>
      <c r="T58" s="3">
        <f t="shared" si="5"/>
        <v>23.550007007999998</v>
      </c>
      <c r="U58" s="3">
        <f t="shared" si="6"/>
        <v>54.032482279599996</v>
      </c>
      <c r="V58" s="2" t="s">
        <v>3292</v>
      </c>
      <c r="W58" s="2" t="s">
        <v>3292</v>
      </c>
      <c r="X58" s="2" t="s">
        <v>3292</v>
      </c>
      <c r="Y58" s="4">
        <f t="shared" si="7"/>
        <v>1.8487985728827998</v>
      </c>
      <c r="Z58" s="7" t="str">
        <f>INDEX('Look Up '!B:B,MATCH(M58,'Look Up '!A:A,0))</f>
        <v>Scope3Mandatory</v>
      </c>
      <c r="AA58" s="7" t="str">
        <f>INDEX('Look Up '!C:C,MATCH(M58,'Look Up '!A:A,0))</f>
        <v>Business travel - Transport (e.g. taxi, public transport, rental cars)</v>
      </c>
      <c r="AB58" s="7" t="str">
        <f>INDEX('Look Up '!D:D,MATCH(M58,'Look Up '!A:A,0))</f>
        <v>Rental Vehicles - Petrol</v>
      </c>
      <c r="AC58" s="7" t="str">
        <f>INDEX('Look Up '!E:E,MATCH(M58,'Look Up '!A:A,0))</f>
        <v>km</v>
      </c>
    </row>
    <row r="59" spans="1:29" ht="78.75" hidden="1" x14ac:dyDescent="0.25">
      <c r="A59" s="42">
        <v>45474</v>
      </c>
      <c r="B59" s="42">
        <v>45565</v>
      </c>
      <c r="C59" s="7" t="s">
        <v>3284</v>
      </c>
      <c r="D59" s="7" t="s">
        <v>3284</v>
      </c>
      <c r="E59" s="7" t="s">
        <v>857</v>
      </c>
      <c r="F59" s="7" t="s">
        <v>3301</v>
      </c>
      <c r="G59" s="7" t="s">
        <v>3361</v>
      </c>
      <c r="H59" s="7" t="s">
        <v>3303</v>
      </c>
      <c r="I59" s="8" t="s">
        <v>323</v>
      </c>
      <c r="J59" s="8" t="s">
        <v>3361</v>
      </c>
      <c r="K59" s="8" t="s">
        <v>3342</v>
      </c>
      <c r="L59" s="8" t="s">
        <v>3362</v>
      </c>
      <c r="M59" s="8" t="s">
        <v>323</v>
      </c>
      <c r="N59" s="7" t="s">
        <v>170</v>
      </c>
      <c r="O59" s="7">
        <v>0.1564603487</v>
      </c>
      <c r="P59" s="7">
        <v>2.0802895000000001E-3</v>
      </c>
      <c r="Q59" s="7">
        <v>4.7729586000000001E-3</v>
      </c>
      <c r="R59" s="7">
        <v>0</v>
      </c>
      <c r="S59" s="3">
        <f t="shared" si="4"/>
        <v>0</v>
      </c>
      <c r="T59" s="3">
        <f t="shared" si="5"/>
        <v>0</v>
      </c>
      <c r="U59" s="3">
        <f t="shared" si="6"/>
        <v>0</v>
      </c>
      <c r="V59" s="2" t="s">
        <v>3292</v>
      </c>
      <c r="W59" s="2" t="s">
        <v>3292</v>
      </c>
      <c r="X59" s="2" t="s">
        <v>3292</v>
      </c>
      <c r="Y59" s="4">
        <f t="shared" si="7"/>
        <v>0</v>
      </c>
      <c r="Z59" s="7" t="str">
        <f>INDEX('Look Up '!B:B,MATCH(M59,'Look Up '!A:A,0))</f>
        <v>Scope3Mandatory</v>
      </c>
      <c r="AA59" s="7" t="str">
        <f>INDEX('Look Up '!C:C,MATCH(M59,'Look Up '!A:A,0))</f>
        <v>Business travel - Transport (e.g. taxi, public transport, rental cars)</v>
      </c>
      <c r="AB59" s="7" t="str">
        <f>INDEX('Look Up '!D:D,MATCH(M59,'Look Up '!A:A,0))</f>
        <v>Rental Cars-Light Passenger vehicle petrol post 2015 fleet 1350-&lt;1600CC</v>
      </c>
      <c r="AC59" s="7" t="str">
        <f>INDEX('Look Up '!E:E,MATCH(M59,'Look Up '!A:A,0))</f>
        <v>km</v>
      </c>
    </row>
    <row r="60" spans="1:29" ht="78.75" x14ac:dyDescent="0.25">
      <c r="A60" s="42">
        <v>45474</v>
      </c>
      <c r="B60" s="42">
        <v>45565</v>
      </c>
      <c r="C60" s="7" t="s">
        <v>3284</v>
      </c>
      <c r="D60" s="7" t="s">
        <v>3284</v>
      </c>
      <c r="E60" s="7" t="s">
        <v>857</v>
      </c>
      <c r="F60" s="7" t="s">
        <v>3301</v>
      </c>
      <c r="G60" s="7" t="s">
        <v>3361</v>
      </c>
      <c r="H60" s="7" t="s">
        <v>3303</v>
      </c>
      <c r="I60" s="8" t="s">
        <v>325</v>
      </c>
      <c r="J60" s="8" t="s">
        <v>3361</v>
      </c>
      <c r="K60" s="8" t="s">
        <v>3342</v>
      </c>
      <c r="L60" s="8" t="s">
        <v>3362</v>
      </c>
      <c r="M60" s="8" t="s">
        <v>325</v>
      </c>
      <c r="N60" s="7" t="s">
        <v>170</v>
      </c>
      <c r="O60" s="7">
        <v>0.17617028879999999</v>
      </c>
      <c r="P60" s="7">
        <v>2.3423519999999998E-3</v>
      </c>
      <c r="Q60" s="7">
        <v>5.3742273999999998E-3</v>
      </c>
      <c r="R60" s="7">
        <v>2778.000010000002</v>
      </c>
      <c r="S60" s="3">
        <f t="shared" si="4"/>
        <v>489.40106404810319</v>
      </c>
      <c r="T60" s="3">
        <f t="shared" si="5"/>
        <v>6.5070538794235242</v>
      </c>
      <c r="U60" s="3">
        <f t="shared" si="6"/>
        <v>14.929603770942284</v>
      </c>
      <c r="V60" s="2" t="s">
        <v>3292</v>
      </c>
      <c r="W60" s="2" t="s">
        <v>3292</v>
      </c>
      <c r="X60" s="2" t="s">
        <v>3292</v>
      </c>
      <c r="Y60" s="4">
        <f t="shared" si="7"/>
        <v>0.51083772169846897</v>
      </c>
      <c r="Z60" s="7" t="str">
        <f>INDEX('Look Up '!B:B,MATCH(M60,'Look Up '!A:A,0))</f>
        <v>Scope3Mandatory</v>
      </c>
      <c r="AA60" s="7" t="str">
        <f>INDEX('Look Up '!C:C,MATCH(M60,'Look Up '!A:A,0))</f>
        <v>Business travel - Transport (e.g. taxi, public transport, rental cars)</v>
      </c>
      <c r="AB60" s="7" t="str">
        <f>INDEX('Look Up '!D:D,MATCH(M60,'Look Up '!A:A,0))</f>
        <v>Rental Cars-Light Passenger vehicle petrol post 2015 fleet 1600-&lt;2000 CC</v>
      </c>
      <c r="AC60" s="7" t="str">
        <f>INDEX('Look Up '!E:E,MATCH(M60,'Look Up '!A:A,0))</f>
        <v>km</v>
      </c>
    </row>
    <row r="61" spans="1:29" ht="78.75" hidden="1" x14ac:dyDescent="0.25">
      <c r="A61" s="42">
        <v>45474</v>
      </c>
      <c r="B61" s="42">
        <v>45565</v>
      </c>
      <c r="C61" s="7" t="s">
        <v>3284</v>
      </c>
      <c r="D61" s="7" t="s">
        <v>3284</v>
      </c>
      <c r="E61" s="7" t="s">
        <v>857</v>
      </c>
      <c r="F61" s="7" t="s">
        <v>3301</v>
      </c>
      <c r="G61" s="7" t="s">
        <v>3361</v>
      </c>
      <c r="H61" s="7" t="s">
        <v>3303</v>
      </c>
      <c r="I61" s="8" t="s">
        <v>327</v>
      </c>
      <c r="J61" s="8" t="s">
        <v>3361</v>
      </c>
      <c r="K61" s="8" t="s">
        <v>3342</v>
      </c>
      <c r="L61" s="8" t="s">
        <v>3362</v>
      </c>
      <c r="M61" s="8" t="s">
        <v>327</v>
      </c>
      <c r="N61" s="7" t="s">
        <v>170</v>
      </c>
      <c r="O61" s="7">
        <v>0.19567703359999999</v>
      </c>
      <c r="P61" s="7">
        <v>2.6017127000000002E-3</v>
      </c>
      <c r="Q61" s="7">
        <v>5.9692976000000003E-3</v>
      </c>
      <c r="R61" s="7">
        <v>0</v>
      </c>
      <c r="S61" s="3">
        <f t="shared" si="4"/>
        <v>0</v>
      </c>
      <c r="T61" s="3">
        <f t="shared" si="5"/>
        <v>0</v>
      </c>
      <c r="U61" s="3">
        <f t="shared" si="6"/>
        <v>0</v>
      </c>
      <c r="V61" s="2" t="s">
        <v>3292</v>
      </c>
      <c r="W61" s="2" t="s">
        <v>3292</v>
      </c>
      <c r="X61" s="2" t="s">
        <v>3292</v>
      </c>
      <c r="Y61" s="4">
        <f t="shared" si="7"/>
        <v>0</v>
      </c>
      <c r="Z61" s="7" t="str">
        <f>INDEX('Look Up '!B:B,MATCH(M61,'Look Up '!A:A,0))</f>
        <v>Scope3Mandatory</v>
      </c>
      <c r="AA61" s="7" t="str">
        <f>INDEX('Look Up '!C:C,MATCH(M61,'Look Up '!A:A,0))</f>
        <v>Business travel - Transport (e.g. taxi, public transport, rental cars)</v>
      </c>
      <c r="AB61" s="7" t="str">
        <f>INDEX('Look Up '!D:D,MATCH(M61,'Look Up '!A:A,0))</f>
        <v>Rental Cars-Light Passenger vehicle petrol post 2015 fleet 2000-&lt;3000 CC</v>
      </c>
      <c r="AC61" s="7" t="str">
        <f>INDEX('Look Up '!E:E,MATCH(M61,'Look Up '!A:A,0))</f>
        <v>km</v>
      </c>
    </row>
    <row r="62" spans="1:29" ht="78.75" x14ac:dyDescent="0.25">
      <c r="A62" s="42">
        <v>45474</v>
      </c>
      <c r="B62" s="42">
        <v>45565</v>
      </c>
      <c r="C62" s="7" t="s">
        <v>3284</v>
      </c>
      <c r="D62" s="7" t="s">
        <v>3284</v>
      </c>
      <c r="E62" s="7" t="s">
        <v>857</v>
      </c>
      <c r="F62" s="7" t="s">
        <v>3301</v>
      </c>
      <c r="G62" s="7" t="s">
        <v>3361</v>
      </c>
      <c r="H62" s="7" t="s">
        <v>3303</v>
      </c>
      <c r="I62" s="8" t="s">
        <v>321</v>
      </c>
      <c r="J62" s="8" t="s">
        <v>3361</v>
      </c>
      <c r="K62" s="8" t="s">
        <v>3342</v>
      </c>
      <c r="L62" s="8" t="s">
        <v>3362</v>
      </c>
      <c r="M62" s="8" t="s">
        <v>321</v>
      </c>
      <c r="N62" s="7" t="s">
        <v>170</v>
      </c>
      <c r="O62" s="7">
        <v>0.23408093739999999</v>
      </c>
      <c r="P62" s="7">
        <v>3.1123293000000002E-3</v>
      </c>
      <c r="Q62" s="7">
        <v>7.1408419999999997E-3</v>
      </c>
      <c r="R62" s="7">
        <v>93.999989999999997</v>
      </c>
      <c r="S62" s="3">
        <f t="shared" si="4"/>
        <v>22.003605774790625</v>
      </c>
      <c r="T62" s="3">
        <f t="shared" si="5"/>
        <v>0.292558923076707</v>
      </c>
      <c r="U62" s="3">
        <f t="shared" si="6"/>
        <v>0.67123907659158</v>
      </c>
      <c r="V62" s="2" t="s">
        <v>3292</v>
      </c>
      <c r="W62" s="2" t="s">
        <v>3292</v>
      </c>
      <c r="X62" s="2" t="s">
        <v>3292</v>
      </c>
      <c r="Y62" s="4">
        <f t="shared" si="7"/>
        <v>2.2967403774458911E-2</v>
      </c>
      <c r="Z62" s="7" t="str">
        <f>INDEX('Look Up '!B:B,MATCH(M62,'Look Up '!A:A,0))</f>
        <v>Scope3Mandatory</v>
      </c>
      <c r="AA62" s="7" t="str">
        <f>INDEX('Look Up '!C:C,MATCH(M62,'Look Up '!A:A,0))</f>
        <v>Business travel - Transport (e.g. taxi, public transport, rental cars)</v>
      </c>
      <c r="AB62" s="7" t="str">
        <f>INDEX('Look Up '!D:D,MATCH(M62,'Look Up '!A:A,0))</f>
        <v>Rental Cars-Light Passenger vehicle petrol post 2015 fleet &gt;=3000 CC</v>
      </c>
      <c r="AC62" s="7" t="str">
        <f>INDEX('Look Up '!E:E,MATCH(M62,'Look Up '!A:A,0))</f>
        <v>km</v>
      </c>
    </row>
    <row r="63" spans="1:29" ht="78.75" x14ac:dyDescent="0.25">
      <c r="A63" s="42">
        <v>45474</v>
      </c>
      <c r="B63" s="42">
        <v>45565</v>
      </c>
      <c r="C63" s="7" t="s">
        <v>3284</v>
      </c>
      <c r="D63" s="7" t="s">
        <v>3284</v>
      </c>
      <c r="E63" s="7" t="s">
        <v>857</v>
      </c>
      <c r="F63" s="7" t="s">
        <v>3301</v>
      </c>
      <c r="G63" s="7" t="s">
        <v>3361</v>
      </c>
      <c r="H63" s="7" t="s">
        <v>3303</v>
      </c>
      <c r="I63" s="8" t="s">
        <v>319</v>
      </c>
      <c r="J63" s="8" t="s">
        <v>3361</v>
      </c>
      <c r="K63" s="8" t="s">
        <v>3342</v>
      </c>
      <c r="L63" s="8" t="s">
        <v>3362</v>
      </c>
      <c r="M63" s="8" t="s">
        <v>319</v>
      </c>
      <c r="N63" s="7" t="s">
        <v>170</v>
      </c>
      <c r="O63" s="7">
        <v>0.22018012419999999</v>
      </c>
      <c r="P63" s="7">
        <v>3.300604E-4</v>
      </c>
      <c r="Q63" s="7">
        <v>3.1237856999999998E-3</v>
      </c>
      <c r="R63" s="7">
        <v>260.00000999999997</v>
      </c>
      <c r="S63" s="3">
        <f t="shared" si="4"/>
        <v>57.246834493801238</v>
      </c>
      <c r="T63" s="3">
        <f t="shared" si="5"/>
        <v>8.5815707300603991E-2</v>
      </c>
      <c r="U63" s="3">
        <f t="shared" si="6"/>
        <v>0.81218431323785689</v>
      </c>
      <c r="V63" s="2" t="s">
        <v>3292</v>
      </c>
      <c r="W63" s="2" t="s">
        <v>3292</v>
      </c>
      <c r="X63" s="2" t="s">
        <v>3292</v>
      </c>
      <c r="Y63" s="4">
        <f t="shared" si="7"/>
        <v>5.8144834514339702E-2</v>
      </c>
      <c r="Z63" s="7" t="str">
        <f>INDEX('Look Up '!B:B,MATCH(M63,'Look Up '!A:A,0))</f>
        <v>Scope3Mandatory</v>
      </c>
      <c r="AA63" s="7" t="str">
        <f>INDEX('Look Up '!C:C,MATCH(M63,'Look Up '!A:A,0))</f>
        <v>Business travel - Transport (e.g. taxi, public transport, rental cars)</v>
      </c>
      <c r="AB63" s="7" t="str">
        <f>INDEX('Look Up '!D:D,MATCH(M63,'Look Up '!A:A,0))</f>
        <v>Rental Cars-Light Passenger vehicle Diesel post 2015 fleet 2000-&lt;3000 CC</v>
      </c>
      <c r="AC63" s="7" t="str">
        <f>INDEX('Look Up '!E:E,MATCH(M63,'Look Up '!A:A,0))</f>
        <v>km</v>
      </c>
    </row>
    <row r="64" spans="1:29" ht="94.5" hidden="1" x14ac:dyDescent="0.25">
      <c r="A64" s="42">
        <v>45474</v>
      </c>
      <c r="B64" s="42">
        <v>45565</v>
      </c>
      <c r="C64" s="7" t="s">
        <v>3284</v>
      </c>
      <c r="D64" s="7" t="s">
        <v>3284</v>
      </c>
      <c r="E64" s="7" t="s">
        <v>857</v>
      </c>
      <c r="F64" s="7" t="s">
        <v>3301</v>
      </c>
      <c r="G64" s="7" t="s">
        <v>3361</v>
      </c>
      <c r="H64" s="7" t="s">
        <v>3303</v>
      </c>
      <c r="I64" s="8" t="s">
        <v>329</v>
      </c>
      <c r="J64" s="8" t="s">
        <v>3361</v>
      </c>
      <c r="K64" s="8" t="s">
        <v>3342</v>
      </c>
      <c r="L64" s="8" t="s">
        <v>3362</v>
      </c>
      <c r="M64" s="8" t="s">
        <v>329</v>
      </c>
      <c r="N64" s="7" t="s">
        <v>170</v>
      </c>
      <c r="O64" s="7">
        <v>0.13908180689999999</v>
      </c>
      <c r="P64" s="7">
        <v>1.8492252E-3</v>
      </c>
      <c r="Q64" s="7">
        <v>4.2428110999999996E-3</v>
      </c>
      <c r="R64" s="7">
        <v>0</v>
      </c>
      <c r="S64" s="3">
        <f t="shared" si="4"/>
        <v>0</v>
      </c>
      <c r="T64" s="3">
        <f t="shared" si="5"/>
        <v>0</v>
      </c>
      <c r="U64" s="3">
        <f t="shared" si="6"/>
        <v>0</v>
      </c>
      <c r="V64" s="2" t="s">
        <v>3292</v>
      </c>
      <c r="W64" s="2" t="s">
        <v>3292</v>
      </c>
      <c r="X64" s="2" t="s">
        <v>3292</v>
      </c>
      <c r="Y64" s="4">
        <f t="shared" si="7"/>
        <v>0</v>
      </c>
      <c r="Z64" s="7" t="str">
        <f>INDEX('Look Up '!B:B,MATCH(M64,'Look Up '!A:A,0))</f>
        <v>Scope3Mandatory</v>
      </c>
      <c r="AA64" s="7" t="str">
        <f>INDEX('Look Up '!C:C,MATCH(M64,'Look Up '!A:A,0))</f>
        <v>Business travel - Transport (e.g. taxi, public transport, rental cars)</v>
      </c>
      <c r="AB64" s="7" t="str">
        <f>INDEX('Look Up '!D:D,MATCH(M64,'Look Up '!A:A,0))</f>
        <v>Rental Cars-Light Passenger vehicle petrol/hybrid post 2015 fleet 1600-&lt;2000CC</v>
      </c>
      <c r="AC64" s="7" t="str">
        <f>INDEX('Look Up '!E:E,MATCH(M64,'Look Up '!A:A,0))</f>
        <v>pkm (person kilometers travelled)</v>
      </c>
    </row>
    <row r="65" spans="1:29" ht="94.5" hidden="1" x14ac:dyDescent="0.25">
      <c r="A65" s="42">
        <v>45474</v>
      </c>
      <c r="B65" s="42">
        <v>45565</v>
      </c>
      <c r="C65" s="7" t="s">
        <v>3284</v>
      </c>
      <c r="D65" s="7" t="s">
        <v>3284</v>
      </c>
      <c r="E65" s="7" t="s">
        <v>857</v>
      </c>
      <c r="F65" s="7" t="s">
        <v>3301</v>
      </c>
      <c r="G65" s="7" t="s">
        <v>3361</v>
      </c>
      <c r="H65" s="7" t="s">
        <v>3303</v>
      </c>
      <c r="I65" s="8" t="s">
        <v>331</v>
      </c>
      <c r="J65" s="8" t="s">
        <v>3361</v>
      </c>
      <c r="K65" s="8" t="s">
        <v>3342</v>
      </c>
      <c r="L65" s="8" t="s">
        <v>3362</v>
      </c>
      <c r="M65" s="8" t="s">
        <v>331</v>
      </c>
      <c r="N65" s="7" t="s">
        <v>170</v>
      </c>
      <c r="O65" s="7">
        <v>0.15448186859999999</v>
      </c>
      <c r="P65" s="7">
        <v>2.0539836999999999E-3</v>
      </c>
      <c r="Q65" s="7">
        <v>4.7126034000000002E-3</v>
      </c>
      <c r="R65" s="7">
        <v>0</v>
      </c>
      <c r="S65" s="3">
        <f t="shared" si="4"/>
        <v>0</v>
      </c>
      <c r="T65" s="3">
        <f t="shared" si="5"/>
        <v>0</v>
      </c>
      <c r="U65" s="3">
        <f t="shared" si="6"/>
        <v>0</v>
      </c>
      <c r="V65" s="2" t="s">
        <v>3292</v>
      </c>
      <c r="W65" s="2" t="s">
        <v>3292</v>
      </c>
      <c r="X65" s="2" t="s">
        <v>3292</v>
      </c>
      <c r="Y65" s="4">
        <f t="shared" si="7"/>
        <v>0</v>
      </c>
      <c r="Z65" s="7" t="str">
        <f>INDEX('Look Up '!B:B,MATCH(M65,'Look Up '!A:A,0))</f>
        <v>Scope3Mandatory</v>
      </c>
      <c r="AA65" s="7" t="str">
        <f>INDEX('Look Up '!C:C,MATCH(M65,'Look Up '!A:A,0))</f>
        <v>Business travel - Transport (e.g. taxi, public transport, rental cars)</v>
      </c>
      <c r="AB65" s="7" t="str">
        <f>INDEX('Look Up '!D:D,MATCH(M65,'Look Up '!A:A,0))</f>
        <v>Rental Cars-Light Passenger vehicle petrol/hybrid post 2015 fleet 2000-&lt;3000CC</v>
      </c>
      <c r="AC65" s="7" t="str">
        <f>INDEX('Look Up '!E:E,MATCH(M65,'Look Up '!A:A,0))</f>
        <v>pkm (person kilometers travelled)</v>
      </c>
    </row>
    <row r="66" spans="1:29" ht="31.5" x14ac:dyDescent="0.25">
      <c r="A66" s="42">
        <v>45474</v>
      </c>
      <c r="B66" s="42">
        <v>45565</v>
      </c>
      <c r="C66" s="7" t="s">
        <v>3284</v>
      </c>
      <c r="D66" s="7" t="s">
        <v>3284</v>
      </c>
      <c r="E66" s="7" t="s">
        <v>781</v>
      </c>
      <c r="F66" s="7" t="s">
        <v>3301</v>
      </c>
      <c r="G66" s="7" t="s">
        <v>3363</v>
      </c>
      <c r="H66" s="7" t="s">
        <v>3303</v>
      </c>
      <c r="I66" s="8" t="s">
        <v>384</v>
      </c>
      <c r="J66" s="8" t="s">
        <v>3364</v>
      </c>
      <c r="K66" s="8" t="s">
        <v>3289</v>
      </c>
      <c r="L66" s="8" t="s">
        <v>3365</v>
      </c>
      <c r="M66" s="8" t="s">
        <v>384</v>
      </c>
      <c r="N66" s="7" t="s">
        <v>170</v>
      </c>
      <c r="O66" s="7">
        <v>0.1570991692</v>
      </c>
      <c r="P66" s="7">
        <v>1.4983168E-3</v>
      </c>
      <c r="Q66" s="7">
        <v>3.6652696999999999E-3</v>
      </c>
      <c r="R66" s="7">
        <v>10495.462</v>
      </c>
      <c r="S66" s="3">
        <f t="shared" si="4"/>
        <v>1648.8283605701704</v>
      </c>
      <c r="T66" s="3">
        <f t="shared" si="5"/>
        <v>15.7255270383616</v>
      </c>
      <c r="U66" s="3">
        <f t="shared" si="6"/>
        <v>38.468698856101398</v>
      </c>
      <c r="V66" s="2" t="s">
        <v>3292</v>
      </c>
      <c r="W66" s="2" t="s">
        <v>3292</v>
      </c>
      <c r="X66" s="2" t="s">
        <v>3292</v>
      </c>
      <c r="Y66" s="4">
        <f t="shared" ref="Y66:Y90" si="8">SUM(S66:U66)/1000</f>
        <v>1.7030225864646333</v>
      </c>
      <c r="Z66" s="7" t="str">
        <f>INDEX('Look Up '!B:B,MATCH(M66,'Look Up '!A:A,0))</f>
        <v>Scope3Mandatory</v>
      </c>
      <c r="AA66" s="7" t="str">
        <f>INDEX('Look Up '!C:C,MATCH(M66,'Look Up '!A:A,0))</f>
        <v>Business travel - Transport (e.g. taxi, public transport, rental cars)</v>
      </c>
      <c r="AB66" s="7" t="str">
        <f>INDEX('Look Up '!D:D,MATCH(M66,'Look Up '!A:A,0))</f>
        <v>Taxi - km</v>
      </c>
      <c r="AC66" s="7" t="str">
        <f>INDEX('Look Up '!E:E,MATCH(M66,'Look Up '!A:A,0))</f>
        <v>km</v>
      </c>
    </row>
    <row r="67" spans="1:29" ht="31.5" x14ac:dyDescent="0.25">
      <c r="A67" s="42">
        <v>45474</v>
      </c>
      <c r="B67" s="42">
        <v>45565</v>
      </c>
      <c r="C67" s="7" t="s">
        <v>3284</v>
      </c>
      <c r="D67" s="7" t="s">
        <v>3284</v>
      </c>
      <c r="E67" s="7" t="s">
        <v>781</v>
      </c>
      <c r="F67" s="7" t="s">
        <v>3301</v>
      </c>
      <c r="G67" s="7" t="s">
        <v>3348</v>
      </c>
      <c r="H67" s="7" t="s">
        <v>3328</v>
      </c>
      <c r="I67" s="8" t="s">
        <v>380</v>
      </c>
      <c r="J67" s="8" t="s">
        <v>3349</v>
      </c>
      <c r="K67" s="8" t="s">
        <v>3329</v>
      </c>
      <c r="L67" s="8" t="s">
        <v>3366</v>
      </c>
      <c r="M67" s="8" t="s">
        <v>380</v>
      </c>
      <c r="N67" s="7" t="s">
        <v>272</v>
      </c>
      <c r="O67" s="7">
        <v>4.3397560600000003E-2</v>
      </c>
      <c r="P67" s="7">
        <v>4.1389969999999998E-4</v>
      </c>
      <c r="Q67" s="7">
        <v>1.0125055000000001E-3</v>
      </c>
      <c r="R67" s="7">
        <v>2438.9499999999998</v>
      </c>
      <c r="S67" s="3">
        <f t="shared" si="4"/>
        <v>105.84448042536999</v>
      </c>
      <c r="T67" s="3">
        <f t="shared" si="5"/>
        <v>1.0094806733149999</v>
      </c>
      <c r="U67" s="3">
        <f t="shared" si="6"/>
        <v>2.4694502892250001</v>
      </c>
      <c r="V67" s="2" t="s">
        <v>3292</v>
      </c>
      <c r="W67" s="2" t="s">
        <v>3292</v>
      </c>
      <c r="X67" s="2" t="s">
        <v>3292</v>
      </c>
      <c r="Y67" s="4">
        <f t="shared" si="8"/>
        <v>0.10932341138790999</v>
      </c>
      <c r="Z67" s="7" t="str">
        <f>INDEX('Look Up '!B:B,MATCH(M67,'Look Up '!A:A,0))</f>
        <v>Scope3Mandatory</v>
      </c>
      <c r="AA67" s="7" t="str">
        <f>INDEX('Look Up '!C:C,MATCH(M67,'Look Up '!A:A,0))</f>
        <v>Business travel - Transport (e.g. taxi, public transport, rental cars)</v>
      </c>
      <c r="AB67" s="7" t="str">
        <f>INDEX('Look Up '!D:D,MATCH(M67,'Look Up '!A:A,0))</f>
        <v>Taxi - dollars</v>
      </c>
      <c r="AC67" s="7" t="str">
        <f>INDEX('Look Up '!E:E,MATCH(M67,'Look Up '!A:A,0))</f>
        <v>$ NZD</v>
      </c>
    </row>
    <row r="68" spans="1:29" ht="31.5" x14ac:dyDescent="0.25">
      <c r="A68" s="42">
        <v>45474</v>
      </c>
      <c r="B68" s="42">
        <v>45565</v>
      </c>
      <c r="C68" s="7" t="s">
        <v>3284</v>
      </c>
      <c r="D68" s="7" t="s">
        <v>3284</v>
      </c>
      <c r="E68" s="7" t="s">
        <v>891</v>
      </c>
      <c r="F68" s="7" t="s">
        <v>3301</v>
      </c>
      <c r="G68" s="7" t="s">
        <v>3367</v>
      </c>
      <c r="H68" s="7" t="s">
        <v>3368</v>
      </c>
      <c r="I68" s="8" t="s">
        <v>420</v>
      </c>
      <c r="J68" s="8" t="s">
        <v>3369</v>
      </c>
      <c r="K68" s="8" t="s">
        <v>3342</v>
      </c>
      <c r="L68" s="8" t="s">
        <v>3370</v>
      </c>
      <c r="M68" s="8" t="s">
        <v>3371</v>
      </c>
      <c r="N68" s="7" t="s">
        <v>421</v>
      </c>
      <c r="O68" s="7">
        <v>0.46580171850000002</v>
      </c>
      <c r="P68" s="7">
        <v>1.29513002E-2</v>
      </c>
      <c r="Q68" s="7">
        <v>8.9902560000000001E-4</v>
      </c>
      <c r="R68" s="7">
        <v>27947.919999999998</v>
      </c>
      <c r="S68" s="3">
        <f t="shared" si="4"/>
        <v>13018.18916450052</v>
      </c>
      <c r="T68" s="3">
        <f t="shared" si="5"/>
        <v>361.96190188558398</v>
      </c>
      <c r="U68" s="3">
        <f t="shared" si="6"/>
        <v>25.125895546751998</v>
      </c>
      <c r="V68" s="2" t="s">
        <v>3292</v>
      </c>
      <c r="W68" s="2" t="s">
        <v>3292</v>
      </c>
      <c r="X68" s="2" t="s">
        <v>3292</v>
      </c>
      <c r="Y68" s="4">
        <f t="shared" si="8"/>
        <v>13.405276961932858</v>
      </c>
      <c r="Z68" s="7" t="str">
        <f>INDEX('Look Up '!B:B,MATCH(M68,'Look Up '!A:A,0))</f>
        <v>Scope3Mandatory</v>
      </c>
      <c r="AA68" s="7" t="str">
        <f>INDEX('Look Up '!C:C,MATCH(M68,'Look Up '!A:A,0))</f>
        <v>Staff working from home</v>
      </c>
      <c r="AB68" s="7" t="str">
        <f>INDEX('Look Up '!D:D,MATCH(M68,'Look Up '!A:A,0))</f>
        <v>Working from home (default)</v>
      </c>
      <c r="AC68" s="7" t="str">
        <f>INDEX('Look Up '!E:E,MATCH(M68,'Look Up '!A:A,0))</f>
        <v>epd (employee per day)</v>
      </c>
    </row>
    <row r="69" spans="1:29" ht="63" x14ac:dyDescent="0.25">
      <c r="A69" s="42">
        <v>45474</v>
      </c>
      <c r="B69" s="42">
        <v>45565</v>
      </c>
      <c r="C69" s="7" t="s">
        <v>3284</v>
      </c>
      <c r="D69" s="7" t="s">
        <v>3284</v>
      </c>
      <c r="E69" s="7" t="s">
        <v>775</v>
      </c>
      <c r="F69" s="7" t="s">
        <v>3372</v>
      </c>
      <c r="G69" s="7" t="s">
        <v>3373</v>
      </c>
      <c r="H69" s="7" t="s">
        <v>3374</v>
      </c>
      <c r="I69" s="8" t="s">
        <v>233</v>
      </c>
      <c r="J69" s="8" t="s">
        <v>3375</v>
      </c>
      <c r="K69" s="8" t="s">
        <v>3342</v>
      </c>
      <c r="L69" s="8" t="s">
        <v>3376</v>
      </c>
      <c r="M69" s="8" t="s">
        <v>3377</v>
      </c>
      <c r="N69" s="7" t="s">
        <v>225</v>
      </c>
      <c r="O69" s="7">
        <v>0</v>
      </c>
      <c r="P69" s="7">
        <v>0.58404864000000001</v>
      </c>
      <c r="Q69" s="7">
        <v>0</v>
      </c>
      <c r="R69" s="7">
        <v>12539.759</v>
      </c>
      <c r="S69" s="3">
        <f t="shared" ref="S69:S132" si="9">SUM(O69*R69)</f>
        <v>0</v>
      </c>
      <c r="T69" s="3">
        <f t="shared" ref="T69:T132" si="10">SUM(P69*R69)</f>
        <v>7323.8291898777597</v>
      </c>
      <c r="U69" s="3">
        <f t="shared" ref="U69:U132" si="11">SUM(Q69*R69)</f>
        <v>0</v>
      </c>
      <c r="V69" s="2" t="s">
        <v>3292</v>
      </c>
      <c r="W69" s="2" t="s">
        <v>3292</v>
      </c>
      <c r="X69" s="2" t="s">
        <v>3292</v>
      </c>
      <c r="Y69" s="4">
        <f t="shared" si="8"/>
        <v>7.3238291898777597</v>
      </c>
      <c r="Z69" s="7" t="str">
        <f>INDEX('Look Up '!B:B,MATCH(M69,'Look Up '!A:A,0))</f>
        <v>Scope3Mandatory</v>
      </c>
      <c r="AA69" s="7" t="str">
        <f>INDEX('Look Up '!C:C,MATCH(M69,'Look Up '!A:A,0))</f>
        <v>Waste (to landfill)</v>
      </c>
      <c r="AB69" s="7" t="str">
        <f>INDEX('Look Up '!D:D,MATCH(M69,'Look Up '!A:A,0))</f>
        <v>Landfill - OG</v>
      </c>
      <c r="AC69" s="7" t="str">
        <f>INDEX('Look Up '!E:E,MATCH(M69,'Look Up '!A:A,0))</f>
        <v>kg</v>
      </c>
    </row>
    <row r="70" spans="1:29" ht="47.25" x14ac:dyDescent="0.25">
      <c r="A70" s="42">
        <v>45474</v>
      </c>
      <c r="B70" s="42">
        <v>45565</v>
      </c>
      <c r="C70" s="7" t="s">
        <v>3284</v>
      </c>
      <c r="D70" s="7" t="s">
        <v>3284</v>
      </c>
      <c r="E70" s="7" t="s">
        <v>895</v>
      </c>
      <c r="F70" s="7" t="s">
        <v>3372</v>
      </c>
      <c r="G70" s="7" t="s">
        <v>3296</v>
      </c>
      <c r="H70" s="7" t="s">
        <v>3378</v>
      </c>
      <c r="I70" s="8" t="s">
        <v>162</v>
      </c>
      <c r="J70" s="8" t="s">
        <v>3379</v>
      </c>
      <c r="K70" s="8" t="s">
        <v>3289</v>
      </c>
      <c r="L70" s="8" t="s">
        <v>3299</v>
      </c>
      <c r="M70" s="8" t="s">
        <v>162</v>
      </c>
      <c r="N70" s="7" t="s">
        <v>125</v>
      </c>
      <c r="O70" s="7">
        <v>7.4682387999999997E-3</v>
      </c>
      <c r="P70" s="7">
        <v>2.0764930000000001E-4</v>
      </c>
      <c r="Q70" s="7">
        <v>1.44142E-5</v>
      </c>
      <c r="R70" s="7">
        <v>300444.10200000001</v>
      </c>
      <c r="S70" s="3">
        <f t="shared" si="9"/>
        <v>2243.7882997875577</v>
      </c>
      <c r="T70" s="3">
        <f t="shared" si="10"/>
        <v>62.387007469428603</v>
      </c>
      <c r="U70" s="3">
        <f t="shared" si="11"/>
        <v>4.3306613750484004</v>
      </c>
      <c r="V70" s="2" t="s">
        <v>3292</v>
      </c>
      <c r="W70" s="2" t="s">
        <v>3292</v>
      </c>
      <c r="X70" s="2" t="s">
        <v>3292</v>
      </c>
      <c r="Y70" s="4">
        <f t="shared" si="8"/>
        <v>2.3105059686320346</v>
      </c>
      <c r="Z70" s="7" t="str">
        <f>INDEX('Look Up '!B:B,MATCH(M70,'Look Up '!A:A,0))</f>
        <v>Scope3Mandatory</v>
      </c>
      <c r="AA70" s="7" t="str">
        <f>INDEX('Look Up '!C:C,MATCH(M70,'Look Up '!A:A,0))</f>
        <v>Transmission and distributions losses (electricity)</v>
      </c>
      <c r="AB70" s="7" t="str">
        <f>INDEX('Look Up '!D:D,MATCH(M70,'Look Up '!A:A,0))</f>
        <v>Electricity Transmission Losses</v>
      </c>
      <c r="AC70" s="7" t="str">
        <f>INDEX('Look Up '!E:E,MATCH(M70,'Look Up '!A:A,0))</f>
        <v>kWh</v>
      </c>
    </row>
    <row r="71" spans="1:29" ht="21" hidden="1" x14ac:dyDescent="0.25">
      <c r="A71" s="42">
        <v>45474</v>
      </c>
      <c r="B71" s="42">
        <v>45565</v>
      </c>
      <c r="C71" s="7" t="s">
        <v>3284</v>
      </c>
      <c r="D71" s="7" t="s">
        <v>3284</v>
      </c>
      <c r="E71" s="7" t="s">
        <v>417</v>
      </c>
      <c r="F71" s="7" t="s">
        <v>3372</v>
      </c>
      <c r="I71" s="8" t="s">
        <v>417</v>
      </c>
      <c r="N71" s="7" t="s">
        <v>412</v>
      </c>
      <c r="O71" s="7">
        <v>4.7147309900000003E-2</v>
      </c>
      <c r="P71" s="7">
        <v>1.3108989000000001E-3</v>
      </c>
      <c r="Q71" s="7">
        <v>9.0997199999999997E-5</v>
      </c>
      <c r="R71" s="7">
        <v>0</v>
      </c>
      <c r="S71" s="3">
        <f t="shared" si="9"/>
        <v>0</v>
      </c>
      <c r="T71" s="3">
        <f t="shared" si="10"/>
        <v>0</v>
      </c>
      <c r="U71" s="3">
        <f t="shared" si="11"/>
        <v>0</v>
      </c>
      <c r="V71" s="2" t="s">
        <v>3292</v>
      </c>
      <c r="W71" s="2" t="s">
        <v>3292</v>
      </c>
      <c r="X71" s="2" t="s">
        <v>3292</v>
      </c>
      <c r="Y71" s="4">
        <f t="shared" si="8"/>
        <v>0</v>
      </c>
      <c r="Z71" s="7" t="e">
        <f>INDEX('Look Up '!B:B,MATCH(M71,'Look Up '!A:A,0))</f>
        <v>#N/A</v>
      </c>
      <c r="AA71" s="7" t="e">
        <f>INDEX('Look Up '!C:C,MATCH(M71,'Look Up '!A:A,0))</f>
        <v>#N/A</v>
      </c>
      <c r="AB71" s="7" t="e">
        <f>INDEX('Look Up '!D:D,MATCH(M71,'Look Up '!A:A,0))</f>
        <v>#N/A</v>
      </c>
      <c r="AC71" s="7" t="e">
        <f>INDEX('Look Up '!E:E,MATCH(M71,'Look Up '!A:A,0))</f>
        <v>#N/A</v>
      </c>
    </row>
    <row r="72" spans="1:29" ht="31.5" hidden="1" x14ac:dyDescent="0.25">
      <c r="A72" s="42">
        <v>45474</v>
      </c>
      <c r="B72" s="42">
        <v>45565</v>
      </c>
      <c r="C72" s="7" t="s">
        <v>3284</v>
      </c>
      <c r="D72" s="7" t="s">
        <v>3284</v>
      </c>
      <c r="E72" s="7" t="s">
        <v>831</v>
      </c>
      <c r="F72" s="7" t="s">
        <v>3301</v>
      </c>
      <c r="G72" s="7" t="s">
        <v>3322</v>
      </c>
      <c r="H72" s="7" t="s">
        <v>3303</v>
      </c>
      <c r="I72" s="8" t="s">
        <v>43</v>
      </c>
      <c r="J72" s="8" t="s">
        <v>3304</v>
      </c>
      <c r="K72" s="8" t="s">
        <v>3289</v>
      </c>
      <c r="L72" s="8" t="s">
        <v>3305</v>
      </c>
      <c r="M72" s="8" t="s">
        <v>3380</v>
      </c>
      <c r="N72" s="7" t="s">
        <v>11</v>
      </c>
      <c r="O72" s="7">
        <v>52.313935870000002</v>
      </c>
      <c r="R72" s="7">
        <v>0</v>
      </c>
      <c r="S72" s="3">
        <f t="shared" si="9"/>
        <v>0</v>
      </c>
      <c r="T72" s="3">
        <f t="shared" si="10"/>
        <v>0</v>
      </c>
      <c r="U72" s="3">
        <f t="shared" si="11"/>
        <v>0</v>
      </c>
      <c r="V72" s="2" t="s">
        <v>3292</v>
      </c>
      <c r="W72" s="2" t="s">
        <v>3292</v>
      </c>
      <c r="X72" s="2" t="s">
        <v>3292</v>
      </c>
      <c r="Y72" s="4">
        <f t="shared" si="8"/>
        <v>0</v>
      </c>
      <c r="Z72" s="7" t="str">
        <f>INDEX('Look Up '!B:B,MATCH(M72,'Look Up '!A:A,0))</f>
        <v>Scope3Mandatory</v>
      </c>
      <c r="AA72" s="7" t="str">
        <f>INDEX('Look Up '!C:C,MATCH(M72,'Look Up '!A:A,0))</f>
        <v>Business travel - Other (e.g. hotel, meals, etc)</v>
      </c>
      <c r="AB72" s="7" t="str">
        <f>INDEX('Look Up '!D:D,MATCH(M72,'Look Up '!A:A,0))</f>
        <v>Accommodation - Indonesia</v>
      </c>
      <c r="AC72" s="7" t="str">
        <f>INDEX('Look Up '!E:E,MATCH(M72,'Look Up '!A:A,0))</f>
        <v>rpn (room per night)</v>
      </c>
    </row>
    <row r="73" spans="1:29" ht="31.5" hidden="1" x14ac:dyDescent="0.25">
      <c r="A73" s="42">
        <v>45474</v>
      </c>
      <c r="B73" s="42">
        <v>45565</v>
      </c>
      <c r="C73" s="7" t="s">
        <v>3284</v>
      </c>
      <c r="D73" s="7" t="s">
        <v>3284</v>
      </c>
      <c r="E73" s="7" t="s">
        <v>831</v>
      </c>
      <c r="F73" s="7" t="s">
        <v>3301</v>
      </c>
      <c r="G73" s="7" t="s">
        <v>3322</v>
      </c>
      <c r="H73" s="7" t="s">
        <v>3303</v>
      </c>
      <c r="I73" s="8" t="s">
        <v>61</v>
      </c>
      <c r="J73" s="8" t="s">
        <v>3304</v>
      </c>
      <c r="K73" s="8" t="s">
        <v>3289</v>
      </c>
      <c r="L73" s="8" t="s">
        <v>3305</v>
      </c>
      <c r="M73" s="8" t="s">
        <v>3381</v>
      </c>
      <c r="N73" s="7" t="s">
        <v>11</v>
      </c>
      <c r="O73" s="7">
        <v>21.19874686</v>
      </c>
      <c r="R73" s="7">
        <v>0</v>
      </c>
      <c r="S73" s="3">
        <f t="shared" si="9"/>
        <v>0</v>
      </c>
      <c r="T73" s="3">
        <f t="shared" si="10"/>
        <v>0</v>
      </c>
      <c r="U73" s="3">
        <f t="shared" si="11"/>
        <v>0</v>
      </c>
      <c r="V73" s="2" t="s">
        <v>3292</v>
      </c>
      <c r="W73" s="2" t="s">
        <v>3292</v>
      </c>
      <c r="X73" s="2" t="s">
        <v>3292</v>
      </c>
      <c r="Y73" s="4">
        <f t="shared" si="8"/>
        <v>0</v>
      </c>
      <c r="Z73" s="7" t="str">
        <f>INDEX('Look Up '!B:B,MATCH(M73,'Look Up '!A:A,0))</f>
        <v>Scope3Mandatory</v>
      </c>
      <c r="AA73" s="7" t="str">
        <f>INDEX('Look Up '!C:C,MATCH(M73,'Look Up '!A:A,0))</f>
        <v>Business travel - Other (e.g. hotel, meals, etc)</v>
      </c>
      <c r="AB73" s="7" t="str">
        <f>INDEX('Look Up '!D:D,MATCH(M73,'Look Up '!A:A,0))</f>
        <v>Accommodation - Panama</v>
      </c>
      <c r="AC73" s="7" t="str">
        <f>INDEX('Look Up '!E:E,MATCH(M73,'Look Up '!A:A,0))</f>
        <v>rpn (room per night)</v>
      </c>
    </row>
    <row r="74" spans="1:29" ht="31.5" hidden="1" x14ac:dyDescent="0.25">
      <c r="A74" s="42">
        <v>45474</v>
      </c>
      <c r="B74" s="42">
        <v>45565</v>
      </c>
      <c r="C74" s="7" t="s">
        <v>3284</v>
      </c>
      <c r="D74" s="7" t="s">
        <v>3284</v>
      </c>
      <c r="E74" s="7" t="s">
        <v>831</v>
      </c>
      <c r="F74" s="7" t="s">
        <v>3301</v>
      </c>
      <c r="G74" s="7" t="s">
        <v>3322</v>
      </c>
      <c r="H74" s="7" t="s">
        <v>3303</v>
      </c>
      <c r="I74" s="8" t="s">
        <v>71</v>
      </c>
      <c r="J74" s="8" t="s">
        <v>3304</v>
      </c>
      <c r="K74" s="8" t="s">
        <v>3289</v>
      </c>
      <c r="L74" s="8" t="s">
        <v>3305</v>
      </c>
      <c r="M74" s="8" t="s">
        <v>3382</v>
      </c>
      <c r="N74" s="7" t="s">
        <v>11</v>
      </c>
      <c r="O74" s="7">
        <v>52.748677549999996</v>
      </c>
      <c r="R74" s="7">
        <v>0</v>
      </c>
      <c r="S74" s="3">
        <f t="shared" si="9"/>
        <v>0</v>
      </c>
      <c r="T74" s="3">
        <f t="shared" si="10"/>
        <v>0</v>
      </c>
      <c r="U74" s="3">
        <f t="shared" si="11"/>
        <v>0</v>
      </c>
      <c r="V74" s="2" t="s">
        <v>3292</v>
      </c>
      <c r="W74" s="2" t="s">
        <v>3292</v>
      </c>
      <c r="X74" s="2" t="s">
        <v>3292</v>
      </c>
      <c r="Y74" s="4">
        <f t="shared" si="8"/>
        <v>0</v>
      </c>
      <c r="Z74" s="7" t="str">
        <f>INDEX('Look Up '!B:B,MATCH(M74,'Look Up '!A:A,0))</f>
        <v>Scope3Mandatory</v>
      </c>
      <c r="AA74" s="7" t="str">
        <f>INDEX('Look Up '!C:C,MATCH(M74,'Look Up '!A:A,0))</f>
        <v>Business travel - Other (e.g. hotel, meals, etc)</v>
      </c>
      <c r="AB74" s="7" t="str">
        <f>INDEX('Look Up '!D:D,MATCH(M74,'Look Up '!A:A,0))</f>
        <v>Accommodation - South Africa</v>
      </c>
      <c r="AC74" s="7" t="str">
        <f>INDEX('Look Up '!E:E,MATCH(M74,'Look Up '!A:A,0))</f>
        <v>rpn (room per night)</v>
      </c>
    </row>
    <row r="75" spans="1:29" ht="31.5" hidden="1" x14ac:dyDescent="0.25">
      <c r="A75" s="42">
        <v>45474</v>
      </c>
      <c r="B75" s="42">
        <v>45565</v>
      </c>
      <c r="C75" s="7" t="s">
        <v>3284</v>
      </c>
      <c r="D75" s="7" t="s">
        <v>3284</v>
      </c>
      <c r="E75" s="7" t="s">
        <v>831</v>
      </c>
      <c r="F75" s="7" t="s">
        <v>3301</v>
      </c>
      <c r="G75" s="7" t="s">
        <v>3322</v>
      </c>
      <c r="H75" s="7" t="s">
        <v>3303</v>
      </c>
      <c r="I75" s="8" t="s">
        <v>41</v>
      </c>
      <c r="J75" s="8" t="s">
        <v>3304</v>
      </c>
      <c r="K75" s="8" t="s">
        <v>3289</v>
      </c>
      <c r="L75" s="8" t="s">
        <v>3305</v>
      </c>
      <c r="M75" s="8" t="s">
        <v>3383</v>
      </c>
      <c r="N75" s="7" t="s">
        <v>11</v>
      </c>
      <c r="O75" s="7">
        <v>22.227532950000001</v>
      </c>
      <c r="R75" s="7">
        <v>0</v>
      </c>
      <c r="S75" s="3">
        <f t="shared" si="9"/>
        <v>0</v>
      </c>
      <c r="T75" s="3">
        <f t="shared" si="10"/>
        <v>0</v>
      </c>
      <c r="U75" s="3">
        <f t="shared" si="11"/>
        <v>0</v>
      </c>
      <c r="V75" s="2" t="s">
        <v>3292</v>
      </c>
      <c r="W75" s="2" t="s">
        <v>3292</v>
      </c>
      <c r="X75" s="2" t="s">
        <v>3292</v>
      </c>
      <c r="Y75" s="4">
        <f t="shared" si="8"/>
        <v>0</v>
      </c>
      <c r="Z75" s="7" t="str">
        <f>INDEX('Look Up '!B:B,MATCH(M75,'Look Up '!A:A,0))</f>
        <v>Scope3Mandatory</v>
      </c>
      <c r="AA75" s="7" t="str">
        <f>INDEX('Look Up '!C:C,MATCH(M75,'Look Up '!A:A,0))</f>
        <v>Business travel - Other (e.g. hotel, meals, etc)</v>
      </c>
      <c r="AB75" s="7" t="str">
        <f>INDEX('Look Up '!D:D,MATCH(M75,'Look Up '!A:A,0))</f>
        <v>Accommodation - Hungary</v>
      </c>
      <c r="AC75" s="7" t="str">
        <f>INDEX('Look Up '!E:E,MATCH(M75,'Look Up '!A:A,0))</f>
        <v>rpn (room per night)</v>
      </c>
    </row>
    <row r="76" spans="1:29" ht="47.25" x14ac:dyDescent="0.25">
      <c r="A76" s="42">
        <v>45474</v>
      </c>
      <c r="B76" s="42">
        <v>45565</v>
      </c>
      <c r="C76" s="7" t="s">
        <v>3284</v>
      </c>
      <c r="D76" s="7" t="s">
        <v>3284</v>
      </c>
      <c r="E76" s="7" t="s">
        <v>883</v>
      </c>
      <c r="F76" s="7" t="s">
        <v>3301</v>
      </c>
      <c r="G76" s="7" t="s">
        <v>3348</v>
      </c>
      <c r="H76" s="7" t="s">
        <v>3328</v>
      </c>
      <c r="I76" s="8" t="s">
        <v>996</v>
      </c>
      <c r="J76" s="8" t="s">
        <v>3349</v>
      </c>
      <c r="K76" s="8" t="s">
        <v>3329</v>
      </c>
      <c r="L76" s="8" t="s">
        <v>3354</v>
      </c>
      <c r="M76" s="8" t="s">
        <v>994</v>
      </c>
      <c r="N76" s="7" t="s">
        <v>91</v>
      </c>
      <c r="O76" s="7">
        <v>2.0053593299999999E-2</v>
      </c>
      <c r="P76" s="7">
        <v>5.3611000000000002E-4</v>
      </c>
      <c r="Q76" s="7">
        <v>3.43928E-5</v>
      </c>
      <c r="R76" s="7">
        <v>119.99999</v>
      </c>
      <c r="S76" s="3">
        <f t="shared" si="9"/>
        <v>2.4064309954640666</v>
      </c>
      <c r="T76" s="3">
        <f t="shared" si="10"/>
        <v>6.4333194638899999E-2</v>
      </c>
      <c r="U76" s="3">
        <f t="shared" si="11"/>
        <v>4.1271356560720002E-3</v>
      </c>
      <c r="V76" s="2" t="s">
        <v>3292</v>
      </c>
      <c r="W76" s="2" t="s">
        <v>3292</v>
      </c>
      <c r="X76" s="2" t="s">
        <v>3292</v>
      </c>
      <c r="Y76" s="4">
        <f t="shared" si="8"/>
        <v>2.474891325759039E-3</v>
      </c>
      <c r="Z76" s="7" t="str">
        <f>INDEX('Look Up '!B:B,MATCH(M76,'Look Up '!A:A,0))</f>
        <v>Scope3Mandatory</v>
      </c>
      <c r="AA76" s="7" t="str">
        <f>INDEX('Look Up '!C:C,MATCH(M76,'Look Up '!A:A,0))</f>
        <v>Business travel - Transport (e.g. taxi, public transport, rental cars)</v>
      </c>
      <c r="AB76" s="7" t="str">
        <f>INDEX('Look Up '!D:D,MATCH(M76,'Look Up '!A:A,0))</f>
        <v>Public transport passenger - Bus Electric</v>
      </c>
      <c r="AC76" s="7" t="str">
        <f>INDEX('Look Up '!E:E,MATCH(M76,'Look Up '!A:A,0))</f>
        <v>pkm (person kilometers travelled)</v>
      </c>
    </row>
    <row r="77" spans="1:29" ht="47.25" hidden="1" x14ac:dyDescent="0.25">
      <c r="A77" s="14">
        <v>45474</v>
      </c>
      <c r="B77" s="14">
        <v>45565</v>
      </c>
      <c r="C77" s="15" t="s">
        <v>3284</v>
      </c>
      <c r="D77" s="16" t="s">
        <v>3284</v>
      </c>
      <c r="E77" s="7" t="s">
        <v>831</v>
      </c>
      <c r="F77" s="7" t="s">
        <v>3301</v>
      </c>
      <c r="G77" s="7" t="s">
        <v>3322</v>
      </c>
      <c r="H77" s="8" t="s">
        <v>3303</v>
      </c>
      <c r="I77" s="8" t="s">
        <v>19</v>
      </c>
      <c r="J77" s="8" t="s">
        <v>3304</v>
      </c>
      <c r="K77" s="8" t="s">
        <v>3289</v>
      </c>
      <c r="L77" s="8" t="s">
        <v>3305</v>
      </c>
      <c r="M77" s="7" t="s">
        <v>3384</v>
      </c>
      <c r="N77" s="7" t="s">
        <v>11</v>
      </c>
      <c r="O77" s="7">
        <v>14.552063</v>
      </c>
      <c r="R77" s="7">
        <v>0</v>
      </c>
      <c r="S77" s="3">
        <f t="shared" si="9"/>
        <v>0</v>
      </c>
      <c r="T77" s="3">
        <f t="shared" si="10"/>
        <v>0</v>
      </c>
      <c r="U77" s="3">
        <f t="shared" si="11"/>
        <v>0</v>
      </c>
      <c r="V77" s="2" t="s">
        <v>3292</v>
      </c>
      <c r="W77" s="2" t="s">
        <v>3292</v>
      </c>
      <c r="X77" s="2" t="s">
        <v>3292</v>
      </c>
      <c r="Y77" s="4">
        <f t="shared" si="8"/>
        <v>0</v>
      </c>
      <c r="Z77" s="7" t="str">
        <f>INDEX('Look Up '!B:B,MATCH(M77,'Look Up '!A:A,0))</f>
        <v>Scope3Mandatory</v>
      </c>
      <c r="AA77" s="7" t="str">
        <f>INDEX('Look Up '!C:C,MATCH(M77,'Look Up '!A:A,0))</f>
        <v>Business travel - Other (e.g. hotel, meals, etc)</v>
      </c>
      <c r="AB77" s="7" t="str">
        <f>INDEX('Look Up '!D:D,MATCH(M77,'Look Up '!A:A,0))</f>
        <v>Accommodation - Belgium</v>
      </c>
      <c r="AC77" s="7" t="str">
        <f>INDEX('Look Up '!E:E,MATCH(M77,'Look Up '!A:A,0))</f>
        <v>rpn (room per night)</v>
      </c>
    </row>
    <row r="78" spans="1:29" ht="47.25" hidden="1" x14ac:dyDescent="0.25">
      <c r="A78" s="14">
        <v>45474</v>
      </c>
      <c r="B78" s="14">
        <v>45565</v>
      </c>
      <c r="C78" s="15" t="s">
        <v>3284</v>
      </c>
      <c r="D78" s="16" t="s">
        <v>3284</v>
      </c>
      <c r="E78" s="7" t="s">
        <v>831</v>
      </c>
      <c r="F78" s="7" t="s">
        <v>3301</v>
      </c>
      <c r="G78" s="7" t="s">
        <v>3322</v>
      </c>
      <c r="H78" s="8" t="s">
        <v>3303</v>
      </c>
      <c r="I78" s="8" t="s">
        <v>1004</v>
      </c>
      <c r="J78" s="8" t="s">
        <v>3304</v>
      </c>
      <c r="K78" s="8" t="s">
        <v>3289</v>
      </c>
      <c r="L78" s="8" t="s">
        <v>3305</v>
      </c>
      <c r="M78" s="7" t="s">
        <v>3385</v>
      </c>
      <c r="N78" s="7" t="s">
        <v>11</v>
      </c>
      <c r="O78" s="7">
        <v>6.7573100620000002</v>
      </c>
      <c r="R78" s="7">
        <v>0</v>
      </c>
      <c r="S78" s="3">
        <f t="shared" si="9"/>
        <v>0</v>
      </c>
      <c r="T78" s="3">
        <f t="shared" si="10"/>
        <v>0</v>
      </c>
      <c r="U78" s="3">
        <f t="shared" si="11"/>
        <v>0</v>
      </c>
      <c r="V78" s="2" t="s">
        <v>3292</v>
      </c>
      <c r="W78" s="2" t="s">
        <v>3292</v>
      </c>
      <c r="X78" s="2" t="s">
        <v>3292</v>
      </c>
      <c r="Y78" s="4">
        <f t="shared" si="8"/>
        <v>0</v>
      </c>
      <c r="Z78" s="7" t="str">
        <f>INDEX('Look Up '!B:B,MATCH(M78,'Look Up '!A:A,0))</f>
        <v>Scope3Mandatory</v>
      </c>
      <c r="AA78" s="7" t="str">
        <f>INDEX('Look Up '!C:C,MATCH(M78,'Look Up '!A:A,0))</f>
        <v>Business travel - Other (e.g. hotel, meals, etc)</v>
      </c>
      <c r="AB78" s="7" t="str">
        <f>INDEX('Look Up '!D:D,MATCH(M78,'Look Up '!A:A,0))</f>
        <v>Accommodation - Brazil</v>
      </c>
      <c r="AC78" s="7" t="str">
        <f>INDEX('Look Up '!E:E,MATCH(M78,'Look Up '!A:A,0))</f>
        <v>rpn (room per night)</v>
      </c>
    </row>
    <row r="79" spans="1:29" ht="63" hidden="1" x14ac:dyDescent="0.25">
      <c r="A79" s="14">
        <v>45566</v>
      </c>
      <c r="B79" s="14">
        <v>45657</v>
      </c>
      <c r="C79" s="15" t="s">
        <v>3284</v>
      </c>
      <c r="D79" s="16" t="s">
        <v>3284</v>
      </c>
      <c r="E79" s="1" t="s">
        <v>786</v>
      </c>
      <c r="F79" s="1" t="s">
        <v>3285</v>
      </c>
      <c r="G79" s="1" t="s">
        <v>3286</v>
      </c>
      <c r="H79" s="1" t="s">
        <v>3287</v>
      </c>
      <c r="I79" s="8" t="s">
        <v>394</v>
      </c>
      <c r="J79" s="1" t="s">
        <v>3288</v>
      </c>
      <c r="K79" s="1" t="s">
        <v>3289</v>
      </c>
      <c r="L79" s="18" t="s">
        <v>3290</v>
      </c>
      <c r="M79" s="1" t="s">
        <v>3291</v>
      </c>
      <c r="N79" s="19" t="s">
        <v>121</v>
      </c>
      <c r="O79" s="20">
        <v>2.639279658</v>
      </c>
      <c r="P79" s="19">
        <v>3.9564044999999999E-3</v>
      </c>
      <c r="Q79" s="9">
        <v>3.7444542499999997E-2</v>
      </c>
      <c r="R79" s="7">
        <v>0</v>
      </c>
      <c r="S79" s="3">
        <f t="shared" si="9"/>
        <v>0</v>
      </c>
      <c r="T79" s="3">
        <f t="shared" si="10"/>
        <v>0</v>
      </c>
      <c r="U79" s="3">
        <f t="shared" si="11"/>
        <v>0</v>
      </c>
      <c r="V79" s="2" t="s">
        <v>3292</v>
      </c>
      <c r="W79" s="2" t="s">
        <v>3292</v>
      </c>
      <c r="X79" s="2" t="s">
        <v>3292</v>
      </c>
      <c r="Y79" s="4">
        <f t="shared" si="8"/>
        <v>0</v>
      </c>
      <c r="Z79" s="7" t="e">
        <f>INDEX('Look Up '!B:B,MATCH(M79,'Look Up '!A:A,0))</f>
        <v>#N/A</v>
      </c>
      <c r="AA79" s="7" t="e">
        <f>INDEX('Look Up '!C:C,MATCH(M79,'Look Up '!A:A,0))</f>
        <v>#N/A</v>
      </c>
      <c r="AB79" s="7" t="e">
        <f>INDEX('Look Up '!D:D,MATCH(M79,'Look Up '!A:A,0))</f>
        <v>#N/A</v>
      </c>
      <c r="AC79" s="7" t="e">
        <f>INDEX('Look Up '!E:E,MATCH(M79,'Look Up '!A:A,0))</f>
        <v>#N/A</v>
      </c>
    </row>
    <row r="80" spans="1:29" ht="47.25" x14ac:dyDescent="0.25">
      <c r="A80" s="14">
        <v>45566</v>
      </c>
      <c r="B80" s="14">
        <v>45657</v>
      </c>
      <c r="C80" s="15" t="s">
        <v>3284</v>
      </c>
      <c r="D80" s="16" t="s">
        <v>3284</v>
      </c>
      <c r="E80" s="7" t="s">
        <v>786</v>
      </c>
      <c r="F80" s="7" t="s">
        <v>3285</v>
      </c>
      <c r="G80" s="7" t="s">
        <v>3286</v>
      </c>
      <c r="H80" s="8" t="s">
        <v>3287</v>
      </c>
      <c r="I80" s="8" t="s">
        <v>406</v>
      </c>
      <c r="J80" s="8" t="s">
        <v>3288</v>
      </c>
      <c r="K80" s="8" t="s">
        <v>3289</v>
      </c>
      <c r="L80" s="8" t="s">
        <v>3290</v>
      </c>
      <c r="M80" s="7" t="s">
        <v>3293</v>
      </c>
      <c r="N80" s="7" t="s">
        <v>121</v>
      </c>
      <c r="O80" s="7">
        <v>2.3213315290000001</v>
      </c>
      <c r="P80" s="7">
        <v>3.0769376500000001E-2</v>
      </c>
      <c r="Q80" s="7">
        <v>7.0596405000000001E-2</v>
      </c>
      <c r="R80" s="7">
        <v>32.630000000000003</v>
      </c>
      <c r="S80" s="3">
        <f t="shared" si="9"/>
        <v>75.745047791270011</v>
      </c>
      <c r="T80" s="3">
        <f t="shared" si="10"/>
        <v>1.0040047551950002</v>
      </c>
      <c r="U80" s="3">
        <f t="shared" si="11"/>
        <v>2.3035606951500003</v>
      </c>
      <c r="V80" s="2" t="s">
        <v>3292</v>
      </c>
      <c r="W80" s="2" t="s">
        <v>3292</v>
      </c>
      <c r="X80" s="2" t="s">
        <v>3292</v>
      </c>
      <c r="Y80" s="4">
        <f t="shared" si="8"/>
        <v>7.9052613241615E-2</v>
      </c>
      <c r="Z80" s="7" t="str">
        <f>INDEX('Look Up '!B:B,MATCH(M80,'Look Up '!A:A,0))</f>
        <v>Scope1</v>
      </c>
      <c r="AA80" s="7" t="str">
        <f>INDEX('Look Up '!C:C,MATCH(M80,'Look Up '!A:A,0))</f>
        <v>Transport fuels  - Vehicle fleet (e.g. Petrol, Diesel, LPG)</v>
      </c>
      <c r="AB80" s="7" t="str">
        <f>INDEX('Look Up '!D:D,MATCH(M80,'Look Up '!A:A,0))</f>
        <v>Transport fuel Premium petrol</v>
      </c>
      <c r="AC80" s="7" t="str">
        <f>INDEX('Look Up '!E:E,MATCH(M80,'Look Up '!A:A,0))</f>
        <v>Litres</v>
      </c>
    </row>
    <row r="81" spans="1:29" ht="47.25" x14ac:dyDescent="0.25">
      <c r="A81" s="14">
        <v>45566</v>
      </c>
      <c r="B81" s="14">
        <v>45657</v>
      </c>
      <c r="C81" s="15" t="s">
        <v>3284</v>
      </c>
      <c r="D81" s="16" t="s">
        <v>3284</v>
      </c>
      <c r="E81" s="7" t="s">
        <v>786</v>
      </c>
      <c r="F81" s="7" t="s">
        <v>3285</v>
      </c>
      <c r="G81" s="7" t="s">
        <v>3286</v>
      </c>
      <c r="H81" s="8" t="s">
        <v>3287</v>
      </c>
      <c r="I81" s="8" t="s">
        <v>408</v>
      </c>
      <c r="J81" s="8" t="s">
        <v>3288</v>
      </c>
      <c r="K81" s="8" t="s">
        <v>3289</v>
      </c>
      <c r="L81" s="8" t="s">
        <v>3290</v>
      </c>
      <c r="M81" s="7" t="s">
        <v>3294</v>
      </c>
      <c r="N81" s="7" t="s">
        <v>121</v>
      </c>
      <c r="O81" s="7">
        <v>2.2831220220000001</v>
      </c>
      <c r="P81" s="7">
        <v>3.03562842E-2</v>
      </c>
      <c r="Q81" s="7">
        <v>6.9648617400000001E-2</v>
      </c>
      <c r="R81" s="7">
        <v>146.31</v>
      </c>
      <c r="S81" s="3">
        <f t="shared" si="9"/>
        <v>334.04358303882003</v>
      </c>
      <c r="T81" s="3">
        <f t="shared" si="10"/>
        <v>4.4414279413019999</v>
      </c>
      <c r="U81" s="3">
        <f t="shared" si="11"/>
        <v>10.190289211794001</v>
      </c>
      <c r="V81" s="2" t="s">
        <v>3292</v>
      </c>
      <c r="W81" s="2" t="s">
        <v>3292</v>
      </c>
      <c r="X81" s="2" t="s">
        <v>3292</v>
      </c>
      <c r="Y81" s="4">
        <f t="shared" si="8"/>
        <v>0.348675300191916</v>
      </c>
      <c r="Z81" s="7" t="str">
        <f>INDEX('Look Up '!B:B,MATCH(M81,'Look Up '!A:A,0))</f>
        <v>Scope1</v>
      </c>
      <c r="AA81" s="7" t="str">
        <f>INDEX('Look Up '!C:C,MATCH(M81,'Look Up '!A:A,0))</f>
        <v>Transport fuels  - Vehicle fleet (e.g. Petrol, Diesel, LPG)</v>
      </c>
      <c r="AB81" s="7" t="str">
        <f>INDEX('Look Up '!D:D,MATCH(M81,'Look Up '!A:A,0))</f>
        <v>Transport fuel Regular petrol</v>
      </c>
      <c r="AC81" s="7" t="str">
        <f>INDEX('Look Up '!E:E,MATCH(M81,'Look Up '!A:A,0))</f>
        <v>Litres</v>
      </c>
    </row>
    <row r="82" spans="1:29" ht="47.25" x14ac:dyDescent="0.25">
      <c r="A82" s="14">
        <v>45566</v>
      </c>
      <c r="B82" s="14">
        <v>45657</v>
      </c>
      <c r="C82" s="15" t="s">
        <v>3284</v>
      </c>
      <c r="D82" s="16" t="s">
        <v>3284</v>
      </c>
      <c r="E82" s="7" t="s">
        <v>489</v>
      </c>
      <c r="F82" s="7" t="s">
        <v>3295</v>
      </c>
      <c r="G82" s="7" t="s">
        <v>3296</v>
      </c>
      <c r="H82" s="8" t="s">
        <v>3297</v>
      </c>
      <c r="I82" s="8" t="s">
        <v>151</v>
      </c>
      <c r="J82" s="8" t="s">
        <v>3298</v>
      </c>
      <c r="K82" s="8" t="s">
        <v>3289</v>
      </c>
      <c r="L82" s="8" t="s">
        <v>3299</v>
      </c>
      <c r="M82" s="7" t="s">
        <v>3300</v>
      </c>
      <c r="N82" s="7" t="s">
        <v>125</v>
      </c>
      <c r="O82" s="7">
        <v>9.8199060099999999E-2</v>
      </c>
      <c r="P82" s="7">
        <v>2.7303581E-3</v>
      </c>
      <c r="Q82" s="7">
        <v>1.8953009999999999E-4</v>
      </c>
      <c r="R82" s="7">
        <v>284383.40587096772</v>
      </c>
      <c r="S82" s="3">
        <f t="shared" si="9"/>
        <v>27926.183164565853</v>
      </c>
      <c r="T82" s="3">
        <f t="shared" si="10"/>
        <v>776.4685357253843</v>
      </c>
      <c r="U82" s="3">
        <f t="shared" si="11"/>
        <v>53.899215353065095</v>
      </c>
      <c r="V82" s="2" t="s">
        <v>3292</v>
      </c>
      <c r="W82" s="2" t="s">
        <v>3292</v>
      </c>
      <c r="X82" s="2" t="s">
        <v>3292</v>
      </c>
      <c r="Y82" s="4">
        <f t="shared" si="8"/>
        <v>28.756550915644301</v>
      </c>
      <c r="Z82" s="7" t="str">
        <f>INDEX('Look Up '!B:B,MATCH(M82,'Look Up '!A:A,0))</f>
        <v>Scope2</v>
      </c>
      <c r="AA82" s="7" t="str">
        <f>INDEX('Look Up '!C:C,MATCH(M82,'Look Up '!A:A,0))</f>
        <v>Electricity</v>
      </c>
      <c r="AB82" s="7" t="str">
        <f>INDEX('Look Up '!D:D,MATCH(M82,'Look Up '!A:A,0))</f>
        <v>Electricity - Energy</v>
      </c>
      <c r="AC82" s="7" t="str">
        <f>INDEX('Look Up '!E:E,MATCH(M82,'Look Up '!A:A,0))</f>
        <v>kWh</v>
      </c>
    </row>
    <row r="83" spans="1:29" ht="47.25" x14ac:dyDescent="0.25">
      <c r="A83" s="14">
        <v>45566</v>
      </c>
      <c r="B83" s="14">
        <v>45657</v>
      </c>
      <c r="C83" s="15" t="s">
        <v>3284</v>
      </c>
      <c r="D83" s="16" t="s">
        <v>3284</v>
      </c>
      <c r="E83" s="7" t="s">
        <v>831</v>
      </c>
      <c r="F83" s="7" t="s">
        <v>3301</v>
      </c>
      <c r="G83" s="7" t="s">
        <v>3302</v>
      </c>
      <c r="H83" s="8" t="s">
        <v>3303</v>
      </c>
      <c r="I83" s="8" t="s">
        <v>77</v>
      </c>
      <c r="J83" s="8" t="s">
        <v>3304</v>
      </c>
      <c r="K83" s="8" t="s">
        <v>3289</v>
      </c>
      <c r="L83" s="8" t="s">
        <v>3305</v>
      </c>
      <c r="M83" s="7" t="s">
        <v>3306</v>
      </c>
      <c r="N83" s="7" t="s">
        <v>11</v>
      </c>
      <c r="O83" s="7">
        <v>54.724472830000003</v>
      </c>
      <c r="P83" s="7">
        <v>0</v>
      </c>
      <c r="Q83" s="7">
        <v>0</v>
      </c>
      <c r="R83" s="7">
        <v>5</v>
      </c>
      <c r="S83" s="3">
        <f t="shared" si="9"/>
        <v>273.62236415000001</v>
      </c>
      <c r="T83" s="3">
        <f t="shared" si="10"/>
        <v>0</v>
      </c>
      <c r="U83" s="3">
        <f t="shared" si="11"/>
        <v>0</v>
      </c>
      <c r="V83" s="2" t="s">
        <v>3292</v>
      </c>
      <c r="W83" s="2" t="s">
        <v>3292</v>
      </c>
      <c r="X83" s="2" t="s">
        <v>3292</v>
      </c>
      <c r="Y83" s="4">
        <f t="shared" si="8"/>
        <v>0.27362236415000002</v>
      </c>
      <c r="Z83" s="7" t="str">
        <f>INDEX('Look Up '!B:B,MATCH(M83,'Look Up '!A:A,0))</f>
        <v>Scope3Mandatory</v>
      </c>
      <c r="AA83" s="7" t="str">
        <f>INDEX('Look Up '!C:C,MATCH(M83,'Look Up '!A:A,0))</f>
        <v>Business travel - Other (e.g. hotel, meals, etc)</v>
      </c>
      <c r="AB83" s="7" t="str">
        <f>INDEX('Look Up '!D:D,MATCH(M83,'Look Up '!A:A,0))</f>
        <v>Accommodation - United Arab Emirates</v>
      </c>
      <c r="AC83" s="7" t="str">
        <f>INDEX('Look Up '!E:E,MATCH(M83,'Look Up '!A:A,0))</f>
        <v>rpn (room per night)</v>
      </c>
    </row>
    <row r="84" spans="1:29" ht="47.25" x14ac:dyDescent="0.25">
      <c r="A84" s="14">
        <v>45566</v>
      </c>
      <c r="B84" s="14">
        <v>45657</v>
      </c>
      <c r="C84" s="15" t="s">
        <v>3284</v>
      </c>
      <c r="D84" s="16" t="s">
        <v>3284</v>
      </c>
      <c r="E84" s="7" t="s">
        <v>831</v>
      </c>
      <c r="F84" s="7" t="s">
        <v>3301</v>
      </c>
      <c r="G84" s="7" t="s">
        <v>3302</v>
      </c>
      <c r="H84" s="8" t="s">
        <v>3303</v>
      </c>
      <c r="I84" s="8" t="s">
        <v>15</v>
      </c>
      <c r="J84" s="8" t="s">
        <v>3304</v>
      </c>
      <c r="K84" s="8" t="s">
        <v>3289</v>
      </c>
      <c r="L84" s="8" t="s">
        <v>3305</v>
      </c>
      <c r="M84" s="7" t="s">
        <v>3307</v>
      </c>
      <c r="N84" s="7" t="s">
        <v>11</v>
      </c>
      <c r="O84" s="7">
        <v>34.119415830000001</v>
      </c>
      <c r="P84" s="7">
        <v>0</v>
      </c>
      <c r="Q84" s="7">
        <v>0</v>
      </c>
      <c r="R84" s="7">
        <v>8</v>
      </c>
      <c r="S84" s="3">
        <f t="shared" si="9"/>
        <v>272.95532664000001</v>
      </c>
      <c r="T84" s="3">
        <f t="shared" si="10"/>
        <v>0</v>
      </c>
      <c r="U84" s="3">
        <f t="shared" si="11"/>
        <v>0</v>
      </c>
      <c r="V84" s="2" t="s">
        <v>3292</v>
      </c>
      <c r="W84" s="2" t="s">
        <v>3292</v>
      </c>
      <c r="X84" s="2" t="s">
        <v>3292</v>
      </c>
      <c r="Y84" s="4">
        <f t="shared" si="8"/>
        <v>0.27295532664</v>
      </c>
      <c r="Z84" s="7" t="str">
        <f>INDEX('Look Up '!B:B,MATCH(M84,'Look Up '!A:A,0))</f>
        <v>Scope3Mandatory</v>
      </c>
      <c r="AA84" s="7" t="str">
        <f>INDEX('Look Up '!C:C,MATCH(M84,'Look Up '!A:A,0))</f>
        <v>Business travel - Other (e.g. hotel, meals, etc)</v>
      </c>
      <c r="AB84" s="7" t="str">
        <f>INDEX('Look Up '!D:D,MATCH(M84,'Look Up '!A:A,0))</f>
        <v>Accommodation - Australia</v>
      </c>
      <c r="AC84" s="7" t="str">
        <f>INDEX('Look Up '!E:E,MATCH(M84,'Look Up '!A:A,0))</f>
        <v>rpn (room per night)</v>
      </c>
    </row>
    <row r="85" spans="1:29" ht="47.25" x14ac:dyDescent="0.25">
      <c r="A85" s="14">
        <v>45566</v>
      </c>
      <c r="B85" s="14">
        <v>45657</v>
      </c>
      <c r="C85" s="15" t="s">
        <v>3284</v>
      </c>
      <c r="D85" s="16" t="s">
        <v>3284</v>
      </c>
      <c r="E85" s="7" t="s">
        <v>831</v>
      </c>
      <c r="F85" s="7" t="s">
        <v>3301</v>
      </c>
      <c r="G85" s="7" t="s">
        <v>3302</v>
      </c>
      <c r="H85" s="8" t="s">
        <v>3303</v>
      </c>
      <c r="I85" s="8" t="s">
        <v>17</v>
      </c>
      <c r="J85" s="8" t="s">
        <v>3304</v>
      </c>
      <c r="K85" s="8" t="s">
        <v>3289</v>
      </c>
      <c r="L85" s="8" t="s">
        <v>3305</v>
      </c>
      <c r="M85" s="7" t="s">
        <v>3308</v>
      </c>
      <c r="N85" s="7" t="s">
        <v>11</v>
      </c>
      <c r="O85" s="7">
        <v>10.050758399999999</v>
      </c>
      <c r="P85" s="7">
        <v>0</v>
      </c>
      <c r="Q85" s="7">
        <v>0</v>
      </c>
      <c r="R85" s="7">
        <v>10</v>
      </c>
      <c r="S85" s="3">
        <f t="shared" si="9"/>
        <v>100.50758399999999</v>
      </c>
      <c r="T85" s="3">
        <f t="shared" si="10"/>
        <v>0</v>
      </c>
      <c r="U85" s="3">
        <f t="shared" si="11"/>
        <v>0</v>
      </c>
      <c r="V85" s="2" t="s">
        <v>3292</v>
      </c>
      <c r="W85" s="2" t="s">
        <v>3292</v>
      </c>
      <c r="X85" s="2" t="s">
        <v>3292</v>
      </c>
      <c r="Y85" s="4">
        <f t="shared" si="8"/>
        <v>0.100507584</v>
      </c>
      <c r="Z85" s="7" t="str">
        <f>INDEX('Look Up '!B:B,MATCH(M85,'Look Up '!A:A,0))</f>
        <v>Scope3Mandatory</v>
      </c>
      <c r="AA85" s="7" t="str">
        <f>INDEX('Look Up '!C:C,MATCH(M85,'Look Up '!A:A,0))</f>
        <v>Business travel - Other (e.g. hotel, meals, etc)</v>
      </c>
      <c r="AB85" s="7" t="str">
        <f>INDEX('Look Up '!D:D,MATCH(M85,'Look Up '!A:A,0))</f>
        <v>Accommodation - Austria</v>
      </c>
      <c r="AC85" s="7" t="str">
        <f>INDEX('Look Up '!E:E,MATCH(M85,'Look Up '!A:A,0))</f>
        <v>rpn (room per night)</v>
      </c>
    </row>
    <row r="86" spans="1:29" ht="47.25" hidden="1" x14ac:dyDescent="0.25">
      <c r="A86" s="14">
        <v>45566</v>
      </c>
      <c r="B86" s="14">
        <v>45657</v>
      </c>
      <c r="C86" s="15" t="s">
        <v>3284</v>
      </c>
      <c r="D86" s="16" t="s">
        <v>3284</v>
      </c>
      <c r="E86" s="7" t="s">
        <v>831</v>
      </c>
      <c r="F86" s="7" t="s">
        <v>3301</v>
      </c>
      <c r="G86" s="7" t="s">
        <v>3302</v>
      </c>
      <c r="H86" s="8" t="s">
        <v>3303</v>
      </c>
      <c r="I86" s="8" t="s">
        <v>21</v>
      </c>
      <c r="J86" s="8" t="s">
        <v>3304</v>
      </c>
      <c r="K86" s="8" t="s">
        <v>3289</v>
      </c>
      <c r="L86" s="8" t="s">
        <v>3305</v>
      </c>
      <c r="M86" s="7" t="s">
        <v>3309</v>
      </c>
      <c r="N86" s="7" t="s">
        <v>11</v>
      </c>
      <c r="O86" s="7">
        <v>10.62474158</v>
      </c>
      <c r="P86" s="7">
        <v>0</v>
      </c>
      <c r="Q86" s="7">
        <v>0</v>
      </c>
      <c r="R86" s="7">
        <v>0</v>
      </c>
      <c r="S86" s="3">
        <f t="shared" si="9"/>
        <v>0</v>
      </c>
      <c r="T86" s="3">
        <f t="shared" si="10"/>
        <v>0</v>
      </c>
      <c r="U86" s="3">
        <f t="shared" si="11"/>
        <v>0</v>
      </c>
      <c r="V86" s="2" t="s">
        <v>3292</v>
      </c>
      <c r="W86" s="2" t="s">
        <v>3292</v>
      </c>
      <c r="X86" s="2" t="s">
        <v>3292</v>
      </c>
      <c r="Y86" s="4">
        <f t="shared" si="8"/>
        <v>0</v>
      </c>
      <c r="Z86" s="7" t="str">
        <f>INDEX('Look Up '!B:B,MATCH(M86,'Look Up '!A:A,0))</f>
        <v>Scope3Mandatory</v>
      </c>
      <c r="AA86" s="7" t="str">
        <f>INDEX('Look Up '!C:C,MATCH(M86,'Look Up '!A:A,0))</f>
        <v>Business travel - Other (e.g. hotel, meals, etc)</v>
      </c>
      <c r="AB86" s="7" t="str">
        <f>INDEX('Look Up '!D:D,MATCH(M86,'Look Up '!A:A,0))</f>
        <v>Accommodation - Canada</v>
      </c>
      <c r="AC86" s="7" t="str">
        <f>INDEX('Look Up '!E:E,MATCH(M86,'Look Up '!A:A,0))</f>
        <v>rpn (room per night)</v>
      </c>
    </row>
    <row r="87" spans="1:29" ht="47.25" hidden="1" x14ac:dyDescent="0.25">
      <c r="A87" s="14">
        <v>45566</v>
      </c>
      <c r="B87" s="14">
        <v>45657</v>
      </c>
      <c r="C87" s="15" t="s">
        <v>3284</v>
      </c>
      <c r="D87" s="16" t="s">
        <v>3284</v>
      </c>
      <c r="E87" s="7" t="s">
        <v>831</v>
      </c>
      <c r="F87" s="7" t="s">
        <v>3301</v>
      </c>
      <c r="G87" s="7" t="s">
        <v>3302</v>
      </c>
      <c r="H87" s="8" t="s">
        <v>3303</v>
      </c>
      <c r="I87" s="8" t="s">
        <v>79</v>
      </c>
      <c r="J87" s="8" t="s">
        <v>3304</v>
      </c>
      <c r="K87" s="8" t="s">
        <v>3289</v>
      </c>
      <c r="L87" s="8" t="s">
        <v>3305</v>
      </c>
      <c r="M87" s="7" t="s">
        <v>3310</v>
      </c>
      <c r="N87" s="7" t="s">
        <v>11</v>
      </c>
      <c r="O87" s="7">
        <v>10.37875541</v>
      </c>
      <c r="P87" s="7">
        <v>0</v>
      </c>
      <c r="Q87" s="7">
        <v>0</v>
      </c>
      <c r="R87" s="7">
        <v>0</v>
      </c>
      <c r="S87" s="3">
        <f t="shared" si="9"/>
        <v>0</v>
      </c>
      <c r="T87" s="3">
        <f t="shared" si="10"/>
        <v>0</v>
      </c>
      <c r="U87" s="3">
        <f t="shared" si="11"/>
        <v>0</v>
      </c>
      <c r="V87" s="2" t="s">
        <v>3292</v>
      </c>
      <c r="W87" s="2" t="s">
        <v>3292</v>
      </c>
      <c r="X87" s="2" t="s">
        <v>3292</v>
      </c>
      <c r="Y87" s="4">
        <f t="shared" si="8"/>
        <v>0</v>
      </c>
      <c r="Z87" s="7" t="str">
        <f>INDEX('Look Up '!B:B,MATCH(M87,'Look Up '!A:A,0))</f>
        <v>Scope3Mandatory</v>
      </c>
      <c r="AA87" s="7" t="str">
        <f>INDEX('Look Up '!C:C,MATCH(M87,'Look Up '!A:A,0))</f>
        <v>Business travel - Other (e.g. hotel, meals, etc)</v>
      </c>
      <c r="AB87" s="7" t="str">
        <f>INDEX('Look Up '!D:D,MATCH(M87,'Look Up '!A:A,0))</f>
        <v>Accommodation - United Kingdom</v>
      </c>
      <c r="AC87" s="7" t="str">
        <f>INDEX('Look Up '!E:E,MATCH(M87,'Look Up '!A:A,0))</f>
        <v>rpn (room per night)</v>
      </c>
    </row>
    <row r="88" spans="1:29" ht="47.25" hidden="1" x14ac:dyDescent="0.25">
      <c r="A88" s="14">
        <v>45566</v>
      </c>
      <c r="B88" s="14">
        <v>45657</v>
      </c>
      <c r="C88" s="15" t="s">
        <v>3284</v>
      </c>
      <c r="D88" s="16" t="s">
        <v>3284</v>
      </c>
      <c r="E88" s="7" t="s">
        <v>831</v>
      </c>
      <c r="F88" s="7" t="s">
        <v>3301</v>
      </c>
      <c r="G88" s="7" t="s">
        <v>3302</v>
      </c>
      <c r="H88" s="8" t="s">
        <v>3303</v>
      </c>
      <c r="I88" s="8" t="s">
        <v>57</v>
      </c>
      <c r="J88" s="8" t="s">
        <v>3304</v>
      </c>
      <c r="K88" s="8" t="s">
        <v>3289</v>
      </c>
      <c r="L88" s="8" t="s">
        <v>3305</v>
      </c>
      <c r="M88" s="7" t="s">
        <v>3311</v>
      </c>
      <c r="N88" s="7" t="s">
        <v>11</v>
      </c>
      <c r="O88" s="7">
        <v>15.560623720000001</v>
      </c>
      <c r="P88" s="7">
        <v>0</v>
      </c>
      <c r="Q88" s="7">
        <v>0</v>
      </c>
      <c r="R88" s="7">
        <v>0</v>
      </c>
      <c r="S88" s="3">
        <f t="shared" si="9"/>
        <v>0</v>
      </c>
      <c r="T88" s="3">
        <f t="shared" si="10"/>
        <v>0</v>
      </c>
      <c r="U88" s="3">
        <f t="shared" si="11"/>
        <v>0</v>
      </c>
      <c r="V88" s="2" t="s">
        <v>3292</v>
      </c>
      <c r="W88" s="2" t="s">
        <v>3292</v>
      </c>
      <c r="X88" s="2" t="s">
        <v>3292</v>
      </c>
      <c r="Y88" s="4">
        <f t="shared" si="8"/>
        <v>0</v>
      </c>
      <c r="Z88" s="7" t="str">
        <f>INDEX('Look Up '!B:B,MATCH(M88,'Look Up '!A:A,0))</f>
        <v>Scope3Mandatory</v>
      </c>
      <c r="AA88" s="7" t="str">
        <f>INDEX('Look Up '!C:C,MATCH(M88,'Look Up '!A:A,0))</f>
        <v>Business travel - Other (e.g. hotel, meals, etc)</v>
      </c>
      <c r="AB88" s="7" t="str">
        <f>INDEX('Look Up '!D:D,MATCH(M88,'Look Up '!A:A,0))</f>
        <v>Accommodation - Netherlands</v>
      </c>
      <c r="AC88" s="7" t="str">
        <f>INDEX('Look Up '!E:E,MATCH(M88,'Look Up '!A:A,0))</f>
        <v>rpn (room per night)</v>
      </c>
    </row>
    <row r="89" spans="1:29" ht="47.25" x14ac:dyDescent="0.25">
      <c r="A89" s="14">
        <v>45566</v>
      </c>
      <c r="B89" s="14">
        <v>45657</v>
      </c>
      <c r="C89" s="15" t="s">
        <v>3284</v>
      </c>
      <c r="D89" s="16" t="s">
        <v>3284</v>
      </c>
      <c r="E89" s="7" t="s">
        <v>831</v>
      </c>
      <c r="F89" s="7" t="s">
        <v>3301</v>
      </c>
      <c r="G89" s="7" t="s">
        <v>3302</v>
      </c>
      <c r="H89" s="8" t="s">
        <v>3303</v>
      </c>
      <c r="I89" s="8" t="s">
        <v>59</v>
      </c>
      <c r="J89" s="8" t="s">
        <v>3304</v>
      </c>
      <c r="K89" s="8" t="s">
        <v>3289</v>
      </c>
      <c r="L89" s="8" t="s">
        <v>3305</v>
      </c>
      <c r="M89" s="7" t="s">
        <v>3312</v>
      </c>
      <c r="N89" s="7" t="s">
        <v>11</v>
      </c>
      <c r="O89" s="7">
        <v>10.30784912</v>
      </c>
      <c r="P89" s="7">
        <v>0</v>
      </c>
      <c r="Q89" s="7">
        <v>0</v>
      </c>
      <c r="R89" s="7">
        <v>393</v>
      </c>
      <c r="S89" s="3">
        <f t="shared" si="9"/>
        <v>4050.9847041600001</v>
      </c>
      <c r="T89" s="3">
        <f t="shared" si="10"/>
        <v>0</v>
      </c>
      <c r="U89" s="3">
        <f t="shared" si="11"/>
        <v>0</v>
      </c>
      <c r="V89" s="2" t="s">
        <v>3292</v>
      </c>
      <c r="W89" s="2" t="s">
        <v>3292</v>
      </c>
      <c r="X89" s="2" t="s">
        <v>3292</v>
      </c>
      <c r="Y89" s="4">
        <f t="shared" si="8"/>
        <v>4.0509847041600002</v>
      </c>
      <c r="Z89" s="7" t="str">
        <f>INDEX('Look Up '!B:B,MATCH(M89,'Look Up '!A:A,0))</f>
        <v>Scope3Mandatory</v>
      </c>
      <c r="AA89" s="7" t="str">
        <f>INDEX('Look Up '!C:C,MATCH(M89,'Look Up '!A:A,0))</f>
        <v>Business travel - Other (e.g. hotel, meals, etc)</v>
      </c>
      <c r="AB89" s="7" t="str">
        <f>INDEX('Look Up '!D:D,MATCH(M89,'Look Up '!A:A,0))</f>
        <v>Accommodation - New Zealand</v>
      </c>
      <c r="AC89" s="7" t="str">
        <f>INDEX('Look Up '!E:E,MATCH(M89,'Look Up '!A:A,0))</f>
        <v>rpn (room per night)</v>
      </c>
    </row>
    <row r="90" spans="1:29" ht="47.25" hidden="1" x14ac:dyDescent="0.25">
      <c r="A90" s="14">
        <v>45566</v>
      </c>
      <c r="B90" s="14">
        <v>45657</v>
      </c>
      <c r="C90" s="15" t="s">
        <v>3284</v>
      </c>
      <c r="D90" s="16" t="s">
        <v>3284</v>
      </c>
      <c r="E90" s="7" t="s">
        <v>831</v>
      </c>
      <c r="F90" s="7" t="s">
        <v>3301</v>
      </c>
      <c r="G90" s="7" t="s">
        <v>3302</v>
      </c>
      <c r="H90" s="8" t="s">
        <v>3303</v>
      </c>
      <c r="I90" s="8" t="s">
        <v>63</v>
      </c>
      <c r="J90" s="8" t="s">
        <v>3304</v>
      </c>
      <c r="K90" s="8" t="s">
        <v>3289</v>
      </c>
      <c r="L90" s="8" t="s">
        <v>3305</v>
      </c>
      <c r="M90" s="7" t="s">
        <v>3313</v>
      </c>
      <c r="N90" s="7" t="s">
        <v>11</v>
      </c>
      <c r="O90" s="7">
        <v>55.761616889999999</v>
      </c>
      <c r="P90" s="7">
        <v>0</v>
      </c>
      <c r="Q90" s="7">
        <v>0</v>
      </c>
      <c r="R90" s="7">
        <v>0</v>
      </c>
      <c r="S90" s="3">
        <f t="shared" si="9"/>
        <v>0</v>
      </c>
      <c r="T90" s="3">
        <f t="shared" si="10"/>
        <v>0</v>
      </c>
      <c r="U90" s="3">
        <f t="shared" si="11"/>
        <v>0</v>
      </c>
      <c r="V90" s="2" t="s">
        <v>3292</v>
      </c>
      <c r="W90" s="2" t="s">
        <v>3292</v>
      </c>
      <c r="X90" s="2" t="s">
        <v>3292</v>
      </c>
      <c r="Y90" s="4">
        <f t="shared" si="8"/>
        <v>0</v>
      </c>
      <c r="Z90" s="7" t="str">
        <f>INDEX('Look Up '!B:B,MATCH(M90,'Look Up '!A:A,0))</f>
        <v>Scope3Mandatory</v>
      </c>
      <c r="AA90" s="7" t="str">
        <f>INDEX('Look Up '!C:C,MATCH(M90,'Look Up '!A:A,0))</f>
        <v>Business travel - Other (e.g. hotel, meals, etc)</v>
      </c>
      <c r="AB90" s="7" t="str">
        <f>INDEX('Look Up '!D:D,MATCH(M90,'Look Up '!A:A,0))</f>
        <v>Accommodation - Philippines</v>
      </c>
      <c r="AC90" s="7" t="str">
        <f>INDEX('Look Up '!E:E,MATCH(M90,'Look Up '!A:A,0))</f>
        <v>rpn (room per night)</v>
      </c>
    </row>
    <row r="91" spans="1:29" ht="47.25" x14ac:dyDescent="0.25">
      <c r="A91" s="14">
        <v>45566</v>
      </c>
      <c r="B91" s="14">
        <v>45657</v>
      </c>
      <c r="C91" s="15" t="s">
        <v>3284</v>
      </c>
      <c r="D91" s="16" t="s">
        <v>3284</v>
      </c>
      <c r="E91" s="7" t="s">
        <v>831</v>
      </c>
      <c r="F91" s="7" t="s">
        <v>3301</v>
      </c>
      <c r="G91" s="7" t="s">
        <v>3302</v>
      </c>
      <c r="H91" s="8" t="s">
        <v>3303</v>
      </c>
      <c r="I91" s="8" t="s">
        <v>69</v>
      </c>
      <c r="J91" s="8" t="s">
        <v>3304</v>
      </c>
      <c r="K91" s="8" t="s">
        <v>3289</v>
      </c>
      <c r="L91" s="8" t="s">
        <v>3305</v>
      </c>
      <c r="M91" s="7" t="s">
        <v>3314</v>
      </c>
      <c r="N91" s="7" t="s">
        <v>11</v>
      </c>
      <c r="O91" s="7">
        <v>23.305414110000001</v>
      </c>
      <c r="P91" s="7">
        <v>0</v>
      </c>
      <c r="Q91" s="7">
        <v>0</v>
      </c>
      <c r="R91" s="7">
        <v>4.9999999999999991</v>
      </c>
      <c r="S91" s="3">
        <f t="shared" si="9"/>
        <v>116.52707054999999</v>
      </c>
      <c r="T91" s="3">
        <f t="shared" si="10"/>
        <v>0</v>
      </c>
      <c r="U91" s="3">
        <f t="shared" si="11"/>
        <v>0</v>
      </c>
      <c r="V91" s="2" t="s">
        <v>3292</v>
      </c>
      <c r="W91" s="2" t="s">
        <v>3292</v>
      </c>
      <c r="X91" s="2" t="s">
        <v>3292</v>
      </c>
      <c r="Y91" s="4">
        <f t="shared" ref="Y91:Y141" si="12">SUM(S91:U91)/1000</f>
        <v>0.11652707054999999</v>
      </c>
      <c r="Z91" s="7" t="str">
        <f>INDEX('Look Up '!B:B,MATCH(M91,'Look Up '!A:A,0))</f>
        <v>Scope3Mandatory</v>
      </c>
      <c r="AA91" s="7" t="str">
        <f>INDEX('Look Up '!C:C,MATCH(M91,'Look Up '!A:A,0))</f>
        <v>Business travel - Other (e.g. hotel, meals, etc)</v>
      </c>
      <c r="AB91" s="7" t="str">
        <f>INDEX('Look Up '!D:D,MATCH(M91,'Look Up '!A:A,0))</f>
        <v>Accommodation - Singapore</v>
      </c>
      <c r="AC91" s="7" t="str">
        <f>INDEX('Look Up '!E:E,MATCH(M91,'Look Up '!A:A,0))</f>
        <v>rpn (room per night)</v>
      </c>
    </row>
    <row r="92" spans="1:29" ht="47.25" hidden="1" x14ac:dyDescent="0.25">
      <c r="A92" s="14">
        <v>45566</v>
      </c>
      <c r="B92" s="14">
        <v>45657</v>
      </c>
      <c r="C92" s="15" t="s">
        <v>3284</v>
      </c>
      <c r="D92" s="16" t="s">
        <v>3284</v>
      </c>
      <c r="E92" s="7" t="s">
        <v>831</v>
      </c>
      <c r="F92" s="7" t="s">
        <v>3301</v>
      </c>
      <c r="G92" s="7" t="s">
        <v>3302</v>
      </c>
      <c r="H92" s="8" t="s">
        <v>3303</v>
      </c>
      <c r="I92" s="8" t="s">
        <v>25</v>
      </c>
      <c r="J92" s="8" t="s">
        <v>3304</v>
      </c>
      <c r="K92" s="8" t="s">
        <v>3289</v>
      </c>
      <c r="L92" s="8" t="s">
        <v>3305</v>
      </c>
      <c r="M92" s="7" t="s">
        <v>3315</v>
      </c>
      <c r="N92" s="7" t="s">
        <v>11</v>
      </c>
      <c r="O92" s="7">
        <v>58.306250720000001</v>
      </c>
      <c r="P92" s="7">
        <v>0</v>
      </c>
      <c r="Q92" s="7">
        <v>0</v>
      </c>
      <c r="R92" s="7">
        <v>0</v>
      </c>
      <c r="S92" s="3">
        <f t="shared" si="9"/>
        <v>0</v>
      </c>
      <c r="T92" s="3">
        <f t="shared" si="10"/>
        <v>0</v>
      </c>
      <c r="U92" s="3">
        <f t="shared" si="11"/>
        <v>0</v>
      </c>
      <c r="V92" s="2" t="s">
        <v>3292</v>
      </c>
      <c r="W92" s="2" t="s">
        <v>3292</v>
      </c>
      <c r="X92" s="2" t="s">
        <v>3292</v>
      </c>
      <c r="Y92" s="4">
        <f t="shared" si="12"/>
        <v>0</v>
      </c>
      <c r="Z92" s="7" t="e">
        <f>INDEX('Look Up '!B:B,MATCH(M92,'Look Up '!A:A,0))</f>
        <v>#N/A</v>
      </c>
      <c r="AA92" s="7" t="e">
        <f>INDEX('Look Up '!C:C,MATCH(M92,'Look Up '!A:A,0))</f>
        <v>#N/A</v>
      </c>
      <c r="AB92" s="7" t="e">
        <f>INDEX('Look Up '!D:D,MATCH(M92,'Look Up '!A:A,0))</f>
        <v>#N/A</v>
      </c>
      <c r="AC92" s="7" t="e">
        <f>INDEX('Look Up '!E:E,MATCH(M92,'Look Up '!A:A,0))</f>
        <v>#N/A</v>
      </c>
    </row>
    <row r="93" spans="1:29" ht="47.25" hidden="1" x14ac:dyDescent="0.25">
      <c r="A93" s="14">
        <v>45566</v>
      </c>
      <c r="B93" s="14">
        <v>45657</v>
      </c>
      <c r="C93" s="15" t="s">
        <v>3284</v>
      </c>
      <c r="D93" s="16" t="s">
        <v>3284</v>
      </c>
      <c r="E93" s="7" t="s">
        <v>831</v>
      </c>
      <c r="F93" s="7" t="s">
        <v>3301</v>
      </c>
      <c r="G93" s="7" t="s">
        <v>3302</v>
      </c>
      <c r="H93" s="8" t="s">
        <v>3303</v>
      </c>
      <c r="I93" s="8" t="s">
        <v>29</v>
      </c>
      <c r="J93" s="8" t="s">
        <v>3304</v>
      </c>
      <c r="K93" s="8" t="s">
        <v>3289</v>
      </c>
      <c r="L93" s="8" t="s">
        <v>3305</v>
      </c>
      <c r="M93" s="7" t="s">
        <v>3316</v>
      </c>
      <c r="N93" s="7" t="s">
        <v>11</v>
      </c>
      <c r="O93" s="7">
        <v>16.27678951</v>
      </c>
      <c r="P93" s="7">
        <v>0</v>
      </c>
      <c r="Q93" s="7">
        <v>0</v>
      </c>
      <c r="R93" s="7">
        <v>0</v>
      </c>
      <c r="S93" s="3">
        <f t="shared" si="9"/>
        <v>0</v>
      </c>
      <c r="T93" s="3">
        <f t="shared" si="10"/>
        <v>0</v>
      </c>
      <c r="U93" s="3">
        <f t="shared" si="11"/>
        <v>0</v>
      </c>
      <c r="V93" s="2" t="s">
        <v>3292</v>
      </c>
      <c r="W93" s="2" t="s">
        <v>3292</v>
      </c>
      <c r="X93" s="2" t="s">
        <v>3292</v>
      </c>
      <c r="Y93" s="4">
        <f t="shared" si="12"/>
        <v>0</v>
      </c>
      <c r="Z93" s="7" t="str">
        <f>INDEX('Look Up '!B:B,MATCH(M93,'Look Up '!A:A,0))</f>
        <v>Scope3Mandatory</v>
      </c>
      <c r="AA93" s="7" t="str">
        <f>INDEX('Look Up '!C:C,MATCH(M93,'Look Up '!A:A,0))</f>
        <v>Business travel - Other (e.g. hotel, meals, etc)</v>
      </c>
      <c r="AB93" s="7" t="str">
        <f>INDEX('Look Up '!D:D,MATCH(M93,'Look Up '!A:A,0))</f>
        <v>Accommodation - Colombia</v>
      </c>
      <c r="AC93" s="7" t="str">
        <f>INDEX('Look Up '!E:E,MATCH(M93,'Look Up '!A:A,0))</f>
        <v>rpn (room per night)</v>
      </c>
    </row>
    <row r="94" spans="1:29" ht="47.25" hidden="1" x14ac:dyDescent="0.25">
      <c r="A94" s="14">
        <v>45566</v>
      </c>
      <c r="B94" s="14">
        <v>45657</v>
      </c>
      <c r="C94" s="15" t="s">
        <v>3284</v>
      </c>
      <c r="D94" s="16" t="s">
        <v>3284</v>
      </c>
      <c r="E94" s="7" t="s">
        <v>831</v>
      </c>
      <c r="F94" s="7" t="s">
        <v>3301</v>
      </c>
      <c r="G94" s="7" t="s">
        <v>3302</v>
      </c>
      <c r="H94" s="8" t="s">
        <v>3303</v>
      </c>
      <c r="I94" s="8" t="s">
        <v>53</v>
      </c>
      <c r="J94" s="8" t="s">
        <v>3304</v>
      </c>
      <c r="K94" s="8" t="s">
        <v>3289</v>
      </c>
      <c r="L94" s="8" t="s">
        <v>3305</v>
      </c>
      <c r="M94" s="7" t="s">
        <v>3317</v>
      </c>
      <c r="N94" s="7" t="s">
        <v>11</v>
      </c>
      <c r="O94" s="7">
        <v>55.175452630000002</v>
      </c>
      <c r="P94" s="7">
        <v>0</v>
      </c>
      <c r="Q94" s="7">
        <v>0</v>
      </c>
      <c r="R94" s="7">
        <v>0</v>
      </c>
      <c r="S94" s="3">
        <f t="shared" si="9"/>
        <v>0</v>
      </c>
      <c r="T94" s="3">
        <f t="shared" si="10"/>
        <v>0</v>
      </c>
      <c r="U94" s="3">
        <f t="shared" si="11"/>
        <v>0</v>
      </c>
      <c r="V94" s="2" t="s">
        <v>3292</v>
      </c>
      <c r="W94" s="2" t="s">
        <v>3292</v>
      </c>
      <c r="X94" s="2" t="s">
        <v>3292</v>
      </c>
      <c r="Y94" s="4">
        <f t="shared" si="12"/>
        <v>0</v>
      </c>
      <c r="Z94" s="7" t="str">
        <f>INDEX('Look Up '!B:B,MATCH(M94,'Look Up '!A:A,0))</f>
        <v>Scope3Mandatory</v>
      </c>
      <c r="AA94" s="7" t="str">
        <f>INDEX('Look Up '!C:C,MATCH(M94,'Look Up '!A:A,0))</f>
        <v>Business travel - Other (e.g. hotel, meals, etc)</v>
      </c>
      <c r="AB94" s="7" t="str">
        <f>INDEX('Look Up '!D:D,MATCH(M94,'Look Up '!A:A,0))</f>
        <v>Accommodation - Malaysia</v>
      </c>
      <c r="AC94" s="7" t="str">
        <f>INDEX('Look Up '!E:E,MATCH(M94,'Look Up '!A:A,0))</f>
        <v>rpn (room per night)</v>
      </c>
    </row>
    <row r="95" spans="1:29" ht="47.25" x14ac:dyDescent="0.25">
      <c r="A95" s="14">
        <v>45566</v>
      </c>
      <c r="B95" s="14">
        <v>45657</v>
      </c>
      <c r="C95" s="15" t="s">
        <v>3284</v>
      </c>
      <c r="D95" s="16" t="s">
        <v>3284</v>
      </c>
      <c r="E95" s="7" t="s">
        <v>831</v>
      </c>
      <c r="F95" s="7" t="s">
        <v>3301</v>
      </c>
      <c r="G95" s="7" t="s">
        <v>3302</v>
      </c>
      <c r="H95" s="8" t="s">
        <v>3303</v>
      </c>
      <c r="I95" s="8" t="s">
        <v>37</v>
      </c>
      <c r="J95" s="8" t="s">
        <v>3304</v>
      </c>
      <c r="K95" s="8" t="s">
        <v>3289</v>
      </c>
      <c r="L95" s="8" t="s">
        <v>3305</v>
      </c>
      <c r="M95" s="7" t="s">
        <v>3318</v>
      </c>
      <c r="N95" s="7" t="s">
        <v>11</v>
      </c>
      <c r="O95" s="7">
        <v>73</v>
      </c>
      <c r="P95" s="7">
        <v>0</v>
      </c>
      <c r="Q95" s="7">
        <v>0</v>
      </c>
      <c r="R95" s="7">
        <v>3</v>
      </c>
      <c r="S95" s="3">
        <f t="shared" si="9"/>
        <v>219</v>
      </c>
      <c r="T95" s="3">
        <f t="shared" si="10"/>
        <v>0</v>
      </c>
      <c r="U95" s="3">
        <f t="shared" si="11"/>
        <v>0</v>
      </c>
      <c r="V95" s="2" t="s">
        <v>3292</v>
      </c>
      <c r="W95" s="2" t="s">
        <v>3292</v>
      </c>
      <c r="X95" s="2" t="s">
        <v>3292</v>
      </c>
      <c r="Y95" s="4">
        <f t="shared" si="12"/>
        <v>0.219</v>
      </c>
      <c r="Z95" s="7" t="str">
        <f>INDEX('Look Up '!B:B,MATCH(M95,'Look Up '!A:A,0))</f>
        <v>Scope3Mandatory</v>
      </c>
      <c r="AA95" s="7" t="str">
        <f>INDEX('Look Up '!C:C,MATCH(M95,'Look Up '!A:A,0))</f>
        <v>Business travel - Other (e.g. hotel, meals, etc)</v>
      </c>
      <c r="AB95" s="7" t="str">
        <f>INDEX('Look Up '!D:D,MATCH(M95,'Look Up '!A:A,0))</f>
        <v>Accommodation - French Polynesia</v>
      </c>
      <c r="AC95" s="7" t="str">
        <f>INDEX('Look Up '!E:E,MATCH(M95,'Look Up '!A:A,0))</f>
        <v>rpn (room per night)</v>
      </c>
    </row>
    <row r="96" spans="1:29" ht="47.25" hidden="1" x14ac:dyDescent="0.25">
      <c r="A96" s="14">
        <v>45566</v>
      </c>
      <c r="B96" s="14">
        <v>45657</v>
      </c>
      <c r="C96" s="15" t="s">
        <v>3284</v>
      </c>
      <c r="D96" s="16" t="s">
        <v>3284</v>
      </c>
      <c r="E96" s="7" t="s">
        <v>831</v>
      </c>
      <c r="F96" s="7" t="s">
        <v>3301</v>
      </c>
      <c r="G96" s="7" t="s">
        <v>3302</v>
      </c>
      <c r="H96" s="8" t="s">
        <v>3303</v>
      </c>
      <c r="I96" s="8" t="s">
        <v>73</v>
      </c>
      <c r="J96" s="8" t="s">
        <v>3304</v>
      </c>
      <c r="K96" s="8" t="s">
        <v>3289</v>
      </c>
      <c r="L96" s="8" t="s">
        <v>3305</v>
      </c>
      <c r="M96" s="7" t="s">
        <v>3319</v>
      </c>
      <c r="N96" s="7" t="s">
        <v>11</v>
      </c>
      <c r="O96" s="7">
        <v>7.9408291599999998</v>
      </c>
      <c r="P96" s="7">
        <v>0</v>
      </c>
      <c r="Q96" s="7">
        <v>0</v>
      </c>
      <c r="R96" s="7">
        <v>0</v>
      </c>
      <c r="S96" s="3">
        <f t="shared" si="9"/>
        <v>0</v>
      </c>
      <c r="T96" s="3">
        <f t="shared" si="10"/>
        <v>0</v>
      </c>
      <c r="U96" s="3">
        <f t="shared" si="11"/>
        <v>0</v>
      </c>
      <c r="V96" s="2" t="s">
        <v>3292</v>
      </c>
      <c r="W96" s="2" t="s">
        <v>3292</v>
      </c>
      <c r="X96" s="2" t="s">
        <v>3292</v>
      </c>
      <c r="Y96" s="4">
        <f t="shared" si="12"/>
        <v>0</v>
      </c>
      <c r="Z96" s="7" t="str">
        <f>INDEX('Look Up '!B:B,MATCH(M96,'Look Up '!A:A,0))</f>
        <v>Scope3Mandatory</v>
      </c>
      <c r="AA96" s="7" t="str">
        <f>INDEX('Look Up '!C:C,MATCH(M96,'Look Up '!A:A,0))</f>
        <v>Business travel - Other (e.g. hotel, meals, etc)</v>
      </c>
      <c r="AB96" s="7" t="str">
        <f>INDEX('Look Up '!D:D,MATCH(M96,'Look Up '!A:A,0))</f>
        <v>Accommodation - Switzerland</v>
      </c>
      <c r="AC96" s="7" t="str">
        <f>INDEX('Look Up '!E:E,MATCH(M96,'Look Up '!A:A,0))</f>
        <v>rpn (room per night)</v>
      </c>
    </row>
    <row r="97" spans="1:29" ht="47.25" x14ac:dyDescent="0.25">
      <c r="A97" s="14">
        <v>45566</v>
      </c>
      <c r="B97" s="14">
        <v>45657</v>
      </c>
      <c r="C97" s="15" t="s">
        <v>3284</v>
      </c>
      <c r="D97" s="16" t="s">
        <v>3284</v>
      </c>
      <c r="E97" s="7" t="s">
        <v>831</v>
      </c>
      <c r="F97" s="7" t="s">
        <v>3301</v>
      </c>
      <c r="G97" s="7" t="s">
        <v>3302</v>
      </c>
      <c r="H97" s="8" t="s">
        <v>3303</v>
      </c>
      <c r="I97" s="8" t="s">
        <v>75</v>
      </c>
      <c r="J97" s="8" t="s">
        <v>3304</v>
      </c>
      <c r="K97" s="8" t="s">
        <v>3289</v>
      </c>
      <c r="L97" s="8" t="s">
        <v>3305</v>
      </c>
      <c r="M97" s="7" t="s">
        <v>3320</v>
      </c>
      <c r="N97" s="7" t="s">
        <v>11</v>
      </c>
      <c r="O97" s="7">
        <v>43.879308000000002</v>
      </c>
      <c r="P97" s="7">
        <v>0</v>
      </c>
      <c r="Q97" s="7">
        <v>0</v>
      </c>
      <c r="R97" s="7">
        <v>4</v>
      </c>
      <c r="S97" s="3">
        <f t="shared" si="9"/>
        <v>175.51723200000001</v>
      </c>
      <c r="T97" s="3">
        <f t="shared" si="10"/>
        <v>0</v>
      </c>
      <c r="U97" s="3">
        <f t="shared" si="11"/>
        <v>0</v>
      </c>
      <c r="V97" s="2" t="s">
        <v>3292</v>
      </c>
      <c r="W97" s="2" t="s">
        <v>3292</v>
      </c>
      <c r="X97" s="2" t="s">
        <v>3292</v>
      </c>
      <c r="Y97" s="4">
        <f t="shared" si="12"/>
        <v>0.175517232</v>
      </c>
      <c r="Z97" s="7" t="str">
        <f>INDEX('Look Up '!B:B,MATCH(M97,'Look Up '!A:A,0))</f>
        <v>Scope3Mandatory</v>
      </c>
      <c r="AA97" s="7" t="str">
        <f>INDEX('Look Up '!C:C,MATCH(M97,'Look Up '!A:A,0))</f>
        <v>Business travel - Other (e.g. hotel, meals, etc)</v>
      </c>
      <c r="AB97" s="7" t="str">
        <f>INDEX('Look Up '!D:D,MATCH(M97,'Look Up '!A:A,0))</f>
        <v>Accommodation - Thailand</v>
      </c>
      <c r="AC97" s="7" t="str">
        <f>INDEX('Look Up '!E:E,MATCH(M97,'Look Up '!A:A,0))</f>
        <v>rpn (room per night)</v>
      </c>
    </row>
    <row r="98" spans="1:29" ht="47.25" hidden="1" x14ac:dyDescent="0.25">
      <c r="A98" s="14">
        <v>45566</v>
      </c>
      <c r="B98" s="14">
        <v>45657</v>
      </c>
      <c r="C98" s="15" t="s">
        <v>3284</v>
      </c>
      <c r="D98" s="16" t="s">
        <v>3284</v>
      </c>
      <c r="E98" s="7" t="s">
        <v>831</v>
      </c>
      <c r="F98" s="7" t="s">
        <v>3301</v>
      </c>
      <c r="G98" s="7" t="s">
        <v>3302</v>
      </c>
      <c r="H98" s="8" t="s">
        <v>3303</v>
      </c>
      <c r="I98" s="8" t="s">
        <v>81</v>
      </c>
      <c r="J98" s="8" t="s">
        <v>3304</v>
      </c>
      <c r="K98" s="8" t="s">
        <v>3289</v>
      </c>
      <c r="L98" s="8" t="s">
        <v>3305</v>
      </c>
      <c r="M98" s="7" t="s">
        <v>3321</v>
      </c>
      <c r="N98" s="7" t="s">
        <v>11</v>
      </c>
      <c r="O98" s="7">
        <v>14.23988937</v>
      </c>
      <c r="P98" s="7">
        <v>0</v>
      </c>
      <c r="Q98" s="7">
        <v>0</v>
      </c>
      <c r="R98" s="7">
        <v>0</v>
      </c>
      <c r="S98" s="3">
        <f t="shared" si="9"/>
        <v>0</v>
      </c>
      <c r="T98" s="3">
        <f t="shared" si="10"/>
        <v>0</v>
      </c>
      <c r="U98" s="3">
        <f t="shared" si="11"/>
        <v>0</v>
      </c>
      <c r="V98" s="2" t="s">
        <v>3292</v>
      </c>
      <c r="W98" s="2" t="s">
        <v>3292</v>
      </c>
      <c r="X98" s="2" t="s">
        <v>3292</v>
      </c>
      <c r="Y98" s="4">
        <f t="shared" si="12"/>
        <v>0</v>
      </c>
      <c r="Z98" s="7" t="str">
        <f>INDEX('Look Up '!B:B,MATCH(M98,'Look Up '!A:A,0))</f>
        <v>Scope3Mandatory</v>
      </c>
      <c r="AA98" s="7" t="str">
        <f>INDEX('Look Up '!C:C,MATCH(M98,'Look Up '!A:A,0))</f>
        <v>Business travel - Other (e.g. hotel, meals, etc)</v>
      </c>
      <c r="AB98" s="7" t="str">
        <f>INDEX('Look Up '!D:D,MATCH(M98,'Look Up '!A:A,0))</f>
        <v>Accommodation - United States</v>
      </c>
      <c r="AC98" s="7" t="str">
        <f>INDEX('Look Up '!E:E,MATCH(M98,'Look Up '!A:A,0))</f>
        <v>rpn (room per night)</v>
      </c>
    </row>
    <row r="99" spans="1:29" ht="47.25" hidden="1" x14ac:dyDescent="0.25">
      <c r="A99" s="14">
        <v>45566</v>
      </c>
      <c r="B99" s="14">
        <v>45657</v>
      </c>
      <c r="C99" s="15" t="s">
        <v>3284</v>
      </c>
      <c r="D99" s="16" t="s">
        <v>3284</v>
      </c>
      <c r="E99" s="7" t="s">
        <v>831</v>
      </c>
      <c r="F99" s="7" t="s">
        <v>3301</v>
      </c>
      <c r="G99" s="7" t="s">
        <v>3322</v>
      </c>
      <c r="H99" s="8" t="s">
        <v>3303</v>
      </c>
      <c r="I99" s="8" t="s">
        <v>67</v>
      </c>
      <c r="J99" s="8" t="s">
        <v>3304</v>
      </c>
      <c r="K99" s="8" t="s">
        <v>3289</v>
      </c>
      <c r="L99" s="8" t="s">
        <v>3305</v>
      </c>
      <c r="M99" s="7" t="s">
        <v>3323</v>
      </c>
      <c r="N99" s="7" t="s">
        <v>11</v>
      </c>
      <c r="O99" s="7">
        <v>30.9</v>
      </c>
      <c r="P99" s="7">
        <v>0</v>
      </c>
      <c r="Q99" s="7">
        <v>0</v>
      </c>
      <c r="R99" s="7">
        <v>0</v>
      </c>
      <c r="S99" s="3">
        <f t="shared" si="9"/>
        <v>0</v>
      </c>
      <c r="T99" s="3">
        <f t="shared" si="10"/>
        <v>0</v>
      </c>
      <c r="U99" s="3">
        <f t="shared" si="11"/>
        <v>0</v>
      </c>
      <c r="V99" s="2" t="s">
        <v>3292</v>
      </c>
      <c r="W99" s="2" t="s">
        <v>3292</v>
      </c>
      <c r="X99" s="2" t="s">
        <v>3292</v>
      </c>
      <c r="Y99" s="4">
        <f t="shared" si="12"/>
        <v>0</v>
      </c>
      <c r="Z99" s="7" t="e">
        <f>INDEX('Look Up '!B:B,MATCH(M99,'Look Up '!A:A,0))</f>
        <v>#N/A</v>
      </c>
      <c r="AA99" s="7" t="e">
        <f>INDEX('Look Up '!C:C,MATCH(M99,'Look Up '!A:A,0))</f>
        <v>#N/A</v>
      </c>
      <c r="AB99" s="7" t="e">
        <f>INDEX('Look Up '!D:D,MATCH(M99,'Look Up '!A:A,0))</f>
        <v>#N/A</v>
      </c>
      <c r="AC99" s="7" t="e">
        <f>INDEX('Look Up '!E:E,MATCH(M99,'Look Up '!A:A,0))</f>
        <v>#N/A</v>
      </c>
    </row>
    <row r="100" spans="1:29" ht="47.25" x14ac:dyDescent="0.25">
      <c r="A100" s="14">
        <v>45566</v>
      </c>
      <c r="B100" s="14">
        <v>45657</v>
      </c>
      <c r="C100" s="15" t="s">
        <v>3284</v>
      </c>
      <c r="D100" s="16" t="s">
        <v>3284</v>
      </c>
      <c r="E100" s="7" t="s">
        <v>831</v>
      </c>
      <c r="F100" s="7" t="s">
        <v>3301</v>
      </c>
      <c r="G100" s="7" t="s">
        <v>3322</v>
      </c>
      <c r="H100" s="8" t="s">
        <v>3303</v>
      </c>
      <c r="I100" s="8" t="s">
        <v>33</v>
      </c>
      <c r="J100" s="8" t="s">
        <v>3304</v>
      </c>
      <c r="K100" s="8" t="s">
        <v>3289</v>
      </c>
      <c r="L100" s="8" t="s">
        <v>3305</v>
      </c>
      <c r="M100" s="7" t="s">
        <v>3324</v>
      </c>
      <c r="N100" s="7" t="s">
        <v>11</v>
      </c>
      <c r="O100" s="7">
        <v>54.8</v>
      </c>
      <c r="P100" s="7">
        <v>0</v>
      </c>
      <c r="Q100" s="7">
        <v>0</v>
      </c>
      <c r="R100" s="7">
        <v>8</v>
      </c>
      <c r="S100" s="3">
        <f t="shared" si="9"/>
        <v>438.4</v>
      </c>
      <c r="T100" s="3">
        <f t="shared" si="10"/>
        <v>0</v>
      </c>
      <c r="U100" s="3">
        <f t="shared" si="11"/>
        <v>0</v>
      </c>
      <c r="V100" s="2" t="s">
        <v>3292</v>
      </c>
      <c r="W100" s="2" t="s">
        <v>3292</v>
      </c>
      <c r="X100" s="2" t="s">
        <v>3292</v>
      </c>
      <c r="Y100" s="4">
        <f t="shared" si="12"/>
        <v>0.43839999999999996</v>
      </c>
      <c r="Z100" s="7" t="str">
        <f>INDEX('Look Up '!B:B,MATCH(M100,'Look Up '!A:A,0))</f>
        <v>Scope3Mandatory</v>
      </c>
      <c r="AA100" s="7" t="str">
        <f>INDEX('Look Up '!C:C,MATCH(M100,'Look Up '!A:A,0))</f>
        <v>Business travel - Other (e.g. hotel, meals, etc)</v>
      </c>
      <c r="AB100" s="7" t="str">
        <f>INDEX('Look Up '!D:D,MATCH(M100,'Look Up '!A:A,0))</f>
        <v>Accommodation - Fiji</v>
      </c>
      <c r="AC100" s="7" t="str">
        <f>INDEX('Look Up '!E:E,MATCH(M100,'Look Up '!A:A,0))</f>
        <v>rpn (room per night)</v>
      </c>
    </row>
    <row r="101" spans="1:29" ht="47.25" hidden="1" x14ac:dyDescent="0.25">
      <c r="A101" s="14">
        <v>45566</v>
      </c>
      <c r="B101" s="14">
        <v>45657</v>
      </c>
      <c r="C101" s="15" t="s">
        <v>3284</v>
      </c>
      <c r="D101" s="16" t="s">
        <v>3284</v>
      </c>
      <c r="E101" s="7" t="s">
        <v>831</v>
      </c>
      <c r="F101" s="7" t="s">
        <v>3301</v>
      </c>
      <c r="G101" s="7" t="s">
        <v>3322</v>
      </c>
      <c r="H101" s="8" t="s">
        <v>3303</v>
      </c>
      <c r="I101" s="8" t="s">
        <v>65</v>
      </c>
      <c r="J101" s="8" t="s">
        <v>3304</v>
      </c>
      <c r="K101" s="8" t="s">
        <v>3289</v>
      </c>
      <c r="L101" s="8" t="s">
        <v>3305</v>
      </c>
      <c r="M101" s="7" t="s">
        <v>3325</v>
      </c>
      <c r="N101" s="7" t="s">
        <v>11</v>
      </c>
      <c r="O101" s="7">
        <v>12.77550297</v>
      </c>
      <c r="P101" s="7">
        <v>0</v>
      </c>
      <c r="Q101" s="7">
        <v>0</v>
      </c>
      <c r="R101" s="7">
        <v>0</v>
      </c>
      <c r="S101" s="3">
        <f t="shared" si="9"/>
        <v>0</v>
      </c>
      <c r="T101" s="3">
        <f t="shared" si="10"/>
        <v>0</v>
      </c>
      <c r="U101" s="3">
        <f t="shared" si="11"/>
        <v>0</v>
      </c>
      <c r="V101" s="2" t="s">
        <v>3292</v>
      </c>
      <c r="W101" s="2" t="s">
        <v>3292</v>
      </c>
      <c r="X101" s="2" t="s">
        <v>3292</v>
      </c>
      <c r="Y101" s="4">
        <f t="shared" si="12"/>
        <v>0</v>
      </c>
      <c r="Z101" s="7" t="str">
        <f>INDEX('Look Up '!B:B,MATCH(M101,'Look Up '!A:A,0))</f>
        <v>Scope3Mandatory</v>
      </c>
      <c r="AA101" s="7" t="str">
        <f>INDEX('Look Up '!C:C,MATCH(M101,'Look Up '!A:A,0))</f>
        <v>Business travel - Other (e.g. hotel, meals, etc)</v>
      </c>
      <c r="AB101" s="7" t="str">
        <f>INDEX('Look Up '!D:D,MATCH(M101,'Look Up '!A:A,0))</f>
        <v>Accommodation - Portugal</v>
      </c>
      <c r="AC101" s="7" t="str">
        <f>INDEX('Look Up '!E:E,MATCH(M101,'Look Up '!A:A,0))</f>
        <v>rpn (room per night)</v>
      </c>
    </row>
    <row r="102" spans="1:29" ht="47.25" hidden="1" x14ac:dyDescent="0.25">
      <c r="A102" s="14">
        <v>45566</v>
      </c>
      <c r="B102" s="14">
        <v>45657</v>
      </c>
      <c r="C102" s="15" t="s">
        <v>3284</v>
      </c>
      <c r="D102" s="16" t="s">
        <v>3284</v>
      </c>
      <c r="E102" s="7" t="s">
        <v>831</v>
      </c>
      <c r="F102" s="7" t="s">
        <v>3301</v>
      </c>
      <c r="G102" s="7" t="s">
        <v>3322</v>
      </c>
      <c r="H102" s="8" t="s">
        <v>3303</v>
      </c>
      <c r="I102" s="8" t="s">
        <v>47</v>
      </c>
      <c r="J102" s="8" t="s">
        <v>3304</v>
      </c>
      <c r="K102" s="8" t="s">
        <v>3289</v>
      </c>
      <c r="L102" s="8" t="s">
        <v>3305</v>
      </c>
      <c r="M102" s="7" t="s">
        <v>3326</v>
      </c>
      <c r="N102" s="7" t="s">
        <v>11</v>
      </c>
      <c r="O102" s="7">
        <v>15.33321042</v>
      </c>
      <c r="P102" s="7">
        <v>0</v>
      </c>
      <c r="Q102" s="7">
        <v>0</v>
      </c>
      <c r="R102" s="7">
        <v>0</v>
      </c>
      <c r="S102" s="3">
        <f t="shared" si="9"/>
        <v>0</v>
      </c>
      <c r="T102" s="3">
        <f t="shared" si="10"/>
        <v>0</v>
      </c>
      <c r="U102" s="3">
        <f t="shared" si="11"/>
        <v>0</v>
      </c>
      <c r="V102" s="2" t="s">
        <v>3292</v>
      </c>
      <c r="W102" s="2" t="s">
        <v>3292</v>
      </c>
      <c r="X102" s="2" t="s">
        <v>3292</v>
      </c>
      <c r="Y102" s="4">
        <f t="shared" si="12"/>
        <v>0</v>
      </c>
      <c r="Z102" s="7" t="str">
        <f>INDEX('Look Up '!B:B,MATCH(M102,'Look Up '!A:A,0))</f>
        <v>Scope3Mandatory</v>
      </c>
      <c r="AA102" s="7" t="str">
        <f>INDEX('Look Up '!C:C,MATCH(M102,'Look Up '!A:A,0))</f>
        <v>Business travel - Other (e.g. hotel, meals, etc)</v>
      </c>
      <c r="AB102" s="7" t="str">
        <f>INDEX('Look Up '!D:D,MATCH(M102,'Look Up '!A:A,0))</f>
        <v>Accommodation - Italy</v>
      </c>
      <c r="AC102" s="7" t="str">
        <f>INDEX('Look Up '!E:E,MATCH(M102,'Look Up '!A:A,0))</f>
        <v>rpn (room per night)</v>
      </c>
    </row>
    <row r="103" spans="1:29" ht="47.25" x14ac:dyDescent="0.25">
      <c r="A103" s="14">
        <v>45566</v>
      </c>
      <c r="B103" s="14">
        <v>45657</v>
      </c>
      <c r="C103" s="15" t="s">
        <v>3284</v>
      </c>
      <c r="D103" s="16" t="s">
        <v>3284</v>
      </c>
      <c r="E103" s="7" t="s">
        <v>796</v>
      </c>
      <c r="F103" s="7" t="s">
        <v>3301</v>
      </c>
      <c r="G103" s="7" t="s">
        <v>3327</v>
      </c>
      <c r="H103" s="8" t="s">
        <v>3328</v>
      </c>
      <c r="I103" s="8" t="s">
        <v>90</v>
      </c>
      <c r="J103" s="8" t="s">
        <v>3304</v>
      </c>
      <c r="K103" s="8" t="s">
        <v>3329</v>
      </c>
      <c r="L103" s="8" t="s">
        <v>3330</v>
      </c>
      <c r="M103" s="7" t="s">
        <v>3331</v>
      </c>
      <c r="N103" s="7" t="s">
        <v>91</v>
      </c>
      <c r="O103" s="7">
        <v>0.193417546</v>
      </c>
      <c r="P103" s="7">
        <v>2.2274699999999999E-5</v>
      </c>
      <c r="Q103" s="7">
        <v>8.4325540000000003E-4</v>
      </c>
      <c r="R103" s="7">
        <v>2062</v>
      </c>
      <c r="S103" s="3">
        <f t="shared" si="9"/>
        <v>398.82697985199997</v>
      </c>
      <c r="T103" s="3">
        <f t="shared" si="10"/>
        <v>4.5930431399999999E-2</v>
      </c>
      <c r="U103" s="3">
        <f t="shared" si="11"/>
        <v>1.7387926348</v>
      </c>
      <c r="V103" s="2" t="s">
        <v>3292</v>
      </c>
      <c r="W103" s="2" t="s">
        <v>3292</v>
      </c>
      <c r="X103" s="2" t="s">
        <v>3292</v>
      </c>
      <c r="Y103" s="4">
        <f t="shared" si="12"/>
        <v>0.40061170291819997</v>
      </c>
      <c r="Z103" s="7" t="str">
        <f>INDEX('Look Up '!B:B,MATCH(M103,'Look Up '!A:A,0))</f>
        <v>Scope3Mandatory</v>
      </c>
      <c r="AA103" s="7" t="str">
        <f>INDEX('Look Up '!C:C,MATCH(M103,'Look Up '!A:A,0))</f>
        <v>Business travel - Air travel domestic</v>
      </c>
      <c r="AB103" s="7" t="str">
        <f>INDEX('Look Up '!D:D,MATCH(M103,'Look Up '!A:A,0))</f>
        <v>Air Travel - Domestic Ave</v>
      </c>
      <c r="AC103" s="7" t="str">
        <f>INDEX('Look Up '!E:E,MATCH(M103,'Look Up '!A:A,0))</f>
        <v>pkm (person kilometers travelled)</v>
      </c>
    </row>
    <row r="104" spans="1:29" ht="47.25" x14ac:dyDescent="0.25">
      <c r="A104" s="14">
        <v>45566</v>
      </c>
      <c r="B104" s="14">
        <v>45657</v>
      </c>
      <c r="C104" s="15" t="s">
        <v>3284</v>
      </c>
      <c r="D104" s="16" t="s">
        <v>3284</v>
      </c>
      <c r="E104" s="7" t="s">
        <v>796</v>
      </c>
      <c r="F104" s="7" t="s">
        <v>3301</v>
      </c>
      <c r="G104" s="7" t="s">
        <v>3322</v>
      </c>
      <c r="H104" s="8" t="s">
        <v>3303</v>
      </c>
      <c r="I104" s="8" t="s">
        <v>93</v>
      </c>
      <c r="J104" s="8" t="s">
        <v>3304</v>
      </c>
      <c r="K104" s="8" t="s">
        <v>3289</v>
      </c>
      <c r="L104" s="8" t="s">
        <v>3332</v>
      </c>
      <c r="M104" s="7" t="s">
        <v>3333</v>
      </c>
      <c r="N104" s="7" t="s">
        <v>91</v>
      </c>
      <c r="O104" s="7">
        <v>0.17585382560000001</v>
      </c>
      <c r="P104" s="7">
        <v>2.0251999999999999E-5</v>
      </c>
      <c r="Q104" s="7">
        <v>7.6668169999999998E-4</v>
      </c>
      <c r="R104" s="7">
        <v>202321.89965000001</v>
      </c>
      <c r="S104" s="3">
        <f t="shared" si="9"/>
        <v>35579.080056111809</v>
      </c>
      <c r="T104" s="3">
        <f t="shared" si="10"/>
        <v>4.0974231117117998</v>
      </c>
      <c r="U104" s="3">
        <f t="shared" si="11"/>
        <v>155.1164979708914</v>
      </c>
      <c r="V104" s="2" t="s">
        <v>3292</v>
      </c>
      <c r="W104" s="2" t="s">
        <v>3292</v>
      </c>
      <c r="X104" s="2" t="s">
        <v>3292</v>
      </c>
      <c r="Y104" s="4">
        <f t="shared" si="12"/>
        <v>35.738293977194417</v>
      </c>
      <c r="Z104" s="7" t="str">
        <f>INDEX('Look Up '!B:B,MATCH(M104,'Look Up '!A:A,0))</f>
        <v>Scope3Mandatory</v>
      </c>
      <c r="AA104" s="7" t="str">
        <f>INDEX('Look Up '!C:C,MATCH(M104,'Look Up '!A:A,0))</f>
        <v>Business travel - Air travel domestic</v>
      </c>
      <c r="AB104" s="7" t="str">
        <f>INDEX('Look Up '!D:D,MATCH(M104,'Look Up '!A:A,0))</f>
        <v>Air Travel - Domestic Large</v>
      </c>
      <c r="AC104" s="7" t="str">
        <f>INDEX('Look Up '!E:E,MATCH(M104,'Look Up '!A:A,0))</f>
        <v>pkm (person kilometers travelled)</v>
      </c>
    </row>
    <row r="105" spans="1:29" ht="47.25" x14ac:dyDescent="0.25">
      <c r="A105" s="14">
        <v>45566</v>
      </c>
      <c r="B105" s="14">
        <v>45657</v>
      </c>
      <c r="C105" s="15" t="s">
        <v>3284</v>
      </c>
      <c r="D105" s="16" t="s">
        <v>3284</v>
      </c>
      <c r="E105" s="7" t="s">
        <v>796</v>
      </c>
      <c r="F105" s="7" t="s">
        <v>3301</v>
      </c>
      <c r="G105" s="7" t="s">
        <v>3322</v>
      </c>
      <c r="H105" s="8" t="s">
        <v>3303</v>
      </c>
      <c r="I105" s="8" t="s">
        <v>95</v>
      </c>
      <c r="J105" s="8" t="s">
        <v>3304</v>
      </c>
      <c r="K105" s="8" t="s">
        <v>3289</v>
      </c>
      <c r="L105" s="8" t="s">
        <v>3332</v>
      </c>
      <c r="M105" s="7" t="s">
        <v>3334</v>
      </c>
      <c r="N105" s="7" t="s">
        <v>91</v>
      </c>
      <c r="O105" s="7">
        <v>0.2022103623</v>
      </c>
      <c r="P105" s="7">
        <v>2.32873E-5</v>
      </c>
      <c r="Q105" s="7">
        <v>8.8159000000000002E-4</v>
      </c>
      <c r="R105" s="7">
        <v>103290.9166</v>
      </c>
      <c r="S105" s="3">
        <f t="shared" si="9"/>
        <v>20886.493667985083</v>
      </c>
      <c r="T105" s="3">
        <f t="shared" si="10"/>
        <v>2.40536656213918</v>
      </c>
      <c r="U105" s="3">
        <f t="shared" si="11"/>
        <v>91.060239165393995</v>
      </c>
      <c r="V105" s="2" t="s">
        <v>3292</v>
      </c>
      <c r="W105" s="2" t="s">
        <v>3292</v>
      </c>
      <c r="X105" s="2" t="s">
        <v>3292</v>
      </c>
      <c r="Y105" s="4">
        <f t="shared" si="12"/>
        <v>20.97995927371262</v>
      </c>
      <c r="Z105" s="7" t="str">
        <f>INDEX('Look Up '!B:B,MATCH(M105,'Look Up '!A:A,0))</f>
        <v>Scope3Mandatory</v>
      </c>
      <c r="AA105" s="7" t="str">
        <f>INDEX('Look Up '!C:C,MATCH(M105,'Look Up '!A:A,0))</f>
        <v>Business travel - Air travel domestic</v>
      </c>
      <c r="AB105" s="7" t="str">
        <f>INDEX('Look Up '!D:D,MATCH(M105,'Look Up '!A:A,0))</f>
        <v>Air Travel - Domestic Medium</v>
      </c>
      <c r="AC105" s="7" t="str">
        <f>INDEX('Look Up '!E:E,MATCH(M105,'Look Up '!A:A,0))</f>
        <v>pkm (person kilometers travelled)</v>
      </c>
    </row>
    <row r="106" spans="1:29" ht="47.25" x14ac:dyDescent="0.25">
      <c r="A106" s="14">
        <v>45566</v>
      </c>
      <c r="B106" s="14">
        <v>45657</v>
      </c>
      <c r="C106" s="15" t="s">
        <v>3284</v>
      </c>
      <c r="D106" s="16" t="s">
        <v>3284</v>
      </c>
      <c r="E106" s="7" t="s">
        <v>796</v>
      </c>
      <c r="F106" s="7" t="s">
        <v>3301</v>
      </c>
      <c r="G106" s="7" t="s">
        <v>3322</v>
      </c>
      <c r="H106" s="8" t="s">
        <v>3303</v>
      </c>
      <c r="I106" s="8" t="s">
        <v>97</v>
      </c>
      <c r="J106" s="8" t="s">
        <v>3304</v>
      </c>
      <c r="K106" s="8" t="s">
        <v>3289</v>
      </c>
      <c r="L106" s="8" t="s">
        <v>3332</v>
      </c>
      <c r="M106" s="7" t="s">
        <v>3335</v>
      </c>
      <c r="N106" s="7" t="s">
        <v>91</v>
      </c>
      <c r="O106" s="7">
        <v>0.57891230770000002</v>
      </c>
      <c r="P106" s="7">
        <v>2.8841628999999999E-3</v>
      </c>
      <c r="Q106" s="7">
        <v>9.0416290000000007E-3</v>
      </c>
      <c r="R106" s="7">
        <v>1081.4791600000001</v>
      </c>
      <c r="S106" s="3">
        <f t="shared" si="9"/>
        <v>626.08159624505765</v>
      </c>
      <c r="T106" s="3">
        <f t="shared" si="10"/>
        <v>3.1191620703951641</v>
      </c>
      <c r="U106" s="3">
        <f t="shared" si="11"/>
        <v>9.7783333359516416</v>
      </c>
      <c r="V106" s="2" t="s">
        <v>3292</v>
      </c>
      <c r="W106" s="2" t="s">
        <v>3292</v>
      </c>
      <c r="X106" s="2" t="s">
        <v>3292</v>
      </c>
      <c r="Y106" s="4">
        <f t="shared" si="12"/>
        <v>0.63897909165140443</v>
      </c>
      <c r="Z106" s="7" t="str">
        <f>INDEX('Look Up '!B:B,MATCH(M106,'Look Up '!A:A,0))</f>
        <v>Scope3Mandatory</v>
      </c>
      <c r="AA106" s="7" t="str">
        <f>INDEX('Look Up '!C:C,MATCH(M106,'Look Up '!A:A,0))</f>
        <v>Business travel - Air travel domestic</v>
      </c>
      <c r="AB106" s="7" t="str">
        <f>INDEX('Look Up '!D:D,MATCH(M106,'Look Up '!A:A,0))</f>
        <v>Air Travel - Domestic Small</v>
      </c>
      <c r="AC106" s="7" t="str">
        <f>INDEX('Look Up '!E:E,MATCH(M106,'Look Up '!A:A,0))</f>
        <v>pkm (person kilometers travelled)</v>
      </c>
    </row>
    <row r="107" spans="1:29" ht="47.25" x14ac:dyDescent="0.25">
      <c r="A107" s="14">
        <v>45566</v>
      </c>
      <c r="B107" s="14">
        <v>45657</v>
      </c>
      <c r="C107" s="15" t="s">
        <v>3284</v>
      </c>
      <c r="D107" s="16" t="s">
        <v>3284</v>
      </c>
      <c r="E107" s="7" t="s">
        <v>796</v>
      </c>
      <c r="F107" s="7" t="s">
        <v>3301</v>
      </c>
      <c r="G107" s="7" t="s">
        <v>3322</v>
      </c>
      <c r="H107" s="8" t="s">
        <v>3303</v>
      </c>
      <c r="I107" s="8" t="s">
        <v>103</v>
      </c>
      <c r="J107" s="8" t="s">
        <v>3304</v>
      </c>
      <c r="K107" s="8" t="s">
        <v>3289</v>
      </c>
      <c r="L107" s="8" t="s">
        <v>3332</v>
      </c>
      <c r="M107" s="8" t="s">
        <v>3336</v>
      </c>
      <c r="N107" s="7" t="s">
        <v>91</v>
      </c>
      <c r="O107" s="17">
        <v>0.42668</v>
      </c>
      <c r="P107" s="17">
        <v>2.2399999999999999E-5</v>
      </c>
      <c r="Q107" s="17">
        <v>1.8852349E-3</v>
      </c>
      <c r="R107" s="7">
        <v>14466.39322</v>
      </c>
      <c r="S107" s="3">
        <f t="shared" si="9"/>
        <v>6172.5206591096003</v>
      </c>
      <c r="T107" s="3">
        <f t="shared" si="10"/>
        <v>0.32404720812799997</v>
      </c>
      <c r="U107" s="3">
        <f t="shared" si="11"/>
        <v>27.272549375467378</v>
      </c>
      <c r="V107" s="2" t="s">
        <v>3292</v>
      </c>
      <c r="W107" s="2" t="s">
        <v>3292</v>
      </c>
      <c r="X107" s="2" t="s">
        <v>3292</v>
      </c>
      <c r="Y107" s="4">
        <f t="shared" si="12"/>
        <v>6.2001172556931952</v>
      </c>
      <c r="Z107" s="7" t="str">
        <f>INDEX('Look Up '!B:B,MATCH(M107,'Look Up '!A:A,0))</f>
        <v>Scope3Mandatory</v>
      </c>
      <c r="AA107" s="7" t="str">
        <f>INDEX('Look Up '!C:C,MATCH(M107,'Look Up '!A:A,0))</f>
        <v>Business travel - Air travel international - Business class</v>
      </c>
      <c r="AB107" s="7" t="str">
        <f>INDEX('Look Up '!D:D,MATCH(M107,'Look Up '!A:A,0))</f>
        <v>Air Travel - Long Haul Business</v>
      </c>
      <c r="AC107" s="7" t="str">
        <f>INDEX('Look Up '!E:E,MATCH(M107,'Look Up '!A:A,0))</f>
        <v>pkm (person kilometers travelled)</v>
      </c>
    </row>
    <row r="108" spans="1:29" ht="47.25" x14ac:dyDescent="0.25">
      <c r="A108" s="14">
        <v>45566</v>
      </c>
      <c r="B108" s="14">
        <v>45657</v>
      </c>
      <c r="C108" s="15" t="s">
        <v>3284</v>
      </c>
      <c r="D108" s="16" t="s">
        <v>3284</v>
      </c>
      <c r="E108" s="7" t="s">
        <v>796</v>
      </c>
      <c r="F108" s="7" t="s">
        <v>3301</v>
      </c>
      <c r="G108" s="7" t="s">
        <v>3322</v>
      </c>
      <c r="H108" s="8" t="s">
        <v>3303</v>
      </c>
      <c r="I108" s="8" t="s">
        <v>105</v>
      </c>
      <c r="J108" s="8" t="s">
        <v>3304</v>
      </c>
      <c r="K108" s="8" t="s">
        <v>3289</v>
      </c>
      <c r="L108" s="8" t="s">
        <v>3332</v>
      </c>
      <c r="M108" s="7" t="s">
        <v>3337</v>
      </c>
      <c r="N108" s="7" t="s">
        <v>91</v>
      </c>
      <c r="O108" s="7">
        <v>0.14713000000000001</v>
      </c>
      <c r="P108" s="7">
        <v>1.1199999999999999E-5</v>
      </c>
      <c r="Q108" s="7">
        <v>6.4916110000000002E-4</v>
      </c>
      <c r="R108" s="39">
        <v>223899.98399000001</v>
      </c>
      <c r="S108" s="3">
        <f t="shared" si="9"/>
        <v>32942.404644448703</v>
      </c>
      <c r="T108" s="3">
        <f t="shared" si="10"/>
        <v>2.5076798206879998</v>
      </c>
      <c r="U108" s="3">
        <f t="shared" si="11"/>
        <v>145.3471598969308</v>
      </c>
      <c r="V108" s="2" t="s">
        <v>3292</v>
      </c>
      <c r="W108" s="2" t="s">
        <v>3292</v>
      </c>
      <c r="X108" s="2" t="s">
        <v>3292</v>
      </c>
      <c r="Y108" s="4">
        <f t="shared" si="12"/>
        <v>33.090259484166324</v>
      </c>
      <c r="Z108" s="7" t="str">
        <f>INDEX('Look Up '!B:B,MATCH(M108,'Look Up '!A:A,0))</f>
        <v>Scope3Mandatory</v>
      </c>
      <c r="AA108" s="7" t="str">
        <f>INDEX('Look Up '!C:C,MATCH(M108,'Look Up '!A:A,0))</f>
        <v>Business travel - Air travel international - Economy</v>
      </c>
      <c r="AB108" s="7" t="str">
        <f>INDEX('Look Up '!D:D,MATCH(M108,'Look Up '!A:A,0))</f>
        <v>Air Travel - Long Haul Economy</v>
      </c>
      <c r="AC108" s="7" t="str">
        <f>INDEX('Look Up '!E:E,MATCH(M108,'Look Up '!A:A,0))</f>
        <v>pkm (person kilometers travelled)</v>
      </c>
    </row>
    <row r="109" spans="1:29" ht="47.25" hidden="1" x14ac:dyDescent="0.25">
      <c r="A109" s="14">
        <v>45566</v>
      </c>
      <c r="B109" s="14">
        <v>45657</v>
      </c>
      <c r="C109" s="15" t="s">
        <v>3284</v>
      </c>
      <c r="D109" s="16" t="s">
        <v>3284</v>
      </c>
      <c r="E109" s="7" t="s">
        <v>796</v>
      </c>
      <c r="F109" s="7" t="s">
        <v>3301</v>
      </c>
      <c r="G109" s="7" t="s">
        <v>3322</v>
      </c>
      <c r="H109" s="8" t="s">
        <v>3303</v>
      </c>
      <c r="I109" s="8" t="s">
        <v>109</v>
      </c>
      <c r="J109" s="8" t="s">
        <v>3304</v>
      </c>
      <c r="K109" s="8" t="s">
        <v>3289</v>
      </c>
      <c r="L109" s="8" t="s">
        <v>3332</v>
      </c>
      <c r="M109" s="7" t="s">
        <v>3338</v>
      </c>
      <c r="N109" s="7" t="s">
        <v>91</v>
      </c>
      <c r="O109" s="7">
        <v>0.23541000000000001</v>
      </c>
      <c r="P109" s="7">
        <v>1.1199999999999999E-5</v>
      </c>
      <c r="Q109" s="7">
        <v>1.0404361999999999E-3</v>
      </c>
      <c r="R109" s="39">
        <v>0</v>
      </c>
      <c r="S109" s="3">
        <f t="shared" si="9"/>
        <v>0</v>
      </c>
      <c r="T109" s="3">
        <f t="shared" si="10"/>
        <v>0</v>
      </c>
      <c r="U109" s="3">
        <f t="shared" si="11"/>
        <v>0</v>
      </c>
      <c r="V109" s="2" t="s">
        <v>3292</v>
      </c>
      <c r="W109" s="2" t="s">
        <v>3292</v>
      </c>
      <c r="X109" s="2" t="s">
        <v>3292</v>
      </c>
      <c r="Y109" s="4">
        <f t="shared" si="12"/>
        <v>0</v>
      </c>
      <c r="Z109" s="7" t="str">
        <f>INDEX('Look Up '!B:B,MATCH(M109,'Look Up '!A:A,0))</f>
        <v>Scope3Mandatory</v>
      </c>
      <c r="AA109" s="7" t="str">
        <f>INDEX('Look Up '!C:C,MATCH(M109,'Look Up '!A:A,0))</f>
        <v>Business travel - Air travel international - Premium economy</v>
      </c>
      <c r="AB109" s="7" t="str">
        <f>INDEX('Look Up '!D:D,MATCH(M109,'Look Up '!A:A,0))</f>
        <v>Air Travel - Long Haul Premium Economy</v>
      </c>
      <c r="AC109" s="7" t="str">
        <f>INDEX('Look Up '!E:E,MATCH(M109,'Look Up '!A:A,0))</f>
        <v>pkm (person kilometers travelled)</v>
      </c>
    </row>
    <row r="110" spans="1:29" ht="47.25" x14ac:dyDescent="0.25">
      <c r="A110" s="14">
        <v>45566</v>
      </c>
      <c r="B110" s="14">
        <v>45657</v>
      </c>
      <c r="C110" s="15" t="s">
        <v>3284</v>
      </c>
      <c r="D110" s="16" t="s">
        <v>3284</v>
      </c>
      <c r="E110" s="1" t="s">
        <v>796</v>
      </c>
      <c r="F110" s="1" t="s">
        <v>3301</v>
      </c>
      <c r="G110" s="1" t="s">
        <v>3322</v>
      </c>
      <c r="H110" s="1" t="s">
        <v>3303</v>
      </c>
      <c r="I110" s="8" t="s">
        <v>113</v>
      </c>
      <c r="J110" s="1" t="s">
        <v>3304</v>
      </c>
      <c r="K110" s="1" t="s">
        <v>3289</v>
      </c>
      <c r="L110" s="18" t="s">
        <v>3332</v>
      </c>
      <c r="M110" s="1" t="s">
        <v>3339</v>
      </c>
      <c r="N110" s="19" t="s">
        <v>91</v>
      </c>
      <c r="O110" s="20">
        <v>0.22539000000000001</v>
      </c>
      <c r="P110" s="19">
        <v>1.1199999999999999E-5</v>
      </c>
      <c r="Q110" s="9">
        <v>9.9597319999999989E-4</v>
      </c>
      <c r="R110" s="39">
        <v>4757.2208600000004</v>
      </c>
      <c r="S110" s="3">
        <f t="shared" si="9"/>
        <v>1072.2300096354002</v>
      </c>
      <c r="T110" s="3">
        <f t="shared" si="10"/>
        <v>5.3280873632E-2</v>
      </c>
      <c r="U110" s="3">
        <f t="shared" si="11"/>
        <v>4.7380644830409517</v>
      </c>
      <c r="V110" s="2" t="s">
        <v>3292</v>
      </c>
      <c r="W110" s="2" t="s">
        <v>3292</v>
      </c>
      <c r="X110" s="2" t="s">
        <v>3292</v>
      </c>
      <c r="Y110" s="4">
        <f t="shared" si="12"/>
        <v>1.0770213549920731</v>
      </c>
      <c r="Z110" s="7" t="str">
        <f>INDEX('Look Up '!B:B,MATCH(M110,'Look Up '!A:A,0))</f>
        <v>Scope3Mandatory</v>
      </c>
      <c r="AA110" s="7" t="str">
        <f>INDEX('Look Up '!C:C,MATCH(M110,'Look Up '!A:A,0))</f>
        <v>Business travel - Air travel international - Business class</v>
      </c>
      <c r="AB110" s="7" t="str">
        <f>INDEX('Look Up '!D:D,MATCH(M110,'Look Up '!A:A,0))</f>
        <v>Air Travel - Short Haul Business</v>
      </c>
      <c r="AC110" s="7" t="str">
        <f>INDEX('Look Up '!E:E,MATCH(M110,'Look Up '!A:A,0))</f>
        <v>pkm (person kilometers travelled)</v>
      </c>
    </row>
    <row r="111" spans="1:29" ht="47.25" x14ac:dyDescent="0.25">
      <c r="A111" s="14">
        <v>45566</v>
      </c>
      <c r="B111" s="14">
        <v>45657</v>
      </c>
      <c r="C111" s="15" t="s">
        <v>3284</v>
      </c>
      <c r="D111" s="16" t="s">
        <v>3284</v>
      </c>
      <c r="E111" s="7" t="s">
        <v>796</v>
      </c>
      <c r="F111" s="7" t="s">
        <v>3301</v>
      </c>
      <c r="G111" s="7" t="s">
        <v>3322</v>
      </c>
      <c r="H111" s="8" t="s">
        <v>3303</v>
      </c>
      <c r="I111" s="8" t="s">
        <v>115</v>
      </c>
      <c r="J111" s="8" t="s">
        <v>3304</v>
      </c>
      <c r="K111" s="8" t="s">
        <v>3289</v>
      </c>
      <c r="L111" s="8" t="s">
        <v>3332</v>
      </c>
      <c r="M111" s="7" t="s">
        <v>3340</v>
      </c>
      <c r="N111" s="7" t="s">
        <v>91</v>
      </c>
      <c r="O111" s="7">
        <v>0.15026</v>
      </c>
      <c r="P111" s="7">
        <v>1.1199999999999999E-5</v>
      </c>
      <c r="Q111" s="7">
        <v>6.6694629999999996E-4</v>
      </c>
      <c r="R111" s="39">
        <v>69259.72838</v>
      </c>
      <c r="S111" s="3">
        <f t="shared" si="9"/>
        <v>10406.9667863788</v>
      </c>
      <c r="T111" s="3">
        <f t="shared" si="10"/>
        <v>0.77570895785600003</v>
      </c>
      <c r="U111" s="3">
        <f t="shared" si="11"/>
        <v>46.192519582045989</v>
      </c>
      <c r="V111" s="2" t="s">
        <v>3292</v>
      </c>
      <c r="W111" s="2" t="s">
        <v>3292</v>
      </c>
      <c r="X111" s="2" t="s">
        <v>3292</v>
      </c>
      <c r="Y111" s="4">
        <f t="shared" si="12"/>
        <v>10.4539350149187</v>
      </c>
      <c r="Z111" s="7" t="str">
        <f>INDEX('Look Up '!B:B,MATCH(M111,'Look Up '!A:A,0))</f>
        <v>Scope3Mandatory</v>
      </c>
      <c r="AA111" s="7" t="str">
        <f>INDEX('Look Up '!C:C,MATCH(M111,'Look Up '!A:A,0))</f>
        <v>Business travel - Air travel international - Economy</v>
      </c>
      <c r="AB111" s="7" t="str">
        <f>INDEX('Look Up '!D:D,MATCH(M111,'Look Up '!A:A,0))</f>
        <v>Air Travel - Short Haul Economy</v>
      </c>
      <c r="AC111" s="7" t="str">
        <f>INDEX('Look Up '!E:E,MATCH(M111,'Look Up '!A:A,0))</f>
        <v>pkm (person kilometers travelled)</v>
      </c>
    </row>
    <row r="112" spans="1:29" ht="63" hidden="1" x14ac:dyDescent="0.25">
      <c r="A112" s="14">
        <v>45566</v>
      </c>
      <c r="B112" s="14">
        <v>45657</v>
      </c>
      <c r="C112" s="15" t="s">
        <v>3284</v>
      </c>
      <c r="D112" s="16" t="s">
        <v>3284</v>
      </c>
      <c r="E112" s="7" t="s">
        <v>815</v>
      </c>
      <c r="F112" s="7" t="s">
        <v>3301</v>
      </c>
      <c r="G112" s="7" t="s">
        <v>3341</v>
      </c>
      <c r="H112" s="8" t="s">
        <v>3303</v>
      </c>
      <c r="I112" s="8" t="s">
        <v>186</v>
      </c>
      <c r="J112" s="8" t="s">
        <v>3304</v>
      </c>
      <c r="K112" s="8" t="s">
        <v>3342</v>
      </c>
      <c r="L112" s="8" t="s">
        <v>3343</v>
      </c>
      <c r="M112" s="7" t="s">
        <v>186</v>
      </c>
      <c r="N112" s="7" t="s">
        <v>170</v>
      </c>
      <c r="O112" s="7">
        <v>0.3137383869</v>
      </c>
      <c r="P112" s="7">
        <v>4.1714509999999996E-3</v>
      </c>
      <c r="Q112" s="7">
        <v>9.5708615999999993E-3</v>
      </c>
      <c r="R112" s="39">
        <v>0</v>
      </c>
      <c r="S112" s="3">
        <f t="shared" si="9"/>
        <v>0</v>
      </c>
      <c r="T112" s="3">
        <f t="shared" si="10"/>
        <v>0</v>
      </c>
      <c r="U112" s="3">
        <f t="shared" si="11"/>
        <v>0</v>
      </c>
      <c r="V112" s="2" t="s">
        <v>3292</v>
      </c>
      <c r="W112" s="2" t="s">
        <v>3292</v>
      </c>
      <c r="X112" s="2" t="s">
        <v>3292</v>
      </c>
      <c r="Y112" s="4">
        <f t="shared" si="12"/>
        <v>0</v>
      </c>
      <c r="Z112" s="7" t="e">
        <f>INDEX('Look Up '!B:B,MATCH(M112,'Look Up '!A:A,0))</f>
        <v>#N/A</v>
      </c>
      <c r="AA112" s="7" t="e">
        <f>INDEX('Look Up '!C:C,MATCH(M112,'Look Up '!A:A,0))</f>
        <v>#N/A</v>
      </c>
      <c r="AB112" s="7" t="e">
        <f>INDEX('Look Up '!D:D,MATCH(M112,'Look Up '!A:A,0))</f>
        <v>#N/A</v>
      </c>
      <c r="AC112" s="7" t="e">
        <f>INDEX('Look Up '!E:E,MATCH(M112,'Look Up '!A:A,0))</f>
        <v>#N/A</v>
      </c>
    </row>
    <row r="113" spans="1:29" ht="63" hidden="1" x14ac:dyDescent="0.25">
      <c r="A113" s="14">
        <v>45566</v>
      </c>
      <c r="B113" s="14">
        <v>45657</v>
      </c>
      <c r="C113" s="15" t="s">
        <v>3284</v>
      </c>
      <c r="D113" s="16" t="s">
        <v>3284</v>
      </c>
      <c r="E113" s="7" t="s">
        <v>815</v>
      </c>
      <c r="F113" s="7" t="s">
        <v>3301</v>
      </c>
      <c r="G113" s="7" t="s">
        <v>3341</v>
      </c>
      <c r="H113" s="8" t="s">
        <v>3303</v>
      </c>
      <c r="I113" s="8" t="s">
        <v>172</v>
      </c>
      <c r="J113" s="8" t="s">
        <v>3304</v>
      </c>
      <c r="K113" s="8" t="s">
        <v>3342</v>
      </c>
      <c r="L113" s="8" t="s">
        <v>3343</v>
      </c>
      <c r="M113" s="7" t="s">
        <v>172</v>
      </c>
      <c r="N113" s="7" t="s">
        <v>170</v>
      </c>
      <c r="O113" s="7">
        <v>0.30088263990000003</v>
      </c>
      <c r="P113" s="7">
        <v>4.5103720000000001E-4</v>
      </c>
      <c r="Q113" s="7">
        <v>4.2687454000000001E-3</v>
      </c>
      <c r="R113" s="39">
        <v>0</v>
      </c>
      <c r="S113" s="3">
        <f t="shared" si="9"/>
        <v>0</v>
      </c>
      <c r="T113" s="3">
        <f t="shared" si="10"/>
        <v>0</v>
      </c>
      <c r="U113" s="3">
        <f t="shared" si="11"/>
        <v>0</v>
      </c>
      <c r="V113" s="2" t="s">
        <v>3292</v>
      </c>
      <c r="W113" s="2" t="s">
        <v>3292</v>
      </c>
      <c r="X113" s="2" t="s">
        <v>3292</v>
      </c>
      <c r="Y113" s="4">
        <f t="shared" si="12"/>
        <v>0</v>
      </c>
      <c r="Z113" s="7" t="str">
        <f>INDEX('Look Up '!B:B,MATCH(M113,'Look Up '!A:A,0))</f>
        <v>Scope3Mandatory</v>
      </c>
      <c r="AA113" s="7" t="str">
        <f>INDEX('Look Up '!C:C,MATCH(M113,'Look Up '!A:A,0))</f>
        <v>Freight rail, road, coastal shipping and couriers</v>
      </c>
      <c r="AB113" s="7" t="str">
        <f>INDEX('Look Up '!D:D,MATCH(M113,'Look Up '!A:A,0))</f>
        <v>Freight - Light Vehicle-Diesel-&lt;2010-2000-3000CC</v>
      </c>
      <c r="AC113" s="7" t="str">
        <f>INDEX('Look Up '!E:E,MATCH(M113,'Look Up '!A:A,0))</f>
        <v>km</v>
      </c>
    </row>
    <row r="114" spans="1:29" ht="63" hidden="1" x14ac:dyDescent="0.25">
      <c r="A114" s="14">
        <v>45566</v>
      </c>
      <c r="B114" s="14">
        <v>45657</v>
      </c>
      <c r="C114" s="15" t="s">
        <v>3284</v>
      </c>
      <c r="D114" s="16" t="s">
        <v>3284</v>
      </c>
      <c r="E114" s="7" t="s">
        <v>815</v>
      </c>
      <c r="F114" s="7" t="s">
        <v>3301</v>
      </c>
      <c r="G114" s="7" t="s">
        <v>3341</v>
      </c>
      <c r="H114" s="8" t="s">
        <v>3303</v>
      </c>
      <c r="I114" s="8" t="s">
        <v>188</v>
      </c>
      <c r="J114" s="8" t="s">
        <v>3304</v>
      </c>
      <c r="K114" s="8" t="s">
        <v>3342</v>
      </c>
      <c r="L114" s="8" t="s">
        <v>3343</v>
      </c>
      <c r="M114" s="7" t="s">
        <v>188</v>
      </c>
      <c r="N114" s="7" t="s">
        <v>170</v>
      </c>
      <c r="O114" s="7">
        <v>0.2627631808</v>
      </c>
      <c r="P114" s="7">
        <v>3.4936870000000001E-3</v>
      </c>
      <c r="Q114" s="7">
        <v>8.0158186999999999E-3</v>
      </c>
      <c r="R114" s="39">
        <v>0</v>
      </c>
      <c r="S114" s="3">
        <f t="shared" si="9"/>
        <v>0</v>
      </c>
      <c r="T114" s="3">
        <f t="shared" si="10"/>
        <v>0</v>
      </c>
      <c r="U114" s="3">
        <f t="shared" si="11"/>
        <v>0</v>
      </c>
      <c r="V114" s="2" t="s">
        <v>3292</v>
      </c>
      <c r="W114" s="2" t="s">
        <v>3292</v>
      </c>
      <c r="X114" s="2" t="s">
        <v>3292</v>
      </c>
      <c r="Y114" s="4">
        <f t="shared" si="12"/>
        <v>0</v>
      </c>
      <c r="Z114" s="7" t="e">
        <f>INDEX('Look Up '!B:B,MATCH(M114,'Look Up '!A:A,0))</f>
        <v>#N/A</v>
      </c>
      <c r="AA114" s="7" t="e">
        <f>INDEX('Look Up '!C:C,MATCH(M114,'Look Up '!A:A,0))</f>
        <v>#N/A</v>
      </c>
      <c r="AB114" s="7" t="e">
        <f>INDEX('Look Up '!D:D,MATCH(M114,'Look Up '!A:A,0))</f>
        <v>#N/A</v>
      </c>
      <c r="AC114" s="7" t="e">
        <f>INDEX('Look Up '!E:E,MATCH(M114,'Look Up '!A:A,0))</f>
        <v>#N/A</v>
      </c>
    </row>
    <row r="115" spans="1:29" ht="63" hidden="1" x14ac:dyDescent="0.25">
      <c r="A115" s="14">
        <v>45566</v>
      </c>
      <c r="B115" s="14">
        <v>45657</v>
      </c>
      <c r="C115" s="15" t="s">
        <v>3284</v>
      </c>
      <c r="D115" s="16" t="s">
        <v>3284</v>
      </c>
      <c r="E115" s="7" t="s">
        <v>815</v>
      </c>
      <c r="F115" s="7" t="s">
        <v>3301</v>
      </c>
      <c r="G115" s="7" t="s">
        <v>3341</v>
      </c>
      <c r="H115" s="8" t="s">
        <v>3303</v>
      </c>
      <c r="I115" s="8" t="s">
        <v>190</v>
      </c>
      <c r="J115" s="8" t="s">
        <v>3304</v>
      </c>
      <c r="K115" s="8" t="s">
        <v>3342</v>
      </c>
      <c r="L115" s="8" t="s">
        <v>3343</v>
      </c>
      <c r="M115" s="7" t="s">
        <v>190</v>
      </c>
      <c r="N115" s="7" t="s">
        <v>170</v>
      </c>
      <c r="O115" s="7">
        <v>0.27795311439999998</v>
      </c>
      <c r="P115" s="7">
        <v>3.6956517000000001E-3</v>
      </c>
      <c r="Q115" s="7">
        <v>8.4792007999999995E-3</v>
      </c>
      <c r="R115" s="39">
        <v>0</v>
      </c>
      <c r="S115" s="3">
        <f t="shared" si="9"/>
        <v>0</v>
      </c>
      <c r="T115" s="3">
        <f t="shared" si="10"/>
        <v>0</v>
      </c>
      <c r="U115" s="3">
        <f t="shared" si="11"/>
        <v>0</v>
      </c>
      <c r="V115" s="2" t="s">
        <v>3292</v>
      </c>
      <c r="W115" s="2" t="s">
        <v>3292</v>
      </c>
      <c r="X115" s="2" t="s">
        <v>3292</v>
      </c>
      <c r="Y115" s="4">
        <f t="shared" si="12"/>
        <v>0</v>
      </c>
      <c r="Z115" s="7" t="e">
        <f>INDEX('Look Up '!B:B,MATCH(M115,'Look Up '!A:A,0))</f>
        <v>#N/A</v>
      </c>
      <c r="AA115" s="7" t="e">
        <f>INDEX('Look Up '!C:C,MATCH(M115,'Look Up '!A:A,0))</f>
        <v>#N/A</v>
      </c>
      <c r="AB115" s="7" t="e">
        <f>INDEX('Look Up '!D:D,MATCH(M115,'Look Up '!A:A,0))</f>
        <v>#N/A</v>
      </c>
      <c r="AC115" s="7" t="e">
        <f>INDEX('Look Up '!E:E,MATCH(M115,'Look Up '!A:A,0))</f>
        <v>#N/A</v>
      </c>
    </row>
    <row r="116" spans="1:29" ht="63" x14ac:dyDescent="0.25">
      <c r="A116" s="14">
        <v>45566</v>
      </c>
      <c r="B116" s="14">
        <v>45657</v>
      </c>
      <c r="C116" s="15" t="s">
        <v>3284</v>
      </c>
      <c r="D116" s="16" t="s">
        <v>3284</v>
      </c>
      <c r="E116" s="7" t="s">
        <v>815</v>
      </c>
      <c r="F116" s="7" t="s">
        <v>3301</v>
      </c>
      <c r="G116" s="7" t="s">
        <v>3341</v>
      </c>
      <c r="H116" s="8" t="s">
        <v>3303</v>
      </c>
      <c r="I116" s="8" t="s">
        <v>176</v>
      </c>
      <c r="J116" s="8" t="s">
        <v>3304</v>
      </c>
      <c r="K116" s="8" t="s">
        <v>3342</v>
      </c>
      <c r="L116" s="8" t="s">
        <v>3343</v>
      </c>
      <c r="M116" s="7" t="s">
        <v>176</v>
      </c>
      <c r="N116" s="7" t="s">
        <v>170</v>
      </c>
      <c r="O116" s="7">
        <v>0.26656370509999999</v>
      </c>
      <c r="P116" s="7">
        <v>3.9959149999999998E-4</v>
      </c>
      <c r="Q116" s="7">
        <v>3.7818486000000002E-3</v>
      </c>
      <c r="R116" s="39">
        <v>61</v>
      </c>
      <c r="S116" s="3">
        <f t="shared" si="9"/>
        <v>16.2603860111</v>
      </c>
      <c r="T116" s="3">
        <f t="shared" si="10"/>
        <v>2.43750815E-2</v>
      </c>
      <c r="U116" s="3">
        <f t="shared" si="11"/>
        <v>0.23069276460000002</v>
      </c>
      <c r="V116" s="2" t="s">
        <v>3292</v>
      </c>
      <c r="W116" s="2" t="s">
        <v>3292</v>
      </c>
      <c r="X116" s="2" t="s">
        <v>3292</v>
      </c>
      <c r="Y116" s="4">
        <f t="shared" si="12"/>
        <v>1.6515453857200001E-2</v>
      </c>
      <c r="Z116" s="7" t="str">
        <f>INDEX('Look Up '!B:B,MATCH(M116,'Look Up '!A:A,0))</f>
        <v>Scope3Mandatory</v>
      </c>
      <c r="AA116" s="7" t="str">
        <f>INDEX('Look Up '!C:C,MATCH(M116,'Look Up '!A:A,0))</f>
        <v>Freight rail, road, coastal shipping and couriers</v>
      </c>
      <c r="AB116" s="7" t="str">
        <f>INDEX('Look Up '!D:D,MATCH(M116,'Look Up '!A:A,0))</f>
        <v>Freight - Light Vehicle-Diesel-&lt;2015-2000-3000CC</v>
      </c>
      <c r="AC116" s="7" t="str">
        <f>INDEX('Look Up '!E:E,MATCH(M116,'Look Up '!A:A,0))</f>
        <v>km</v>
      </c>
    </row>
    <row r="117" spans="1:29" ht="47.25" x14ac:dyDescent="0.25">
      <c r="A117" s="14">
        <v>45566</v>
      </c>
      <c r="B117" s="14">
        <v>45657</v>
      </c>
      <c r="C117" s="15" t="s">
        <v>3284</v>
      </c>
      <c r="D117" s="16" t="s">
        <v>3284</v>
      </c>
      <c r="E117" s="7" t="s">
        <v>815</v>
      </c>
      <c r="F117" s="7" t="s">
        <v>3301</v>
      </c>
      <c r="G117" s="7" t="s">
        <v>3341</v>
      </c>
      <c r="H117" s="8" t="s">
        <v>3303</v>
      </c>
      <c r="I117" s="8" t="s">
        <v>174</v>
      </c>
      <c r="J117" s="8" t="s">
        <v>3304</v>
      </c>
      <c r="K117" s="8" t="s">
        <v>3342</v>
      </c>
      <c r="L117" s="8" t="s">
        <v>3343</v>
      </c>
      <c r="M117" s="7" t="s">
        <v>174</v>
      </c>
      <c r="N117" s="7" t="s">
        <v>170</v>
      </c>
      <c r="O117" s="7">
        <v>0.26991835600000003</v>
      </c>
      <c r="P117" s="7">
        <v>4.0462030000000001E-4</v>
      </c>
      <c r="Q117" s="7">
        <v>3.8294423999999999E-3</v>
      </c>
      <c r="R117" s="39">
        <v>20</v>
      </c>
      <c r="S117" s="3">
        <f t="shared" si="9"/>
        <v>5.3983671200000005</v>
      </c>
      <c r="T117" s="3">
        <f t="shared" si="10"/>
        <v>8.0924059999999999E-3</v>
      </c>
      <c r="U117" s="3">
        <f t="shared" si="11"/>
        <v>7.6588848000000001E-2</v>
      </c>
      <c r="V117" s="2" t="s">
        <v>3292</v>
      </c>
      <c r="W117" s="2" t="s">
        <v>3292</v>
      </c>
      <c r="X117" s="2" t="s">
        <v>3292</v>
      </c>
      <c r="Y117" s="4">
        <f t="shared" si="12"/>
        <v>5.483048374000001E-3</v>
      </c>
      <c r="Z117" s="7" t="str">
        <f>INDEX('Look Up '!B:B,MATCH(M117,'Look Up '!A:A,0))</f>
        <v>Scope3Mandatory</v>
      </c>
      <c r="AA117" s="7" t="str">
        <f>INDEX('Look Up '!C:C,MATCH(M117,'Look Up '!A:A,0))</f>
        <v>Freight rail, road, coastal shipping and couriers</v>
      </c>
      <c r="AB117" s="7" t="str">
        <f>INDEX('Look Up '!D:D,MATCH(M117,'Look Up '!A:A,0))</f>
        <v>Freight - Light Vehicle-Diesel-&lt;2015-&gt;=3000CC</v>
      </c>
      <c r="AC117" s="7" t="str">
        <f>INDEX('Look Up '!E:E,MATCH(M117,'Look Up '!A:A,0))</f>
        <v>km</v>
      </c>
    </row>
    <row r="118" spans="1:29" ht="63" hidden="1" x14ac:dyDescent="0.25">
      <c r="A118" s="14">
        <v>45566</v>
      </c>
      <c r="B118" s="14">
        <v>45657</v>
      </c>
      <c r="C118" s="15" t="s">
        <v>3284</v>
      </c>
      <c r="D118" s="16" t="s">
        <v>3284</v>
      </c>
      <c r="E118" s="7" t="s">
        <v>815</v>
      </c>
      <c r="F118" s="7" t="s">
        <v>3301</v>
      </c>
      <c r="G118" s="7" t="s">
        <v>3341</v>
      </c>
      <c r="H118" s="8" t="s">
        <v>3303</v>
      </c>
      <c r="I118" s="8" t="s">
        <v>192</v>
      </c>
      <c r="J118" s="8" t="s">
        <v>3304</v>
      </c>
      <c r="K118" s="8" t="s">
        <v>3342</v>
      </c>
      <c r="L118" s="8" t="s">
        <v>3343</v>
      </c>
      <c r="M118" s="7" t="s">
        <v>192</v>
      </c>
      <c r="N118" s="7" t="s">
        <v>170</v>
      </c>
      <c r="O118" s="7">
        <v>0.24883386220000001</v>
      </c>
      <c r="P118" s="7">
        <v>3.3084834999999998E-3</v>
      </c>
      <c r="Q118" s="7">
        <v>7.5908928000000004E-3</v>
      </c>
      <c r="R118" s="39">
        <v>0</v>
      </c>
      <c r="S118" s="3">
        <f t="shared" si="9"/>
        <v>0</v>
      </c>
      <c r="T118" s="3">
        <f t="shared" si="10"/>
        <v>0</v>
      </c>
      <c r="U118" s="3">
        <f t="shared" si="11"/>
        <v>0</v>
      </c>
      <c r="V118" s="2" t="s">
        <v>3292</v>
      </c>
      <c r="W118" s="2" t="s">
        <v>3292</v>
      </c>
      <c r="X118" s="2" t="s">
        <v>3292</v>
      </c>
      <c r="Y118" s="4">
        <f t="shared" si="12"/>
        <v>0</v>
      </c>
      <c r="Z118" s="7" t="str">
        <f>INDEX('Look Up '!B:B,MATCH(M118,'Look Up '!A:A,0))</f>
        <v>Scope3Mandatory</v>
      </c>
      <c r="AA118" s="7" t="str">
        <f>INDEX('Look Up '!C:C,MATCH(M118,'Look Up '!A:A,0))</f>
        <v>Freight rail, road, coastal shipping and couriers</v>
      </c>
      <c r="AB118" s="7" t="str">
        <f>INDEX('Look Up '!D:D,MATCH(M118,'Look Up '!A:A,0))</f>
        <v>Freight - Light Vehicle-Petrol-&gt;2015-1600-2000CC</v>
      </c>
      <c r="AC118" s="7" t="str">
        <f>INDEX('Look Up '!E:E,MATCH(M118,'Look Up '!A:A,0))</f>
        <v>km</v>
      </c>
    </row>
    <row r="119" spans="1:29" ht="63" hidden="1" x14ac:dyDescent="0.25">
      <c r="A119" s="14">
        <v>45566</v>
      </c>
      <c r="B119" s="14">
        <v>45657</v>
      </c>
      <c r="C119" s="15" t="s">
        <v>3284</v>
      </c>
      <c r="D119" s="16" t="s">
        <v>3284</v>
      </c>
      <c r="E119" s="7" t="s">
        <v>815</v>
      </c>
      <c r="F119" s="7" t="s">
        <v>3301</v>
      </c>
      <c r="G119" s="7" t="s">
        <v>3341</v>
      </c>
      <c r="H119" s="8" t="s">
        <v>3303</v>
      </c>
      <c r="I119" s="8" t="s">
        <v>194</v>
      </c>
      <c r="J119" s="8" t="s">
        <v>3304</v>
      </c>
      <c r="K119" s="8" t="s">
        <v>3342</v>
      </c>
      <c r="L119" s="8" t="s">
        <v>3343</v>
      </c>
      <c r="M119" s="7" t="s">
        <v>194</v>
      </c>
      <c r="N119" s="7" t="s">
        <v>170</v>
      </c>
      <c r="O119" s="7">
        <v>0.2632185635</v>
      </c>
      <c r="P119" s="7">
        <v>3.4997418000000001E-3</v>
      </c>
      <c r="Q119" s="7">
        <v>8.0297106E-3</v>
      </c>
      <c r="R119" s="39">
        <v>0</v>
      </c>
      <c r="S119" s="3">
        <f t="shared" si="9"/>
        <v>0</v>
      </c>
      <c r="T119" s="3">
        <f t="shared" si="10"/>
        <v>0</v>
      </c>
      <c r="U119" s="3">
        <f t="shared" si="11"/>
        <v>0</v>
      </c>
      <c r="V119" s="2" t="s">
        <v>3292</v>
      </c>
      <c r="W119" s="2" t="s">
        <v>3292</v>
      </c>
      <c r="X119" s="2" t="s">
        <v>3292</v>
      </c>
      <c r="Y119" s="4">
        <f t="shared" si="12"/>
        <v>0</v>
      </c>
      <c r="Z119" s="7" t="str">
        <f>INDEX('Look Up '!B:B,MATCH(M119,'Look Up '!A:A,0))</f>
        <v>Scope3Mandatory</v>
      </c>
      <c r="AA119" s="7" t="str">
        <f>INDEX('Look Up '!C:C,MATCH(M119,'Look Up '!A:A,0))</f>
        <v>Freight rail, road, coastal shipping and couriers</v>
      </c>
      <c r="AB119" s="7" t="str">
        <f>INDEX('Look Up '!D:D,MATCH(M119,'Look Up '!A:A,0))</f>
        <v>Freight - Light Vehicle-Petrol-&gt;2015-2000-3000CC</v>
      </c>
      <c r="AC119" s="7" t="str">
        <f>INDEX('Look Up '!E:E,MATCH(M119,'Look Up '!A:A,0))</f>
        <v>km</v>
      </c>
    </row>
    <row r="120" spans="1:29" ht="63" hidden="1" x14ac:dyDescent="0.25">
      <c r="A120" s="14">
        <v>45566</v>
      </c>
      <c r="B120" s="14">
        <v>45657</v>
      </c>
      <c r="C120" s="15" t="s">
        <v>3284</v>
      </c>
      <c r="D120" s="16" t="s">
        <v>3284</v>
      </c>
      <c r="E120" s="7" t="s">
        <v>815</v>
      </c>
      <c r="F120" s="7" t="s">
        <v>3301</v>
      </c>
      <c r="G120" s="7" t="s">
        <v>3341</v>
      </c>
      <c r="H120" s="8" t="s">
        <v>3303</v>
      </c>
      <c r="I120" s="8" t="s">
        <v>180</v>
      </c>
      <c r="J120" s="8" t="s">
        <v>3304</v>
      </c>
      <c r="K120" s="8" t="s">
        <v>3342</v>
      </c>
      <c r="L120" s="8" t="s">
        <v>3343</v>
      </c>
      <c r="M120" s="7" t="s">
        <v>180</v>
      </c>
      <c r="N120" s="7" t="s">
        <v>170</v>
      </c>
      <c r="O120" s="7">
        <v>0.23542205090000001</v>
      </c>
      <c r="P120" s="7">
        <v>3.529087E-4</v>
      </c>
      <c r="Q120" s="7">
        <v>3.3400291E-3</v>
      </c>
      <c r="R120" s="39">
        <v>0</v>
      </c>
      <c r="S120" s="3">
        <f t="shared" si="9"/>
        <v>0</v>
      </c>
      <c r="T120" s="3">
        <f t="shared" si="10"/>
        <v>0</v>
      </c>
      <c r="U120" s="3">
        <f t="shared" si="11"/>
        <v>0</v>
      </c>
      <c r="V120" s="2" t="s">
        <v>3292</v>
      </c>
      <c r="W120" s="2" t="s">
        <v>3292</v>
      </c>
      <c r="X120" s="2" t="s">
        <v>3292</v>
      </c>
      <c r="Y120" s="4">
        <f t="shared" si="12"/>
        <v>0</v>
      </c>
      <c r="Z120" s="7" t="e">
        <f>INDEX('Look Up '!B:B,MATCH(M120,'Look Up '!A:A,0))</f>
        <v>#N/A</v>
      </c>
      <c r="AA120" s="7" t="e">
        <f>INDEX('Look Up '!C:C,MATCH(M120,'Look Up '!A:A,0))</f>
        <v>#N/A</v>
      </c>
      <c r="AB120" s="7" t="e">
        <f>INDEX('Look Up '!D:D,MATCH(M120,'Look Up '!A:A,0))</f>
        <v>#N/A</v>
      </c>
      <c r="AC120" s="7" t="e">
        <f>INDEX('Look Up '!E:E,MATCH(M120,'Look Up '!A:A,0))</f>
        <v>#N/A</v>
      </c>
    </row>
    <row r="121" spans="1:29" ht="63" hidden="1" x14ac:dyDescent="0.25">
      <c r="A121" s="14">
        <v>45566</v>
      </c>
      <c r="B121" s="14">
        <v>45657</v>
      </c>
      <c r="C121" s="15" t="s">
        <v>3284</v>
      </c>
      <c r="D121" s="16" t="s">
        <v>3284</v>
      </c>
      <c r="E121" s="7" t="s">
        <v>815</v>
      </c>
      <c r="F121" s="7" t="s">
        <v>3301</v>
      </c>
      <c r="G121" s="7" t="s">
        <v>3341</v>
      </c>
      <c r="H121" s="8" t="s">
        <v>3303</v>
      </c>
      <c r="I121" s="8" t="s">
        <v>182</v>
      </c>
      <c r="J121" s="8" t="s">
        <v>3304</v>
      </c>
      <c r="K121" s="8" t="s">
        <v>3342</v>
      </c>
      <c r="L121" s="8" t="s">
        <v>3343</v>
      </c>
      <c r="M121" s="7" t="s">
        <v>182</v>
      </c>
      <c r="N121" s="7" t="s">
        <v>170</v>
      </c>
      <c r="O121" s="7">
        <v>0.2524329173</v>
      </c>
      <c r="P121" s="7">
        <v>3.784088E-4</v>
      </c>
      <c r="Q121" s="7">
        <v>3.5813693000000001E-3</v>
      </c>
      <c r="R121" s="39">
        <v>0</v>
      </c>
      <c r="S121" s="3">
        <f t="shared" si="9"/>
        <v>0</v>
      </c>
      <c r="T121" s="3">
        <f t="shared" si="10"/>
        <v>0</v>
      </c>
      <c r="U121" s="3">
        <f t="shared" si="11"/>
        <v>0</v>
      </c>
      <c r="V121" s="2" t="s">
        <v>3292</v>
      </c>
      <c r="W121" s="2" t="s">
        <v>3292</v>
      </c>
      <c r="X121" s="2" t="s">
        <v>3292</v>
      </c>
      <c r="Y121" s="4">
        <f t="shared" si="12"/>
        <v>0</v>
      </c>
      <c r="Z121" s="7" t="str">
        <f>INDEX('Look Up '!B:B,MATCH(M121,'Look Up '!A:A,0))</f>
        <v>Scope3Mandatory</v>
      </c>
      <c r="AA121" s="7" t="str">
        <f>INDEX('Look Up '!C:C,MATCH(M121,'Look Up '!A:A,0))</f>
        <v>Freight rail, road, coastal shipping and couriers</v>
      </c>
      <c r="AB121" s="7" t="str">
        <f>INDEX('Look Up '!D:D,MATCH(M121,'Look Up '!A:A,0))</f>
        <v>Freight - Light Vehicle-Diesel-&gt;2015-2000-3000CC</v>
      </c>
      <c r="AC121" s="7" t="str">
        <f>INDEX('Look Up '!E:E,MATCH(M121,'Look Up '!A:A,0))</f>
        <v>km</v>
      </c>
    </row>
    <row r="122" spans="1:29" ht="47.25" hidden="1" x14ac:dyDescent="0.25">
      <c r="A122" s="14">
        <v>45566</v>
      </c>
      <c r="B122" s="14">
        <v>45657</v>
      </c>
      <c r="C122" s="15" t="s">
        <v>3284</v>
      </c>
      <c r="D122" s="16" t="s">
        <v>3284</v>
      </c>
      <c r="E122" s="7" t="s">
        <v>815</v>
      </c>
      <c r="F122" s="7" t="s">
        <v>3301</v>
      </c>
      <c r="G122" s="7" t="s">
        <v>3341</v>
      </c>
      <c r="H122" s="8" t="s">
        <v>3303</v>
      </c>
      <c r="I122" s="8" t="s">
        <v>178</v>
      </c>
      <c r="J122" s="8" t="s">
        <v>3304</v>
      </c>
      <c r="K122" s="8" t="s">
        <v>3342</v>
      </c>
      <c r="L122" s="8" t="s">
        <v>3343</v>
      </c>
      <c r="M122" s="7" t="s">
        <v>178</v>
      </c>
      <c r="N122" s="7" t="s">
        <v>170</v>
      </c>
      <c r="O122" s="7">
        <v>0.255609735</v>
      </c>
      <c r="P122" s="7">
        <v>3.8317100000000002E-4</v>
      </c>
      <c r="Q122" s="7">
        <v>3.6264400999999999E-3</v>
      </c>
      <c r="R122" s="39">
        <v>0</v>
      </c>
      <c r="S122" s="3">
        <f t="shared" si="9"/>
        <v>0</v>
      </c>
      <c r="T122" s="3">
        <f t="shared" si="10"/>
        <v>0</v>
      </c>
      <c r="U122" s="3">
        <f t="shared" si="11"/>
        <v>0</v>
      </c>
      <c r="V122" s="2" t="s">
        <v>3292</v>
      </c>
      <c r="W122" s="2" t="s">
        <v>3292</v>
      </c>
      <c r="X122" s="2" t="s">
        <v>3292</v>
      </c>
      <c r="Y122" s="4">
        <f t="shared" si="12"/>
        <v>0</v>
      </c>
      <c r="Z122" s="7" t="str">
        <f>INDEX('Look Up '!B:B,MATCH(M122,'Look Up '!A:A,0))</f>
        <v>Scope3Mandatory</v>
      </c>
      <c r="AA122" s="7" t="str">
        <f>INDEX('Look Up '!C:C,MATCH(M122,'Look Up '!A:A,0))</f>
        <v>Freight rail, road, coastal shipping and couriers</v>
      </c>
      <c r="AB122" s="7" t="str">
        <f>INDEX('Look Up '!D:D,MATCH(M122,'Look Up '!A:A,0))</f>
        <v>Freight - Light Vehicle-Diesel-&gt;2015-&gt;=3000CC</v>
      </c>
      <c r="AC122" s="7" t="str">
        <f>INDEX('Look Up '!E:E,MATCH(M122,'Look Up '!A:A,0))</f>
        <v>km</v>
      </c>
    </row>
    <row r="123" spans="1:29" ht="47.25" x14ac:dyDescent="0.25">
      <c r="A123" s="14">
        <v>45566</v>
      </c>
      <c r="B123" s="14">
        <v>45657</v>
      </c>
      <c r="C123" s="15" t="s">
        <v>3284</v>
      </c>
      <c r="D123" s="16" t="s">
        <v>3284</v>
      </c>
      <c r="E123" s="7" t="s">
        <v>815</v>
      </c>
      <c r="F123" s="7" t="s">
        <v>3301</v>
      </c>
      <c r="G123" s="7" t="s">
        <v>3344</v>
      </c>
      <c r="H123" s="8" t="s">
        <v>3303</v>
      </c>
      <c r="I123" s="8" t="s">
        <v>166</v>
      </c>
      <c r="J123" s="8" t="s">
        <v>3304</v>
      </c>
      <c r="K123" s="8" t="s">
        <v>3289</v>
      </c>
      <c r="L123" s="8" t="s">
        <v>3345</v>
      </c>
      <c r="M123" s="7" t="s">
        <v>3346</v>
      </c>
      <c r="N123" s="7" t="s">
        <v>167</v>
      </c>
      <c r="O123" s="7">
        <v>1000</v>
      </c>
      <c r="P123" s="7">
        <v>0</v>
      </c>
      <c r="Q123" s="7">
        <v>0</v>
      </c>
      <c r="R123" s="39">
        <v>4.727E-2</v>
      </c>
      <c r="S123" s="3">
        <f t="shared" si="9"/>
        <v>47.269999999999996</v>
      </c>
      <c r="T123" s="3">
        <f t="shared" si="10"/>
        <v>0</v>
      </c>
      <c r="U123" s="3">
        <f t="shared" si="11"/>
        <v>0</v>
      </c>
      <c r="V123" s="2" t="s">
        <v>3292</v>
      </c>
      <c r="W123" s="2" t="s">
        <v>3292</v>
      </c>
      <c r="X123" s="2" t="s">
        <v>3292</v>
      </c>
      <c r="Y123" s="4">
        <f t="shared" si="12"/>
        <v>4.7269999999999993E-2</v>
      </c>
      <c r="Z123" s="7" t="str">
        <f>INDEX('Look Up '!B:B,MATCH(M123,'Look Up '!A:A,0))</f>
        <v>Scope3Mandatory</v>
      </c>
      <c r="AA123" s="7" t="str">
        <f>INDEX('Look Up '!C:C,MATCH(M123,'Look Up '!A:A,0))</f>
        <v>Freight rail, road, coastal shipping and couriers</v>
      </c>
      <c r="AB123" s="7" t="str">
        <f>INDEX('Look Up '!D:D,MATCH(M123,'Look Up '!A:A,0))</f>
        <v>Freight - entered as tCO2-e (custom)</v>
      </c>
      <c r="AC123" s="7" t="str">
        <f>INDEX('Look Up '!E:E,MATCH(M123,'Look Up '!A:A,0))</f>
        <v>tCO2e</v>
      </c>
    </row>
    <row r="124" spans="1:29" ht="63" hidden="1" x14ac:dyDescent="0.25">
      <c r="A124" s="14">
        <v>45566</v>
      </c>
      <c r="B124" s="14">
        <v>45657</v>
      </c>
      <c r="C124" s="15" t="s">
        <v>3284</v>
      </c>
      <c r="D124" s="16" t="s">
        <v>3284</v>
      </c>
      <c r="E124" s="7" t="s">
        <v>815</v>
      </c>
      <c r="F124" s="7" t="s">
        <v>3301</v>
      </c>
      <c r="G124" s="7" t="s">
        <v>3341</v>
      </c>
      <c r="H124" s="8" t="s">
        <v>3303</v>
      </c>
      <c r="I124" s="8" t="s">
        <v>3347</v>
      </c>
      <c r="J124" s="8" t="s">
        <v>3304</v>
      </c>
      <c r="K124" s="8" t="s">
        <v>3342</v>
      </c>
      <c r="L124" s="8" t="s">
        <v>3343</v>
      </c>
      <c r="M124" s="7" t="s">
        <v>3347</v>
      </c>
      <c r="N124" s="7" t="s">
        <v>170</v>
      </c>
      <c r="O124" s="7">
        <v>0.1867466012</v>
      </c>
      <c r="P124" s="7">
        <v>2.799419E-4</v>
      </c>
      <c r="Q124" s="7">
        <v>2.6494506E-3</v>
      </c>
      <c r="R124" s="39">
        <v>0</v>
      </c>
      <c r="S124" s="3">
        <f t="shared" si="9"/>
        <v>0</v>
      </c>
      <c r="T124" s="3">
        <f t="shared" si="10"/>
        <v>0</v>
      </c>
      <c r="U124" s="3">
        <f t="shared" si="11"/>
        <v>0</v>
      </c>
      <c r="V124" s="2" t="s">
        <v>3292</v>
      </c>
      <c r="W124" s="2" t="s">
        <v>3292</v>
      </c>
      <c r="X124" s="2" t="s">
        <v>3292</v>
      </c>
      <c r="Y124" s="4">
        <f t="shared" si="12"/>
        <v>0</v>
      </c>
      <c r="Z124" s="7" t="e">
        <f>INDEX('Look Up '!B:B,MATCH(M124,'Look Up '!A:A,0))</f>
        <v>#N/A</v>
      </c>
      <c r="AA124" s="7" t="e">
        <f>INDEX('Look Up '!C:C,MATCH(M124,'Look Up '!A:A,0))</f>
        <v>#N/A</v>
      </c>
      <c r="AB124" s="7" t="e">
        <f>INDEX('Look Up '!D:D,MATCH(M124,'Look Up '!A:A,0))</f>
        <v>#N/A</v>
      </c>
      <c r="AC124" s="7" t="e">
        <f>INDEX('Look Up '!E:E,MATCH(M124,'Look Up '!A:A,0))</f>
        <v>#N/A</v>
      </c>
    </row>
    <row r="125" spans="1:29" ht="63" x14ac:dyDescent="0.25">
      <c r="A125" s="14">
        <v>45566</v>
      </c>
      <c r="B125" s="14">
        <v>45657</v>
      </c>
      <c r="C125" s="15" t="s">
        <v>3284</v>
      </c>
      <c r="D125" s="16" t="s">
        <v>3284</v>
      </c>
      <c r="E125" s="7" t="s">
        <v>815</v>
      </c>
      <c r="F125" s="7" t="s">
        <v>3301</v>
      </c>
      <c r="G125" s="7" t="s">
        <v>3341</v>
      </c>
      <c r="H125" s="8" t="s">
        <v>3303</v>
      </c>
      <c r="I125" s="8" t="s">
        <v>184</v>
      </c>
      <c r="J125" s="8" t="s">
        <v>3304</v>
      </c>
      <c r="K125" s="8" t="s">
        <v>3342</v>
      </c>
      <c r="L125" s="8" t="s">
        <v>3343</v>
      </c>
      <c r="M125" s="7" t="s">
        <v>184</v>
      </c>
      <c r="N125" s="7" t="s">
        <v>170</v>
      </c>
      <c r="O125" s="7">
        <v>0.29659281440000002</v>
      </c>
      <c r="P125" s="7">
        <v>3.9434843000000002E-3</v>
      </c>
      <c r="Q125" s="7">
        <v>9.0478209999999993E-3</v>
      </c>
      <c r="R125" s="39">
        <v>24</v>
      </c>
      <c r="S125" s="3">
        <f t="shared" si="9"/>
        <v>7.1182275455999999</v>
      </c>
      <c r="T125" s="3">
        <f t="shared" si="10"/>
        <v>9.4643623199999999E-2</v>
      </c>
      <c r="U125" s="3">
        <f t="shared" si="11"/>
        <v>0.217147704</v>
      </c>
      <c r="V125" s="2" t="s">
        <v>3292</v>
      </c>
      <c r="W125" s="2" t="s">
        <v>3292</v>
      </c>
      <c r="X125" s="2" t="s">
        <v>3292</v>
      </c>
      <c r="Y125" s="4">
        <f t="shared" si="12"/>
        <v>7.4300188727999998E-3</v>
      </c>
      <c r="Z125" s="7" t="str">
        <f>INDEX('Look Up '!B:B,MATCH(M125,'Look Up '!A:A,0))</f>
        <v>Scope3Mandatory</v>
      </c>
      <c r="AA125" s="7" t="str">
        <f>INDEX('Look Up '!C:C,MATCH(M125,'Look Up '!A:A,0))</f>
        <v>Freight rail, road, coastal shipping and couriers</v>
      </c>
      <c r="AB125" s="7" t="str">
        <f>INDEX('Look Up '!D:D,MATCH(M125,'Look Up '!A:A,0))</f>
        <v>Freight - Light Vehicle-Petrol_&lt;2010_1600-2000CC</v>
      </c>
      <c r="AC125" s="7" t="str">
        <f>INDEX('Look Up '!E:E,MATCH(M125,'Look Up '!A:A,0))</f>
        <v>km</v>
      </c>
    </row>
    <row r="126" spans="1:29" ht="47.25" x14ac:dyDescent="0.25">
      <c r="A126" s="14">
        <v>45566</v>
      </c>
      <c r="B126" s="14">
        <v>45657</v>
      </c>
      <c r="C126" s="15" t="s">
        <v>3284</v>
      </c>
      <c r="D126" s="16" t="s">
        <v>3284</v>
      </c>
      <c r="E126" s="7" t="s">
        <v>852</v>
      </c>
      <c r="F126" s="7" t="s">
        <v>3301</v>
      </c>
      <c r="G126" s="7" t="s">
        <v>3348</v>
      </c>
      <c r="H126" s="8" t="s">
        <v>3328</v>
      </c>
      <c r="I126" s="8" t="s">
        <v>276</v>
      </c>
      <c r="J126" s="8" t="s">
        <v>3349</v>
      </c>
      <c r="K126" s="8" t="s">
        <v>3329</v>
      </c>
      <c r="L126" s="8" t="s">
        <v>3350</v>
      </c>
      <c r="M126" s="7" t="s">
        <v>3351</v>
      </c>
      <c r="N126" s="7" t="s">
        <v>170</v>
      </c>
      <c r="O126" s="7">
        <v>0.23411383620000001</v>
      </c>
      <c r="P126" s="7">
        <v>3.1127667000000001E-3</v>
      </c>
      <c r="Q126" s="7">
        <v>7.1418456000000002E-3</v>
      </c>
      <c r="R126" s="39">
        <v>2120.6237999999998</v>
      </c>
      <c r="S126" s="3">
        <f t="shared" si="9"/>
        <v>496.46737295502152</v>
      </c>
      <c r="T126" s="3">
        <f t="shared" si="10"/>
        <v>6.6010071478674597</v>
      </c>
      <c r="U126" s="3">
        <f t="shared" si="11"/>
        <v>15.145167755285279</v>
      </c>
      <c r="V126" s="2" t="s">
        <v>3292</v>
      </c>
      <c r="W126" s="2" t="s">
        <v>3292</v>
      </c>
      <c r="X126" s="2" t="s">
        <v>3292</v>
      </c>
      <c r="Y126" s="4">
        <f t="shared" si="12"/>
        <v>0.51821354785817431</v>
      </c>
      <c r="Z126" s="7" t="str">
        <f>INDEX('Look Up '!B:B,MATCH(M126,'Look Up '!A:A,0))</f>
        <v>Scope3Mandatory</v>
      </c>
      <c r="AA126" s="7" t="str">
        <f>INDEX('Look Up '!C:C,MATCH(M126,'Look Up '!A:A,0))</f>
        <v>Business travel - Transport (e.g. taxi, public transport, rental cars)</v>
      </c>
      <c r="AB126" s="7" t="str">
        <f>INDEX('Look Up '!D:D,MATCH(M126,'Look Up '!A:A,0))</f>
        <v>Personal Vehicles petrol - km</v>
      </c>
      <c r="AC126" s="7" t="str">
        <f>INDEX('Look Up '!E:E,MATCH(M126,'Look Up '!A:A,0))</f>
        <v>km</v>
      </c>
    </row>
    <row r="127" spans="1:29" ht="47.25" x14ac:dyDescent="0.25">
      <c r="A127" s="14">
        <v>45566</v>
      </c>
      <c r="B127" s="14">
        <v>45657</v>
      </c>
      <c r="C127" s="15" t="s">
        <v>3284</v>
      </c>
      <c r="D127" s="16" t="s">
        <v>3284</v>
      </c>
      <c r="E127" s="7" t="s">
        <v>852</v>
      </c>
      <c r="F127" s="7" t="s">
        <v>3301</v>
      </c>
      <c r="G127" s="7" t="s">
        <v>3348</v>
      </c>
      <c r="H127" s="8" t="s">
        <v>3328</v>
      </c>
      <c r="I127" s="8" t="s">
        <v>274</v>
      </c>
      <c r="J127" s="8" t="s">
        <v>3349</v>
      </c>
      <c r="K127" s="8" t="s">
        <v>3329</v>
      </c>
      <c r="L127" s="8" t="s">
        <v>3352</v>
      </c>
      <c r="M127" s="7" t="s">
        <v>3353</v>
      </c>
      <c r="N127" s="7" t="s">
        <v>170</v>
      </c>
      <c r="O127" s="7">
        <v>0.2609249461</v>
      </c>
      <c r="P127" s="7">
        <v>3.9113880000000002E-4</v>
      </c>
      <c r="Q127" s="7">
        <v>3.7018492000000002E-3</v>
      </c>
      <c r="R127" s="39">
        <v>209.73201999999998</v>
      </c>
      <c r="S127" s="3">
        <f t="shared" si="9"/>
        <v>54.724316013944119</v>
      </c>
      <c r="T127" s="3">
        <f t="shared" si="10"/>
        <v>8.2034330624375998E-2</v>
      </c>
      <c r="U127" s="3">
        <f t="shared" si="11"/>
        <v>0.77639631045138391</v>
      </c>
      <c r="V127" s="2" t="s">
        <v>3292</v>
      </c>
      <c r="W127" s="2" t="s">
        <v>3292</v>
      </c>
      <c r="X127" s="2" t="s">
        <v>3292</v>
      </c>
      <c r="Y127" s="4">
        <f t="shared" si="12"/>
        <v>5.5582746655019874E-2</v>
      </c>
      <c r="Z127" s="7" t="str">
        <f>INDEX('Look Up '!B:B,MATCH(M127,'Look Up '!A:A,0))</f>
        <v>Scope3Mandatory</v>
      </c>
      <c r="AA127" s="7" t="str">
        <f>INDEX('Look Up '!C:C,MATCH(M127,'Look Up '!A:A,0))</f>
        <v>Business travel - Transport (e.g. taxi, public transport, rental cars)</v>
      </c>
      <c r="AB127" s="7" t="str">
        <f>INDEX('Look Up '!D:D,MATCH(M127,'Look Up '!A:A,0))</f>
        <v>Personal Vehicles diesel - km</v>
      </c>
      <c r="AC127" s="7" t="str">
        <f>INDEX('Look Up '!E:E,MATCH(M127,'Look Up '!A:A,0))</f>
        <v>km</v>
      </c>
    </row>
    <row r="128" spans="1:29" ht="47.25" hidden="1" x14ac:dyDescent="0.25">
      <c r="A128" s="14">
        <v>45566</v>
      </c>
      <c r="B128" s="14">
        <v>45657</v>
      </c>
      <c r="C128" s="15" t="s">
        <v>3284</v>
      </c>
      <c r="D128" s="16" t="s">
        <v>3284</v>
      </c>
      <c r="E128" s="7" t="s">
        <v>883</v>
      </c>
      <c r="F128" s="7" t="s">
        <v>3301</v>
      </c>
      <c r="G128" s="7" t="s">
        <v>3348</v>
      </c>
      <c r="H128" s="8" t="s">
        <v>3328</v>
      </c>
      <c r="I128" s="8" t="s">
        <v>292</v>
      </c>
      <c r="J128" s="8" t="s">
        <v>3349</v>
      </c>
      <c r="K128" s="8" t="s">
        <v>3329</v>
      </c>
      <c r="L128" s="8" t="s">
        <v>3354</v>
      </c>
      <c r="M128" s="7" t="s">
        <v>292</v>
      </c>
      <c r="N128" s="7" t="s">
        <v>91</v>
      </c>
      <c r="O128" s="7">
        <v>0.1674311876</v>
      </c>
      <c r="P128" s="7">
        <v>2.509872E-4</v>
      </c>
      <c r="Q128" s="7">
        <v>2.3754149E-3</v>
      </c>
      <c r="R128" s="39">
        <v>0</v>
      </c>
      <c r="S128" s="3">
        <f t="shared" si="9"/>
        <v>0</v>
      </c>
      <c r="T128" s="3">
        <f t="shared" si="10"/>
        <v>0</v>
      </c>
      <c r="U128" s="3">
        <f t="shared" si="11"/>
        <v>0</v>
      </c>
      <c r="V128" s="2" t="s">
        <v>3292</v>
      </c>
      <c r="W128" s="2" t="s">
        <v>3292</v>
      </c>
      <c r="X128" s="2" t="s">
        <v>3292</v>
      </c>
      <c r="Y128" s="4">
        <f t="shared" si="12"/>
        <v>0</v>
      </c>
      <c r="Z128" s="7" t="str">
        <f>INDEX('Look Up '!B:B,MATCH(M128,'Look Up '!A:A,0))</f>
        <v>Scope3Mandatory</v>
      </c>
      <c r="AA128" s="7" t="str">
        <f>INDEX('Look Up '!C:C,MATCH(M128,'Look Up '!A:A,0))</f>
        <v>Business travel - Transport (e.g. taxi, public transport, rental cars)</v>
      </c>
      <c r="AB128" s="7" t="str">
        <f>INDEX('Look Up '!D:D,MATCH(M128,'Look Up '!A:A,0))</f>
        <v>Public transport-Bus Diesel</v>
      </c>
      <c r="AC128" s="7" t="str">
        <f>INDEX('Look Up '!E:E,MATCH(M128,'Look Up '!A:A,0))</f>
        <v>pkm (person kilometers travelled)</v>
      </c>
    </row>
    <row r="129" spans="1:29" ht="47.25" x14ac:dyDescent="0.25">
      <c r="A129" s="14">
        <v>45566</v>
      </c>
      <c r="B129" s="14">
        <v>45657</v>
      </c>
      <c r="C129" s="15" t="s">
        <v>3284</v>
      </c>
      <c r="D129" s="16" t="s">
        <v>3284</v>
      </c>
      <c r="E129" s="7" t="s">
        <v>883</v>
      </c>
      <c r="F129" s="7" t="s">
        <v>3301</v>
      </c>
      <c r="G129" s="7" t="s">
        <v>3348</v>
      </c>
      <c r="H129" s="8" t="s">
        <v>3328</v>
      </c>
      <c r="I129" s="8" t="s">
        <v>296</v>
      </c>
      <c r="J129" s="8" t="s">
        <v>3349</v>
      </c>
      <c r="K129" s="8" t="s">
        <v>3329</v>
      </c>
      <c r="L129" s="8" t="s">
        <v>3354</v>
      </c>
      <c r="M129" s="7" t="s">
        <v>296</v>
      </c>
      <c r="N129" s="7" t="s">
        <v>91</v>
      </c>
      <c r="O129" s="7">
        <v>1.9677095700000001E-2</v>
      </c>
      <c r="P129" s="7">
        <v>5.132286E-4</v>
      </c>
      <c r="Q129" s="7">
        <v>3.2268799999999998E-5</v>
      </c>
      <c r="R129" s="39">
        <v>90</v>
      </c>
      <c r="S129" s="3">
        <f t="shared" si="9"/>
        <v>1.770938613</v>
      </c>
      <c r="T129" s="3">
        <f t="shared" si="10"/>
        <v>4.6190573999999998E-2</v>
      </c>
      <c r="U129" s="3">
        <f t="shared" si="11"/>
        <v>2.9041919999999999E-3</v>
      </c>
      <c r="V129" s="2" t="s">
        <v>3292</v>
      </c>
      <c r="W129" s="2" t="s">
        <v>3292</v>
      </c>
      <c r="X129" s="2" t="s">
        <v>3292</v>
      </c>
      <c r="Y129" s="4">
        <f t="shared" si="12"/>
        <v>1.8200333789999998E-3</v>
      </c>
      <c r="Z129" s="7" t="str">
        <f>INDEX('Look Up '!B:B,MATCH(M129,'Look Up '!A:A,0))</f>
        <v>Scope3Mandatory</v>
      </c>
      <c r="AA129" s="7" t="str">
        <f>INDEX('Look Up '!C:C,MATCH(M129,'Look Up '!A:A,0))</f>
        <v>Business travel - Transport (e.g. taxi, public transport, rental cars)</v>
      </c>
      <c r="AB129" s="7" t="str">
        <f>INDEX('Look Up '!D:D,MATCH(M129,'Look Up '!A:A,0))</f>
        <v>Public transport-Train metro electric</v>
      </c>
      <c r="AC129" s="7" t="str">
        <f>INDEX('Look Up '!E:E,MATCH(M129,'Look Up '!A:A,0))</f>
        <v>pkm (person kilometers travelled)</v>
      </c>
    </row>
    <row r="130" spans="1:29" ht="47.25" hidden="1" x14ac:dyDescent="0.25">
      <c r="A130" s="14">
        <v>45566</v>
      </c>
      <c r="B130" s="14">
        <v>45657</v>
      </c>
      <c r="C130" s="15" t="s">
        <v>3284</v>
      </c>
      <c r="D130" s="16" t="s">
        <v>3284</v>
      </c>
      <c r="E130" s="7" t="s">
        <v>883</v>
      </c>
      <c r="F130" s="7" t="s">
        <v>3301</v>
      </c>
      <c r="G130" s="7" t="s">
        <v>3327</v>
      </c>
      <c r="H130" s="8" t="s">
        <v>3328</v>
      </c>
      <c r="I130" s="8" t="s">
        <v>294</v>
      </c>
      <c r="J130" s="8" t="s">
        <v>3349</v>
      </c>
      <c r="K130" s="8" t="s">
        <v>3329</v>
      </c>
      <c r="L130" s="8" t="s">
        <v>3354</v>
      </c>
      <c r="M130" s="7" t="s">
        <v>294</v>
      </c>
      <c r="N130" s="7" t="s">
        <v>91</v>
      </c>
      <c r="O130" s="7">
        <v>0.27061144320000002</v>
      </c>
      <c r="P130" s="7">
        <v>4.0565929999999999E-4</v>
      </c>
      <c r="Q130" s="7">
        <v>3.8392754999999998E-3</v>
      </c>
      <c r="R130" s="39">
        <v>0</v>
      </c>
      <c r="S130" s="3">
        <f t="shared" si="9"/>
        <v>0</v>
      </c>
      <c r="T130" s="3">
        <f t="shared" si="10"/>
        <v>0</v>
      </c>
      <c r="U130" s="3">
        <f t="shared" si="11"/>
        <v>0</v>
      </c>
      <c r="V130" s="2" t="s">
        <v>3292</v>
      </c>
      <c r="W130" s="2" t="s">
        <v>3292</v>
      </c>
      <c r="X130" s="2" t="s">
        <v>3292</v>
      </c>
      <c r="Y130" s="4">
        <f t="shared" si="12"/>
        <v>0</v>
      </c>
      <c r="Z130" s="7" t="e">
        <f>INDEX('Look Up '!B:B,MATCH(M130,'Look Up '!A:A,0))</f>
        <v>#N/A</v>
      </c>
      <c r="AA130" s="7" t="e">
        <f>INDEX('Look Up '!C:C,MATCH(M130,'Look Up '!A:A,0))</f>
        <v>#N/A</v>
      </c>
      <c r="AB130" s="7" t="e">
        <f>INDEX('Look Up '!D:D,MATCH(M130,'Look Up '!A:A,0))</f>
        <v>#N/A</v>
      </c>
      <c r="AC130" s="7" t="e">
        <f>INDEX('Look Up '!E:E,MATCH(M130,'Look Up '!A:A,0))</f>
        <v>#N/A</v>
      </c>
    </row>
    <row r="131" spans="1:29" ht="47.25" x14ac:dyDescent="0.25">
      <c r="A131" s="14">
        <v>45566</v>
      </c>
      <c r="B131" s="14">
        <v>45657</v>
      </c>
      <c r="C131" s="15" t="s">
        <v>3284</v>
      </c>
      <c r="D131" s="16" t="s">
        <v>3284</v>
      </c>
      <c r="E131" s="7" t="s">
        <v>857</v>
      </c>
      <c r="F131" s="7" t="s">
        <v>3301</v>
      </c>
      <c r="G131" s="7" t="s">
        <v>3355</v>
      </c>
      <c r="H131" s="8" t="s">
        <v>3303</v>
      </c>
      <c r="I131" s="8" t="s">
        <v>333</v>
      </c>
      <c r="J131" s="8" t="s">
        <v>3356</v>
      </c>
      <c r="K131" s="8" t="s">
        <v>3289</v>
      </c>
      <c r="L131" s="8" t="s">
        <v>3357</v>
      </c>
      <c r="M131" s="7" t="s">
        <v>3358</v>
      </c>
      <c r="N131" s="7" t="s">
        <v>170</v>
      </c>
      <c r="O131" s="7">
        <v>0.17918902519999999</v>
      </c>
      <c r="P131" s="7">
        <v>2.686128E-4</v>
      </c>
      <c r="Q131" s="7">
        <v>2.5422282000000002E-3</v>
      </c>
      <c r="R131" s="39">
        <v>1811</v>
      </c>
      <c r="S131" s="3">
        <f t="shared" si="9"/>
        <v>324.5113246372</v>
      </c>
      <c r="T131" s="3">
        <f t="shared" si="10"/>
        <v>0.48645778080000002</v>
      </c>
      <c r="U131" s="3">
        <f t="shared" si="11"/>
        <v>4.6039752702000003</v>
      </c>
      <c r="V131" s="2" t="s">
        <v>3292</v>
      </c>
      <c r="W131" s="2" t="s">
        <v>3292</v>
      </c>
      <c r="X131" s="2" t="s">
        <v>3292</v>
      </c>
      <c r="Y131" s="4">
        <f t="shared" si="12"/>
        <v>0.32960175768819999</v>
      </c>
      <c r="Z131" s="7" t="str">
        <f>INDEX('Look Up '!B:B,MATCH(M131,'Look Up '!A:A,0))</f>
        <v>Scope3Mandatory</v>
      </c>
      <c r="AA131" s="7" t="str">
        <f>INDEX('Look Up '!C:C,MATCH(M131,'Look Up '!A:A,0))</f>
        <v>Business travel - Transport (e.g. taxi, public transport, rental cars)</v>
      </c>
      <c r="AB131" s="7" t="str">
        <f>INDEX('Look Up '!D:D,MATCH(M131,'Look Up '!A:A,0))</f>
        <v>Rental Vehicles - Diesel</v>
      </c>
      <c r="AC131" s="7" t="str">
        <f>INDEX('Look Up '!E:E,MATCH(M131,'Look Up '!A:A,0))</f>
        <v>km</v>
      </c>
    </row>
    <row r="132" spans="1:29" ht="47.25" x14ac:dyDescent="0.25">
      <c r="A132" s="14">
        <v>45566</v>
      </c>
      <c r="B132" s="14">
        <v>45657</v>
      </c>
      <c r="C132" s="15" t="s">
        <v>3284</v>
      </c>
      <c r="D132" s="16" t="s">
        <v>3284</v>
      </c>
      <c r="E132" s="7" t="s">
        <v>857</v>
      </c>
      <c r="F132" s="7" t="s">
        <v>3301</v>
      </c>
      <c r="G132" s="7" t="s">
        <v>3355</v>
      </c>
      <c r="H132" s="8" t="s">
        <v>3303</v>
      </c>
      <c r="I132" s="8" t="s">
        <v>335</v>
      </c>
      <c r="J132" s="8" t="s">
        <v>3356</v>
      </c>
      <c r="K132" s="8" t="s">
        <v>3289</v>
      </c>
      <c r="L132" s="8" t="s">
        <v>3357</v>
      </c>
      <c r="M132" s="7" t="s">
        <v>3359</v>
      </c>
      <c r="N132" s="7" t="s">
        <v>170</v>
      </c>
      <c r="O132" s="7">
        <v>2.1983857999999998E-2</v>
      </c>
      <c r="P132" s="7">
        <v>6.1124620000000004E-4</v>
      </c>
      <c r="Q132" s="7">
        <v>4.2430199999999999E-5</v>
      </c>
      <c r="R132" s="39">
        <v>733</v>
      </c>
      <c r="S132" s="3">
        <f t="shared" si="9"/>
        <v>16.114167913999999</v>
      </c>
      <c r="T132" s="3">
        <f t="shared" si="10"/>
        <v>0.44804346460000005</v>
      </c>
      <c r="U132" s="3">
        <f t="shared" si="11"/>
        <v>3.1101336599999998E-2</v>
      </c>
      <c r="V132" s="2" t="s">
        <v>3292</v>
      </c>
      <c r="W132" s="2" t="s">
        <v>3292</v>
      </c>
      <c r="X132" s="2" t="s">
        <v>3292</v>
      </c>
      <c r="Y132" s="4">
        <f t="shared" si="12"/>
        <v>1.6593312715199999E-2</v>
      </c>
      <c r="Z132" s="7" t="str">
        <f>INDEX('Look Up '!B:B,MATCH(M132,'Look Up '!A:A,0))</f>
        <v>Scope3Mandatory</v>
      </c>
      <c r="AA132" s="7" t="str">
        <f>INDEX('Look Up '!C:C,MATCH(M132,'Look Up '!A:A,0))</f>
        <v>Business travel - Transport (e.g. taxi, public transport, rental cars)</v>
      </c>
      <c r="AB132" s="7" t="str">
        <f>INDEX('Look Up '!D:D,MATCH(M132,'Look Up '!A:A,0))</f>
        <v>Rental Vehicles - Electric</v>
      </c>
      <c r="AC132" s="7" t="str">
        <f>INDEX('Look Up '!E:E,MATCH(M132,'Look Up '!A:A,0))</f>
        <v>km</v>
      </c>
    </row>
    <row r="133" spans="1:29" ht="47.25" x14ac:dyDescent="0.25">
      <c r="A133" s="14">
        <v>45566</v>
      </c>
      <c r="B133" s="14">
        <v>45657</v>
      </c>
      <c r="C133" s="15" t="s">
        <v>3284</v>
      </c>
      <c r="D133" s="16" t="s">
        <v>3284</v>
      </c>
      <c r="E133" s="7" t="s">
        <v>857</v>
      </c>
      <c r="F133" s="7" t="s">
        <v>3301</v>
      </c>
      <c r="G133" s="7" t="s">
        <v>3355</v>
      </c>
      <c r="H133" s="8" t="s">
        <v>3303</v>
      </c>
      <c r="I133" s="8" t="s">
        <v>345</v>
      </c>
      <c r="J133" s="8" t="s">
        <v>3356</v>
      </c>
      <c r="K133" s="8" t="s">
        <v>3289</v>
      </c>
      <c r="L133" s="8" t="s">
        <v>3357</v>
      </c>
      <c r="M133" s="7" t="s">
        <v>3360</v>
      </c>
      <c r="N133" s="7" t="s">
        <v>170</v>
      </c>
      <c r="O133" s="7">
        <v>0.17617028879999999</v>
      </c>
      <c r="P133" s="7">
        <v>2.3423519999999998E-3</v>
      </c>
      <c r="Q133" s="7">
        <v>5.3742273999999998E-3</v>
      </c>
      <c r="R133" s="39">
        <v>4635</v>
      </c>
      <c r="S133" s="3">
        <f t="shared" ref="S133:S196" si="13">SUM(O133*R133)</f>
        <v>816.54928858799997</v>
      </c>
      <c r="T133" s="3">
        <f t="shared" ref="T133:T196" si="14">SUM(P133*R133)</f>
        <v>10.856801519999999</v>
      </c>
      <c r="U133" s="3">
        <f t="shared" ref="U133:U196" si="15">SUM(Q133*R133)</f>
        <v>24.909543999</v>
      </c>
      <c r="V133" s="2" t="s">
        <v>3292</v>
      </c>
      <c r="W133" s="2" t="s">
        <v>3292</v>
      </c>
      <c r="X133" s="2" t="s">
        <v>3292</v>
      </c>
      <c r="Y133" s="4">
        <f t="shared" si="12"/>
        <v>0.85231563410699995</v>
      </c>
      <c r="Z133" s="7" t="str">
        <f>INDEX('Look Up '!B:B,MATCH(M133,'Look Up '!A:A,0))</f>
        <v>Scope3Mandatory</v>
      </c>
      <c r="AA133" s="7" t="str">
        <f>INDEX('Look Up '!C:C,MATCH(M133,'Look Up '!A:A,0))</f>
        <v>Business travel - Transport (e.g. taxi, public transport, rental cars)</v>
      </c>
      <c r="AB133" s="7" t="str">
        <f>INDEX('Look Up '!D:D,MATCH(M133,'Look Up '!A:A,0))</f>
        <v>Rental Vehicles - Petrol</v>
      </c>
      <c r="AC133" s="7" t="str">
        <f>INDEX('Look Up '!E:E,MATCH(M133,'Look Up '!A:A,0))</f>
        <v>km</v>
      </c>
    </row>
    <row r="134" spans="1:29" ht="78.75" x14ac:dyDescent="0.25">
      <c r="A134" s="14">
        <v>45566</v>
      </c>
      <c r="B134" s="14">
        <v>45657</v>
      </c>
      <c r="C134" s="15" t="s">
        <v>3284</v>
      </c>
      <c r="D134" s="16" t="s">
        <v>3284</v>
      </c>
      <c r="E134" s="7" t="s">
        <v>857</v>
      </c>
      <c r="F134" s="7" t="s">
        <v>3301</v>
      </c>
      <c r="G134" s="7" t="s">
        <v>3361</v>
      </c>
      <c r="H134" s="8" t="s">
        <v>3303</v>
      </c>
      <c r="I134" s="8" t="s">
        <v>323</v>
      </c>
      <c r="J134" s="8" t="s">
        <v>3361</v>
      </c>
      <c r="K134" s="8" t="s">
        <v>3342</v>
      </c>
      <c r="L134" s="8" t="s">
        <v>3362</v>
      </c>
      <c r="M134" s="7" t="s">
        <v>323</v>
      </c>
      <c r="N134" s="7" t="s">
        <v>170</v>
      </c>
      <c r="O134" s="7">
        <v>0.1564603487</v>
      </c>
      <c r="P134" s="7">
        <v>2.0802895000000001E-3</v>
      </c>
      <c r="Q134" s="7">
        <v>4.7729586000000001E-3</v>
      </c>
      <c r="R134" s="39">
        <v>390</v>
      </c>
      <c r="S134" s="3">
        <f t="shared" si="13"/>
        <v>61.019535992999998</v>
      </c>
      <c r="T134" s="3">
        <f t="shared" si="14"/>
        <v>0.81131290500000008</v>
      </c>
      <c r="U134" s="3">
        <f t="shared" si="15"/>
        <v>1.8614538540000001</v>
      </c>
      <c r="V134" s="2" t="s">
        <v>3292</v>
      </c>
      <c r="W134" s="2" t="s">
        <v>3292</v>
      </c>
      <c r="X134" s="2" t="s">
        <v>3292</v>
      </c>
      <c r="Y134" s="4">
        <f t="shared" si="12"/>
        <v>6.3692302751999996E-2</v>
      </c>
      <c r="Z134" s="7" t="str">
        <f>INDEX('Look Up '!B:B,MATCH(M134,'Look Up '!A:A,0))</f>
        <v>Scope3Mandatory</v>
      </c>
      <c r="AA134" s="7" t="str">
        <f>INDEX('Look Up '!C:C,MATCH(M134,'Look Up '!A:A,0))</f>
        <v>Business travel - Transport (e.g. taxi, public transport, rental cars)</v>
      </c>
      <c r="AB134" s="7" t="str">
        <f>INDEX('Look Up '!D:D,MATCH(M134,'Look Up '!A:A,0))</f>
        <v>Rental Cars-Light Passenger vehicle petrol post 2015 fleet 1350-&lt;1600CC</v>
      </c>
      <c r="AC134" s="7" t="str">
        <f>INDEX('Look Up '!E:E,MATCH(M134,'Look Up '!A:A,0))</f>
        <v>km</v>
      </c>
    </row>
    <row r="135" spans="1:29" ht="78.75" x14ac:dyDescent="0.25">
      <c r="A135" s="14">
        <v>45566</v>
      </c>
      <c r="B135" s="14">
        <v>45657</v>
      </c>
      <c r="C135" s="15" t="s">
        <v>3284</v>
      </c>
      <c r="D135" s="16" t="s">
        <v>3284</v>
      </c>
      <c r="E135" s="7" t="s">
        <v>857</v>
      </c>
      <c r="F135" s="7" t="s">
        <v>3301</v>
      </c>
      <c r="G135" s="7" t="s">
        <v>3361</v>
      </c>
      <c r="H135" s="8" t="s">
        <v>3303</v>
      </c>
      <c r="I135" s="8" t="s">
        <v>325</v>
      </c>
      <c r="J135" s="8" t="s">
        <v>3361</v>
      </c>
      <c r="K135" s="8" t="s">
        <v>3342</v>
      </c>
      <c r="L135" s="8" t="s">
        <v>3362</v>
      </c>
      <c r="M135" s="7" t="s">
        <v>325</v>
      </c>
      <c r="N135" s="7" t="s">
        <v>170</v>
      </c>
      <c r="O135" s="7">
        <v>0.17617028879999999</v>
      </c>
      <c r="P135" s="7">
        <v>2.3423519999999998E-3</v>
      </c>
      <c r="Q135" s="7">
        <v>5.3742273999999998E-3</v>
      </c>
      <c r="R135" s="39">
        <v>652</v>
      </c>
      <c r="S135" s="3">
        <f t="shared" si="13"/>
        <v>114.8630282976</v>
      </c>
      <c r="T135" s="3">
        <f t="shared" si="14"/>
        <v>1.5272135039999999</v>
      </c>
      <c r="U135" s="3">
        <f t="shared" si="15"/>
        <v>3.5039962648</v>
      </c>
      <c r="V135" s="2" t="s">
        <v>3292</v>
      </c>
      <c r="W135" s="2" t="s">
        <v>3292</v>
      </c>
      <c r="X135" s="2" t="s">
        <v>3292</v>
      </c>
      <c r="Y135" s="4">
        <f t="shared" si="12"/>
        <v>0.1198942380664</v>
      </c>
      <c r="Z135" s="7" t="str">
        <f>INDEX('Look Up '!B:B,MATCH(M135,'Look Up '!A:A,0))</f>
        <v>Scope3Mandatory</v>
      </c>
      <c r="AA135" s="7" t="str">
        <f>INDEX('Look Up '!C:C,MATCH(M135,'Look Up '!A:A,0))</f>
        <v>Business travel - Transport (e.g. taxi, public transport, rental cars)</v>
      </c>
      <c r="AB135" s="7" t="str">
        <f>INDEX('Look Up '!D:D,MATCH(M135,'Look Up '!A:A,0))</f>
        <v>Rental Cars-Light Passenger vehicle petrol post 2015 fleet 1600-&lt;2000 CC</v>
      </c>
      <c r="AC135" s="7" t="str">
        <f>INDEX('Look Up '!E:E,MATCH(M135,'Look Up '!A:A,0))</f>
        <v>km</v>
      </c>
    </row>
    <row r="136" spans="1:29" ht="78.75" hidden="1" x14ac:dyDescent="0.25">
      <c r="A136" s="14">
        <v>45566</v>
      </c>
      <c r="B136" s="14">
        <v>45657</v>
      </c>
      <c r="C136" s="15" t="s">
        <v>3284</v>
      </c>
      <c r="D136" s="16" t="s">
        <v>3284</v>
      </c>
      <c r="E136" s="7" t="s">
        <v>857</v>
      </c>
      <c r="F136" s="7" t="s">
        <v>3301</v>
      </c>
      <c r="G136" s="7" t="s">
        <v>3361</v>
      </c>
      <c r="H136" s="8" t="s">
        <v>3303</v>
      </c>
      <c r="I136" s="8" t="s">
        <v>327</v>
      </c>
      <c r="J136" s="8" t="s">
        <v>3361</v>
      </c>
      <c r="K136" s="8" t="s">
        <v>3342</v>
      </c>
      <c r="L136" s="8" t="s">
        <v>3362</v>
      </c>
      <c r="M136" s="7" t="s">
        <v>327</v>
      </c>
      <c r="N136" s="7" t="s">
        <v>170</v>
      </c>
      <c r="O136" s="7">
        <v>0.19567703359999999</v>
      </c>
      <c r="P136" s="7">
        <v>2.6017127000000002E-3</v>
      </c>
      <c r="Q136" s="7">
        <v>5.9692976000000003E-3</v>
      </c>
      <c r="R136" s="39">
        <v>0</v>
      </c>
      <c r="S136" s="3">
        <f t="shared" si="13"/>
        <v>0</v>
      </c>
      <c r="T136" s="3">
        <f t="shared" si="14"/>
        <v>0</v>
      </c>
      <c r="U136" s="3">
        <f t="shared" si="15"/>
        <v>0</v>
      </c>
      <c r="V136" s="2" t="s">
        <v>3292</v>
      </c>
      <c r="W136" s="2" t="s">
        <v>3292</v>
      </c>
      <c r="X136" s="2" t="s">
        <v>3292</v>
      </c>
      <c r="Y136" s="4">
        <f t="shared" si="12"/>
        <v>0</v>
      </c>
      <c r="Z136" s="7" t="str">
        <f>INDEX('Look Up '!B:B,MATCH(M136,'Look Up '!A:A,0))</f>
        <v>Scope3Mandatory</v>
      </c>
      <c r="AA136" s="7" t="str">
        <f>INDEX('Look Up '!C:C,MATCH(M136,'Look Up '!A:A,0))</f>
        <v>Business travel - Transport (e.g. taxi, public transport, rental cars)</v>
      </c>
      <c r="AB136" s="7" t="str">
        <f>INDEX('Look Up '!D:D,MATCH(M136,'Look Up '!A:A,0))</f>
        <v>Rental Cars-Light Passenger vehicle petrol post 2015 fleet 2000-&lt;3000 CC</v>
      </c>
      <c r="AC136" s="7" t="str">
        <f>INDEX('Look Up '!E:E,MATCH(M136,'Look Up '!A:A,0))</f>
        <v>km</v>
      </c>
    </row>
    <row r="137" spans="1:29" ht="78.75" hidden="1" x14ac:dyDescent="0.25">
      <c r="A137" s="14">
        <v>45566</v>
      </c>
      <c r="B137" s="14">
        <v>45657</v>
      </c>
      <c r="C137" s="15" t="s">
        <v>3284</v>
      </c>
      <c r="D137" s="16" t="s">
        <v>3284</v>
      </c>
      <c r="E137" s="7" t="s">
        <v>857</v>
      </c>
      <c r="F137" s="7" t="s">
        <v>3301</v>
      </c>
      <c r="G137" s="7" t="s">
        <v>3361</v>
      </c>
      <c r="H137" s="8" t="s">
        <v>3303</v>
      </c>
      <c r="I137" s="8" t="s">
        <v>321</v>
      </c>
      <c r="J137" s="8" t="s">
        <v>3361</v>
      </c>
      <c r="K137" s="8" t="s">
        <v>3342</v>
      </c>
      <c r="L137" s="8" t="s">
        <v>3362</v>
      </c>
      <c r="M137" s="7" t="s">
        <v>321</v>
      </c>
      <c r="N137" s="7" t="s">
        <v>170</v>
      </c>
      <c r="O137" s="7">
        <v>0.23408093739999999</v>
      </c>
      <c r="P137" s="7">
        <v>3.1123293000000002E-3</v>
      </c>
      <c r="Q137" s="7">
        <v>7.1408419999999997E-3</v>
      </c>
      <c r="R137" s="39">
        <v>0</v>
      </c>
      <c r="S137" s="3">
        <f t="shared" si="13"/>
        <v>0</v>
      </c>
      <c r="T137" s="3">
        <f t="shared" si="14"/>
        <v>0</v>
      </c>
      <c r="U137" s="3">
        <f t="shared" si="15"/>
        <v>0</v>
      </c>
      <c r="V137" s="2" t="s">
        <v>3292</v>
      </c>
      <c r="W137" s="2" t="s">
        <v>3292</v>
      </c>
      <c r="X137" s="2" t="s">
        <v>3292</v>
      </c>
      <c r="Y137" s="4">
        <f t="shared" si="12"/>
        <v>0</v>
      </c>
      <c r="Z137" s="7" t="str">
        <f>INDEX('Look Up '!B:B,MATCH(M137,'Look Up '!A:A,0))</f>
        <v>Scope3Mandatory</v>
      </c>
      <c r="AA137" s="7" t="str">
        <f>INDEX('Look Up '!C:C,MATCH(M137,'Look Up '!A:A,0))</f>
        <v>Business travel - Transport (e.g. taxi, public transport, rental cars)</v>
      </c>
      <c r="AB137" s="7" t="str">
        <f>INDEX('Look Up '!D:D,MATCH(M137,'Look Up '!A:A,0))</f>
        <v>Rental Cars-Light Passenger vehicle petrol post 2015 fleet &gt;=3000 CC</v>
      </c>
      <c r="AC137" s="7" t="str">
        <f>INDEX('Look Up '!E:E,MATCH(M137,'Look Up '!A:A,0))</f>
        <v>km</v>
      </c>
    </row>
    <row r="138" spans="1:29" ht="78.75" x14ac:dyDescent="0.25">
      <c r="A138" s="14">
        <v>45566</v>
      </c>
      <c r="B138" s="14">
        <v>45657</v>
      </c>
      <c r="C138" s="15" t="s">
        <v>3284</v>
      </c>
      <c r="D138" s="16" t="s">
        <v>3284</v>
      </c>
      <c r="E138" s="7" t="s">
        <v>857</v>
      </c>
      <c r="F138" s="7" t="s">
        <v>3301</v>
      </c>
      <c r="G138" s="7" t="s">
        <v>3361</v>
      </c>
      <c r="H138" s="8" t="s">
        <v>3303</v>
      </c>
      <c r="I138" s="8" t="s">
        <v>319</v>
      </c>
      <c r="J138" s="8" t="s">
        <v>3361</v>
      </c>
      <c r="K138" s="8" t="s">
        <v>3342</v>
      </c>
      <c r="L138" s="8" t="s">
        <v>3362</v>
      </c>
      <c r="M138" s="7" t="s">
        <v>319</v>
      </c>
      <c r="N138" s="7" t="s">
        <v>170</v>
      </c>
      <c r="O138" s="7">
        <v>0.22018012419999999</v>
      </c>
      <c r="P138" s="7">
        <v>3.300604E-4</v>
      </c>
      <c r="Q138" s="7">
        <v>3.1237856999999998E-3</v>
      </c>
      <c r="R138" s="39">
        <v>134</v>
      </c>
      <c r="S138" s="3">
        <f t="shared" si="13"/>
        <v>29.504136642799999</v>
      </c>
      <c r="T138" s="3">
        <f t="shared" si="14"/>
        <v>4.4228093599999997E-2</v>
      </c>
      <c r="U138" s="3">
        <f t="shared" si="15"/>
        <v>0.41858728379999999</v>
      </c>
      <c r="V138" s="2" t="s">
        <v>3292</v>
      </c>
      <c r="W138" s="2" t="s">
        <v>3292</v>
      </c>
      <c r="X138" s="2" t="s">
        <v>3292</v>
      </c>
      <c r="Y138" s="4">
        <f t="shared" si="12"/>
        <v>2.9966952020199999E-2</v>
      </c>
      <c r="Z138" s="7" t="str">
        <f>INDEX('Look Up '!B:B,MATCH(M138,'Look Up '!A:A,0))</f>
        <v>Scope3Mandatory</v>
      </c>
      <c r="AA138" s="7" t="str">
        <f>INDEX('Look Up '!C:C,MATCH(M138,'Look Up '!A:A,0))</f>
        <v>Business travel - Transport (e.g. taxi, public transport, rental cars)</v>
      </c>
      <c r="AB138" s="7" t="str">
        <f>INDEX('Look Up '!D:D,MATCH(M138,'Look Up '!A:A,0))</f>
        <v>Rental Cars-Light Passenger vehicle Diesel post 2015 fleet 2000-&lt;3000 CC</v>
      </c>
      <c r="AC138" s="7" t="str">
        <f>INDEX('Look Up '!E:E,MATCH(M138,'Look Up '!A:A,0))</f>
        <v>km</v>
      </c>
    </row>
    <row r="139" spans="1:29" ht="94.5" x14ac:dyDescent="0.25">
      <c r="A139" s="14">
        <v>45566</v>
      </c>
      <c r="B139" s="14">
        <v>45657</v>
      </c>
      <c r="C139" s="15" t="s">
        <v>3284</v>
      </c>
      <c r="D139" s="16" t="s">
        <v>3284</v>
      </c>
      <c r="E139" s="7" t="s">
        <v>857</v>
      </c>
      <c r="F139" s="7" t="s">
        <v>3301</v>
      </c>
      <c r="G139" s="7" t="s">
        <v>3361</v>
      </c>
      <c r="H139" s="8" t="s">
        <v>3303</v>
      </c>
      <c r="I139" s="8" t="s">
        <v>875</v>
      </c>
      <c r="J139" s="8" t="s">
        <v>3361</v>
      </c>
      <c r="K139" s="8" t="s">
        <v>3342</v>
      </c>
      <c r="L139" s="8" t="s">
        <v>3362</v>
      </c>
      <c r="M139" s="7" t="s">
        <v>329</v>
      </c>
      <c r="N139" s="7" t="s">
        <v>170</v>
      </c>
      <c r="O139" s="7">
        <v>0.13908180689999999</v>
      </c>
      <c r="P139" s="7">
        <v>1.8492252E-3</v>
      </c>
      <c r="Q139" s="7">
        <v>4.2428110999999996E-3</v>
      </c>
      <c r="R139" s="39">
        <v>171</v>
      </c>
      <c r="S139" s="3">
        <f t="shared" si="13"/>
        <v>23.782988979899997</v>
      </c>
      <c r="T139" s="3">
        <f t="shared" si="14"/>
        <v>0.31621750920000002</v>
      </c>
      <c r="U139" s="3">
        <f t="shared" si="15"/>
        <v>0.72552069809999997</v>
      </c>
      <c r="V139" s="2" t="s">
        <v>3292</v>
      </c>
      <c r="W139" s="2" t="s">
        <v>3292</v>
      </c>
      <c r="X139" s="2" t="s">
        <v>3292</v>
      </c>
      <c r="Y139" s="4">
        <f t="shared" si="12"/>
        <v>2.4824727187199996E-2</v>
      </c>
      <c r="Z139" s="7" t="str">
        <f>INDEX('Look Up '!B:B,MATCH(M139,'Look Up '!A:A,0))</f>
        <v>Scope3Mandatory</v>
      </c>
      <c r="AA139" s="7" t="str">
        <f>INDEX('Look Up '!C:C,MATCH(M139,'Look Up '!A:A,0))</f>
        <v>Business travel - Transport (e.g. taxi, public transport, rental cars)</v>
      </c>
      <c r="AB139" s="7" t="str">
        <f>INDEX('Look Up '!D:D,MATCH(M139,'Look Up '!A:A,0))</f>
        <v>Rental Cars-Light Passenger vehicle petrol/hybrid post 2015 fleet 1600-&lt;2000CC</v>
      </c>
      <c r="AC139" s="7" t="str">
        <f>INDEX('Look Up '!E:E,MATCH(M139,'Look Up '!A:A,0))</f>
        <v>pkm (person kilometers travelled)</v>
      </c>
    </row>
    <row r="140" spans="1:29" ht="94.5" x14ac:dyDescent="0.25">
      <c r="A140" s="14">
        <v>45566</v>
      </c>
      <c r="B140" s="14">
        <v>45657</v>
      </c>
      <c r="C140" s="15" t="s">
        <v>3284</v>
      </c>
      <c r="D140" s="16" t="s">
        <v>3284</v>
      </c>
      <c r="E140" s="7" t="s">
        <v>857</v>
      </c>
      <c r="F140" s="7" t="s">
        <v>3301</v>
      </c>
      <c r="G140" s="7" t="s">
        <v>3361</v>
      </c>
      <c r="H140" s="8" t="s">
        <v>3303</v>
      </c>
      <c r="I140" s="8" t="s">
        <v>879</v>
      </c>
      <c r="J140" s="8" t="s">
        <v>3361</v>
      </c>
      <c r="K140" s="8" t="s">
        <v>3342</v>
      </c>
      <c r="L140" s="8" t="s">
        <v>3362</v>
      </c>
      <c r="M140" s="7" t="s">
        <v>331</v>
      </c>
      <c r="N140" s="7" t="s">
        <v>170</v>
      </c>
      <c r="O140" s="7">
        <v>0.15448186859999999</v>
      </c>
      <c r="P140" s="7">
        <v>2.0539836999999999E-3</v>
      </c>
      <c r="Q140" s="7">
        <v>4.7126034000000002E-3</v>
      </c>
      <c r="R140" s="39">
        <v>674</v>
      </c>
      <c r="S140" s="3">
        <f t="shared" si="13"/>
        <v>104.12077943639999</v>
      </c>
      <c r="T140" s="3">
        <f t="shared" si="14"/>
        <v>1.3843850138</v>
      </c>
      <c r="U140" s="3">
        <f t="shared" si="15"/>
        <v>3.1762946916000003</v>
      </c>
      <c r="V140" s="2" t="s">
        <v>3292</v>
      </c>
      <c r="W140" s="2" t="s">
        <v>3292</v>
      </c>
      <c r="X140" s="2" t="s">
        <v>3292</v>
      </c>
      <c r="Y140" s="4">
        <f t="shared" si="12"/>
        <v>0.1086814591418</v>
      </c>
      <c r="Z140" s="7" t="str">
        <f>INDEX('Look Up '!B:B,MATCH(M140,'Look Up '!A:A,0))</f>
        <v>Scope3Mandatory</v>
      </c>
      <c r="AA140" s="7" t="str">
        <f>INDEX('Look Up '!C:C,MATCH(M140,'Look Up '!A:A,0))</f>
        <v>Business travel - Transport (e.g. taxi, public transport, rental cars)</v>
      </c>
      <c r="AB140" s="7" t="str">
        <f>INDEX('Look Up '!D:D,MATCH(M140,'Look Up '!A:A,0))</f>
        <v>Rental Cars-Light Passenger vehicle petrol/hybrid post 2015 fleet 2000-&lt;3000CC</v>
      </c>
      <c r="AC140" s="7" t="str">
        <f>INDEX('Look Up '!E:E,MATCH(M140,'Look Up '!A:A,0))</f>
        <v>pkm (person kilometers travelled)</v>
      </c>
    </row>
    <row r="141" spans="1:29" ht="47.25" x14ac:dyDescent="0.25">
      <c r="A141" s="14">
        <v>45566</v>
      </c>
      <c r="B141" s="14">
        <v>45657</v>
      </c>
      <c r="C141" s="15" t="s">
        <v>3284</v>
      </c>
      <c r="D141" s="16" t="s">
        <v>3284</v>
      </c>
      <c r="E141" s="7" t="s">
        <v>781</v>
      </c>
      <c r="F141" s="7" t="s">
        <v>3301</v>
      </c>
      <c r="G141" s="7" t="s">
        <v>3363</v>
      </c>
      <c r="H141" s="8" t="s">
        <v>3303</v>
      </c>
      <c r="I141" s="8" t="s">
        <v>384</v>
      </c>
      <c r="J141" s="8" t="s">
        <v>3364</v>
      </c>
      <c r="K141" s="8" t="s">
        <v>3289</v>
      </c>
      <c r="L141" s="8" t="s">
        <v>3365</v>
      </c>
      <c r="M141" s="7" t="s">
        <v>384</v>
      </c>
      <c r="N141" s="7" t="s">
        <v>170</v>
      </c>
      <c r="O141" s="7">
        <v>0.1570991692</v>
      </c>
      <c r="P141" s="7">
        <v>1.4983168E-3</v>
      </c>
      <c r="Q141" s="7">
        <v>3.6652696999999999E-3</v>
      </c>
      <c r="R141" s="39">
        <v>11732.534249999999</v>
      </c>
      <c r="S141" s="3">
        <f t="shared" si="13"/>
        <v>1843.1713832855448</v>
      </c>
      <c r="T141" s="3">
        <f t="shared" si="14"/>
        <v>17.579053173350399</v>
      </c>
      <c r="U141" s="3">
        <f t="shared" si="15"/>
        <v>43.002902290737218</v>
      </c>
      <c r="V141" s="2" t="s">
        <v>3292</v>
      </c>
      <c r="W141" s="2" t="s">
        <v>3292</v>
      </c>
      <c r="X141" s="2" t="s">
        <v>3292</v>
      </c>
      <c r="Y141" s="4">
        <f t="shared" si="12"/>
        <v>1.9037533387496324</v>
      </c>
      <c r="Z141" s="7" t="str">
        <f>INDEX('Look Up '!B:B,MATCH(M141,'Look Up '!A:A,0))</f>
        <v>Scope3Mandatory</v>
      </c>
      <c r="AA141" s="7" t="str">
        <f>INDEX('Look Up '!C:C,MATCH(M141,'Look Up '!A:A,0))</f>
        <v>Business travel - Transport (e.g. taxi, public transport, rental cars)</v>
      </c>
      <c r="AB141" s="7" t="str">
        <f>INDEX('Look Up '!D:D,MATCH(M141,'Look Up '!A:A,0))</f>
        <v>Taxi - km</v>
      </c>
      <c r="AC141" s="7" t="str">
        <f>INDEX('Look Up '!E:E,MATCH(M141,'Look Up '!A:A,0))</f>
        <v>km</v>
      </c>
    </row>
    <row r="142" spans="1:29" ht="47.25" x14ac:dyDescent="0.25">
      <c r="A142" s="14">
        <v>45566</v>
      </c>
      <c r="B142" s="14">
        <v>45657</v>
      </c>
      <c r="C142" s="15" t="s">
        <v>3284</v>
      </c>
      <c r="D142" s="16" t="s">
        <v>3284</v>
      </c>
      <c r="E142" s="7" t="s">
        <v>781</v>
      </c>
      <c r="F142" s="7" t="s">
        <v>3301</v>
      </c>
      <c r="G142" s="7" t="s">
        <v>3348</v>
      </c>
      <c r="H142" s="8" t="s">
        <v>3328</v>
      </c>
      <c r="I142" s="8" t="s">
        <v>380</v>
      </c>
      <c r="J142" s="8" t="s">
        <v>3349</v>
      </c>
      <c r="K142" s="8" t="s">
        <v>3329</v>
      </c>
      <c r="L142" s="8" t="s">
        <v>3366</v>
      </c>
      <c r="M142" s="7" t="s">
        <v>380</v>
      </c>
      <c r="N142" s="7" t="s">
        <v>272</v>
      </c>
      <c r="O142" s="7">
        <v>4.3397560600000003E-2</v>
      </c>
      <c r="P142" s="7">
        <v>4.1389969999999998E-4</v>
      </c>
      <c r="Q142" s="7">
        <v>1.0125055000000001E-3</v>
      </c>
      <c r="R142" s="39">
        <v>1852.48</v>
      </c>
      <c r="S142" s="3">
        <f t="shared" si="13"/>
        <v>80.393113060288002</v>
      </c>
      <c r="T142" s="3">
        <f t="shared" si="14"/>
        <v>0.76674091625599994</v>
      </c>
      <c r="U142" s="3">
        <f t="shared" si="15"/>
        <v>1.8756461886400002</v>
      </c>
      <c r="V142" s="2" t="s">
        <v>3292</v>
      </c>
      <c r="W142" s="2" t="s">
        <v>3292</v>
      </c>
      <c r="X142" s="2" t="s">
        <v>3292</v>
      </c>
      <c r="Y142" s="4">
        <f t="shared" ref="Y142:Y205" si="16">SUM(S142:U142)/1000</f>
        <v>8.3035500165184004E-2</v>
      </c>
      <c r="Z142" s="7" t="str">
        <f>INDEX('Look Up '!B:B,MATCH(M142,'Look Up '!A:A,0))</f>
        <v>Scope3Mandatory</v>
      </c>
      <c r="AA142" s="7" t="str">
        <f>INDEX('Look Up '!C:C,MATCH(M142,'Look Up '!A:A,0))</f>
        <v>Business travel - Transport (e.g. taxi, public transport, rental cars)</v>
      </c>
      <c r="AB142" s="7" t="str">
        <f>INDEX('Look Up '!D:D,MATCH(M142,'Look Up '!A:A,0))</f>
        <v>Taxi - dollars</v>
      </c>
      <c r="AC142" s="7" t="str">
        <f>INDEX('Look Up '!E:E,MATCH(M142,'Look Up '!A:A,0))</f>
        <v>$ NZD</v>
      </c>
    </row>
    <row r="143" spans="1:29" ht="47.25" x14ac:dyDescent="0.25">
      <c r="A143" s="14">
        <v>45566</v>
      </c>
      <c r="B143" s="14">
        <v>45657</v>
      </c>
      <c r="C143" s="15" t="s">
        <v>3284</v>
      </c>
      <c r="D143" s="16" t="s">
        <v>3284</v>
      </c>
      <c r="E143" s="7" t="s">
        <v>891</v>
      </c>
      <c r="F143" s="7" t="s">
        <v>3301</v>
      </c>
      <c r="G143" s="7" t="s">
        <v>3367</v>
      </c>
      <c r="H143" s="8" t="s">
        <v>3368</v>
      </c>
      <c r="I143" s="8" t="s">
        <v>420</v>
      </c>
      <c r="J143" s="8" t="s">
        <v>3369</v>
      </c>
      <c r="K143" s="8" t="s">
        <v>3342</v>
      </c>
      <c r="L143" s="8" t="s">
        <v>3370</v>
      </c>
      <c r="M143" s="7" t="s">
        <v>3371</v>
      </c>
      <c r="N143" s="7" t="s">
        <v>421</v>
      </c>
      <c r="O143" s="7">
        <v>0.46580171850000002</v>
      </c>
      <c r="P143" s="7">
        <v>1.29513002E-2</v>
      </c>
      <c r="Q143" s="7">
        <v>8.9902560000000001E-4</v>
      </c>
      <c r="R143" s="39">
        <v>28290.99</v>
      </c>
      <c r="S143" s="3">
        <f t="shared" si="13"/>
        <v>13177.991760066316</v>
      </c>
      <c r="T143" s="3">
        <f t="shared" si="14"/>
        <v>366.40510444519799</v>
      </c>
      <c r="U143" s="3">
        <f t="shared" si="15"/>
        <v>25.434324259344002</v>
      </c>
      <c r="V143" s="2" t="s">
        <v>3292</v>
      </c>
      <c r="W143" s="2" t="s">
        <v>3292</v>
      </c>
      <c r="X143" s="2" t="s">
        <v>3292</v>
      </c>
      <c r="Y143" s="4">
        <f t="shared" si="16"/>
        <v>13.569831188770857</v>
      </c>
      <c r="Z143" s="7" t="str">
        <f>INDEX('Look Up '!B:B,MATCH(M143,'Look Up '!A:A,0))</f>
        <v>Scope3Mandatory</v>
      </c>
      <c r="AA143" s="7" t="str">
        <f>INDEX('Look Up '!C:C,MATCH(M143,'Look Up '!A:A,0))</f>
        <v>Staff working from home</v>
      </c>
      <c r="AB143" s="7" t="str">
        <f>INDEX('Look Up '!D:D,MATCH(M143,'Look Up '!A:A,0))</f>
        <v>Working from home (default)</v>
      </c>
      <c r="AC143" s="7" t="str">
        <f>INDEX('Look Up '!E:E,MATCH(M143,'Look Up '!A:A,0))</f>
        <v>epd (employee per day)</v>
      </c>
    </row>
    <row r="144" spans="1:29" ht="63" x14ac:dyDescent="0.25">
      <c r="A144" s="14">
        <v>45566</v>
      </c>
      <c r="B144" s="14">
        <v>45657</v>
      </c>
      <c r="C144" s="15" t="s">
        <v>3284</v>
      </c>
      <c r="D144" s="16" t="s">
        <v>3284</v>
      </c>
      <c r="E144" s="7" t="s">
        <v>775</v>
      </c>
      <c r="F144" s="7" t="s">
        <v>3372</v>
      </c>
      <c r="G144" s="7" t="s">
        <v>3373</v>
      </c>
      <c r="H144" s="8" t="s">
        <v>3374</v>
      </c>
      <c r="I144" s="8" t="s">
        <v>233</v>
      </c>
      <c r="J144" s="8" t="s">
        <v>3375</v>
      </c>
      <c r="K144" s="8" t="s">
        <v>3342</v>
      </c>
      <c r="L144" s="8" t="s">
        <v>3376</v>
      </c>
      <c r="M144" s="7" t="s">
        <v>3377</v>
      </c>
      <c r="N144" s="7" t="s">
        <v>225</v>
      </c>
      <c r="O144" s="7">
        <v>0</v>
      </c>
      <c r="P144" s="7">
        <v>0.58404864000000001</v>
      </c>
      <c r="Q144" s="7">
        <v>0</v>
      </c>
      <c r="R144" s="39">
        <v>11815.848</v>
      </c>
      <c r="S144" s="3">
        <f t="shared" si="13"/>
        <v>0</v>
      </c>
      <c r="T144" s="3">
        <f t="shared" si="14"/>
        <v>6901.0299548467201</v>
      </c>
      <c r="U144" s="3">
        <f t="shared" si="15"/>
        <v>0</v>
      </c>
      <c r="V144" s="2" t="s">
        <v>3292</v>
      </c>
      <c r="W144" s="2" t="s">
        <v>3292</v>
      </c>
      <c r="X144" s="2" t="s">
        <v>3292</v>
      </c>
      <c r="Y144" s="4">
        <f t="shared" si="16"/>
        <v>6.9010299548467202</v>
      </c>
      <c r="Z144" s="7" t="str">
        <f>INDEX('Look Up '!B:B,MATCH(M144,'Look Up '!A:A,0))</f>
        <v>Scope3Mandatory</v>
      </c>
      <c r="AA144" s="7" t="str">
        <f>INDEX('Look Up '!C:C,MATCH(M144,'Look Up '!A:A,0))</f>
        <v>Waste (to landfill)</v>
      </c>
      <c r="AB144" s="7" t="str">
        <f>INDEX('Look Up '!D:D,MATCH(M144,'Look Up '!A:A,0))</f>
        <v>Landfill - OG</v>
      </c>
      <c r="AC144" s="7" t="str">
        <f>INDEX('Look Up '!E:E,MATCH(M144,'Look Up '!A:A,0))</f>
        <v>kg</v>
      </c>
    </row>
    <row r="145" spans="1:29" ht="47.25" x14ac:dyDescent="0.25">
      <c r="A145" s="14">
        <v>45566</v>
      </c>
      <c r="B145" s="14">
        <v>45657</v>
      </c>
      <c r="C145" s="15" t="s">
        <v>3284</v>
      </c>
      <c r="D145" s="16" t="s">
        <v>3284</v>
      </c>
      <c r="E145" s="7" t="s">
        <v>895</v>
      </c>
      <c r="F145" s="7" t="s">
        <v>3372</v>
      </c>
      <c r="G145" s="7" t="s">
        <v>3296</v>
      </c>
      <c r="H145" s="8" t="s">
        <v>3378</v>
      </c>
      <c r="I145" s="8" t="s">
        <v>162</v>
      </c>
      <c r="J145" s="8" t="s">
        <v>3379</v>
      </c>
      <c r="K145" s="8" t="s">
        <v>3289</v>
      </c>
      <c r="L145" s="8" t="s">
        <v>3299</v>
      </c>
      <c r="M145" s="7" t="s">
        <v>162</v>
      </c>
      <c r="N145" s="7" t="s">
        <v>125</v>
      </c>
      <c r="O145" s="7">
        <v>7.4682387999999997E-3</v>
      </c>
      <c r="P145" s="7">
        <v>2.0764930000000001E-4</v>
      </c>
      <c r="Q145" s="7">
        <v>1.44142E-5</v>
      </c>
      <c r="R145" s="39">
        <v>284383.40587096772</v>
      </c>
      <c r="S145" s="3">
        <f t="shared" si="13"/>
        <v>2123.8431858017088</v>
      </c>
      <c r="T145" s="3">
        <f t="shared" si="14"/>
        <v>59.052015160722341</v>
      </c>
      <c r="U145" s="3">
        <f t="shared" si="15"/>
        <v>4.0991592889053026</v>
      </c>
      <c r="V145" s="2" t="s">
        <v>3292</v>
      </c>
      <c r="W145" s="2" t="s">
        <v>3292</v>
      </c>
      <c r="X145" s="2" t="s">
        <v>3292</v>
      </c>
      <c r="Y145" s="4">
        <f t="shared" si="16"/>
        <v>2.1869943602513366</v>
      </c>
      <c r="Z145" s="7" t="str">
        <f>INDEX('Look Up '!B:B,MATCH(M145,'Look Up '!A:A,0))</f>
        <v>Scope3Mandatory</v>
      </c>
      <c r="AA145" s="7" t="str">
        <f>INDEX('Look Up '!C:C,MATCH(M145,'Look Up '!A:A,0))</f>
        <v>Transmission and distributions losses (electricity)</v>
      </c>
      <c r="AB145" s="7" t="str">
        <f>INDEX('Look Up '!D:D,MATCH(M145,'Look Up '!A:A,0))</f>
        <v>Electricity Transmission Losses</v>
      </c>
      <c r="AC145" s="7" t="str">
        <f>INDEX('Look Up '!E:E,MATCH(M145,'Look Up '!A:A,0))</f>
        <v>kWh</v>
      </c>
    </row>
    <row r="146" spans="1:29" ht="21" hidden="1" x14ac:dyDescent="0.25">
      <c r="A146" s="14">
        <v>45566</v>
      </c>
      <c r="B146" s="14">
        <v>45657</v>
      </c>
      <c r="C146" s="15" t="s">
        <v>3284</v>
      </c>
      <c r="D146" s="16" t="s">
        <v>3284</v>
      </c>
      <c r="E146" s="7" t="s">
        <v>417</v>
      </c>
      <c r="F146" s="7" t="s">
        <v>3372</v>
      </c>
      <c r="H146" s="8"/>
      <c r="I146" s="8" t="s">
        <v>417</v>
      </c>
      <c r="M146" s="7"/>
      <c r="N146" s="7" t="s">
        <v>412</v>
      </c>
      <c r="O146" s="7">
        <v>4.7147309900000003E-2</v>
      </c>
      <c r="P146" s="7">
        <v>1.3108989000000001E-3</v>
      </c>
      <c r="Q146" s="7">
        <v>9.0997199999999997E-5</v>
      </c>
      <c r="R146" s="39">
        <v>0</v>
      </c>
      <c r="S146" s="3">
        <f t="shared" si="13"/>
        <v>0</v>
      </c>
      <c r="T146" s="3">
        <f t="shared" si="14"/>
        <v>0</v>
      </c>
      <c r="U146" s="3">
        <f t="shared" si="15"/>
        <v>0</v>
      </c>
      <c r="V146" s="2" t="s">
        <v>3292</v>
      </c>
      <c r="W146" s="2" t="s">
        <v>3292</v>
      </c>
      <c r="X146" s="2" t="s">
        <v>3292</v>
      </c>
      <c r="Y146" s="4">
        <f t="shared" si="16"/>
        <v>0</v>
      </c>
      <c r="Z146" s="7" t="e">
        <f>INDEX('Look Up '!B:B,MATCH(M146,'Look Up '!A:A,0))</f>
        <v>#N/A</v>
      </c>
      <c r="AA146" s="7" t="e">
        <f>INDEX('Look Up '!C:C,MATCH(M146,'Look Up '!A:A,0))</f>
        <v>#N/A</v>
      </c>
      <c r="AB146" s="7" t="e">
        <f>INDEX('Look Up '!D:D,MATCH(M146,'Look Up '!A:A,0))</f>
        <v>#N/A</v>
      </c>
      <c r="AC146" s="7" t="e">
        <f>INDEX('Look Up '!E:E,MATCH(M146,'Look Up '!A:A,0))</f>
        <v>#N/A</v>
      </c>
    </row>
    <row r="147" spans="1:29" ht="47.25" hidden="1" x14ac:dyDescent="0.25">
      <c r="A147" s="14">
        <v>45566</v>
      </c>
      <c r="B147" s="14">
        <v>45657</v>
      </c>
      <c r="C147" s="15" t="s">
        <v>3284</v>
      </c>
      <c r="D147" s="16" t="s">
        <v>3284</v>
      </c>
      <c r="E147" s="7" t="s">
        <v>831</v>
      </c>
      <c r="F147" s="7" t="s">
        <v>3301</v>
      </c>
      <c r="G147" s="7" t="s">
        <v>3322</v>
      </c>
      <c r="H147" s="8" t="s">
        <v>3303</v>
      </c>
      <c r="I147" s="8" t="s">
        <v>43</v>
      </c>
      <c r="J147" s="8" t="s">
        <v>3304</v>
      </c>
      <c r="K147" s="8" t="s">
        <v>3289</v>
      </c>
      <c r="L147" s="8" t="s">
        <v>3305</v>
      </c>
      <c r="M147" s="7" t="s">
        <v>3380</v>
      </c>
      <c r="N147" s="7" t="s">
        <v>11</v>
      </c>
      <c r="O147" s="7">
        <v>52.313935870000002</v>
      </c>
      <c r="P147" s="7">
        <v>0</v>
      </c>
      <c r="Q147" s="7">
        <v>0</v>
      </c>
      <c r="R147" s="39">
        <v>0</v>
      </c>
      <c r="S147" s="3">
        <f t="shared" si="13"/>
        <v>0</v>
      </c>
      <c r="T147" s="3">
        <f t="shared" si="14"/>
        <v>0</v>
      </c>
      <c r="U147" s="3">
        <f t="shared" si="15"/>
        <v>0</v>
      </c>
      <c r="V147" s="2" t="s">
        <v>3292</v>
      </c>
      <c r="W147" s="2" t="s">
        <v>3292</v>
      </c>
      <c r="X147" s="2" t="s">
        <v>3292</v>
      </c>
      <c r="Y147" s="4">
        <f t="shared" si="16"/>
        <v>0</v>
      </c>
      <c r="Z147" s="7" t="str">
        <f>INDEX('Look Up '!B:B,MATCH(M147,'Look Up '!A:A,0))</f>
        <v>Scope3Mandatory</v>
      </c>
      <c r="AA147" s="7" t="str">
        <f>INDEX('Look Up '!C:C,MATCH(M147,'Look Up '!A:A,0))</f>
        <v>Business travel - Other (e.g. hotel, meals, etc)</v>
      </c>
      <c r="AB147" s="7" t="str">
        <f>INDEX('Look Up '!D:D,MATCH(M147,'Look Up '!A:A,0))</f>
        <v>Accommodation - Indonesia</v>
      </c>
      <c r="AC147" s="7" t="str">
        <f>INDEX('Look Up '!E:E,MATCH(M147,'Look Up '!A:A,0))</f>
        <v>rpn (room per night)</v>
      </c>
    </row>
    <row r="148" spans="1:29" ht="47.25" hidden="1" x14ac:dyDescent="0.25">
      <c r="A148" s="14">
        <v>45566</v>
      </c>
      <c r="B148" s="14">
        <v>45657</v>
      </c>
      <c r="C148" s="15" t="s">
        <v>3284</v>
      </c>
      <c r="D148" s="16" t="s">
        <v>3284</v>
      </c>
      <c r="E148" s="7" t="s">
        <v>831</v>
      </c>
      <c r="F148" s="7" t="s">
        <v>3301</v>
      </c>
      <c r="G148" s="7" t="s">
        <v>3322</v>
      </c>
      <c r="H148" s="8" t="s">
        <v>3303</v>
      </c>
      <c r="I148" s="8" t="s">
        <v>61</v>
      </c>
      <c r="J148" s="8" t="s">
        <v>3304</v>
      </c>
      <c r="K148" s="8" t="s">
        <v>3289</v>
      </c>
      <c r="L148" s="8" t="s">
        <v>3305</v>
      </c>
      <c r="M148" s="7" t="s">
        <v>3381</v>
      </c>
      <c r="N148" s="7" t="s">
        <v>11</v>
      </c>
      <c r="O148" s="7">
        <v>21.19874686</v>
      </c>
      <c r="P148" s="7">
        <v>0</v>
      </c>
      <c r="Q148" s="7">
        <v>0</v>
      </c>
      <c r="R148" s="39">
        <v>0</v>
      </c>
      <c r="S148" s="3">
        <f t="shared" si="13"/>
        <v>0</v>
      </c>
      <c r="T148" s="3">
        <f t="shared" si="14"/>
        <v>0</v>
      </c>
      <c r="U148" s="3">
        <f t="shared" si="15"/>
        <v>0</v>
      </c>
      <c r="V148" s="2" t="s">
        <v>3292</v>
      </c>
      <c r="W148" s="2" t="s">
        <v>3292</v>
      </c>
      <c r="X148" s="2" t="s">
        <v>3292</v>
      </c>
      <c r="Y148" s="4">
        <f t="shared" si="16"/>
        <v>0</v>
      </c>
      <c r="Z148" s="7" t="str">
        <f>INDEX('Look Up '!B:B,MATCH(M148,'Look Up '!A:A,0))</f>
        <v>Scope3Mandatory</v>
      </c>
      <c r="AA148" s="7" t="str">
        <f>INDEX('Look Up '!C:C,MATCH(M148,'Look Up '!A:A,0))</f>
        <v>Business travel - Other (e.g. hotel, meals, etc)</v>
      </c>
      <c r="AB148" s="7" t="str">
        <f>INDEX('Look Up '!D:D,MATCH(M148,'Look Up '!A:A,0))</f>
        <v>Accommodation - Panama</v>
      </c>
      <c r="AC148" s="7" t="str">
        <f>INDEX('Look Up '!E:E,MATCH(M148,'Look Up '!A:A,0))</f>
        <v>rpn (room per night)</v>
      </c>
    </row>
    <row r="149" spans="1:29" ht="47.25" hidden="1" x14ac:dyDescent="0.25">
      <c r="A149" s="14">
        <v>45566</v>
      </c>
      <c r="B149" s="14">
        <v>45657</v>
      </c>
      <c r="C149" s="15" t="s">
        <v>3284</v>
      </c>
      <c r="D149" s="16" t="s">
        <v>3284</v>
      </c>
      <c r="E149" s="7" t="s">
        <v>831</v>
      </c>
      <c r="F149" s="7" t="s">
        <v>3301</v>
      </c>
      <c r="G149" s="7" t="s">
        <v>3322</v>
      </c>
      <c r="H149" s="8" t="s">
        <v>3303</v>
      </c>
      <c r="I149" s="8" t="s">
        <v>71</v>
      </c>
      <c r="J149" s="8" t="s">
        <v>3304</v>
      </c>
      <c r="K149" s="8" t="s">
        <v>3289</v>
      </c>
      <c r="L149" s="8" t="s">
        <v>3305</v>
      </c>
      <c r="M149" s="7" t="s">
        <v>3382</v>
      </c>
      <c r="N149" s="7" t="s">
        <v>11</v>
      </c>
      <c r="O149" s="7">
        <v>52.748677549999996</v>
      </c>
      <c r="P149" s="7">
        <v>0</v>
      </c>
      <c r="Q149" s="7">
        <v>0</v>
      </c>
      <c r="R149" s="39">
        <v>0</v>
      </c>
      <c r="S149" s="3">
        <f t="shared" si="13"/>
        <v>0</v>
      </c>
      <c r="T149" s="3">
        <f t="shared" si="14"/>
        <v>0</v>
      </c>
      <c r="U149" s="3">
        <f t="shared" si="15"/>
        <v>0</v>
      </c>
      <c r="V149" s="2" t="s">
        <v>3292</v>
      </c>
      <c r="W149" s="2" t="s">
        <v>3292</v>
      </c>
      <c r="X149" s="2" t="s">
        <v>3292</v>
      </c>
      <c r="Y149" s="4">
        <f t="shared" si="16"/>
        <v>0</v>
      </c>
      <c r="Z149" s="7" t="str">
        <f>INDEX('Look Up '!B:B,MATCH(M149,'Look Up '!A:A,0))</f>
        <v>Scope3Mandatory</v>
      </c>
      <c r="AA149" s="7" t="str">
        <f>INDEX('Look Up '!C:C,MATCH(M149,'Look Up '!A:A,0))</f>
        <v>Business travel - Other (e.g. hotel, meals, etc)</v>
      </c>
      <c r="AB149" s="7" t="str">
        <f>INDEX('Look Up '!D:D,MATCH(M149,'Look Up '!A:A,0))</f>
        <v>Accommodation - South Africa</v>
      </c>
      <c r="AC149" s="7" t="str">
        <f>INDEX('Look Up '!E:E,MATCH(M149,'Look Up '!A:A,0))</f>
        <v>rpn (room per night)</v>
      </c>
    </row>
    <row r="150" spans="1:29" ht="47.25" hidden="1" x14ac:dyDescent="0.25">
      <c r="A150" s="14">
        <v>45566</v>
      </c>
      <c r="B150" s="14">
        <v>45657</v>
      </c>
      <c r="C150" s="15" t="s">
        <v>3284</v>
      </c>
      <c r="D150" s="16" t="s">
        <v>3284</v>
      </c>
      <c r="E150" s="7" t="s">
        <v>831</v>
      </c>
      <c r="F150" s="7" t="s">
        <v>3301</v>
      </c>
      <c r="G150" s="7" t="s">
        <v>3322</v>
      </c>
      <c r="H150" s="8" t="s">
        <v>3303</v>
      </c>
      <c r="I150" s="8" t="s">
        <v>41</v>
      </c>
      <c r="J150" s="8" t="s">
        <v>3304</v>
      </c>
      <c r="K150" s="8" t="s">
        <v>3289</v>
      </c>
      <c r="L150" s="8" t="s">
        <v>3305</v>
      </c>
      <c r="M150" s="7" t="s">
        <v>3383</v>
      </c>
      <c r="N150" s="7" t="s">
        <v>11</v>
      </c>
      <c r="O150" s="7">
        <v>22.227532950000001</v>
      </c>
      <c r="P150" s="7">
        <v>0</v>
      </c>
      <c r="Q150" s="7">
        <v>0</v>
      </c>
      <c r="R150" s="39">
        <v>0</v>
      </c>
      <c r="S150" s="3">
        <f t="shared" si="13"/>
        <v>0</v>
      </c>
      <c r="T150" s="3">
        <f t="shared" si="14"/>
        <v>0</v>
      </c>
      <c r="U150" s="3">
        <f t="shared" si="15"/>
        <v>0</v>
      </c>
      <c r="V150" s="2" t="s">
        <v>3292</v>
      </c>
      <c r="W150" s="2" t="s">
        <v>3292</v>
      </c>
      <c r="X150" s="2" t="s">
        <v>3292</v>
      </c>
      <c r="Y150" s="4">
        <f t="shared" si="16"/>
        <v>0</v>
      </c>
      <c r="Z150" s="7" t="str">
        <f>INDEX('Look Up '!B:B,MATCH(M150,'Look Up '!A:A,0))</f>
        <v>Scope3Mandatory</v>
      </c>
      <c r="AA150" s="7" t="str">
        <f>INDEX('Look Up '!C:C,MATCH(M150,'Look Up '!A:A,0))</f>
        <v>Business travel - Other (e.g. hotel, meals, etc)</v>
      </c>
      <c r="AB150" s="7" t="str">
        <f>INDEX('Look Up '!D:D,MATCH(M150,'Look Up '!A:A,0))</f>
        <v>Accommodation - Hungary</v>
      </c>
      <c r="AC150" s="7" t="str">
        <f>INDEX('Look Up '!E:E,MATCH(M150,'Look Up '!A:A,0))</f>
        <v>rpn (room per night)</v>
      </c>
    </row>
    <row r="151" spans="1:29" ht="47.25" x14ac:dyDescent="0.25">
      <c r="A151" s="14">
        <v>45566</v>
      </c>
      <c r="B151" s="14">
        <v>45657</v>
      </c>
      <c r="C151" s="15" t="s">
        <v>3284</v>
      </c>
      <c r="D151" s="16" t="s">
        <v>3284</v>
      </c>
      <c r="E151" s="7" t="s">
        <v>883</v>
      </c>
      <c r="F151" s="7" t="s">
        <v>3301</v>
      </c>
      <c r="G151" s="7" t="s">
        <v>3348</v>
      </c>
      <c r="H151" s="8" t="s">
        <v>3328</v>
      </c>
      <c r="I151" s="8" t="s">
        <v>996</v>
      </c>
      <c r="J151" s="8" t="s">
        <v>3349</v>
      </c>
      <c r="K151" s="8" t="s">
        <v>3329</v>
      </c>
      <c r="L151" s="8" t="s">
        <v>3354</v>
      </c>
      <c r="M151" s="7" t="s">
        <v>994</v>
      </c>
      <c r="N151" s="7" t="s">
        <v>91</v>
      </c>
      <c r="O151" s="7">
        <v>2.0053593299999999E-2</v>
      </c>
      <c r="P151" s="7">
        <v>5.3611000000000002E-4</v>
      </c>
      <c r="Q151" s="7">
        <v>3.43928E-5</v>
      </c>
      <c r="R151" s="39">
        <v>180</v>
      </c>
      <c r="S151" s="3">
        <f t="shared" si="13"/>
        <v>3.6096467939999997</v>
      </c>
      <c r="T151" s="3">
        <f t="shared" si="14"/>
        <v>9.6499799999999997E-2</v>
      </c>
      <c r="U151" s="3">
        <f t="shared" si="15"/>
        <v>6.190704E-3</v>
      </c>
      <c r="V151" s="2" t="s">
        <v>3292</v>
      </c>
      <c r="W151" s="2" t="s">
        <v>3292</v>
      </c>
      <c r="X151" s="2" t="s">
        <v>3292</v>
      </c>
      <c r="Y151" s="4">
        <f t="shared" si="16"/>
        <v>3.7123372980000001E-3</v>
      </c>
      <c r="Z151" s="7" t="str">
        <f>INDEX('Look Up '!B:B,MATCH(M151,'Look Up '!A:A,0))</f>
        <v>Scope3Mandatory</v>
      </c>
      <c r="AA151" s="7" t="str">
        <f>INDEX('Look Up '!C:C,MATCH(M151,'Look Up '!A:A,0))</f>
        <v>Business travel - Transport (e.g. taxi, public transport, rental cars)</v>
      </c>
      <c r="AB151" s="7" t="str">
        <f>INDEX('Look Up '!D:D,MATCH(M151,'Look Up '!A:A,0))</f>
        <v>Public transport passenger - Bus Electric</v>
      </c>
      <c r="AC151" s="7" t="str">
        <f>INDEX('Look Up '!E:E,MATCH(M151,'Look Up '!A:A,0))</f>
        <v>pkm (person kilometers travelled)</v>
      </c>
    </row>
    <row r="152" spans="1:29" ht="47.25" hidden="1" x14ac:dyDescent="0.25">
      <c r="A152" s="14">
        <v>45566</v>
      </c>
      <c r="B152" s="14">
        <v>45657</v>
      </c>
      <c r="C152" s="15" t="s">
        <v>3284</v>
      </c>
      <c r="D152" s="16" t="s">
        <v>3284</v>
      </c>
      <c r="E152" s="7" t="s">
        <v>831</v>
      </c>
      <c r="F152" s="7" t="s">
        <v>3301</v>
      </c>
      <c r="G152" s="7" t="s">
        <v>3322</v>
      </c>
      <c r="H152" s="8" t="s">
        <v>3303</v>
      </c>
      <c r="I152" s="8" t="s">
        <v>19</v>
      </c>
      <c r="J152" s="8" t="s">
        <v>3304</v>
      </c>
      <c r="K152" s="8" t="s">
        <v>3289</v>
      </c>
      <c r="L152" s="8" t="s">
        <v>3305</v>
      </c>
      <c r="M152" s="7" t="s">
        <v>3384</v>
      </c>
      <c r="N152" s="7" t="s">
        <v>11</v>
      </c>
      <c r="O152" s="7">
        <v>14.552063</v>
      </c>
      <c r="P152" s="7">
        <v>0</v>
      </c>
      <c r="Q152" s="7">
        <v>0</v>
      </c>
      <c r="R152" s="39">
        <v>0</v>
      </c>
      <c r="S152" s="3">
        <f t="shared" si="13"/>
        <v>0</v>
      </c>
      <c r="T152" s="3">
        <f t="shared" si="14"/>
        <v>0</v>
      </c>
      <c r="U152" s="3">
        <f t="shared" si="15"/>
        <v>0</v>
      </c>
      <c r="V152" s="2" t="s">
        <v>3292</v>
      </c>
      <c r="W152" s="2" t="s">
        <v>3292</v>
      </c>
      <c r="X152" s="2" t="s">
        <v>3292</v>
      </c>
      <c r="Y152" s="4">
        <f t="shared" si="16"/>
        <v>0</v>
      </c>
      <c r="Z152" s="7" t="str">
        <f>INDEX('Look Up '!B:B,MATCH(M152,'Look Up '!A:A,0))</f>
        <v>Scope3Mandatory</v>
      </c>
      <c r="AA152" s="7" t="str">
        <f>INDEX('Look Up '!C:C,MATCH(M152,'Look Up '!A:A,0))</f>
        <v>Business travel - Other (e.g. hotel, meals, etc)</v>
      </c>
      <c r="AB152" s="7" t="str">
        <f>INDEX('Look Up '!D:D,MATCH(M152,'Look Up '!A:A,0))</f>
        <v>Accommodation - Belgium</v>
      </c>
      <c r="AC152" s="7" t="str">
        <f>INDEX('Look Up '!E:E,MATCH(M152,'Look Up '!A:A,0))</f>
        <v>rpn (room per night)</v>
      </c>
    </row>
    <row r="153" spans="1:29" ht="47.25" x14ac:dyDescent="0.25">
      <c r="A153" s="14">
        <v>45566</v>
      </c>
      <c r="B153" s="14">
        <v>45657</v>
      </c>
      <c r="C153" s="15" t="s">
        <v>3284</v>
      </c>
      <c r="D153" s="16" t="s">
        <v>3284</v>
      </c>
      <c r="E153" s="7" t="s">
        <v>831</v>
      </c>
      <c r="F153" s="7" t="s">
        <v>3301</v>
      </c>
      <c r="G153" s="7" t="s">
        <v>3322</v>
      </c>
      <c r="H153" s="8" t="s">
        <v>3303</v>
      </c>
      <c r="I153" s="8" t="s">
        <v>1004</v>
      </c>
      <c r="J153" s="8" t="s">
        <v>3304</v>
      </c>
      <c r="K153" s="8" t="s">
        <v>3289</v>
      </c>
      <c r="L153" s="8" t="s">
        <v>3305</v>
      </c>
      <c r="M153" s="7" t="s">
        <v>3385</v>
      </c>
      <c r="N153" s="7" t="s">
        <v>11</v>
      </c>
      <c r="O153" s="7">
        <v>6.7573100620000002</v>
      </c>
      <c r="P153" s="7">
        <v>0</v>
      </c>
      <c r="Q153" s="7">
        <v>0</v>
      </c>
      <c r="R153" s="39">
        <v>13</v>
      </c>
      <c r="S153" s="3">
        <f t="shared" si="13"/>
        <v>87.845030805999997</v>
      </c>
      <c r="T153" s="3">
        <f t="shared" si="14"/>
        <v>0</v>
      </c>
      <c r="U153" s="3">
        <f t="shared" si="15"/>
        <v>0</v>
      </c>
      <c r="V153" s="2" t="s">
        <v>3292</v>
      </c>
      <c r="W153" s="2" t="s">
        <v>3292</v>
      </c>
      <c r="X153" s="2" t="s">
        <v>3292</v>
      </c>
      <c r="Y153" s="4">
        <f t="shared" si="16"/>
        <v>8.7845030805999993E-2</v>
      </c>
      <c r="Z153" s="7" t="str">
        <f>INDEX('Look Up '!B:B,MATCH(M153,'Look Up '!A:A,0))</f>
        <v>Scope3Mandatory</v>
      </c>
      <c r="AA153" s="7" t="str">
        <f>INDEX('Look Up '!C:C,MATCH(M153,'Look Up '!A:A,0))</f>
        <v>Business travel - Other (e.g. hotel, meals, etc)</v>
      </c>
      <c r="AB153" s="7" t="str">
        <f>INDEX('Look Up '!D:D,MATCH(M153,'Look Up '!A:A,0))</f>
        <v>Accommodation - Brazil</v>
      </c>
      <c r="AC153" s="7" t="str">
        <f>INDEX('Look Up '!E:E,MATCH(M153,'Look Up '!A:A,0))</f>
        <v>rpn (room per night)</v>
      </c>
    </row>
    <row r="154" spans="1:29" ht="47.25" hidden="1" x14ac:dyDescent="0.25">
      <c r="A154" s="14">
        <v>45658</v>
      </c>
      <c r="B154" s="14">
        <v>45747</v>
      </c>
      <c r="C154" s="15" t="s">
        <v>3284</v>
      </c>
      <c r="D154" s="16" t="s">
        <v>3284</v>
      </c>
      <c r="E154" s="17" t="s">
        <v>786</v>
      </c>
      <c r="F154" s="17" t="s">
        <v>3285</v>
      </c>
      <c r="G154" s="17" t="s">
        <v>3286</v>
      </c>
      <c r="H154" s="15" t="s">
        <v>3287</v>
      </c>
      <c r="I154" s="15" t="s">
        <v>394</v>
      </c>
      <c r="J154" s="15" t="s">
        <v>3288</v>
      </c>
      <c r="K154" s="15" t="s">
        <v>3289</v>
      </c>
      <c r="L154" s="15" t="s">
        <v>3290</v>
      </c>
      <c r="M154" s="17" t="s">
        <v>3291</v>
      </c>
      <c r="N154" s="17" t="s">
        <v>121</v>
      </c>
      <c r="O154" s="17">
        <v>2.639279658</v>
      </c>
      <c r="P154" s="17">
        <v>3.9564044999999999E-3</v>
      </c>
      <c r="Q154" s="17">
        <v>3.7444542499999997E-2</v>
      </c>
      <c r="R154" s="7">
        <v>0</v>
      </c>
      <c r="S154" s="3">
        <f t="shared" si="13"/>
        <v>0</v>
      </c>
      <c r="T154" s="3">
        <f t="shared" si="14"/>
        <v>0</v>
      </c>
      <c r="U154" s="3">
        <f t="shared" si="15"/>
        <v>0</v>
      </c>
      <c r="V154" s="2" t="s">
        <v>3292</v>
      </c>
      <c r="W154" s="2" t="s">
        <v>3292</v>
      </c>
      <c r="X154" s="2" t="s">
        <v>3292</v>
      </c>
      <c r="Y154" s="4">
        <f t="shared" si="16"/>
        <v>0</v>
      </c>
      <c r="Z154" s="7" t="e">
        <f>INDEX('Look Up '!B:B,MATCH(M154,'Look Up '!A:A,0))</f>
        <v>#N/A</v>
      </c>
      <c r="AA154" s="7" t="e">
        <f>INDEX('Look Up '!C:C,MATCH(M154,'Look Up '!A:A,0))</f>
        <v>#N/A</v>
      </c>
      <c r="AB154" s="7" t="e">
        <f>INDEX('Look Up '!D:D,MATCH(M154,'Look Up '!A:A,0))</f>
        <v>#N/A</v>
      </c>
      <c r="AC154" s="7" t="e">
        <f>INDEX('Look Up '!E:E,MATCH(M154,'Look Up '!A:A,0))</f>
        <v>#N/A</v>
      </c>
    </row>
    <row r="155" spans="1:29" ht="47.25" x14ac:dyDescent="0.25">
      <c r="A155" s="14">
        <v>45658</v>
      </c>
      <c r="B155" s="14">
        <v>45747</v>
      </c>
      <c r="C155" s="15" t="s">
        <v>3284</v>
      </c>
      <c r="D155" s="16" t="s">
        <v>3284</v>
      </c>
      <c r="E155" s="7" t="s">
        <v>786</v>
      </c>
      <c r="F155" s="7" t="s">
        <v>3285</v>
      </c>
      <c r="G155" s="7" t="s">
        <v>3286</v>
      </c>
      <c r="H155" s="8" t="s">
        <v>3287</v>
      </c>
      <c r="I155" s="8" t="s">
        <v>406</v>
      </c>
      <c r="J155" s="8" t="s">
        <v>3288</v>
      </c>
      <c r="K155" s="8" t="s">
        <v>3289</v>
      </c>
      <c r="L155" s="8" t="s">
        <v>3290</v>
      </c>
      <c r="M155" s="7" t="s">
        <v>3293</v>
      </c>
      <c r="N155" s="7" t="s">
        <v>121</v>
      </c>
      <c r="O155" s="17">
        <v>2.3213315290000001</v>
      </c>
      <c r="P155" s="17">
        <v>3.0769376500000001E-2</v>
      </c>
      <c r="Q155" s="17">
        <v>7.0596405000000001E-2</v>
      </c>
      <c r="R155" s="7">
        <v>24.86</v>
      </c>
      <c r="S155" s="3">
        <f t="shared" si="13"/>
        <v>57.70830181094</v>
      </c>
      <c r="T155" s="3">
        <f t="shared" si="14"/>
        <v>0.76492669979000005</v>
      </c>
      <c r="U155" s="3">
        <f t="shared" si="15"/>
        <v>1.7550266283</v>
      </c>
      <c r="V155" s="2" t="s">
        <v>3292</v>
      </c>
      <c r="W155" s="2" t="s">
        <v>3292</v>
      </c>
      <c r="X155" s="2" t="s">
        <v>3292</v>
      </c>
      <c r="Y155" s="4">
        <f t="shared" si="16"/>
        <v>6.0228255139030004E-2</v>
      </c>
      <c r="Z155" s="7" t="str">
        <f>INDEX('Look Up '!B:B,MATCH(M155,'Look Up '!A:A,0))</f>
        <v>Scope1</v>
      </c>
      <c r="AA155" s="7" t="str">
        <f>INDEX('Look Up '!C:C,MATCH(M155,'Look Up '!A:A,0))</f>
        <v>Transport fuels  - Vehicle fleet (e.g. Petrol, Diesel, LPG)</v>
      </c>
      <c r="AB155" s="7" t="str">
        <f>INDEX('Look Up '!D:D,MATCH(M155,'Look Up '!A:A,0))</f>
        <v>Transport fuel Premium petrol</v>
      </c>
      <c r="AC155" s="7" t="str">
        <f>INDEX('Look Up '!E:E,MATCH(M155,'Look Up '!A:A,0))</f>
        <v>Litres</v>
      </c>
    </row>
    <row r="156" spans="1:29" ht="47.25" x14ac:dyDescent="0.25">
      <c r="A156" s="14">
        <v>45658</v>
      </c>
      <c r="B156" s="14">
        <v>45747</v>
      </c>
      <c r="C156" s="15" t="s">
        <v>3284</v>
      </c>
      <c r="D156" s="16" t="s">
        <v>3284</v>
      </c>
      <c r="E156" s="7" t="s">
        <v>786</v>
      </c>
      <c r="F156" s="7" t="s">
        <v>3285</v>
      </c>
      <c r="G156" s="7" t="s">
        <v>3286</v>
      </c>
      <c r="H156" s="8" t="s">
        <v>3287</v>
      </c>
      <c r="I156" s="8" t="s">
        <v>408</v>
      </c>
      <c r="J156" s="8" t="s">
        <v>3288</v>
      </c>
      <c r="K156" s="8" t="s">
        <v>3289</v>
      </c>
      <c r="L156" s="8" t="s">
        <v>3290</v>
      </c>
      <c r="M156" s="7" t="s">
        <v>3294</v>
      </c>
      <c r="N156" s="7" t="s">
        <v>121</v>
      </c>
      <c r="O156" s="17">
        <v>2.2831220220000001</v>
      </c>
      <c r="P156" s="17">
        <v>3.03562842E-2</v>
      </c>
      <c r="Q156" s="17">
        <v>6.9648617400000001E-2</v>
      </c>
      <c r="R156" s="7">
        <v>129.29</v>
      </c>
      <c r="S156" s="3">
        <f t="shared" si="13"/>
        <v>295.18484622438001</v>
      </c>
      <c r="T156" s="3">
        <f t="shared" si="14"/>
        <v>3.9247639842179995</v>
      </c>
      <c r="U156" s="3">
        <f t="shared" si="15"/>
        <v>9.0048697436459992</v>
      </c>
      <c r="V156" s="2" t="s">
        <v>3292</v>
      </c>
      <c r="W156" s="2" t="s">
        <v>3292</v>
      </c>
      <c r="X156" s="2" t="s">
        <v>3292</v>
      </c>
      <c r="Y156" s="4">
        <f t="shared" si="16"/>
        <v>0.308114479952244</v>
      </c>
      <c r="Z156" s="7" t="str">
        <f>INDEX('Look Up '!B:B,MATCH(M156,'Look Up '!A:A,0))</f>
        <v>Scope1</v>
      </c>
      <c r="AA156" s="7" t="str">
        <f>INDEX('Look Up '!C:C,MATCH(M156,'Look Up '!A:A,0))</f>
        <v>Transport fuels  - Vehicle fleet (e.g. Petrol, Diesel, LPG)</v>
      </c>
      <c r="AB156" s="7" t="str">
        <f>INDEX('Look Up '!D:D,MATCH(M156,'Look Up '!A:A,0))</f>
        <v>Transport fuel Regular petrol</v>
      </c>
      <c r="AC156" s="7" t="str">
        <f>INDEX('Look Up '!E:E,MATCH(M156,'Look Up '!A:A,0))</f>
        <v>Litres</v>
      </c>
    </row>
    <row r="157" spans="1:29" ht="47.25" x14ac:dyDescent="0.25">
      <c r="A157" s="14">
        <v>45658</v>
      </c>
      <c r="B157" s="14">
        <v>45747</v>
      </c>
      <c r="C157" s="15" t="s">
        <v>3284</v>
      </c>
      <c r="D157" s="16" t="s">
        <v>3284</v>
      </c>
      <c r="E157" s="1" t="s">
        <v>489</v>
      </c>
      <c r="F157" s="1" t="s">
        <v>3295</v>
      </c>
      <c r="G157" s="1" t="s">
        <v>3296</v>
      </c>
      <c r="H157" s="1" t="s">
        <v>3297</v>
      </c>
      <c r="I157" s="8" t="s">
        <v>151</v>
      </c>
      <c r="J157" s="1" t="s">
        <v>3298</v>
      </c>
      <c r="K157" s="1" t="s">
        <v>3289</v>
      </c>
      <c r="L157" s="18" t="s">
        <v>3299</v>
      </c>
      <c r="M157" s="1" t="s">
        <v>3300</v>
      </c>
      <c r="N157" s="19" t="s">
        <v>125</v>
      </c>
      <c r="O157" s="17">
        <v>9.8199060099999999E-2</v>
      </c>
      <c r="P157" s="17">
        <v>2.7303581E-3</v>
      </c>
      <c r="Q157" s="17">
        <v>1.8953009999999999E-4</v>
      </c>
      <c r="R157" s="7">
        <v>277257.0566451613</v>
      </c>
      <c r="S157" s="3">
        <f t="shared" si="13"/>
        <v>27226.382368647297</v>
      </c>
      <c r="T157" s="3">
        <f t="shared" si="14"/>
        <v>757.01105039327501</v>
      </c>
      <c r="U157" s="3">
        <f t="shared" si="15"/>
        <v>52.548557671663083</v>
      </c>
      <c r="V157" s="2" t="s">
        <v>3292</v>
      </c>
      <c r="W157" s="2" t="s">
        <v>3292</v>
      </c>
      <c r="X157" s="2" t="s">
        <v>3292</v>
      </c>
      <c r="Y157" s="4">
        <f t="shared" si="16"/>
        <v>28.035941976712234</v>
      </c>
      <c r="Z157" s="7" t="str">
        <f>INDEX('Look Up '!B:B,MATCH(M157,'Look Up '!A:A,0))</f>
        <v>Scope2</v>
      </c>
      <c r="AA157" s="7" t="str">
        <f>INDEX('Look Up '!C:C,MATCH(M157,'Look Up '!A:A,0))</f>
        <v>Electricity</v>
      </c>
      <c r="AB157" s="7" t="str">
        <f>INDEX('Look Up '!D:D,MATCH(M157,'Look Up '!A:A,0))</f>
        <v>Electricity - Energy</v>
      </c>
      <c r="AC157" s="7" t="str">
        <f>INDEX('Look Up '!E:E,MATCH(M157,'Look Up '!A:A,0))</f>
        <v>kWh</v>
      </c>
    </row>
    <row r="158" spans="1:29" ht="47.25" hidden="1" x14ac:dyDescent="0.25">
      <c r="A158" s="14">
        <v>45658</v>
      </c>
      <c r="B158" s="14">
        <v>45747</v>
      </c>
      <c r="C158" s="15" t="s">
        <v>3284</v>
      </c>
      <c r="D158" s="16" t="s">
        <v>3284</v>
      </c>
      <c r="E158" s="7" t="s">
        <v>831</v>
      </c>
      <c r="F158" s="7" t="s">
        <v>3301</v>
      </c>
      <c r="G158" s="7" t="s">
        <v>3302</v>
      </c>
      <c r="H158" s="8" t="s">
        <v>3303</v>
      </c>
      <c r="I158" s="8" t="s">
        <v>77</v>
      </c>
      <c r="J158" s="8" t="s">
        <v>3304</v>
      </c>
      <c r="K158" s="8" t="s">
        <v>3289</v>
      </c>
      <c r="L158" s="8" t="s">
        <v>3305</v>
      </c>
      <c r="M158" s="7" t="s">
        <v>3306</v>
      </c>
      <c r="N158" s="7" t="s">
        <v>11</v>
      </c>
      <c r="O158" s="17">
        <v>54.724472830000003</v>
      </c>
      <c r="P158" s="17">
        <v>0</v>
      </c>
      <c r="Q158" s="17">
        <v>0</v>
      </c>
      <c r="R158" s="7">
        <v>0</v>
      </c>
      <c r="S158" s="3">
        <f t="shared" si="13"/>
        <v>0</v>
      </c>
      <c r="T158" s="3">
        <f t="shared" si="14"/>
        <v>0</v>
      </c>
      <c r="U158" s="3">
        <f t="shared" si="15"/>
        <v>0</v>
      </c>
      <c r="V158" s="2" t="s">
        <v>3292</v>
      </c>
      <c r="W158" s="2" t="s">
        <v>3292</v>
      </c>
      <c r="X158" s="2" t="s">
        <v>3292</v>
      </c>
      <c r="Y158" s="4">
        <f t="shared" si="16"/>
        <v>0</v>
      </c>
      <c r="Z158" s="7" t="str">
        <f>INDEX('Look Up '!B:B,MATCH(M158,'Look Up '!A:A,0))</f>
        <v>Scope3Mandatory</v>
      </c>
      <c r="AA158" s="7" t="str">
        <f>INDEX('Look Up '!C:C,MATCH(M158,'Look Up '!A:A,0))</f>
        <v>Business travel - Other (e.g. hotel, meals, etc)</v>
      </c>
      <c r="AB158" s="7" t="str">
        <f>INDEX('Look Up '!D:D,MATCH(M158,'Look Up '!A:A,0))</f>
        <v>Accommodation - United Arab Emirates</v>
      </c>
      <c r="AC158" s="7" t="str">
        <f>INDEX('Look Up '!E:E,MATCH(M158,'Look Up '!A:A,0))</f>
        <v>rpn (room per night)</v>
      </c>
    </row>
    <row r="159" spans="1:29" ht="47.25" x14ac:dyDescent="0.25">
      <c r="A159" s="14">
        <v>45658</v>
      </c>
      <c r="B159" s="14">
        <v>45747</v>
      </c>
      <c r="C159" s="15" t="s">
        <v>3284</v>
      </c>
      <c r="D159" s="16" t="s">
        <v>3284</v>
      </c>
      <c r="E159" s="7" t="s">
        <v>831</v>
      </c>
      <c r="F159" s="7" t="s">
        <v>3301</v>
      </c>
      <c r="G159" s="7" t="s">
        <v>3302</v>
      </c>
      <c r="H159" s="8" t="s">
        <v>3303</v>
      </c>
      <c r="I159" s="8" t="s">
        <v>15</v>
      </c>
      <c r="J159" s="8" t="s">
        <v>3304</v>
      </c>
      <c r="K159" s="8" t="s">
        <v>3289</v>
      </c>
      <c r="L159" s="8" t="s">
        <v>3305</v>
      </c>
      <c r="M159" s="7" t="s">
        <v>3307</v>
      </c>
      <c r="N159" s="7" t="s">
        <v>11</v>
      </c>
      <c r="O159" s="17">
        <v>34.119415830000001</v>
      </c>
      <c r="P159" s="17">
        <v>0</v>
      </c>
      <c r="Q159" s="17">
        <v>0</v>
      </c>
      <c r="R159" s="7">
        <v>11</v>
      </c>
      <c r="S159" s="3">
        <f t="shared" si="13"/>
        <v>375.31357413000001</v>
      </c>
      <c r="T159" s="3">
        <f t="shared" si="14"/>
        <v>0</v>
      </c>
      <c r="U159" s="3">
        <f t="shared" si="15"/>
        <v>0</v>
      </c>
      <c r="V159" s="2" t="s">
        <v>3292</v>
      </c>
      <c r="W159" s="2" t="s">
        <v>3292</v>
      </c>
      <c r="X159" s="2" t="s">
        <v>3292</v>
      </c>
      <c r="Y159" s="4">
        <f t="shared" si="16"/>
        <v>0.37531357412999999</v>
      </c>
      <c r="Z159" s="7" t="str">
        <f>INDEX('Look Up '!B:B,MATCH(M159,'Look Up '!A:A,0))</f>
        <v>Scope3Mandatory</v>
      </c>
      <c r="AA159" s="7" t="str">
        <f>INDEX('Look Up '!C:C,MATCH(M159,'Look Up '!A:A,0))</f>
        <v>Business travel - Other (e.g. hotel, meals, etc)</v>
      </c>
      <c r="AB159" s="7" t="str">
        <f>INDEX('Look Up '!D:D,MATCH(M159,'Look Up '!A:A,0))</f>
        <v>Accommodation - Australia</v>
      </c>
      <c r="AC159" s="7" t="str">
        <f>INDEX('Look Up '!E:E,MATCH(M159,'Look Up '!A:A,0))</f>
        <v>rpn (room per night)</v>
      </c>
    </row>
    <row r="160" spans="1:29" ht="47.25" hidden="1" x14ac:dyDescent="0.25">
      <c r="A160" s="14">
        <v>45658</v>
      </c>
      <c r="B160" s="14">
        <v>45747</v>
      </c>
      <c r="C160" s="15" t="s">
        <v>3284</v>
      </c>
      <c r="D160" s="16" t="s">
        <v>3284</v>
      </c>
      <c r="E160" s="7" t="s">
        <v>831</v>
      </c>
      <c r="F160" s="7" t="s">
        <v>3301</v>
      </c>
      <c r="G160" s="7" t="s">
        <v>3302</v>
      </c>
      <c r="H160" s="8" t="s">
        <v>3303</v>
      </c>
      <c r="I160" s="8" t="s">
        <v>17</v>
      </c>
      <c r="J160" s="8" t="s">
        <v>3304</v>
      </c>
      <c r="K160" s="8" t="s">
        <v>3289</v>
      </c>
      <c r="L160" s="8" t="s">
        <v>3305</v>
      </c>
      <c r="M160" s="7" t="s">
        <v>3308</v>
      </c>
      <c r="N160" s="7" t="s">
        <v>11</v>
      </c>
      <c r="O160" s="17">
        <v>10.050758399999999</v>
      </c>
      <c r="P160" s="17">
        <v>0</v>
      </c>
      <c r="Q160" s="17">
        <v>0</v>
      </c>
      <c r="R160" s="7">
        <v>0</v>
      </c>
      <c r="S160" s="3">
        <f t="shared" si="13"/>
        <v>0</v>
      </c>
      <c r="T160" s="3">
        <f t="shared" si="14"/>
        <v>0</v>
      </c>
      <c r="U160" s="3">
        <f t="shared" si="15"/>
        <v>0</v>
      </c>
      <c r="V160" s="2" t="s">
        <v>3292</v>
      </c>
      <c r="W160" s="2" t="s">
        <v>3292</v>
      </c>
      <c r="X160" s="2" t="s">
        <v>3292</v>
      </c>
      <c r="Y160" s="4">
        <f t="shared" si="16"/>
        <v>0</v>
      </c>
      <c r="Z160" s="7" t="str">
        <f>INDEX('Look Up '!B:B,MATCH(M160,'Look Up '!A:A,0))</f>
        <v>Scope3Mandatory</v>
      </c>
      <c r="AA160" s="7" t="str">
        <f>INDEX('Look Up '!C:C,MATCH(M160,'Look Up '!A:A,0))</f>
        <v>Business travel - Other (e.g. hotel, meals, etc)</v>
      </c>
      <c r="AB160" s="7" t="str">
        <f>INDEX('Look Up '!D:D,MATCH(M160,'Look Up '!A:A,0))</f>
        <v>Accommodation - Austria</v>
      </c>
      <c r="AC160" s="7" t="str">
        <f>INDEX('Look Up '!E:E,MATCH(M160,'Look Up '!A:A,0))</f>
        <v>rpn (room per night)</v>
      </c>
    </row>
    <row r="161" spans="1:29" ht="47.25" hidden="1" x14ac:dyDescent="0.25">
      <c r="A161" s="14">
        <v>45658</v>
      </c>
      <c r="B161" s="14">
        <v>45747</v>
      </c>
      <c r="C161" s="15" t="s">
        <v>3284</v>
      </c>
      <c r="D161" s="16" t="s">
        <v>3284</v>
      </c>
      <c r="E161" s="7" t="s">
        <v>831</v>
      </c>
      <c r="F161" s="7" t="s">
        <v>3301</v>
      </c>
      <c r="G161" s="7" t="s">
        <v>3302</v>
      </c>
      <c r="H161" s="8" t="s">
        <v>3303</v>
      </c>
      <c r="I161" s="8" t="s">
        <v>21</v>
      </c>
      <c r="J161" s="8" t="s">
        <v>3304</v>
      </c>
      <c r="K161" s="8" t="s">
        <v>3289</v>
      </c>
      <c r="L161" s="8" t="s">
        <v>3305</v>
      </c>
      <c r="M161" s="7" t="s">
        <v>3309</v>
      </c>
      <c r="N161" s="7" t="s">
        <v>11</v>
      </c>
      <c r="O161" s="17">
        <v>10.62474158</v>
      </c>
      <c r="P161" s="17">
        <v>0</v>
      </c>
      <c r="Q161" s="17">
        <v>0</v>
      </c>
      <c r="R161" s="7">
        <v>0</v>
      </c>
      <c r="S161" s="3">
        <f t="shared" si="13"/>
        <v>0</v>
      </c>
      <c r="T161" s="3">
        <f t="shared" si="14"/>
        <v>0</v>
      </c>
      <c r="U161" s="3">
        <f t="shared" si="15"/>
        <v>0</v>
      </c>
      <c r="V161" s="2" t="s">
        <v>3292</v>
      </c>
      <c r="W161" s="2" t="s">
        <v>3292</v>
      </c>
      <c r="X161" s="2" t="s">
        <v>3292</v>
      </c>
      <c r="Y161" s="4">
        <f t="shared" si="16"/>
        <v>0</v>
      </c>
      <c r="Z161" s="7" t="str">
        <f>INDEX('Look Up '!B:B,MATCH(M161,'Look Up '!A:A,0))</f>
        <v>Scope3Mandatory</v>
      </c>
      <c r="AA161" s="7" t="str">
        <f>INDEX('Look Up '!C:C,MATCH(M161,'Look Up '!A:A,0))</f>
        <v>Business travel - Other (e.g. hotel, meals, etc)</v>
      </c>
      <c r="AB161" s="7" t="str">
        <f>INDEX('Look Up '!D:D,MATCH(M161,'Look Up '!A:A,0))</f>
        <v>Accommodation - Canada</v>
      </c>
      <c r="AC161" s="7" t="str">
        <f>INDEX('Look Up '!E:E,MATCH(M161,'Look Up '!A:A,0))</f>
        <v>rpn (room per night)</v>
      </c>
    </row>
    <row r="162" spans="1:29" ht="47.25" hidden="1" x14ac:dyDescent="0.25">
      <c r="A162" s="14">
        <v>45658</v>
      </c>
      <c r="B162" s="14">
        <v>45747</v>
      </c>
      <c r="C162" s="15" t="s">
        <v>3284</v>
      </c>
      <c r="D162" s="16" t="s">
        <v>3284</v>
      </c>
      <c r="E162" s="7" t="s">
        <v>831</v>
      </c>
      <c r="F162" s="7" t="s">
        <v>3301</v>
      </c>
      <c r="G162" s="7" t="s">
        <v>3302</v>
      </c>
      <c r="H162" s="8" t="s">
        <v>3303</v>
      </c>
      <c r="I162" s="8" t="s">
        <v>79</v>
      </c>
      <c r="J162" s="8" t="s">
        <v>3304</v>
      </c>
      <c r="K162" s="8" t="s">
        <v>3289</v>
      </c>
      <c r="L162" s="8" t="s">
        <v>3305</v>
      </c>
      <c r="M162" s="7" t="s">
        <v>3310</v>
      </c>
      <c r="N162" s="7" t="s">
        <v>11</v>
      </c>
      <c r="O162" s="17">
        <v>10.37875541</v>
      </c>
      <c r="P162" s="17">
        <v>0</v>
      </c>
      <c r="Q162" s="17">
        <v>0</v>
      </c>
      <c r="R162" s="7">
        <v>0</v>
      </c>
      <c r="S162" s="3">
        <f t="shared" si="13"/>
        <v>0</v>
      </c>
      <c r="T162" s="3">
        <f t="shared" si="14"/>
        <v>0</v>
      </c>
      <c r="U162" s="3">
        <f t="shared" si="15"/>
        <v>0</v>
      </c>
      <c r="V162" s="2" t="s">
        <v>3292</v>
      </c>
      <c r="W162" s="2" t="s">
        <v>3292</v>
      </c>
      <c r="X162" s="2" t="s">
        <v>3292</v>
      </c>
      <c r="Y162" s="4">
        <f t="shared" si="16"/>
        <v>0</v>
      </c>
      <c r="Z162" s="7" t="str">
        <f>INDEX('Look Up '!B:B,MATCH(M162,'Look Up '!A:A,0))</f>
        <v>Scope3Mandatory</v>
      </c>
      <c r="AA162" s="7" t="str">
        <f>INDEX('Look Up '!C:C,MATCH(M162,'Look Up '!A:A,0))</f>
        <v>Business travel - Other (e.g. hotel, meals, etc)</v>
      </c>
      <c r="AB162" s="7" t="str">
        <f>INDEX('Look Up '!D:D,MATCH(M162,'Look Up '!A:A,0))</f>
        <v>Accommodation - United Kingdom</v>
      </c>
      <c r="AC162" s="7" t="str">
        <f>INDEX('Look Up '!E:E,MATCH(M162,'Look Up '!A:A,0))</f>
        <v>rpn (room per night)</v>
      </c>
    </row>
    <row r="163" spans="1:29" ht="47.25" hidden="1" x14ac:dyDescent="0.25">
      <c r="A163" s="14">
        <v>45658</v>
      </c>
      <c r="B163" s="14">
        <v>45747</v>
      </c>
      <c r="C163" s="15" t="s">
        <v>3284</v>
      </c>
      <c r="D163" s="16" t="s">
        <v>3284</v>
      </c>
      <c r="E163" s="7" t="s">
        <v>831</v>
      </c>
      <c r="F163" s="7" t="s">
        <v>3301</v>
      </c>
      <c r="G163" s="7" t="s">
        <v>3302</v>
      </c>
      <c r="H163" s="8" t="s">
        <v>3303</v>
      </c>
      <c r="I163" s="8" t="s">
        <v>57</v>
      </c>
      <c r="J163" s="8" t="s">
        <v>3304</v>
      </c>
      <c r="K163" s="8" t="s">
        <v>3289</v>
      </c>
      <c r="L163" s="8" t="s">
        <v>3305</v>
      </c>
      <c r="M163" s="7" t="s">
        <v>3311</v>
      </c>
      <c r="N163" s="7" t="s">
        <v>11</v>
      </c>
      <c r="O163" s="17">
        <v>15.560623720000001</v>
      </c>
      <c r="P163" s="17">
        <v>0</v>
      </c>
      <c r="Q163" s="17">
        <v>0</v>
      </c>
      <c r="R163" s="7">
        <v>0</v>
      </c>
      <c r="S163" s="3">
        <f t="shared" si="13"/>
        <v>0</v>
      </c>
      <c r="T163" s="3">
        <f t="shared" si="14"/>
        <v>0</v>
      </c>
      <c r="U163" s="3">
        <f t="shared" si="15"/>
        <v>0</v>
      </c>
      <c r="V163" s="2" t="s">
        <v>3292</v>
      </c>
      <c r="W163" s="2" t="s">
        <v>3292</v>
      </c>
      <c r="X163" s="2" t="s">
        <v>3292</v>
      </c>
      <c r="Y163" s="4">
        <f t="shared" si="16"/>
        <v>0</v>
      </c>
      <c r="Z163" s="7" t="str">
        <f>INDEX('Look Up '!B:B,MATCH(M163,'Look Up '!A:A,0))</f>
        <v>Scope3Mandatory</v>
      </c>
      <c r="AA163" s="7" t="str">
        <f>INDEX('Look Up '!C:C,MATCH(M163,'Look Up '!A:A,0))</f>
        <v>Business travel - Other (e.g. hotel, meals, etc)</v>
      </c>
      <c r="AB163" s="7" t="str">
        <f>INDEX('Look Up '!D:D,MATCH(M163,'Look Up '!A:A,0))</f>
        <v>Accommodation - Netherlands</v>
      </c>
      <c r="AC163" s="7" t="str">
        <f>INDEX('Look Up '!E:E,MATCH(M163,'Look Up '!A:A,0))</f>
        <v>rpn (room per night)</v>
      </c>
    </row>
    <row r="164" spans="1:29" ht="47.25" x14ac:dyDescent="0.25">
      <c r="A164" s="14">
        <v>45658</v>
      </c>
      <c r="B164" s="14">
        <v>45747</v>
      </c>
      <c r="C164" s="15" t="s">
        <v>3284</v>
      </c>
      <c r="D164" s="16" t="s">
        <v>3284</v>
      </c>
      <c r="E164" s="7" t="s">
        <v>831</v>
      </c>
      <c r="F164" s="7" t="s">
        <v>3301</v>
      </c>
      <c r="G164" s="7" t="s">
        <v>3302</v>
      </c>
      <c r="H164" s="8" t="s">
        <v>3303</v>
      </c>
      <c r="I164" s="8" t="s">
        <v>59</v>
      </c>
      <c r="J164" s="8" t="s">
        <v>3304</v>
      </c>
      <c r="K164" s="8" t="s">
        <v>3289</v>
      </c>
      <c r="L164" s="8" t="s">
        <v>3305</v>
      </c>
      <c r="M164" s="7" t="s">
        <v>3312</v>
      </c>
      <c r="N164" s="7" t="s">
        <v>11</v>
      </c>
      <c r="O164" s="17">
        <v>10.30784912</v>
      </c>
      <c r="P164" s="17">
        <v>0</v>
      </c>
      <c r="Q164" s="17">
        <v>0</v>
      </c>
      <c r="R164" s="7">
        <v>255</v>
      </c>
      <c r="S164" s="3">
        <f t="shared" si="13"/>
        <v>2628.5015256000002</v>
      </c>
      <c r="T164" s="3">
        <f t="shared" si="14"/>
        <v>0</v>
      </c>
      <c r="U164" s="3">
        <f t="shared" si="15"/>
        <v>0</v>
      </c>
      <c r="V164" s="2" t="s">
        <v>3292</v>
      </c>
      <c r="W164" s="2" t="s">
        <v>3292</v>
      </c>
      <c r="X164" s="2" t="s">
        <v>3292</v>
      </c>
      <c r="Y164" s="4">
        <f t="shared" si="16"/>
        <v>2.6285015255999999</v>
      </c>
      <c r="Z164" s="7" t="str">
        <f>INDEX('Look Up '!B:B,MATCH(M164,'Look Up '!A:A,0))</f>
        <v>Scope3Mandatory</v>
      </c>
      <c r="AA164" s="7" t="str">
        <f>INDEX('Look Up '!C:C,MATCH(M164,'Look Up '!A:A,0))</f>
        <v>Business travel - Other (e.g. hotel, meals, etc)</v>
      </c>
      <c r="AB164" s="7" t="str">
        <f>INDEX('Look Up '!D:D,MATCH(M164,'Look Up '!A:A,0))</f>
        <v>Accommodation - New Zealand</v>
      </c>
      <c r="AC164" s="7" t="str">
        <f>INDEX('Look Up '!E:E,MATCH(M164,'Look Up '!A:A,0))</f>
        <v>rpn (room per night)</v>
      </c>
    </row>
    <row r="165" spans="1:29" ht="47.25" hidden="1" x14ac:dyDescent="0.25">
      <c r="A165" s="14">
        <v>45658</v>
      </c>
      <c r="B165" s="14">
        <v>45747</v>
      </c>
      <c r="C165" s="15" t="s">
        <v>3284</v>
      </c>
      <c r="D165" s="16" t="s">
        <v>3284</v>
      </c>
      <c r="E165" s="7" t="s">
        <v>831</v>
      </c>
      <c r="F165" s="7" t="s">
        <v>3301</v>
      </c>
      <c r="G165" s="7" t="s">
        <v>3302</v>
      </c>
      <c r="H165" s="8" t="s">
        <v>3303</v>
      </c>
      <c r="I165" s="8" t="s">
        <v>63</v>
      </c>
      <c r="J165" s="8" t="s">
        <v>3304</v>
      </c>
      <c r="K165" s="8" t="s">
        <v>3289</v>
      </c>
      <c r="L165" s="8" t="s">
        <v>3305</v>
      </c>
      <c r="M165" s="7" t="s">
        <v>3313</v>
      </c>
      <c r="N165" s="7" t="s">
        <v>11</v>
      </c>
      <c r="O165" s="17">
        <v>55.761616889999999</v>
      </c>
      <c r="P165" s="17">
        <v>0</v>
      </c>
      <c r="Q165" s="17">
        <v>0</v>
      </c>
      <c r="R165" s="7">
        <v>0</v>
      </c>
      <c r="S165" s="3">
        <f t="shared" si="13"/>
        <v>0</v>
      </c>
      <c r="T165" s="3">
        <f t="shared" si="14"/>
        <v>0</v>
      </c>
      <c r="U165" s="3">
        <f t="shared" si="15"/>
        <v>0</v>
      </c>
      <c r="V165" s="2" t="s">
        <v>3292</v>
      </c>
      <c r="W165" s="2" t="s">
        <v>3292</v>
      </c>
      <c r="X165" s="2" t="s">
        <v>3292</v>
      </c>
      <c r="Y165" s="4">
        <f t="shared" si="16"/>
        <v>0</v>
      </c>
      <c r="Z165" s="7" t="str">
        <f>INDEX('Look Up '!B:B,MATCH(M165,'Look Up '!A:A,0))</f>
        <v>Scope3Mandatory</v>
      </c>
      <c r="AA165" s="7" t="str">
        <f>INDEX('Look Up '!C:C,MATCH(M165,'Look Up '!A:A,0))</f>
        <v>Business travel - Other (e.g. hotel, meals, etc)</v>
      </c>
      <c r="AB165" s="7" t="str">
        <f>INDEX('Look Up '!D:D,MATCH(M165,'Look Up '!A:A,0))</f>
        <v>Accommodation - Philippines</v>
      </c>
      <c r="AC165" s="7" t="str">
        <f>INDEX('Look Up '!E:E,MATCH(M165,'Look Up '!A:A,0))</f>
        <v>rpn (room per night)</v>
      </c>
    </row>
    <row r="166" spans="1:29" ht="47.25" hidden="1" x14ac:dyDescent="0.25">
      <c r="A166" s="14">
        <v>45658</v>
      </c>
      <c r="B166" s="14">
        <v>45747</v>
      </c>
      <c r="C166" s="15" t="s">
        <v>3284</v>
      </c>
      <c r="D166" s="16" t="s">
        <v>3284</v>
      </c>
      <c r="E166" s="7" t="s">
        <v>831</v>
      </c>
      <c r="F166" s="7" t="s">
        <v>3301</v>
      </c>
      <c r="G166" s="7" t="s">
        <v>3302</v>
      </c>
      <c r="H166" s="8" t="s">
        <v>3303</v>
      </c>
      <c r="I166" s="8" t="s">
        <v>69</v>
      </c>
      <c r="J166" s="8" t="s">
        <v>3304</v>
      </c>
      <c r="K166" s="8" t="s">
        <v>3289</v>
      </c>
      <c r="L166" s="8" t="s">
        <v>3305</v>
      </c>
      <c r="M166" s="7" t="s">
        <v>3314</v>
      </c>
      <c r="N166" s="7" t="s">
        <v>11</v>
      </c>
      <c r="O166" s="17">
        <v>23.305414110000001</v>
      </c>
      <c r="P166" s="17">
        <v>0</v>
      </c>
      <c r="Q166" s="17">
        <v>0</v>
      </c>
      <c r="R166" s="7">
        <v>0</v>
      </c>
      <c r="S166" s="3">
        <f t="shared" si="13"/>
        <v>0</v>
      </c>
      <c r="T166" s="3">
        <f t="shared" si="14"/>
        <v>0</v>
      </c>
      <c r="U166" s="3">
        <f t="shared" si="15"/>
        <v>0</v>
      </c>
      <c r="V166" s="2" t="s">
        <v>3292</v>
      </c>
      <c r="W166" s="2" t="s">
        <v>3292</v>
      </c>
      <c r="X166" s="2" t="s">
        <v>3292</v>
      </c>
      <c r="Y166" s="4">
        <f t="shared" si="16"/>
        <v>0</v>
      </c>
      <c r="Z166" s="7" t="str">
        <f>INDEX('Look Up '!B:B,MATCH(M166,'Look Up '!A:A,0))</f>
        <v>Scope3Mandatory</v>
      </c>
      <c r="AA166" s="7" t="str">
        <f>INDEX('Look Up '!C:C,MATCH(M166,'Look Up '!A:A,0))</f>
        <v>Business travel - Other (e.g. hotel, meals, etc)</v>
      </c>
      <c r="AB166" s="7" t="str">
        <f>INDEX('Look Up '!D:D,MATCH(M166,'Look Up '!A:A,0))</f>
        <v>Accommodation - Singapore</v>
      </c>
      <c r="AC166" s="7" t="str">
        <f>INDEX('Look Up '!E:E,MATCH(M166,'Look Up '!A:A,0))</f>
        <v>rpn (room per night)</v>
      </c>
    </row>
    <row r="167" spans="1:29" ht="47.25" hidden="1" x14ac:dyDescent="0.25">
      <c r="A167" s="14">
        <v>45658</v>
      </c>
      <c r="B167" s="14">
        <v>45747</v>
      </c>
      <c r="C167" s="15" t="s">
        <v>3284</v>
      </c>
      <c r="D167" s="16" t="s">
        <v>3284</v>
      </c>
      <c r="E167" s="7" t="s">
        <v>831</v>
      </c>
      <c r="F167" s="7" t="s">
        <v>3301</v>
      </c>
      <c r="G167" s="7" t="s">
        <v>3302</v>
      </c>
      <c r="H167" s="8" t="s">
        <v>3303</v>
      </c>
      <c r="I167" s="8" t="s">
        <v>25</v>
      </c>
      <c r="J167" s="8" t="s">
        <v>3304</v>
      </c>
      <c r="K167" s="8" t="s">
        <v>3289</v>
      </c>
      <c r="L167" s="8" t="s">
        <v>3305</v>
      </c>
      <c r="M167" s="7" t="s">
        <v>3315</v>
      </c>
      <c r="N167" s="7" t="s">
        <v>11</v>
      </c>
      <c r="O167" s="17">
        <v>58.306250720000001</v>
      </c>
      <c r="P167" s="17">
        <v>0</v>
      </c>
      <c r="Q167" s="17">
        <v>0</v>
      </c>
      <c r="R167" s="7">
        <v>0</v>
      </c>
      <c r="S167" s="3">
        <f t="shared" si="13"/>
        <v>0</v>
      </c>
      <c r="T167" s="3">
        <f t="shared" si="14"/>
        <v>0</v>
      </c>
      <c r="U167" s="3">
        <f t="shared" si="15"/>
        <v>0</v>
      </c>
      <c r="V167" s="2" t="s">
        <v>3292</v>
      </c>
      <c r="W167" s="2" t="s">
        <v>3292</v>
      </c>
      <c r="X167" s="2" t="s">
        <v>3292</v>
      </c>
      <c r="Y167" s="4">
        <f t="shared" si="16"/>
        <v>0</v>
      </c>
      <c r="Z167" s="7" t="e">
        <f>INDEX('Look Up '!B:B,MATCH(M167,'Look Up '!A:A,0))</f>
        <v>#N/A</v>
      </c>
      <c r="AA167" s="7" t="e">
        <f>INDEX('Look Up '!C:C,MATCH(M167,'Look Up '!A:A,0))</f>
        <v>#N/A</v>
      </c>
      <c r="AB167" s="7" t="e">
        <f>INDEX('Look Up '!D:D,MATCH(M167,'Look Up '!A:A,0))</f>
        <v>#N/A</v>
      </c>
      <c r="AC167" s="7" t="e">
        <f>INDEX('Look Up '!E:E,MATCH(M167,'Look Up '!A:A,0))</f>
        <v>#N/A</v>
      </c>
    </row>
    <row r="168" spans="1:29" ht="47.25" x14ac:dyDescent="0.25">
      <c r="A168" s="14">
        <v>45658</v>
      </c>
      <c r="B168" s="14">
        <v>45747</v>
      </c>
      <c r="C168" s="15" t="s">
        <v>3284</v>
      </c>
      <c r="D168" s="16" t="s">
        <v>3284</v>
      </c>
      <c r="E168" s="7" t="s">
        <v>831</v>
      </c>
      <c r="F168" s="7" t="s">
        <v>3301</v>
      </c>
      <c r="G168" s="7" t="s">
        <v>3302</v>
      </c>
      <c r="H168" s="8" t="s">
        <v>3303</v>
      </c>
      <c r="I168" s="8" t="s">
        <v>29</v>
      </c>
      <c r="J168" s="8" t="s">
        <v>3304</v>
      </c>
      <c r="K168" s="8" t="s">
        <v>3289</v>
      </c>
      <c r="L168" s="8" t="s">
        <v>3305</v>
      </c>
      <c r="M168" s="7" t="s">
        <v>3316</v>
      </c>
      <c r="N168" s="7" t="s">
        <v>11</v>
      </c>
      <c r="O168" s="17">
        <v>16.27678951</v>
      </c>
      <c r="P168" s="17">
        <v>0</v>
      </c>
      <c r="Q168" s="17">
        <v>0</v>
      </c>
      <c r="R168" s="7">
        <v>6</v>
      </c>
      <c r="S168" s="3">
        <f t="shared" si="13"/>
        <v>97.660737060000002</v>
      </c>
      <c r="T168" s="3">
        <f t="shared" si="14"/>
        <v>0</v>
      </c>
      <c r="U168" s="3">
        <f t="shared" si="15"/>
        <v>0</v>
      </c>
      <c r="V168" s="2" t="s">
        <v>3292</v>
      </c>
      <c r="W168" s="2" t="s">
        <v>3292</v>
      </c>
      <c r="X168" s="2" t="s">
        <v>3292</v>
      </c>
      <c r="Y168" s="4">
        <f t="shared" si="16"/>
        <v>9.7660737060000002E-2</v>
      </c>
      <c r="Z168" s="7" t="str">
        <f>INDEX('Look Up '!B:B,MATCH(M168,'Look Up '!A:A,0))</f>
        <v>Scope3Mandatory</v>
      </c>
      <c r="AA168" s="7" t="str">
        <f>INDEX('Look Up '!C:C,MATCH(M168,'Look Up '!A:A,0))</f>
        <v>Business travel - Other (e.g. hotel, meals, etc)</v>
      </c>
      <c r="AB168" s="7" t="str">
        <f>INDEX('Look Up '!D:D,MATCH(M168,'Look Up '!A:A,0))</f>
        <v>Accommodation - Colombia</v>
      </c>
      <c r="AC168" s="7" t="str">
        <f>INDEX('Look Up '!E:E,MATCH(M168,'Look Up '!A:A,0))</f>
        <v>rpn (room per night)</v>
      </c>
    </row>
    <row r="169" spans="1:29" ht="47.25" hidden="1" x14ac:dyDescent="0.25">
      <c r="A169" s="14">
        <v>45658</v>
      </c>
      <c r="B169" s="14">
        <v>45747</v>
      </c>
      <c r="C169" s="15" t="s">
        <v>3284</v>
      </c>
      <c r="D169" s="16" t="s">
        <v>3284</v>
      </c>
      <c r="E169" s="7" t="s">
        <v>831</v>
      </c>
      <c r="F169" s="7" t="s">
        <v>3301</v>
      </c>
      <c r="G169" s="7" t="s">
        <v>3302</v>
      </c>
      <c r="H169" s="8" t="s">
        <v>3303</v>
      </c>
      <c r="I169" s="8" t="s">
        <v>53</v>
      </c>
      <c r="J169" s="8" t="s">
        <v>3304</v>
      </c>
      <c r="K169" s="8" t="s">
        <v>3289</v>
      </c>
      <c r="L169" s="8" t="s">
        <v>3305</v>
      </c>
      <c r="M169" s="7" t="s">
        <v>3317</v>
      </c>
      <c r="N169" s="7" t="s">
        <v>11</v>
      </c>
      <c r="O169" s="17">
        <v>55.175452630000002</v>
      </c>
      <c r="P169" s="17">
        <v>0</v>
      </c>
      <c r="Q169" s="17">
        <v>0</v>
      </c>
      <c r="R169" s="7">
        <v>0</v>
      </c>
      <c r="S169" s="3">
        <f t="shared" si="13"/>
        <v>0</v>
      </c>
      <c r="T169" s="3">
        <f t="shared" si="14"/>
        <v>0</v>
      </c>
      <c r="U169" s="3">
        <f t="shared" si="15"/>
        <v>0</v>
      </c>
      <c r="V169" s="2" t="s">
        <v>3292</v>
      </c>
      <c r="W169" s="2" t="s">
        <v>3292</v>
      </c>
      <c r="X169" s="2" t="s">
        <v>3292</v>
      </c>
      <c r="Y169" s="4">
        <f t="shared" si="16"/>
        <v>0</v>
      </c>
      <c r="Z169" s="7" t="str">
        <f>INDEX('Look Up '!B:B,MATCH(M169,'Look Up '!A:A,0))</f>
        <v>Scope3Mandatory</v>
      </c>
      <c r="AA169" s="7" t="str">
        <f>INDEX('Look Up '!C:C,MATCH(M169,'Look Up '!A:A,0))</f>
        <v>Business travel - Other (e.g. hotel, meals, etc)</v>
      </c>
      <c r="AB169" s="7" t="str">
        <f>INDEX('Look Up '!D:D,MATCH(M169,'Look Up '!A:A,0))</f>
        <v>Accommodation - Malaysia</v>
      </c>
      <c r="AC169" s="7" t="str">
        <f>INDEX('Look Up '!E:E,MATCH(M169,'Look Up '!A:A,0))</f>
        <v>rpn (room per night)</v>
      </c>
    </row>
    <row r="170" spans="1:29" ht="47.25" hidden="1" x14ac:dyDescent="0.25">
      <c r="A170" s="14">
        <v>45658</v>
      </c>
      <c r="B170" s="14">
        <v>45747</v>
      </c>
      <c r="C170" s="15" t="s">
        <v>3284</v>
      </c>
      <c r="D170" s="16" t="s">
        <v>3284</v>
      </c>
      <c r="E170" s="7" t="s">
        <v>831</v>
      </c>
      <c r="F170" s="7" t="s">
        <v>3301</v>
      </c>
      <c r="G170" s="7" t="s">
        <v>3302</v>
      </c>
      <c r="H170" s="8" t="s">
        <v>3303</v>
      </c>
      <c r="I170" s="8" t="s">
        <v>37</v>
      </c>
      <c r="J170" s="8" t="s">
        <v>3304</v>
      </c>
      <c r="K170" s="8" t="s">
        <v>3289</v>
      </c>
      <c r="L170" s="8" t="s">
        <v>3305</v>
      </c>
      <c r="M170" s="7" t="s">
        <v>3318</v>
      </c>
      <c r="N170" s="7" t="s">
        <v>11</v>
      </c>
      <c r="O170" s="17">
        <v>73</v>
      </c>
      <c r="P170" s="17">
        <v>0</v>
      </c>
      <c r="Q170" s="17">
        <v>0</v>
      </c>
      <c r="R170" s="7">
        <v>0</v>
      </c>
      <c r="S170" s="3">
        <f t="shared" si="13"/>
        <v>0</v>
      </c>
      <c r="T170" s="3">
        <f t="shared" si="14"/>
        <v>0</v>
      </c>
      <c r="U170" s="3">
        <f t="shared" si="15"/>
        <v>0</v>
      </c>
      <c r="V170" s="2" t="s">
        <v>3292</v>
      </c>
      <c r="W170" s="2" t="s">
        <v>3292</v>
      </c>
      <c r="X170" s="2" t="s">
        <v>3292</v>
      </c>
      <c r="Y170" s="4">
        <f t="shared" si="16"/>
        <v>0</v>
      </c>
      <c r="Z170" s="7" t="str">
        <f>INDEX('Look Up '!B:B,MATCH(M170,'Look Up '!A:A,0))</f>
        <v>Scope3Mandatory</v>
      </c>
      <c r="AA170" s="7" t="str">
        <f>INDEX('Look Up '!C:C,MATCH(M170,'Look Up '!A:A,0))</f>
        <v>Business travel - Other (e.g. hotel, meals, etc)</v>
      </c>
      <c r="AB170" s="7" t="str">
        <f>INDEX('Look Up '!D:D,MATCH(M170,'Look Up '!A:A,0))</f>
        <v>Accommodation - French Polynesia</v>
      </c>
      <c r="AC170" s="7" t="str">
        <f>INDEX('Look Up '!E:E,MATCH(M170,'Look Up '!A:A,0))</f>
        <v>rpn (room per night)</v>
      </c>
    </row>
    <row r="171" spans="1:29" ht="47.25" hidden="1" x14ac:dyDescent="0.25">
      <c r="A171" s="14">
        <v>45658</v>
      </c>
      <c r="B171" s="14">
        <v>45747</v>
      </c>
      <c r="C171" s="15" t="s">
        <v>3284</v>
      </c>
      <c r="D171" s="16" t="s">
        <v>3284</v>
      </c>
      <c r="E171" s="7" t="s">
        <v>831</v>
      </c>
      <c r="F171" s="7" t="s">
        <v>3301</v>
      </c>
      <c r="G171" s="7" t="s">
        <v>3302</v>
      </c>
      <c r="H171" s="8" t="s">
        <v>3303</v>
      </c>
      <c r="I171" s="8" t="s">
        <v>73</v>
      </c>
      <c r="J171" s="8" t="s">
        <v>3304</v>
      </c>
      <c r="K171" s="8" t="s">
        <v>3289</v>
      </c>
      <c r="L171" s="8" t="s">
        <v>3305</v>
      </c>
      <c r="M171" s="7" t="s">
        <v>3319</v>
      </c>
      <c r="N171" s="7" t="s">
        <v>11</v>
      </c>
      <c r="O171" s="17">
        <v>7.9408291599999998</v>
      </c>
      <c r="P171" s="17">
        <v>0</v>
      </c>
      <c r="Q171" s="17">
        <v>0</v>
      </c>
      <c r="R171" s="7">
        <v>0</v>
      </c>
      <c r="S171" s="3">
        <f t="shared" si="13"/>
        <v>0</v>
      </c>
      <c r="T171" s="3">
        <f t="shared" si="14"/>
        <v>0</v>
      </c>
      <c r="U171" s="3">
        <f t="shared" si="15"/>
        <v>0</v>
      </c>
      <c r="V171" s="2" t="s">
        <v>3292</v>
      </c>
      <c r="W171" s="2" t="s">
        <v>3292</v>
      </c>
      <c r="X171" s="2" t="s">
        <v>3292</v>
      </c>
      <c r="Y171" s="4">
        <f t="shared" si="16"/>
        <v>0</v>
      </c>
      <c r="Z171" s="7" t="str">
        <f>INDEX('Look Up '!B:B,MATCH(M171,'Look Up '!A:A,0))</f>
        <v>Scope3Mandatory</v>
      </c>
      <c r="AA171" s="7" t="str">
        <f>INDEX('Look Up '!C:C,MATCH(M171,'Look Up '!A:A,0))</f>
        <v>Business travel - Other (e.g. hotel, meals, etc)</v>
      </c>
      <c r="AB171" s="7" t="str">
        <f>INDEX('Look Up '!D:D,MATCH(M171,'Look Up '!A:A,0))</f>
        <v>Accommodation - Switzerland</v>
      </c>
      <c r="AC171" s="7" t="str">
        <f>INDEX('Look Up '!E:E,MATCH(M171,'Look Up '!A:A,0))</f>
        <v>rpn (room per night)</v>
      </c>
    </row>
    <row r="172" spans="1:29" ht="47.25" hidden="1" x14ac:dyDescent="0.25">
      <c r="A172" s="14">
        <v>45658</v>
      </c>
      <c r="B172" s="14">
        <v>45747</v>
      </c>
      <c r="C172" s="15" t="s">
        <v>3284</v>
      </c>
      <c r="D172" s="16" t="s">
        <v>3284</v>
      </c>
      <c r="E172" s="7" t="s">
        <v>831</v>
      </c>
      <c r="F172" s="7" t="s">
        <v>3301</v>
      </c>
      <c r="G172" s="7" t="s">
        <v>3302</v>
      </c>
      <c r="H172" s="8" t="s">
        <v>3303</v>
      </c>
      <c r="I172" s="8" t="s">
        <v>75</v>
      </c>
      <c r="J172" s="8" t="s">
        <v>3304</v>
      </c>
      <c r="K172" s="8" t="s">
        <v>3289</v>
      </c>
      <c r="L172" s="8" t="s">
        <v>3305</v>
      </c>
      <c r="M172" s="7" t="s">
        <v>3320</v>
      </c>
      <c r="N172" s="7" t="s">
        <v>11</v>
      </c>
      <c r="O172" s="17">
        <v>43.879308000000002</v>
      </c>
      <c r="P172" s="17">
        <v>0</v>
      </c>
      <c r="Q172" s="17">
        <v>0</v>
      </c>
      <c r="R172" s="7">
        <v>0</v>
      </c>
      <c r="S172" s="3">
        <f t="shared" si="13"/>
        <v>0</v>
      </c>
      <c r="T172" s="3">
        <f t="shared" si="14"/>
        <v>0</v>
      </c>
      <c r="U172" s="3">
        <f t="shared" si="15"/>
        <v>0</v>
      </c>
      <c r="V172" s="2" t="s">
        <v>3292</v>
      </c>
      <c r="W172" s="2" t="s">
        <v>3292</v>
      </c>
      <c r="X172" s="2" t="s">
        <v>3292</v>
      </c>
      <c r="Y172" s="4">
        <f t="shared" si="16"/>
        <v>0</v>
      </c>
      <c r="Z172" s="7" t="str">
        <f>INDEX('Look Up '!B:B,MATCH(M172,'Look Up '!A:A,0))</f>
        <v>Scope3Mandatory</v>
      </c>
      <c r="AA172" s="7" t="str">
        <f>INDEX('Look Up '!C:C,MATCH(M172,'Look Up '!A:A,0))</f>
        <v>Business travel - Other (e.g. hotel, meals, etc)</v>
      </c>
      <c r="AB172" s="7" t="str">
        <f>INDEX('Look Up '!D:D,MATCH(M172,'Look Up '!A:A,0))</f>
        <v>Accommodation - Thailand</v>
      </c>
      <c r="AC172" s="7" t="str">
        <f>INDEX('Look Up '!E:E,MATCH(M172,'Look Up '!A:A,0))</f>
        <v>rpn (room per night)</v>
      </c>
    </row>
    <row r="173" spans="1:29" ht="47.25" x14ac:dyDescent="0.25">
      <c r="A173" s="14">
        <v>45658</v>
      </c>
      <c r="B173" s="14">
        <v>45747</v>
      </c>
      <c r="C173" s="15" t="s">
        <v>3284</v>
      </c>
      <c r="D173" s="16" t="s">
        <v>3284</v>
      </c>
      <c r="E173" s="7" t="s">
        <v>831</v>
      </c>
      <c r="F173" s="7" t="s">
        <v>3301</v>
      </c>
      <c r="G173" s="7" t="s">
        <v>3302</v>
      </c>
      <c r="H173" s="8" t="s">
        <v>3303</v>
      </c>
      <c r="I173" s="8" t="s">
        <v>81</v>
      </c>
      <c r="J173" s="8" t="s">
        <v>3304</v>
      </c>
      <c r="K173" s="8" t="s">
        <v>3289</v>
      </c>
      <c r="L173" s="8" t="s">
        <v>3305</v>
      </c>
      <c r="M173" s="7" t="s">
        <v>3321</v>
      </c>
      <c r="N173" s="7" t="s">
        <v>11</v>
      </c>
      <c r="O173" s="17">
        <v>14.23988937</v>
      </c>
      <c r="P173" s="17">
        <v>0</v>
      </c>
      <c r="Q173" s="17">
        <v>0</v>
      </c>
      <c r="R173" s="7">
        <v>0.999999999999999</v>
      </c>
      <c r="S173" s="3">
        <f t="shared" si="13"/>
        <v>14.239889369999986</v>
      </c>
      <c r="T173" s="3">
        <f t="shared" si="14"/>
        <v>0</v>
      </c>
      <c r="U173" s="3">
        <f t="shared" si="15"/>
        <v>0</v>
      </c>
      <c r="V173" s="2" t="s">
        <v>3292</v>
      </c>
      <c r="W173" s="2" t="s">
        <v>3292</v>
      </c>
      <c r="X173" s="2" t="s">
        <v>3292</v>
      </c>
      <c r="Y173" s="4">
        <f t="shared" si="16"/>
        <v>1.4239889369999986E-2</v>
      </c>
      <c r="Z173" s="7" t="str">
        <f>INDEX('Look Up '!B:B,MATCH(M173,'Look Up '!A:A,0))</f>
        <v>Scope3Mandatory</v>
      </c>
      <c r="AA173" s="7" t="str">
        <f>INDEX('Look Up '!C:C,MATCH(M173,'Look Up '!A:A,0))</f>
        <v>Business travel - Other (e.g. hotel, meals, etc)</v>
      </c>
      <c r="AB173" s="7" t="str">
        <f>INDEX('Look Up '!D:D,MATCH(M173,'Look Up '!A:A,0))</f>
        <v>Accommodation - United States</v>
      </c>
      <c r="AC173" s="7" t="str">
        <f>INDEX('Look Up '!E:E,MATCH(M173,'Look Up '!A:A,0))</f>
        <v>rpn (room per night)</v>
      </c>
    </row>
    <row r="174" spans="1:29" ht="47.25" hidden="1" x14ac:dyDescent="0.25">
      <c r="A174" s="14">
        <v>45658</v>
      </c>
      <c r="B174" s="14">
        <v>45747</v>
      </c>
      <c r="C174" s="15" t="s">
        <v>3284</v>
      </c>
      <c r="D174" s="16" t="s">
        <v>3284</v>
      </c>
      <c r="E174" s="7" t="s">
        <v>831</v>
      </c>
      <c r="F174" s="7" t="s">
        <v>3301</v>
      </c>
      <c r="G174" s="7" t="s">
        <v>3322</v>
      </c>
      <c r="H174" s="8" t="s">
        <v>3303</v>
      </c>
      <c r="I174" s="8" t="s">
        <v>67</v>
      </c>
      <c r="J174" s="8" t="s">
        <v>3304</v>
      </c>
      <c r="K174" s="8" t="s">
        <v>3289</v>
      </c>
      <c r="L174" s="8" t="s">
        <v>3305</v>
      </c>
      <c r="M174" s="7" t="s">
        <v>3323</v>
      </c>
      <c r="N174" s="7" t="s">
        <v>11</v>
      </c>
      <c r="O174" s="17">
        <v>30.9</v>
      </c>
      <c r="P174" s="17">
        <v>0</v>
      </c>
      <c r="Q174" s="17">
        <v>0</v>
      </c>
      <c r="R174" s="7">
        <v>0</v>
      </c>
      <c r="S174" s="3">
        <f t="shared" si="13"/>
        <v>0</v>
      </c>
      <c r="T174" s="3">
        <f t="shared" si="14"/>
        <v>0</v>
      </c>
      <c r="U174" s="3">
        <f t="shared" si="15"/>
        <v>0</v>
      </c>
      <c r="V174" s="2" t="s">
        <v>3292</v>
      </c>
      <c r="W174" s="2" t="s">
        <v>3292</v>
      </c>
      <c r="X174" s="2" t="s">
        <v>3292</v>
      </c>
      <c r="Y174" s="4">
        <f t="shared" si="16"/>
        <v>0</v>
      </c>
      <c r="Z174" s="7" t="e">
        <f>INDEX('Look Up '!B:B,MATCH(M174,'Look Up '!A:A,0))</f>
        <v>#N/A</v>
      </c>
      <c r="AA174" s="7" t="e">
        <f>INDEX('Look Up '!C:C,MATCH(M174,'Look Up '!A:A,0))</f>
        <v>#N/A</v>
      </c>
      <c r="AB174" s="7" t="e">
        <f>INDEX('Look Up '!D:D,MATCH(M174,'Look Up '!A:A,0))</f>
        <v>#N/A</v>
      </c>
      <c r="AC174" s="7" t="e">
        <f>INDEX('Look Up '!E:E,MATCH(M174,'Look Up '!A:A,0))</f>
        <v>#N/A</v>
      </c>
    </row>
    <row r="175" spans="1:29" ht="47.25" hidden="1" x14ac:dyDescent="0.25">
      <c r="A175" s="14">
        <v>45658</v>
      </c>
      <c r="B175" s="14">
        <v>45747</v>
      </c>
      <c r="C175" s="15" t="s">
        <v>3284</v>
      </c>
      <c r="D175" s="16" t="s">
        <v>3284</v>
      </c>
      <c r="E175" s="7" t="s">
        <v>831</v>
      </c>
      <c r="F175" s="7" t="s">
        <v>3301</v>
      </c>
      <c r="G175" s="7" t="s">
        <v>3322</v>
      </c>
      <c r="H175" s="8" t="s">
        <v>3303</v>
      </c>
      <c r="I175" s="8" t="s">
        <v>33</v>
      </c>
      <c r="J175" s="8" t="s">
        <v>3304</v>
      </c>
      <c r="K175" s="8" t="s">
        <v>3289</v>
      </c>
      <c r="L175" s="8" t="s">
        <v>3305</v>
      </c>
      <c r="M175" s="7" t="s">
        <v>3324</v>
      </c>
      <c r="N175" s="7" t="s">
        <v>11</v>
      </c>
      <c r="O175" s="17">
        <v>54.8</v>
      </c>
      <c r="P175" s="17">
        <v>0</v>
      </c>
      <c r="Q175" s="17">
        <v>0</v>
      </c>
      <c r="R175" s="7">
        <v>0</v>
      </c>
      <c r="S175" s="3">
        <f t="shared" si="13"/>
        <v>0</v>
      </c>
      <c r="T175" s="3">
        <f t="shared" si="14"/>
        <v>0</v>
      </c>
      <c r="U175" s="3">
        <f t="shared" si="15"/>
        <v>0</v>
      </c>
      <c r="V175" s="2" t="s">
        <v>3292</v>
      </c>
      <c r="W175" s="2" t="s">
        <v>3292</v>
      </c>
      <c r="X175" s="2" t="s">
        <v>3292</v>
      </c>
      <c r="Y175" s="4">
        <f t="shared" si="16"/>
        <v>0</v>
      </c>
      <c r="Z175" s="7" t="str">
        <f>INDEX('Look Up '!B:B,MATCH(M175,'Look Up '!A:A,0))</f>
        <v>Scope3Mandatory</v>
      </c>
      <c r="AA175" s="7" t="str">
        <f>INDEX('Look Up '!C:C,MATCH(M175,'Look Up '!A:A,0))</f>
        <v>Business travel - Other (e.g. hotel, meals, etc)</v>
      </c>
      <c r="AB175" s="7" t="str">
        <f>INDEX('Look Up '!D:D,MATCH(M175,'Look Up '!A:A,0))</f>
        <v>Accommodation - Fiji</v>
      </c>
      <c r="AC175" s="7" t="str">
        <f>INDEX('Look Up '!E:E,MATCH(M175,'Look Up '!A:A,0))</f>
        <v>rpn (room per night)</v>
      </c>
    </row>
    <row r="176" spans="1:29" ht="47.25" hidden="1" x14ac:dyDescent="0.25">
      <c r="A176" s="14">
        <v>45658</v>
      </c>
      <c r="B176" s="14">
        <v>45747</v>
      </c>
      <c r="C176" s="15" t="s">
        <v>3284</v>
      </c>
      <c r="D176" s="16" t="s">
        <v>3284</v>
      </c>
      <c r="E176" s="7" t="s">
        <v>831</v>
      </c>
      <c r="F176" s="7" t="s">
        <v>3301</v>
      </c>
      <c r="G176" s="7" t="s">
        <v>3322</v>
      </c>
      <c r="H176" s="8" t="s">
        <v>3303</v>
      </c>
      <c r="I176" s="8" t="s">
        <v>65</v>
      </c>
      <c r="J176" s="8" t="s">
        <v>3304</v>
      </c>
      <c r="K176" s="8" t="s">
        <v>3289</v>
      </c>
      <c r="L176" s="8" t="s">
        <v>3305</v>
      </c>
      <c r="M176" s="7" t="s">
        <v>3325</v>
      </c>
      <c r="N176" s="7" t="s">
        <v>11</v>
      </c>
      <c r="O176" s="17">
        <v>12.77550297</v>
      </c>
      <c r="P176" s="17">
        <v>0</v>
      </c>
      <c r="Q176" s="17">
        <v>0</v>
      </c>
      <c r="R176" s="7">
        <v>0</v>
      </c>
      <c r="S176" s="3">
        <f t="shared" si="13"/>
        <v>0</v>
      </c>
      <c r="T176" s="3">
        <f t="shared" si="14"/>
        <v>0</v>
      </c>
      <c r="U176" s="3">
        <f t="shared" si="15"/>
        <v>0</v>
      </c>
      <c r="V176" s="2" t="s">
        <v>3292</v>
      </c>
      <c r="W176" s="2" t="s">
        <v>3292</v>
      </c>
      <c r="X176" s="2" t="s">
        <v>3292</v>
      </c>
      <c r="Y176" s="4">
        <f t="shared" si="16"/>
        <v>0</v>
      </c>
      <c r="Z176" s="7" t="str">
        <f>INDEX('Look Up '!B:B,MATCH(M176,'Look Up '!A:A,0))</f>
        <v>Scope3Mandatory</v>
      </c>
      <c r="AA176" s="7" t="str">
        <f>INDEX('Look Up '!C:C,MATCH(M176,'Look Up '!A:A,0))</f>
        <v>Business travel - Other (e.g. hotel, meals, etc)</v>
      </c>
      <c r="AB176" s="7" t="str">
        <f>INDEX('Look Up '!D:D,MATCH(M176,'Look Up '!A:A,0))</f>
        <v>Accommodation - Portugal</v>
      </c>
      <c r="AC176" s="7" t="str">
        <f>INDEX('Look Up '!E:E,MATCH(M176,'Look Up '!A:A,0))</f>
        <v>rpn (room per night)</v>
      </c>
    </row>
    <row r="177" spans="1:29" ht="47.25" hidden="1" x14ac:dyDescent="0.25">
      <c r="A177" s="14">
        <v>45658</v>
      </c>
      <c r="B177" s="14">
        <v>45747</v>
      </c>
      <c r="C177" s="15" t="s">
        <v>3284</v>
      </c>
      <c r="D177" s="16" t="s">
        <v>3284</v>
      </c>
      <c r="E177" s="7" t="s">
        <v>831</v>
      </c>
      <c r="F177" s="7" t="s">
        <v>3301</v>
      </c>
      <c r="G177" s="7" t="s">
        <v>3322</v>
      </c>
      <c r="H177" s="8" t="s">
        <v>3303</v>
      </c>
      <c r="I177" s="8" t="s">
        <v>47</v>
      </c>
      <c r="J177" s="8" t="s">
        <v>3304</v>
      </c>
      <c r="K177" s="8" t="s">
        <v>3289</v>
      </c>
      <c r="L177" s="8" t="s">
        <v>3305</v>
      </c>
      <c r="M177" s="7" t="s">
        <v>3326</v>
      </c>
      <c r="N177" s="7" t="s">
        <v>11</v>
      </c>
      <c r="O177" s="17">
        <v>15.33321042</v>
      </c>
      <c r="P177" s="17">
        <v>0</v>
      </c>
      <c r="Q177" s="17">
        <v>0</v>
      </c>
      <c r="R177" s="7">
        <v>0</v>
      </c>
      <c r="S177" s="3">
        <f t="shared" si="13"/>
        <v>0</v>
      </c>
      <c r="T177" s="3">
        <f t="shared" si="14"/>
        <v>0</v>
      </c>
      <c r="U177" s="3">
        <f t="shared" si="15"/>
        <v>0</v>
      </c>
      <c r="V177" s="2" t="s">
        <v>3292</v>
      </c>
      <c r="W177" s="2" t="s">
        <v>3292</v>
      </c>
      <c r="X177" s="2" t="s">
        <v>3292</v>
      </c>
      <c r="Y177" s="4">
        <f t="shared" si="16"/>
        <v>0</v>
      </c>
      <c r="Z177" s="7" t="str">
        <f>INDEX('Look Up '!B:B,MATCH(M177,'Look Up '!A:A,0))</f>
        <v>Scope3Mandatory</v>
      </c>
      <c r="AA177" s="7" t="str">
        <f>INDEX('Look Up '!C:C,MATCH(M177,'Look Up '!A:A,0))</f>
        <v>Business travel - Other (e.g. hotel, meals, etc)</v>
      </c>
      <c r="AB177" s="7" t="str">
        <f>INDEX('Look Up '!D:D,MATCH(M177,'Look Up '!A:A,0))</f>
        <v>Accommodation - Italy</v>
      </c>
      <c r="AC177" s="7" t="str">
        <f>INDEX('Look Up '!E:E,MATCH(M177,'Look Up '!A:A,0))</f>
        <v>rpn (room per night)</v>
      </c>
    </row>
    <row r="178" spans="1:29" ht="47.25" x14ac:dyDescent="0.25">
      <c r="A178" s="14">
        <v>45658</v>
      </c>
      <c r="B178" s="14">
        <v>45747</v>
      </c>
      <c r="C178" s="15" t="s">
        <v>3284</v>
      </c>
      <c r="D178" s="16" t="s">
        <v>3284</v>
      </c>
      <c r="E178" s="7" t="s">
        <v>796</v>
      </c>
      <c r="F178" s="7" t="s">
        <v>3301</v>
      </c>
      <c r="G178" s="7" t="s">
        <v>3327</v>
      </c>
      <c r="H178" s="8" t="s">
        <v>3328</v>
      </c>
      <c r="I178" s="8" t="s">
        <v>90</v>
      </c>
      <c r="J178" s="8" t="s">
        <v>3304</v>
      </c>
      <c r="K178" s="8" t="s">
        <v>3329</v>
      </c>
      <c r="L178" s="8" t="s">
        <v>3330</v>
      </c>
      <c r="M178" s="7" t="s">
        <v>3331</v>
      </c>
      <c r="N178" s="7" t="s">
        <v>91</v>
      </c>
      <c r="O178" s="17">
        <v>0.193417546</v>
      </c>
      <c r="P178" s="17">
        <v>2.2274699999999999E-5</v>
      </c>
      <c r="Q178" s="17">
        <v>8.4325540000000003E-4</v>
      </c>
      <c r="R178" s="7">
        <v>2849</v>
      </c>
      <c r="S178" s="3">
        <f t="shared" si="13"/>
        <v>551.04658855399998</v>
      </c>
      <c r="T178" s="3">
        <f t="shared" si="14"/>
        <v>6.3460620299999992E-2</v>
      </c>
      <c r="U178" s="3">
        <f t="shared" si="15"/>
        <v>2.4024346346000001</v>
      </c>
      <c r="V178" s="2" t="s">
        <v>3292</v>
      </c>
      <c r="W178" s="2" t="s">
        <v>3292</v>
      </c>
      <c r="X178" s="2" t="s">
        <v>3292</v>
      </c>
      <c r="Y178" s="4">
        <f t="shared" si="16"/>
        <v>0.55351248380890006</v>
      </c>
      <c r="Z178" s="7" t="str">
        <f>INDEX('Look Up '!B:B,MATCH(M178,'Look Up '!A:A,0))</f>
        <v>Scope3Mandatory</v>
      </c>
      <c r="AA178" s="7" t="str">
        <f>INDEX('Look Up '!C:C,MATCH(M178,'Look Up '!A:A,0))</f>
        <v>Business travel - Air travel domestic</v>
      </c>
      <c r="AB178" s="7" t="str">
        <f>INDEX('Look Up '!D:D,MATCH(M178,'Look Up '!A:A,0))</f>
        <v>Air Travel - Domestic Ave</v>
      </c>
      <c r="AC178" s="7" t="str">
        <f>INDEX('Look Up '!E:E,MATCH(M178,'Look Up '!A:A,0))</f>
        <v>pkm (person kilometers travelled)</v>
      </c>
    </row>
    <row r="179" spans="1:29" ht="47.25" x14ac:dyDescent="0.25">
      <c r="A179" s="14">
        <v>45658</v>
      </c>
      <c r="B179" s="14">
        <v>45747</v>
      </c>
      <c r="C179" s="15" t="s">
        <v>3284</v>
      </c>
      <c r="D179" s="16" t="s">
        <v>3284</v>
      </c>
      <c r="E179" s="7" t="s">
        <v>796</v>
      </c>
      <c r="F179" s="7" t="s">
        <v>3301</v>
      </c>
      <c r="G179" s="7" t="s">
        <v>3322</v>
      </c>
      <c r="H179" s="8" t="s">
        <v>3303</v>
      </c>
      <c r="I179" s="8" t="s">
        <v>93</v>
      </c>
      <c r="J179" s="8" t="s">
        <v>3304</v>
      </c>
      <c r="K179" s="8" t="s">
        <v>3289</v>
      </c>
      <c r="L179" s="8" t="s">
        <v>3332</v>
      </c>
      <c r="M179" s="7" t="s">
        <v>3333</v>
      </c>
      <c r="N179" s="7" t="s">
        <v>91</v>
      </c>
      <c r="O179" s="17">
        <v>0.17585382560000001</v>
      </c>
      <c r="P179" s="17">
        <v>2.0251999999999999E-5</v>
      </c>
      <c r="Q179" s="17">
        <v>7.6668169999999998E-4</v>
      </c>
      <c r="R179" s="7">
        <v>135970.25586999999</v>
      </c>
      <c r="S179" s="3">
        <f t="shared" si="13"/>
        <v>23910.889662550358</v>
      </c>
      <c r="T179" s="3">
        <f t="shared" si="14"/>
        <v>2.7536696218792396</v>
      </c>
      <c r="U179" s="3">
        <f t="shared" si="15"/>
        <v>104.24590691984658</v>
      </c>
      <c r="V179" s="2" t="s">
        <v>3292</v>
      </c>
      <c r="W179" s="2" t="s">
        <v>3292</v>
      </c>
      <c r="X179" s="2" t="s">
        <v>3292</v>
      </c>
      <c r="Y179" s="4">
        <f t="shared" si="16"/>
        <v>24.017889239092082</v>
      </c>
      <c r="Z179" s="7" t="str">
        <f>INDEX('Look Up '!B:B,MATCH(M179,'Look Up '!A:A,0))</f>
        <v>Scope3Mandatory</v>
      </c>
      <c r="AA179" s="7" t="str">
        <f>INDEX('Look Up '!C:C,MATCH(M179,'Look Up '!A:A,0))</f>
        <v>Business travel - Air travel domestic</v>
      </c>
      <c r="AB179" s="7" t="str">
        <f>INDEX('Look Up '!D:D,MATCH(M179,'Look Up '!A:A,0))</f>
        <v>Air Travel - Domestic Large</v>
      </c>
      <c r="AC179" s="7" t="str">
        <f>INDEX('Look Up '!E:E,MATCH(M179,'Look Up '!A:A,0))</f>
        <v>pkm (person kilometers travelled)</v>
      </c>
    </row>
    <row r="180" spans="1:29" ht="47.25" x14ac:dyDescent="0.25">
      <c r="A180" s="14">
        <v>45658</v>
      </c>
      <c r="B180" s="14">
        <v>45747</v>
      </c>
      <c r="C180" s="15" t="s">
        <v>3284</v>
      </c>
      <c r="D180" s="16" t="s">
        <v>3284</v>
      </c>
      <c r="E180" s="7" t="s">
        <v>796</v>
      </c>
      <c r="F180" s="7" t="s">
        <v>3301</v>
      </c>
      <c r="G180" s="7" t="s">
        <v>3322</v>
      </c>
      <c r="H180" s="8" t="s">
        <v>3303</v>
      </c>
      <c r="I180" s="8" t="s">
        <v>95</v>
      </c>
      <c r="J180" s="8" t="s">
        <v>3304</v>
      </c>
      <c r="K180" s="8" t="s">
        <v>3289</v>
      </c>
      <c r="L180" s="8" t="s">
        <v>3332</v>
      </c>
      <c r="M180" s="7" t="s">
        <v>3334</v>
      </c>
      <c r="N180" s="7" t="s">
        <v>91</v>
      </c>
      <c r="O180" s="17">
        <v>0.2022103623</v>
      </c>
      <c r="P180" s="17">
        <v>2.32873E-5</v>
      </c>
      <c r="Q180" s="17">
        <v>8.8159000000000002E-4</v>
      </c>
      <c r="R180" s="7">
        <v>62672.683400000002</v>
      </c>
      <c r="S180" s="3">
        <f t="shared" si="13"/>
        <v>12673.066016627195</v>
      </c>
      <c r="T180" s="3">
        <f t="shared" si="14"/>
        <v>1.45947758014082</v>
      </c>
      <c r="U180" s="3">
        <f t="shared" si="15"/>
        <v>55.251610958606001</v>
      </c>
      <c r="V180" s="2" t="s">
        <v>3292</v>
      </c>
      <c r="W180" s="2" t="s">
        <v>3292</v>
      </c>
      <c r="X180" s="2" t="s">
        <v>3292</v>
      </c>
      <c r="Y180" s="4">
        <f t="shared" si="16"/>
        <v>12.729777105165944</v>
      </c>
      <c r="Z180" s="7" t="str">
        <f>INDEX('Look Up '!B:B,MATCH(M180,'Look Up '!A:A,0))</f>
        <v>Scope3Mandatory</v>
      </c>
      <c r="AA180" s="7" t="str">
        <f>INDEX('Look Up '!C:C,MATCH(M180,'Look Up '!A:A,0))</f>
        <v>Business travel - Air travel domestic</v>
      </c>
      <c r="AB180" s="7" t="str">
        <f>INDEX('Look Up '!D:D,MATCH(M180,'Look Up '!A:A,0))</f>
        <v>Air Travel - Domestic Medium</v>
      </c>
      <c r="AC180" s="7" t="str">
        <f>INDEX('Look Up '!E:E,MATCH(M180,'Look Up '!A:A,0))</f>
        <v>pkm (person kilometers travelled)</v>
      </c>
    </row>
    <row r="181" spans="1:29" ht="47.25" x14ac:dyDescent="0.25">
      <c r="A181" s="14">
        <v>45658</v>
      </c>
      <c r="B181" s="14">
        <v>45747</v>
      </c>
      <c r="C181" s="15" t="s">
        <v>3284</v>
      </c>
      <c r="D181" s="16" t="s">
        <v>3284</v>
      </c>
      <c r="E181" s="7" t="s">
        <v>796</v>
      </c>
      <c r="F181" s="7" t="s">
        <v>3301</v>
      </c>
      <c r="G181" s="7" t="s">
        <v>3322</v>
      </c>
      <c r="H181" s="8" t="s">
        <v>3303</v>
      </c>
      <c r="I181" s="8" t="s">
        <v>97</v>
      </c>
      <c r="J181" s="8" t="s">
        <v>3304</v>
      </c>
      <c r="K181" s="8" t="s">
        <v>3289</v>
      </c>
      <c r="L181" s="8" t="s">
        <v>3332</v>
      </c>
      <c r="M181" s="7" t="s">
        <v>3335</v>
      </c>
      <c r="N181" s="7" t="s">
        <v>91</v>
      </c>
      <c r="O181" s="17">
        <v>0.57891230770000002</v>
      </c>
      <c r="P181" s="17">
        <v>2.8841628999999999E-3</v>
      </c>
      <c r="Q181" s="17">
        <v>9.0416290000000007E-3</v>
      </c>
      <c r="R181" s="7">
        <v>534.30220999999995</v>
      </c>
      <c r="S181" s="3">
        <f t="shared" si="13"/>
        <v>309.31412540030999</v>
      </c>
      <c r="T181" s="3">
        <f t="shared" si="14"/>
        <v>1.5410146114700087</v>
      </c>
      <c r="U181" s="3">
        <f t="shared" si="15"/>
        <v>4.8309623567000894</v>
      </c>
      <c r="V181" s="2" t="s">
        <v>3292</v>
      </c>
      <c r="W181" s="2" t="s">
        <v>3292</v>
      </c>
      <c r="X181" s="2" t="s">
        <v>3292</v>
      </c>
      <c r="Y181" s="4">
        <f t="shared" si="16"/>
        <v>0.3156861023684801</v>
      </c>
      <c r="Z181" s="7" t="str">
        <f>INDEX('Look Up '!B:B,MATCH(M181,'Look Up '!A:A,0))</f>
        <v>Scope3Mandatory</v>
      </c>
      <c r="AA181" s="7" t="str">
        <f>INDEX('Look Up '!C:C,MATCH(M181,'Look Up '!A:A,0))</f>
        <v>Business travel - Air travel domestic</v>
      </c>
      <c r="AB181" s="7" t="str">
        <f>INDEX('Look Up '!D:D,MATCH(M181,'Look Up '!A:A,0))</f>
        <v>Air Travel - Domestic Small</v>
      </c>
      <c r="AC181" s="7" t="str">
        <f>INDEX('Look Up '!E:E,MATCH(M181,'Look Up '!A:A,0))</f>
        <v>pkm (person kilometers travelled)</v>
      </c>
    </row>
    <row r="182" spans="1:29" ht="47.25" hidden="1" x14ac:dyDescent="0.25">
      <c r="A182" s="14">
        <v>45658</v>
      </c>
      <c r="B182" s="14">
        <v>45747</v>
      </c>
      <c r="C182" s="15" t="s">
        <v>3284</v>
      </c>
      <c r="D182" s="16" t="s">
        <v>3284</v>
      </c>
      <c r="E182" s="7" t="s">
        <v>796</v>
      </c>
      <c r="F182" s="7" t="s">
        <v>3301</v>
      </c>
      <c r="G182" s="7" t="s">
        <v>3322</v>
      </c>
      <c r="H182" s="8" t="s">
        <v>3303</v>
      </c>
      <c r="I182" s="8" t="s">
        <v>103</v>
      </c>
      <c r="J182" s="8" t="s">
        <v>3304</v>
      </c>
      <c r="K182" s="8" t="s">
        <v>3289</v>
      </c>
      <c r="L182" s="8" t="s">
        <v>3332</v>
      </c>
      <c r="M182" s="7" t="s">
        <v>3336</v>
      </c>
      <c r="N182" s="7" t="s">
        <v>91</v>
      </c>
      <c r="O182" s="17">
        <v>0.42668</v>
      </c>
      <c r="P182" s="17">
        <v>2.2399999999999999E-5</v>
      </c>
      <c r="Q182" s="17">
        <v>1.8852349E-3</v>
      </c>
      <c r="R182" s="7">
        <v>0</v>
      </c>
      <c r="S182" s="3">
        <f t="shared" si="13"/>
        <v>0</v>
      </c>
      <c r="T182" s="3">
        <f t="shared" si="14"/>
        <v>0</v>
      </c>
      <c r="U182" s="3">
        <f t="shared" si="15"/>
        <v>0</v>
      </c>
      <c r="V182" s="2" t="s">
        <v>3292</v>
      </c>
      <c r="W182" s="2" t="s">
        <v>3292</v>
      </c>
      <c r="X182" s="2" t="s">
        <v>3292</v>
      </c>
      <c r="Y182" s="4">
        <f t="shared" si="16"/>
        <v>0</v>
      </c>
      <c r="Z182" s="7" t="str">
        <f>INDEX('Look Up '!B:B,MATCH(M182,'Look Up '!A:A,0))</f>
        <v>Scope3Mandatory</v>
      </c>
      <c r="AA182" s="7" t="str">
        <f>INDEX('Look Up '!C:C,MATCH(M182,'Look Up '!A:A,0))</f>
        <v>Business travel - Air travel international - Business class</v>
      </c>
      <c r="AB182" s="7" t="str">
        <f>INDEX('Look Up '!D:D,MATCH(M182,'Look Up '!A:A,0))</f>
        <v>Air Travel - Long Haul Business</v>
      </c>
      <c r="AC182" s="7" t="str">
        <f>INDEX('Look Up '!E:E,MATCH(M182,'Look Up '!A:A,0))</f>
        <v>pkm (person kilometers travelled)</v>
      </c>
    </row>
    <row r="183" spans="1:29" ht="47.25" x14ac:dyDescent="0.25">
      <c r="A183" s="14">
        <v>45658</v>
      </c>
      <c r="B183" s="14">
        <v>45747</v>
      </c>
      <c r="C183" s="15" t="s">
        <v>3284</v>
      </c>
      <c r="D183" s="16" t="s">
        <v>3284</v>
      </c>
      <c r="E183" s="7" t="s">
        <v>796</v>
      </c>
      <c r="F183" s="7" t="s">
        <v>3301</v>
      </c>
      <c r="G183" s="7" t="s">
        <v>3322</v>
      </c>
      <c r="H183" s="8" t="s">
        <v>3303</v>
      </c>
      <c r="I183" s="8" t="s">
        <v>105</v>
      </c>
      <c r="J183" s="8" t="s">
        <v>3304</v>
      </c>
      <c r="K183" s="8" t="s">
        <v>3289</v>
      </c>
      <c r="L183" s="8" t="s">
        <v>3332</v>
      </c>
      <c r="M183" s="7" t="s">
        <v>3337</v>
      </c>
      <c r="N183" s="7" t="s">
        <v>91</v>
      </c>
      <c r="O183" s="17">
        <v>0.14713000000000001</v>
      </c>
      <c r="P183" s="17">
        <v>1.1199999999999999E-5</v>
      </c>
      <c r="Q183" s="17">
        <v>6.4916110000000002E-4</v>
      </c>
      <c r="R183" s="7">
        <v>25450</v>
      </c>
      <c r="S183" s="3">
        <f t="shared" si="13"/>
        <v>3744.4585000000002</v>
      </c>
      <c r="T183" s="3">
        <f t="shared" si="14"/>
        <v>0.28503999999999996</v>
      </c>
      <c r="U183" s="3">
        <f t="shared" si="15"/>
        <v>16.521149995000002</v>
      </c>
      <c r="V183" s="2" t="s">
        <v>3292</v>
      </c>
      <c r="W183" s="2" t="s">
        <v>3292</v>
      </c>
      <c r="X183" s="2" t="s">
        <v>3292</v>
      </c>
      <c r="Y183" s="4">
        <f t="shared" si="16"/>
        <v>3.7612646899950004</v>
      </c>
      <c r="Z183" s="7" t="str">
        <f>INDEX('Look Up '!B:B,MATCH(M183,'Look Up '!A:A,0))</f>
        <v>Scope3Mandatory</v>
      </c>
      <c r="AA183" s="7" t="str">
        <f>INDEX('Look Up '!C:C,MATCH(M183,'Look Up '!A:A,0))</f>
        <v>Business travel - Air travel international - Economy</v>
      </c>
      <c r="AB183" s="7" t="str">
        <f>INDEX('Look Up '!D:D,MATCH(M183,'Look Up '!A:A,0))</f>
        <v>Air Travel - Long Haul Economy</v>
      </c>
      <c r="AC183" s="7" t="str">
        <f>INDEX('Look Up '!E:E,MATCH(M183,'Look Up '!A:A,0))</f>
        <v>pkm (person kilometers travelled)</v>
      </c>
    </row>
    <row r="184" spans="1:29" ht="47.25" hidden="1" x14ac:dyDescent="0.25">
      <c r="A184" s="14">
        <v>45658</v>
      </c>
      <c r="B184" s="14">
        <v>45747</v>
      </c>
      <c r="C184" s="15" t="s">
        <v>3284</v>
      </c>
      <c r="D184" s="16" t="s">
        <v>3284</v>
      </c>
      <c r="E184" s="7" t="s">
        <v>796</v>
      </c>
      <c r="F184" s="7" t="s">
        <v>3301</v>
      </c>
      <c r="G184" s="7" t="s">
        <v>3322</v>
      </c>
      <c r="H184" s="8" t="s">
        <v>3303</v>
      </c>
      <c r="I184" s="8" t="s">
        <v>109</v>
      </c>
      <c r="J184" s="8" t="s">
        <v>3304</v>
      </c>
      <c r="K184" s="8" t="s">
        <v>3289</v>
      </c>
      <c r="L184" s="8" t="s">
        <v>3332</v>
      </c>
      <c r="M184" s="7" t="s">
        <v>3338</v>
      </c>
      <c r="N184" s="7" t="s">
        <v>91</v>
      </c>
      <c r="O184" s="17">
        <v>0.23541000000000001</v>
      </c>
      <c r="P184" s="17">
        <v>1.1199999999999999E-5</v>
      </c>
      <c r="Q184" s="17">
        <v>1.0404361999999999E-3</v>
      </c>
      <c r="R184" s="7">
        <v>0</v>
      </c>
      <c r="S184" s="3">
        <f t="shared" si="13"/>
        <v>0</v>
      </c>
      <c r="T184" s="3">
        <f t="shared" si="14"/>
        <v>0</v>
      </c>
      <c r="U184" s="3">
        <f t="shared" si="15"/>
        <v>0</v>
      </c>
      <c r="V184" s="2" t="s">
        <v>3292</v>
      </c>
      <c r="W184" s="2" t="s">
        <v>3292</v>
      </c>
      <c r="X184" s="2" t="s">
        <v>3292</v>
      </c>
      <c r="Y184" s="4">
        <f t="shared" si="16"/>
        <v>0</v>
      </c>
      <c r="Z184" s="7" t="str">
        <f>INDEX('Look Up '!B:B,MATCH(M184,'Look Up '!A:A,0))</f>
        <v>Scope3Mandatory</v>
      </c>
      <c r="AA184" s="7" t="str">
        <f>INDEX('Look Up '!C:C,MATCH(M184,'Look Up '!A:A,0))</f>
        <v>Business travel - Air travel international - Premium economy</v>
      </c>
      <c r="AB184" s="7" t="str">
        <f>INDEX('Look Up '!D:D,MATCH(M184,'Look Up '!A:A,0))</f>
        <v>Air Travel - Long Haul Premium Economy</v>
      </c>
      <c r="AC184" s="7" t="str">
        <f>INDEX('Look Up '!E:E,MATCH(M184,'Look Up '!A:A,0))</f>
        <v>pkm (person kilometers travelled)</v>
      </c>
    </row>
    <row r="185" spans="1:29" ht="47.25" hidden="1" x14ac:dyDescent="0.25">
      <c r="A185" s="14">
        <v>45658</v>
      </c>
      <c r="B185" s="14">
        <v>45747</v>
      </c>
      <c r="C185" s="15" t="s">
        <v>3284</v>
      </c>
      <c r="D185" s="16" t="s">
        <v>3284</v>
      </c>
      <c r="E185" s="7" t="s">
        <v>796</v>
      </c>
      <c r="F185" s="7" t="s">
        <v>3301</v>
      </c>
      <c r="G185" s="7" t="s">
        <v>3322</v>
      </c>
      <c r="H185" s="8" t="s">
        <v>3303</v>
      </c>
      <c r="I185" s="8" t="s">
        <v>113</v>
      </c>
      <c r="J185" s="8" t="s">
        <v>3304</v>
      </c>
      <c r="K185" s="8" t="s">
        <v>3289</v>
      </c>
      <c r="L185" s="8" t="s">
        <v>3332</v>
      </c>
      <c r="M185" s="7" t="s">
        <v>3339</v>
      </c>
      <c r="N185" s="7" t="s">
        <v>91</v>
      </c>
      <c r="O185" s="17">
        <v>0.22539000000000001</v>
      </c>
      <c r="P185" s="17">
        <v>1.1199999999999999E-5</v>
      </c>
      <c r="Q185" s="17">
        <v>9.9597319999999989E-4</v>
      </c>
      <c r="R185" s="7">
        <v>0</v>
      </c>
      <c r="S185" s="3">
        <f t="shared" si="13"/>
        <v>0</v>
      </c>
      <c r="T185" s="3">
        <f t="shared" si="14"/>
        <v>0</v>
      </c>
      <c r="U185" s="3">
        <f t="shared" si="15"/>
        <v>0</v>
      </c>
      <c r="V185" s="2" t="s">
        <v>3292</v>
      </c>
      <c r="W185" s="2" t="s">
        <v>3292</v>
      </c>
      <c r="X185" s="2" t="s">
        <v>3292</v>
      </c>
      <c r="Y185" s="4">
        <f t="shared" si="16"/>
        <v>0</v>
      </c>
      <c r="Z185" s="7" t="str">
        <f>INDEX('Look Up '!B:B,MATCH(M185,'Look Up '!A:A,0))</f>
        <v>Scope3Mandatory</v>
      </c>
      <c r="AA185" s="7" t="str">
        <f>INDEX('Look Up '!C:C,MATCH(M185,'Look Up '!A:A,0))</f>
        <v>Business travel - Air travel international - Business class</v>
      </c>
      <c r="AB185" s="7" t="str">
        <f>INDEX('Look Up '!D:D,MATCH(M185,'Look Up '!A:A,0))</f>
        <v>Air Travel - Short Haul Business</v>
      </c>
      <c r="AC185" s="7" t="str">
        <f>INDEX('Look Up '!E:E,MATCH(M185,'Look Up '!A:A,0))</f>
        <v>pkm (person kilometers travelled)</v>
      </c>
    </row>
    <row r="186" spans="1:29" ht="47.25" x14ac:dyDescent="0.25">
      <c r="A186" s="14">
        <v>45658</v>
      </c>
      <c r="B186" s="14">
        <v>45747</v>
      </c>
      <c r="C186" s="15" t="s">
        <v>3284</v>
      </c>
      <c r="D186" s="16" t="s">
        <v>3284</v>
      </c>
      <c r="E186" s="7" t="s">
        <v>796</v>
      </c>
      <c r="F186" s="7" t="s">
        <v>3301</v>
      </c>
      <c r="G186" s="7" t="s">
        <v>3322</v>
      </c>
      <c r="H186" s="8" t="s">
        <v>3303</v>
      </c>
      <c r="I186" s="8" t="s">
        <v>115</v>
      </c>
      <c r="J186" s="8" t="s">
        <v>3304</v>
      </c>
      <c r="K186" s="8" t="s">
        <v>3289</v>
      </c>
      <c r="L186" s="8" t="s">
        <v>3332</v>
      </c>
      <c r="M186" s="7" t="s">
        <v>3340</v>
      </c>
      <c r="N186" s="7" t="s">
        <v>91</v>
      </c>
      <c r="O186" s="17">
        <v>0.15026</v>
      </c>
      <c r="P186" s="17">
        <v>1.1199999999999999E-5</v>
      </c>
      <c r="Q186" s="17">
        <v>6.6694629999999996E-4</v>
      </c>
      <c r="R186" s="7">
        <v>20564</v>
      </c>
      <c r="S186" s="3">
        <f t="shared" si="13"/>
        <v>3089.9466400000001</v>
      </c>
      <c r="T186" s="3">
        <f t="shared" si="14"/>
        <v>0.23031679999999999</v>
      </c>
      <c r="U186" s="3">
        <f t="shared" si="15"/>
        <v>13.715083713199999</v>
      </c>
      <c r="V186" s="2" t="s">
        <v>3292</v>
      </c>
      <c r="W186" s="2" t="s">
        <v>3292</v>
      </c>
      <c r="X186" s="2" t="s">
        <v>3292</v>
      </c>
      <c r="Y186" s="4">
        <f t="shared" si="16"/>
        <v>3.1038920405132</v>
      </c>
      <c r="Z186" s="7" t="str">
        <f>INDEX('Look Up '!B:B,MATCH(M186,'Look Up '!A:A,0))</f>
        <v>Scope3Mandatory</v>
      </c>
      <c r="AA186" s="7" t="str">
        <f>INDEX('Look Up '!C:C,MATCH(M186,'Look Up '!A:A,0))</f>
        <v>Business travel - Air travel international - Economy</v>
      </c>
      <c r="AB186" s="7" t="str">
        <f>INDEX('Look Up '!D:D,MATCH(M186,'Look Up '!A:A,0))</f>
        <v>Air Travel - Short Haul Economy</v>
      </c>
      <c r="AC186" s="7" t="str">
        <f>INDEX('Look Up '!E:E,MATCH(M186,'Look Up '!A:A,0))</f>
        <v>pkm (person kilometers travelled)</v>
      </c>
    </row>
    <row r="187" spans="1:29" ht="63" hidden="1" x14ac:dyDescent="0.25">
      <c r="A187" s="14">
        <v>45658</v>
      </c>
      <c r="B187" s="14">
        <v>45747</v>
      </c>
      <c r="C187" s="15" t="s">
        <v>3284</v>
      </c>
      <c r="D187" s="16" t="s">
        <v>3284</v>
      </c>
      <c r="E187" s="7" t="s">
        <v>815</v>
      </c>
      <c r="F187" s="7" t="s">
        <v>3301</v>
      </c>
      <c r="G187" s="7" t="s">
        <v>3341</v>
      </c>
      <c r="H187" s="8" t="s">
        <v>3303</v>
      </c>
      <c r="I187" s="8" t="s">
        <v>186</v>
      </c>
      <c r="J187" s="8" t="s">
        <v>3304</v>
      </c>
      <c r="K187" s="8" t="s">
        <v>3342</v>
      </c>
      <c r="L187" s="8" t="s">
        <v>3343</v>
      </c>
      <c r="M187" s="7" t="s">
        <v>186</v>
      </c>
      <c r="N187" s="7" t="s">
        <v>170</v>
      </c>
      <c r="O187" s="17">
        <v>0.3137383869</v>
      </c>
      <c r="P187" s="17">
        <v>4.1714509999999996E-3</v>
      </c>
      <c r="Q187" s="17">
        <v>9.5708615999999993E-3</v>
      </c>
      <c r="R187" s="7">
        <v>0</v>
      </c>
      <c r="S187" s="3">
        <f t="shared" si="13"/>
        <v>0</v>
      </c>
      <c r="T187" s="3">
        <f t="shared" si="14"/>
        <v>0</v>
      </c>
      <c r="U187" s="3">
        <f t="shared" si="15"/>
        <v>0</v>
      </c>
      <c r="V187" s="2" t="s">
        <v>3292</v>
      </c>
      <c r="W187" s="2" t="s">
        <v>3292</v>
      </c>
      <c r="X187" s="2" t="s">
        <v>3292</v>
      </c>
      <c r="Y187" s="4">
        <f t="shared" si="16"/>
        <v>0</v>
      </c>
      <c r="Z187" s="7" t="e">
        <f>INDEX('Look Up '!B:B,MATCH(M187,'Look Up '!A:A,0))</f>
        <v>#N/A</v>
      </c>
      <c r="AA187" s="7" t="e">
        <f>INDEX('Look Up '!C:C,MATCH(M187,'Look Up '!A:A,0))</f>
        <v>#N/A</v>
      </c>
      <c r="AB187" s="7" t="e">
        <f>INDEX('Look Up '!D:D,MATCH(M187,'Look Up '!A:A,0))</f>
        <v>#N/A</v>
      </c>
      <c r="AC187" s="7" t="e">
        <f>INDEX('Look Up '!E:E,MATCH(M187,'Look Up '!A:A,0))</f>
        <v>#N/A</v>
      </c>
    </row>
    <row r="188" spans="1:29" ht="63" hidden="1" x14ac:dyDescent="0.25">
      <c r="A188" s="14">
        <v>45658</v>
      </c>
      <c r="B188" s="14">
        <v>45747</v>
      </c>
      <c r="C188" s="15" t="s">
        <v>3284</v>
      </c>
      <c r="D188" s="16" t="s">
        <v>3284</v>
      </c>
      <c r="E188" s="7" t="s">
        <v>815</v>
      </c>
      <c r="F188" s="7" t="s">
        <v>3301</v>
      </c>
      <c r="G188" s="7" t="s">
        <v>3341</v>
      </c>
      <c r="H188" s="8" t="s">
        <v>3303</v>
      </c>
      <c r="I188" s="8" t="s">
        <v>172</v>
      </c>
      <c r="J188" s="8" t="s">
        <v>3304</v>
      </c>
      <c r="K188" s="8" t="s">
        <v>3342</v>
      </c>
      <c r="L188" s="8" t="s">
        <v>3343</v>
      </c>
      <c r="M188" s="7" t="s">
        <v>172</v>
      </c>
      <c r="N188" s="7" t="s">
        <v>170</v>
      </c>
      <c r="O188" s="17">
        <v>0.30088263990000003</v>
      </c>
      <c r="P188" s="17">
        <v>4.5103720000000001E-4</v>
      </c>
      <c r="Q188" s="17">
        <v>4.2687454000000001E-3</v>
      </c>
      <c r="R188" s="7">
        <v>0</v>
      </c>
      <c r="S188" s="3">
        <f t="shared" si="13"/>
        <v>0</v>
      </c>
      <c r="T188" s="3">
        <f t="shared" si="14"/>
        <v>0</v>
      </c>
      <c r="U188" s="3">
        <f t="shared" si="15"/>
        <v>0</v>
      </c>
      <c r="V188" s="2" t="s">
        <v>3292</v>
      </c>
      <c r="W188" s="2" t="s">
        <v>3292</v>
      </c>
      <c r="X188" s="2" t="s">
        <v>3292</v>
      </c>
      <c r="Y188" s="4">
        <f t="shared" si="16"/>
        <v>0</v>
      </c>
      <c r="Z188" s="7" t="str">
        <f>INDEX('Look Up '!B:B,MATCH(M188,'Look Up '!A:A,0))</f>
        <v>Scope3Mandatory</v>
      </c>
      <c r="AA188" s="7" t="str">
        <f>INDEX('Look Up '!C:C,MATCH(M188,'Look Up '!A:A,0))</f>
        <v>Freight rail, road, coastal shipping and couriers</v>
      </c>
      <c r="AB188" s="7" t="str">
        <f>INDEX('Look Up '!D:D,MATCH(M188,'Look Up '!A:A,0))</f>
        <v>Freight - Light Vehicle-Diesel-&lt;2010-2000-3000CC</v>
      </c>
      <c r="AC188" s="7" t="str">
        <f>INDEX('Look Up '!E:E,MATCH(M188,'Look Up '!A:A,0))</f>
        <v>km</v>
      </c>
    </row>
    <row r="189" spans="1:29" ht="63" hidden="1" x14ac:dyDescent="0.25">
      <c r="A189" s="14">
        <v>45658</v>
      </c>
      <c r="B189" s="14">
        <v>45747</v>
      </c>
      <c r="C189" s="15" t="s">
        <v>3284</v>
      </c>
      <c r="D189" s="16" t="s">
        <v>3284</v>
      </c>
      <c r="E189" s="7" t="s">
        <v>815</v>
      </c>
      <c r="F189" s="7" t="s">
        <v>3301</v>
      </c>
      <c r="G189" s="7" t="s">
        <v>3341</v>
      </c>
      <c r="H189" s="8" t="s">
        <v>3303</v>
      </c>
      <c r="I189" s="8" t="s">
        <v>188</v>
      </c>
      <c r="J189" s="8" t="s">
        <v>3304</v>
      </c>
      <c r="K189" s="8" t="s">
        <v>3342</v>
      </c>
      <c r="L189" s="8" t="s">
        <v>3343</v>
      </c>
      <c r="M189" s="7" t="s">
        <v>188</v>
      </c>
      <c r="N189" s="7" t="s">
        <v>170</v>
      </c>
      <c r="O189" s="17">
        <v>0.2627631808</v>
      </c>
      <c r="P189" s="17">
        <v>3.4936870000000001E-3</v>
      </c>
      <c r="Q189" s="17">
        <v>8.0158186999999999E-3</v>
      </c>
      <c r="R189" s="7">
        <v>0</v>
      </c>
      <c r="S189" s="3">
        <f t="shared" si="13"/>
        <v>0</v>
      </c>
      <c r="T189" s="3">
        <f t="shared" si="14"/>
        <v>0</v>
      </c>
      <c r="U189" s="3">
        <f t="shared" si="15"/>
        <v>0</v>
      </c>
      <c r="V189" s="2" t="s">
        <v>3292</v>
      </c>
      <c r="W189" s="2" t="s">
        <v>3292</v>
      </c>
      <c r="X189" s="2" t="s">
        <v>3292</v>
      </c>
      <c r="Y189" s="4">
        <f t="shared" si="16"/>
        <v>0</v>
      </c>
      <c r="Z189" s="7" t="e">
        <f>INDEX('Look Up '!B:B,MATCH(M189,'Look Up '!A:A,0))</f>
        <v>#N/A</v>
      </c>
      <c r="AA189" s="7" t="e">
        <f>INDEX('Look Up '!C:C,MATCH(M189,'Look Up '!A:A,0))</f>
        <v>#N/A</v>
      </c>
      <c r="AB189" s="7" t="e">
        <f>INDEX('Look Up '!D:D,MATCH(M189,'Look Up '!A:A,0))</f>
        <v>#N/A</v>
      </c>
      <c r="AC189" s="7" t="e">
        <f>INDEX('Look Up '!E:E,MATCH(M189,'Look Up '!A:A,0))</f>
        <v>#N/A</v>
      </c>
    </row>
    <row r="190" spans="1:29" ht="63" hidden="1" x14ac:dyDescent="0.25">
      <c r="A190" s="14">
        <v>45658</v>
      </c>
      <c r="B190" s="14">
        <v>45747</v>
      </c>
      <c r="C190" s="15" t="s">
        <v>3284</v>
      </c>
      <c r="D190" s="16" t="s">
        <v>3284</v>
      </c>
      <c r="E190" s="7" t="s">
        <v>815</v>
      </c>
      <c r="F190" s="7" t="s">
        <v>3301</v>
      </c>
      <c r="G190" s="7" t="s">
        <v>3341</v>
      </c>
      <c r="H190" s="8" t="s">
        <v>3303</v>
      </c>
      <c r="I190" s="8" t="s">
        <v>190</v>
      </c>
      <c r="J190" s="8" t="s">
        <v>3304</v>
      </c>
      <c r="K190" s="8" t="s">
        <v>3342</v>
      </c>
      <c r="L190" s="8" t="s">
        <v>3343</v>
      </c>
      <c r="M190" s="7" t="s">
        <v>190</v>
      </c>
      <c r="N190" s="7" t="s">
        <v>170</v>
      </c>
      <c r="O190" s="17">
        <v>0.27795311439999998</v>
      </c>
      <c r="P190" s="17">
        <v>3.6956517000000001E-3</v>
      </c>
      <c r="Q190" s="17">
        <v>8.4792007999999995E-3</v>
      </c>
      <c r="R190" s="7">
        <v>0</v>
      </c>
      <c r="S190" s="3">
        <f t="shared" si="13"/>
        <v>0</v>
      </c>
      <c r="T190" s="3">
        <f t="shared" si="14"/>
        <v>0</v>
      </c>
      <c r="U190" s="3">
        <f t="shared" si="15"/>
        <v>0</v>
      </c>
      <c r="V190" s="2" t="s">
        <v>3292</v>
      </c>
      <c r="W190" s="2" t="s">
        <v>3292</v>
      </c>
      <c r="X190" s="2" t="s">
        <v>3292</v>
      </c>
      <c r="Y190" s="4">
        <f t="shared" si="16"/>
        <v>0</v>
      </c>
      <c r="Z190" s="7" t="e">
        <f>INDEX('Look Up '!B:B,MATCH(M190,'Look Up '!A:A,0))</f>
        <v>#N/A</v>
      </c>
      <c r="AA190" s="7" t="e">
        <f>INDEX('Look Up '!C:C,MATCH(M190,'Look Up '!A:A,0))</f>
        <v>#N/A</v>
      </c>
      <c r="AB190" s="7" t="e">
        <f>INDEX('Look Up '!D:D,MATCH(M190,'Look Up '!A:A,0))</f>
        <v>#N/A</v>
      </c>
      <c r="AC190" s="7" t="e">
        <f>INDEX('Look Up '!E:E,MATCH(M190,'Look Up '!A:A,0))</f>
        <v>#N/A</v>
      </c>
    </row>
    <row r="191" spans="1:29" ht="63" hidden="1" x14ac:dyDescent="0.25">
      <c r="A191" s="14">
        <v>45658</v>
      </c>
      <c r="B191" s="14">
        <v>45747</v>
      </c>
      <c r="C191" s="15" t="s">
        <v>3284</v>
      </c>
      <c r="D191" s="16" t="s">
        <v>3284</v>
      </c>
      <c r="E191" s="7" t="s">
        <v>815</v>
      </c>
      <c r="F191" s="7" t="s">
        <v>3301</v>
      </c>
      <c r="G191" s="7" t="s">
        <v>3341</v>
      </c>
      <c r="H191" s="8" t="s">
        <v>3303</v>
      </c>
      <c r="I191" s="8" t="s">
        <v>176</v>
      </c>
      <c r="J191" s="8" t="s">
        <v>3304</v>
      </c>
      <c r="K191" s="8" t="s">
        <v>3342</v>
      </c>
      <c r="L191" s="8" t="s">
        <v>3343</v>
      </c>
      <c r="M191" s="7" t="s">
        <v>176</v>
      </c>
      <c r="N191" s="7" t="s">
        <v>170</v>
      </c>
      <c r="O191" s="17">
        <v>0.26656370509999999</v>
      </c>
      <c r="P191" s="17">
        <v>3.9959149999999998E-4</v>
      </c>
      <c r="Q191" s="17">
        <v>3.7818486000000002E-3</v>
      </c>
      <c r="R191" s="7">
        <v>0</v>
      </c>
      <c r="S191" s="3">
        <f t="shared" si="13"/>
        <v>0</v>
      </c>
      <c r="T191" s="3">
        <f t="shared" si="14"/>
        <v>0</v>
      </c>
      <c r="U191" s="3">
        <f t="shared" si="15"/>
        <v>0</v>
      </c>
      <c r="V191" s="2" t="s">
        <v>3292</v>
      </c>
      <c r="W191" s="2" t="s">
        <v>3292</v>
      </c>
      <c r="X191" s="2" t="s">
        <v>3292</v>
      </c>
      <c r="Y191" s="4">
        <f t="shared" si="16"/>
        <v>0</v>
      </c>
      <c r="Z191" s="7" t="str">
        <f>INDEX('Look Up '!B:B,MATCH(M191,'Look Up '!A:A,0))</f>
        <v>Scope3Mandatory</v>
      </c>
      <c r="AA191" s="7" t="str">
        <f>INDEX('Look Up '!C:C,MATCH(M191,'Look Up '!A:A,0))</f>
        <v>Freight rail, road, coastal shipping and couriers</v>
      </c>
      <c r="AB191" s="7" t="str">
        <f>INDEX('Look Up '!D:D,MATCH(M191,'Look Up '!A:A,0))</f>
        <v>Freight - Light Vehicle-Diesel-&lt;2015-2000-3000CC</v>
      </c>
      <c r="AC191" s="7" t="str">
        <f>INDEX('Look Up '!E:E,MATCH(M191,'Look Up '!A:A,0))</f>
        <v>km</v>
      </c>
    </row>
    <row r="192" spans="1:29" ht="47.25" hidden="1" x14ac:dyDescent="0.25">
      <c r="A192" s="14">
        <v>45658</v>
      </c>
      <c r="B192" s="14">
        <v>45747</v>
      </c>
      <c r="C192" s="15" t="s">
        <v>3284</v>
      </c>
      <c r="D192" s="16" t="s">
        <v>3284</v>
      </c>
      <c r="E192" s="7" t="s">
        <v>815</v>
      </c>
      <c r="F192" s="7" t="s">
        <v>3301</v>
      </c>
      <c r="G192" s="7" t="s">
        <v>3341</v>
      </c>
      <c r="H192" s="8" t="s">
        <v>3303</v>
      </c>
      <c r="I192" s="8" t="s">
        <v>174</v>
      </c>
      <c r="J192" s="8" t="s">
        <v>3304</v>
      </c>
      <c r="K192" s="8" t="s">
        <v>3342</v>
      </c>
      <c r="L192" s="8" t="s">
        <v>3343</v>
      </c>
      <c r="M192" s="7" t="s">
        <v>174</v>
      </c>
      <c r="N192" s="7" t="s">
        <v>170</v>
      </c>
      <c r="O192" s="17">
        <v>0.26991835600000003</v>
      </c>
      <c r="P192" s="17">
        <v>4.0462030000000001E-4</v>
      </c>
      <c r="Q192" s="17">
        <v>3.8294423999999999E-3</v>
      </c>
      <c r="R192" s="7">
        <v>0</v>
      </c>
      <c r="S192" s="3">
        <f t="shared" si="13"/>
        <v>0</v>
      </c>
      <c r="T192" s="3">
        <f t="shared" si="14"/>
        <v>0</v>
      </c>
      <c r="U192" s="3">
        <f t="shared" si="15"/>
        <v>0</v>
      </c>
      <c r="V192" s="2" t="s">
        <v>3292</v>
      </c>
      <c r="W192" s="2" t="s">
        <v>3292</v>
      </c>
      <c r="X192" s="2" t="s">
        <v>3292</v>
      </c>
      <c r="Y192" s="4">
        <f t="shared" si="16"/>
        <v>0</v>
      </c>
      <c r="Z192" s="7" t="str">
        <f>INDEX('Look Up '!B:B,MATCH(M192,'Look Up '!A:A,0))</f>
        <v>Scope3Mandatory</v>
      </c>
      <c r="AA192" s="7" t="str">
        <f>INDEX('Look Up '!C:C,MATCH(M192,'Look Up '!A:A,0))</f>
        <v>Freight rail, road, coastal shipping and couriers</v>
      </c>
      <c r="AB192" s="7" t="str">
        <f>INDEX('Look Up '!D:D,MATCH(M192,'Look Up '!A:A,0))</f>
        <v>Freight - Light Vehicle-Diesel-&lt;2015-&gt;=3000CC</v>
      </c>
      <c r="AC192" s="7" t="str">
        <f>INDEX('Look Up '!E:E,MATCH(M192,'Look Up '!A:A,0))</f>
        <v>km</v>
      </c>
    </row>
    <row r="193" spans="1:29" ht="63" hidden="1" x14ac:dyDescent="0.25">
      <c r="A193" s="14">
        <v>45658</v>
      </c>
      <c r="B193" s="14">
        <v>45747</v>
      </c>
      <c r="C193" s="15" t="s">
        <v>3284</v>
      </c>
      <c r="D193" s="16" t="s">
        <v>3284</v>
      </c>
      <c r="E193" s="7" t="s">
        <v>815</v>
      </c>
      <c r="F193" s="7" t="s">
        <v>3301</v>
      </c>
      <c r="G193" s="7" t="s">
        <v>3341</v>
      </c>
      <c r="H193" s="8" t="s">
        <v>3303</v>
      </c>
      <c r="I193" s="8" t="s">
        <v>192</v>
      </c>
      <c r="J193" s="8" t="s">
        <v>3304</v>
      </c>
      <c r="K193" s="8" t="s">
        <v>3342</v>
      </c>
      <c r="L193" s="8" t="s">
        <v>3343</v>
      </c>
      <c r="M193" s="7" t="s">
        <v>192</v>
      </c>
      <c r="N193" s="7" t="s">
        <v>170</v>
      </c>
      <c r="O193" s="17">
        <v>0.24883386220000001</v>
      </c>
      <c r="P193" s="17">
        <v>3.3084834999999998E-3</v>
      </c>
      <c r="Q193" s="17">
        <v>7.5908928000000004E-3</v>
      </c>
      <c r="R193" s="7">
        <v>0</v>
      </c>
      <c r="S193" s="3">
        <f t="shared" si="13"/>
        <v>0</v>
      </c>
      <c r="T193" s="3">
        <f t="shared" si="14"/>
        <v>0</v>
      </c>
      <c r="U193" s="3">
        <f t="shared" si="15"/>
        <v>0</v>
      </c>
      <c r="V193" s="2" t="s">
        <v>3292</v>
      </c>
      <c r="W193" s="2" t="s">
        <v>3292</v>
      </c>
      <c r="X193" s="2" t="s">
        <v>3292</v>
      </c>
      <c r="Y193" s="4">
        <f t="shared" si="16"/>
        <v>0</v>
      </c>
      <c r="Z193" s="7" t="str">
        <f>INDEX('Look Up '!B:B,MATCH(M193,'Look Up '!A:A,0))</f>
        <v>Scope3Mandatory</v>
      </c>
      <c r="AA193" s="7" t="str">
        <f>INDEX('Look Up '!C:C,MATCH(M193,'Look Up '!A:A,0))</f>
        <v>Freight rail, road, coastal shipping and couriers</v>
      </c>
      <c r="AB193" s="7" t="str">
        <f>INDEX('Look Up '!D:D,MATCH(M193,'Look Up '!A:A,0))</f>
        <v>Freight - Light Vehicle-Petrol-&gt;2015-1600-2000CC</v>
      </c>
      <c r="AC193" s="7" t="str">
        <f>INDEX('Look Up '!E:E,MATCH(M193,'Look Up '!A:A,0))</f>
        <v>km</v>
      </c>
    </row>
    <row r="194" spans="1:29" ht="63" x14ac:dyDescent="0.25">
      <c r="A194" s="14">
        <v>45658</v>
      </c>
      <c r="B194" s="14">
        <v>45747</v>
      </c>
      <c r="C194" s="15" t="s">
        <v>3284</v>
      </c>
      <c r="D194" s="16" t="s">
        <v>3284</v>
      </c>
      <c r="E194" s="7" t="s">
        <v>815</v>
      </c>
      <c r="F194" s="7" t="s">
        <v>3301</v>
      </c>
      <c r="G194" s="7" t="s">
        <v>3341</v>
      </c>
      <c r="H194" s="8" t="s">
        <v>3303</v>
      </c>
      <c r="I194" s="8" t="s">
        <v>194</v>
      </c>
      <c r="J194" s="8" t="s">
        <v>3304</v>
      </c>
      <c r="K194" s="8" t="s">
        <v>3342</v>
      </c>
      <c r="L194" s="8" t="s">
        <v>3343</v>
      </c>
      <c r="M194" s="7" t="s">
        <v>194</v>
      </c>
      <c r="N194" s="7" t="s">
        <v>170</v>
      </c>
      <c r="O194" s="17">
        <v>0.2632185635</v>
      </c>
      <c r="P194" s="17">
        <v>3.4997418000000001E-3</v>
      </c>
      <c r="Q194" s="17">
        <v>8.0297106E-3</v>
      </c>
      <c r="R194" s="7">
        <v>20</v>
      </c>
      <c r="S194" s="3">
        <f t="shared" si="13"/>
        <v>5.2643712699999998</v>
      </c>
      <c r="T194" s="3">
        <f t="shared" si="14"/>
        <v>6.9994836000000005E-2</v>
      </c>
      <c r="U194" s="3">
        <f t="shared" si="15"/>
        <v>0.16059421200000001</v>
      </c>
      <c r="V194" s="2" t="s">
        <v>3292</v>
      </c>
      <c r="W194" s="2" t="s">
        <v>3292</v>
      </c>
      <c r="X194" s="2" t="s">
        <v>3292</v>
      </c>
      <c r="Y194" s="4">
        <f t="shared" si="16"/>
        <v>5.4949603180000006E-3</v>
      </c>
      <c r="Z194" s="7" t="str">
        <f>INDEX('Look Up '!B:B,MATCH(M194,'Look Up '!A:A,0))</f>
        <v>Scope3Mandatory</v>
      </c>
      <c r="AA194" s="7" t="str">
        <f>INDEX('Look Up '!C:C,MATCH(M194,'Look Up '!A:A,0))</f>
        <v>Freight rail, road, coastal shipping and couriers</v>
      </c>
      <c r="AB194" s="7" t="str">
        <f>INDEX('Look Up '!D:D,MATCH(M194,'Look Up '!A:A,0))</f>
        <v>Freight - Light Vehicle-Petrol-&gt;2015-2000-3000CC</v>
      </c>
      <c r="AC194" s="7" t="str">
        <f>INDEX('Look Up '!E:E,MATCH(M194,'Look Up '!A:A,0))</f>
        <v>km</v>
      </c>
    </row>
    <row r="195" spans="1:29" ht="63" hidden="1" x14ac:dyDescent="0.25">
      <c r="A195" s="14">
        <v>45658</v>
      </c>
      <c r="B195" s="14">
        <v>45747</v>
      </c>
      <c r="C195" s="15" t="s">
        <v>3284</v>
      </c>
      <c r="D195" s="16" t="s">
        <v>3284</v>
      </c>
      <c r="E195" s="7" t="s">
        <v>815</v>
      </c>
      <c r="F195" s="7" t="s">
        <v>3301</v>
      </c>
      <c r="G195" s="7" t="s">
        <v>3341</v>
      </c>
      <c r="H195" s="8" t="s">
        <v>3303</v>
      </c>
      <c r="I195" s="8" t="s">
        <v>180</v>
      </c>
      <c r="J195" s="8" t="s">
        <v>3304</v>
      </c>
      <c r="K195" s="8" t="s">
        <v>3342</v>
      </c>
      <c r="L195" s="8" t="s">
        <v>3343</v>
      </c>
      <c r="M195" s="7" t="s">
        <v>180</v>
      </c>
      <c r="N195" s="7" t="s">
        <v>170</v>
      </c>
      <c r="O195" s="17">
        <v>0.23542205090000001</v>
      </c>
      <c r="P195" s="17">
        <v>3.529087E-4</v>
      </c>
      <c r="Q195" s="17">
        <v>3.3400291E-3</v>
      </c>
      <c r="R195" s="7">
        <v>0</v>
      </c>
      <c r="S195" s="3">
        <f t="shared" si="13"/>
        <v>0</v>
      </c>
      <c r="T195" s="3">
        <f t="shared" si="14"/>
        <v>0</v>
      </c>
      <c r="U195" s="3">
        <f t="shared" si="15"/>
        <v>0</v>
      </c>
      <c r="V195" s="2" t="s">
        <v>3292</v>
      </c>
      <c r="W195" s="2" t="s">
        <v>3292</v>
      </c>
      <c r="X195" s="2" t="s">
        <v>3292</v>
      </c>
      <c r="Y195" s="4">
        <f t="shared" si="16"/>
        <v>0</v>
      </c>
      <c r="Z195" s="7" t="e">
        <f>INDEX('Look Up '!B:B,MATCH(M195,'Look Up '!A:A,0))</f>
        <v>#N/A</v>
      </c>
      <c r="AA195" s="7" t="e">
        <f>INDEX('Look Up '!C:C,MATCH(M195,'Look Up '!A:A,0))</f>
        <v>#N/A</v>
      </c>
      <c r="AB195" s="7" t="e">
        <f>INDEX('Look Up '!D:D,MATCH(M195,'Look Up '!A:A,0))</f>
        <v>#N/A</v>
      </c>
      <c r="AC195" s="7" t="e">
        <f>INDEX('Look Up '!E:E,MATCH(M195,'Look Up '!A:A,0))</f>
        <v>#N/A</v>
      </c>
    </row>
    <row r="196" spans="1:29" ht="63" hidden="1" x14ac:dyDescent="0.25">
      <c r="A196" s="14">
        <v>45658</v>
      </c>
      <c r="B196" s="14">
        <v>45747</v>
      </c>
      <c r="C196" s="15" t="s">
        <v>3284</v>
      </c>
      <c r="D196" s="16" t="s">
        <v>3284</v>
      </c>
      <c r="E196" s="7" t="s">
        <v>815</v>
      </c>
      <c r="F196" s="7" t="s">
        <v>3301</v>
      </c>
      <c r="G196" s="7" t="s">
        <v>3341</v>
      </c>
      <c r="H196" s="8" t="s">
        <v>3303</v>
      </c>
      <c r="I196" s="8" t="s">
        <v>182</v>
      </c>
      <c r="J196" s="8" t="s">
        <v>3304</v>
      </c>
      <c r="K196" s="8" t="s">
        <v>3342</v>
      </c>
      <c r="L196" s="8" t="s">
        <v>3343</v>
      </c>
      <c r="M196" s="7" t="s">
        <v>182</v>
      </c>
      <c r="N196" s="7" t="s">
        <v>170</v>
      </c>
      <c r="O196" s="17">
        <v>0.2524329173</v>
      </c>
      <c r="P196" s="17">
        <v>3.784088E-4</v>
      </c>
      <c r="Q196" s="17">
        <v>3.5813693000000001E-3</v>
      </c>
      <c r="R196" s="7">
        <v>0</v>
      </c>
      <c r="S196" s="3">
        <f t="shared" si="13"/>
        <v>0</v>
      </c>
      <c r="T196" s="3">
        <f t="shared" si="14"/>
        <v>0</v>
      </c>
      <c r="U196" s="3">
        <f t="shared" si="15"/>
        <v>0</v>
      </c>
      <c r="V196" s="2" t="s">
        <v>3292</v>
      </c>
      <c r="W196" s="2" t="s">
        <v>3292</v>
      </c>
      <c r="X196" s="2" t="s">
        <v>3292</v>
      </c>
      <c r="Y196" s="4">
        <f t="shared" si="16"/>
        <v>0</v>
      </c>
      <c r="Z196" s="7" t="str">
        <f>INDEX('Look Up '!B:B,MATCH(M196,'Look Up '!A:A,0))</f>
        <v>Scope3Mandatory</v>
      </c>
      <c r="AA196" s="7" t="str">
        <f>INDEX('Look Up '!C:C,MATCH(M196,'Look Up '!A:A,0))</f>
        <v>Freight rail, road, coastal shipping and couriers</v>
      </c>
      <c r="AB196" s="7" t="str">
        <f>INDEX('Look Up '!D:D,MATCH(M196,'Look Up '!A:A,0))</f>
        <v>Freight - Light Vehicle-Diesel-&gt;2015-2000-3000CC</v>
      </c>
      <c r="AC196" s="7" t="str">
        <f>INDEX('Look Up '!E:E,MATCH(M196,'Look Up '!A:A,0))</f>
        <v>km</v>
      </c>
    </row>
    <row r="197" spans="1:29" ht="47.25" hidden="1" x14ac:dyDescent="0.25">
      <c r="A197" s="14">
        <v>45658</v>
      </c>
      <c r="B197" s="14">
        <v>45747</v>
      </c>
      <c r="C197" s="15" t="s">
        <v>3284</v>
      </c>
      <c r="D197" s="16" t="s">
        <v>3284</v>
      </c>
      <c r="E197" s="7" t="s">
        <v>815</v>
      </c>
      <c r="F197" s="7" t="s">
        <v>3301</v>
      </c>
      <c r="G197" s="7" t="s">
        <v>3341</v>
      </c>
      <c r="H197" s="8" t="s">
        <v>3303</v>
      </c>
      <c r="I197" s="8" t="s">
        <v>178</v>
      </c>
      <c r="J197" s="8" t="s">
        <v>3304</v>
      </c>
      <c r="K197" s="8" t="s">
        <v>3342</v>
      </c>
      <c r="L197" s="8" t="s">
        <v>3343</v>
      </c>
      <c r="M197" s="7" t="s">
        <v>178</v>
      </c>
      <c r="N197" s="7" t="s">
        <v>170</v>
      </c>
      <c r="O197" s="17">
        <v>0.255609735</v>
      </c>
      <c r="P197" s="17">
        <v>3.8317100000000002E-4</v>
      </c>
      <c r="Q197" s="17">
        <v>3.6264400999999999E-3</v>
      </c>
      <c r="R197" s="7">
        <v>0</v>
      </c>
      <c r="S197" s="3">
        <f t="shared" ref="S197:S260" si="17">SUM(O197*R197)</f>
        <v>0</v>
      </c>
      <c r="T197" s="3">
        <f t="shared" ref="T197:T260" si="18">SUM(P197*R197)</f>
        <v>0</v>
      </c>
      <c r="U197" s="3">
        <f t="shared" ref="U197:U260" si="19">SUM(Q197*R197)</f>
        <v>0</v>
      </c>
      <c r="V197" s="2" t="s">
        <v>3292</v>
      </c>
      <c r="W197" s="2" t="s">
        <v>3292</v>
      </c>
      <c r="X197" s="2" t="s">
        <v>3292</v>
      </c>
      <c r="Y197" s="4">
        <f t="shared" si="16"/>
        <v>0</v>
      </c>
      <c r="Z197" s="7" t="str">
        <f>INDEX('Look Up '!B:B,MATCH(M197,'Look Up '!A:A,0))</f>
        <v>Scope3Mandatory</v>
      </c>
      <c r="AA197" s="7" t="str">
        <f>INDEX('Look Up '!C:C,MATCH(M197,'Look Up '!A:A,0))</f>
        <v>Freight rail, road, coastal shipping and couriers</v>
      </c>
      <c r="AB197" s="7" t="str">
        <f>INDEX('Look Up '!D:D,MATCH(M197,'Look Up '!A:A,0))</f>
        <v>Freight - Light Vehicle-Diesel-&gt;2015-&gt;=3000CC</v>
      </c>
      <c r="AC197" s="7" t="str">
        <f>INDEX('Look Up '!E:E,MATCH(M197,'Look Up '!A:A,0))</f>
        <v>km</v>
      </c>
    </row>
    <row r="198" spans="1:29" ht="47.25" hidden="1" x14ac:dyDescent="0.25">
      <c r="A198" s="14">
        <v>45658</v>
      </c>
      <c r="B198" s="14">
        <v>45747</v>
      </c>
      <c r="C198" s="15" t="s">
        <v>3284</v>
      </c>
      <c r="D198" s="16" t="s">
        <v>3284</v>
      </c>
      <c r="E198" s="7" t="s">
        <v>815</v>
      </c>
      <c r="F198" s="7" t="s">
        <v>3301</v>
      </c>
      <c r="G198" s="7" t="s">
        <v>3344</v>
      </c>
      <c r="H198" s="8" t="s">
        <v>3303</v>
      </c>
      <c r="I198" s="8" t="s">
        <v>166</v>
      </c>
      <c r="J198" s="8" t="s">
        <v>3304</v>
      </c>
      <c r="K198" s="8" t="s">
        <v>3289</v>
      </c>
      <c r="L198" s="8" t="s">
        <v>3345</v>
      </c>
      <c r="M198" s="7" t="s">
        <v>3346</v>
      </c>
      <c r="N198" s="7" t="s">
        <v>167</v>
      </c>
      <c r="O198" s="17">
        <v>1000</v>
      </c>
      <c r="P198" s="17">
        <v>0</v>
      </c>
      <c r="Q198" s="17">
        <v>0</v>
      </c>
      <c r="R198" s="7">
        <v>0</v>
      </c>
      <c r="S198" s="3">
        <f t="shared" si="17"/>
        <v>0</v>
      </c>
      <c r="T198" s="3">
        <f t="shared" si="18"/>
        <v>0</v>
      </c>
      <c r="U198" s="3">
        <f t="shared" si="19"/>
        <v>0</v>
      </c>
      <c r="V198" s="2" t="s">
        <v>3292</v>
      </c>
      <c r="W198" s="2" t="s">
        <v>3292</v>
      </c>
      <c r="X198" s="2" t="s">
        <v>3292</v>
      </c>
      <c r="Y198" s="4">
        <f t="shared" si="16"/>
        <v>0</v>
      </c>
      <c r="Z198" s="7" t="str">
        <f>INDEX('Look Up '!B:B,MATCH(M198,'Look Up '!A:A,0))</f>
        <v>Scope3Mandatory</v>
      </c>
      <c r="AA198" s="7" t="str">
        <f>INDEX('Look Up '!C:C,MATCH(M198,'Look Up '!A:A,0))</f>
        <v>Freight rail, road, coastal shipping and couriers</v>
      </c>
      <c r="AB198" s="7" t="str">
        <f>INDEX('Look Up '!D:D,MATCH(M198,'Look Up '!A:A,0))</f>
        <v>Freight - entered as tCO2-e (custom)</v>
      </c>
      <c r="AC198" s="7" t="str">
        <f>INDEX('Look Up '!E:E,MATCH(M198,'Look Up '!A:A,0))</f>
        <v>tCO2e</v>
      </c>
    </row>
    <row r="199" spans="1:29" ht="63" hidden="1" x14ac:dyDescent="0.25">
      <c r="A199" s="14">
        <v>45658</v>
      </c>
      <c r="B199" s="14">
        <v>45747</v>
      </c>
      <c r="C199" s="15" t="s">
        <v>3284</v>
      </c>
      <c r="D199" s="16" t="s">
        <v>3284</v>
      </c>
      <c r="E199" s="7" t="s">
        <v>815</v>
      </c>
      <c r="F199" s="7" t="s">
        <v>3301</v>
      </c>
      <c r="G199" s="7" t="s">
        <v>3341</v>
      </c>
      <c r="H199" s="8" t="s">
        <v>3303</v>
      </c>
      <c r="I199" s="8" t="s">
        <v>3347</v>
      </c>
      <c r="J199" s="8" t="s">
        <v>3304</v>
      </c>
      <c r="K199" s="8" t="s">
        <v>3342</v>
      </c>
      <c r="L199" s="8" t="s">
        <v>3343</v>
      </c>
      <c r="M199" s="7" t="s">
        <v>3347</v>
      </c>
      <c r="N199" s="7" t="s">
        <v>170</v>
      </c>
      <c r="O199" s="17">
        <v>0.1867466012</v>
      </c>
      <c r="P199" s="17">
        <v>2.799419E-4</v>
      </c>
      <c r="Q199" s="17">
        <v>2.6494506E-3</v>
      </c>
      <c r="R199" s="7">
        <v>0</v>
      </c>
      <c r="S199" s="3">
        <f t="shared" si="17"/>
        <v>0</v>
      </c>
      <c r="T199" s="3">
        <f t="shared" si="18"/>
        <v>0</v>
      </c>
      <c r="U199" s="3">
        <f t="shared" si="19"/>
        <v>0</v>
      </c>
      <c r="V199" s="2" t="s">
        <v>3292</v>
      </c>
      <c r="W199" s="2" t="s">
        <v>3292</v>
      </c>
      <c r="X199" s="2" t="s">
        <v>3292</v>
      </c>
      <c r="Y199" s="4">
        <f t="shared" si="16"/>
        <v>0</v>
      </c>
      <c r="Z199" s="7" t="e">
        <f>INDEX('Look Up '!B:B,MATCH(M199,'Look Up '!A:A,0))</f>
        <v>#N/A</v>
      </c>
      <c r="AA199" s="7" t="e">
        <f>INDEX('Look Up '!C:C,MATCH(M199,'Look Up '!A:A,0))</f>
        <v>#N/A</v>
      </c>
      <c r="AB199" s="7" t="e">
        <f>INDEX('Look Up '!D:D,MATCH(M199,'Look Up '!A:A,0))</f>
        <v>#N/A</v>
      </c>
      <c r="AC199" s="7" t="e">
        <f>INDEX('Look Up '!E:E,MATCH(M199,'Look Up '!A:A,0))</f>
        <v>#N/A</v>
      </c>
    </row>
    <row r="200" spans="1:29" ht="63" x14ac:dyDescent="0.25">
      <c r="A200" s="14">
        <v>45658</v>
      </c>
      <c r="B200" s="14">
        <v>45747</v>
      </c>
      <c r="C200" s="15" t="s">
        <v>3284</v>
      </c>
      <c r="D200" s="16" t="s">
        <v>3284</v>
      </c>
      <c r="E200" s="7" t="s">
        <v>815</v>
      </c>
      <c r="F200" s="7" t="s">
        <v>3301</v>
      </c>
      <c r="G200" s="7" t="s">
        <v>3341</v>
      </c>
      <c r="H200" s="8" t="s">
        <v>3303</v>
      </c>
      <c r="I200" s="8" t="s">
        <v>184</v>
      </c>
      <c r="J200" s="8" t="s">
        <v>3304</v>
      </c>
      <c r="K200" s="8" t="s">
        <v>3342</v>
      </c>
      <c r="L200" s="8" t="s">
        <v>3343</v>
      </c>
      <c r="M200" s="7" t="s">
        <v>184</v>
      </c>
      <c r="N200" s="7" t="s">
        <v>170</v>
      </c>
      <c r="O200" s="17">
        <v>0.29659281440000002</v>
      </c>
      <c r="P200" s="17">
        <v>3.9434843000000002E-3</v>
      </c>
      <c r="Q200" s="17">
        <v>9.0478209999999993E-3</v>
      </c>
      <c r="R200" s="7">
        <v>24</v>
      </c>
      <c r="S200" s="3">
        <f t="shared" si="17"/>
        <v>7.1182275455999999</v>
      </c>
      <c r="T200" s="3">
        <f t="shared" si="18"/>
        <v>9.4643623199999999E-2</v>
      </c>
      <c r="U200" s="3">
        <f t="shared" si="19"/>
        <v>0.217147704</v>
      </c>
      <c r="V200" s="2" t="s">
        <v>3292</v>
      </c>
      <c r="W200" s="2" t="s">
        <v>3292</v>
      </c>
      <c r="X200" s="2" t="s">
        <v>3292</v>
      </c>
      <c r="Y200" s="4">
        <f t="shared" si="16"/>
        <v>7.4300188727999998E-3</v>
      </c>
      <c r="Z200" s="7" t="str">
        <f>INDEX('Look Up '!B:B,MATCH(M200,'Look Up '!A:A,0))</f>
        <v>Scope3Mandatory</v>
      </c>
      <c r="AA200" s="7" t="str">
        <f>INDEX('Look Up '!C:C,MATCH(M200,'Look Up '!A:A,0))</f>
        <v>Freight rail, road, coastal shipping and couriers</v>
      </c>
      <c r="AB200" s="7" t="str">
        <f>INDEX('Look Up '!D:D,MATCH(M200,'Look Up '!A:A,0))</f>
        <v>Freight - Light Vehicle-Petrol_&lt;2010_1600-2000CC</v>
      </c>
      <c r="AC200" s="7" t="str">
        <f>INDEX('Look Up '!E:E,MATCH(M200,'Look Up '!A:A,0))</f>
        <v>km</v>
      </c>
    </row>
    <row r="201" spans="1:29" ht="47.25" x14ac:dyDescent="0.25">
      <c r="A201" s="14">
        <v>45658</v>
      </c>
      <c r="B201" s="14">
        <v>45747</v>
      </c>
      <c r="C201" s="15" t="s">
        <v>3284</v>
      </c>
      <c r="D201" s="16" t="s">
        <v>3284</v>
      </c>
      <c r="E201" s="7" t="s">
        <v>852</v>
      </c>
      <c r="F201" s="7" t="s">
        <v>3301</v>
      </c>
      <c r="G201" s="7" t="s">
        <v>3348</v>
      </c>
      <c r="H201" s="8" t="s">
        <v>3328</v>
      </c>
      <c r="I201" s="8" t="s">
        <v>276</v>
      </c>
      <c r="J201" s="8" t="s">
        <v>3349</v>
      </c>
      <c r="K201" s="8" t="s">
        <v>3329</v>
      </c>
      <c r="L201" s="8" t="s">
        <v>3350</v>
      </c>
      <c r="M201" s="7" t="s">
        <v>3351</v>
      </c>
      <c r="N201" s="7" t="s">
        <v>170</v>
      </c>
      <c r="O201" s="17">
        <v>0.23411383620000001</v>
      </c>
      <c r="P201" s="17">
        <v>3.1127667000000001E-3</v>
      </c>
      <c r="Q201" s="17">
        <v>7.1418456000000002E-3</v>
      </c>
      <c r="R201" s="7">
        <v>1766.0387500000002</v>
      </c>
      <c r="S201" s="3">
        <f t="shared" si="17"/>
        <v>413.45410664035279</v>
      </c>
      <c r="T201" s="3">
        <f t="shared" si="18"/>
        <v>5.4972666119096258</v>
      </c>
      <c r="U201" s="3">
        <f t="shared" si="19"/>
        <v>12.612776076117001</v>
      </c>
      <c r="V201" s="2" t="s">
        <v>3292</v>
      </c>
      <c r="W201" s="2" t="s">
        <v>3292</v>
      </c>
      <c r="X201" s="2" t="s">
        <v>3292</v>
      </c>
      <c r="Y201" s="4">
        <f t="shared" si="16"/>
        <v>0.4315641493283795</v>
      </c>
      <c r="Z201" s="7" t="str">
        <f>INDEX('Look Up '!B:B,MATCH(M201,'Look Up '!A:A,0))</f>
        <v>Scope3Mandatory</v>
      </c>
      <c r="AA201" s="7" t="str">
        <f>INDEX('Look Up '!C:C,MATCH(M201,'Look Up '!A:A,0))</f>
        <v>Business travel - Transport (e.g. taxi, public transport, rental cars)</v>
      </c>
      <c r="AB201" s="7" t="str">
        <f>INDEX('Look Up '!D:D,MATCH(M201,'Look Up '!A:A,0))</f>
        <v>Personal Vehicles petrol - km</v>
      </c>
      <c r="AC201" s="7" t="str">
        <f>INDEX('Look Up '!E:E,MATCH(M201,'Look Up '!A:A,0))</f>
        <v>km</v>
      </c>
    </row>
    <row r="202" spans="1:29" ht="47.25" x14ac:dyDescent="0.25">
      <c r="A202" s="14">
        <v>45658</v>
      </c>
      <c r="B202" s="14">
        <v>45747</v>
      </c>
      <c r="C202" s="15" t="s">
        <v>3284</v>
      </c>
      <c r="D202" s="16" t="s">
        <v>3284</v>
      </c>
      <c r="E202" s="7" t="s">
        <v>852</v>
      </c>
      <c r="F202" s="7" t="s">
        <v>3301</v>
      </c>
      <c r="G202" s="7" t="s">
        <v>3348</v>
      </c>
      <c r="H202" s="8" t="s">
        <v>3328</v>
      </c>
      <c r="I202" s="8" t="s">
        <v>274</v>
      </c>
      <c r="J202" s="8" t="s">
        <v>3349</v>
      </c>
      <c r="K202" s="8" t="s">
        <v>3329</v>
      </c>
      <c r="L202" s="8" t="s">
        <v>3352</v>
      </c>
      <c r="M202" s="7" t="s">
        <v>3353</v>
      </c>
      <c r="N202" s="7" t="s">
        <v>170</v>
      </c>
      <c r="O202" s="17">
        <v>0.2609249461</v>
      </c>
      <c r="P202" s="17">
        <v>3.9113880000000002E-4</v>
      </c>
      <c r="Q202" s="17">
        <v>3.7018492000000002E-3</v>
      </c>
      <c r="R202" s="7">
        <v>174.66317000000009</v>
      </c>
      <c r="S202" s="3">
        <f t="shared" si="17"/>
        <v>45.573978217905164</v>
      </c>
      <c r="T202" s="3">
        <f t="shared" si="18"/>
        <v>6.8317542717996046E-2</v>
      </c>
      <c r="U202" s="3">
        <f t="shared" si="19"/>
        <v>0.64657671613396439</v>
      </c>
      <c r="V202" s="2" t="s">
        <v>3292</v>
      </c>
      <c r="W202" s="2" t="s">
        <v>3292</v>
      </c>
      <c r="X202" s="2" t="s">
        <v>3292</v>
      </c>
      <c r="Y202" s="4">
        <f t="shared" si="16"/>
        <v>4.6288872476757129E-2</v>
      </c>
      <c r="Z202" s="7" t="str">
        <f>INDEX('Look Up '!B:B,MATCH(M202,'Look Up '!A:A,0))</f>
        <v>Scope3Mandatory</v>
      </c>
      <c r="AA202" s="7" t="str">
        <f>INDEX('Look Up '!C:C,MATCH(M202,'Look Up '!A:A,0))</f>
        <v>Business travel - Transport (e.g. taxi, public transport, rental cars)</v>
      </c>
      <c r="AB202" s="7" t="str">
        <f>INDEX('Look Up '!D:D,MATCH(M202,'Look Up '!A:A,0))</f>
        <v>Personal Vehicles diesel - km</v>
      </c>
      <c r="AC202" s="7" t="str">
        <f>INDEX('Look Up '!E:E,MATCH(M202,'Look Up '!A:A,0))</f>
        <v>km</v>
      </c>
    </row>
    <row r="203" spans="1:29" ht="47.25" hidden="1" x14ac:dyDescent="0.25">
      <c r="A203" s="14">
        <v>45658</v>
      </c>
      <c r="B203" s="14">
        <v>45747</v>
      </c>
      <c r="C203" s="15" t="s">
        <v>3284</v>
      </c>
      <c r="D203" s="16" t="s">
        <v>3284</v>
      </c>
      <c r="E203" s="7" t="s">
        <v>883</v>
      </c>
      <c r="F203" s="7" t="s">
        <v>3301</v>
      </c>
      <c r="G203" s="7" t="s">
        <v>3348</v>
      </c>
      <c r="H203" s="8" t="s">
        <v>3328</v>
      </c>
      <c r="I203" s="8" t="s">
        <v>292</v>
      </c>
      <c r="J203" s="8" t="s">
        <v>3349</v>
      </c>
      <c r="K203" s="8" t="s">
        <v>3329</v>
      </c>
      <c r="L203" s="8" t="s">
        <v>3354</v>
      </c>
      <c r="M203" s="7" t="s">
        <v>292</v>
      </c>
      <c r="N203" s="7" t="s">
        <v>91</v>
      </c>
      <c r="O203" s="17">
        <v>0.1674311876</v>
      </c>
      <c r="P203" s="17">
        <v>2.509872E-4</v>
      </c>
      <c r="Q203" s="17">
        <v>2.3754149E-3</v>
      </c>
      <c r="R203" s="7">
        <v>0</v>
      </c>
      <c r="S203" s="3">
        <f t="shared" si="17"/>
        <v>0</v>
      </c>
      <c r="T203" s="3">
        <f t="shared" si="18"/>
        <v>0</v>
      </c>
      <c r="U203" s="3">
        <f t="shared" si="19"/>
        <v>0</v>
      </c>
      <c r="V203" s="2" t="s">
        <v>3292</v>
      </c>
      <c r="W203" s="2" t="s">
        <v>3292</v>
      </c>
      <c r="X203" s="2" t="s">
        <v>3292</v>
      </c>
      <c r="Y203" s="4">
        <f t="shared" si="16"/>
        <v>0</v>
      </c>
      <c r="Z203" s="7" t="str">
        <f>INDEX('Look Up '!B:B,MATCH(M203,'Look Up '!A:A,0))</f>
        <v>Scope3Mandatory</v>
      </c>
      <c r="AA203" s="7" t="str">
        <f>INDEX('Look Up '!C:C,MATCH(M203,'Look Up '!A:A,0))</f>
        <v>Business travel - Transport (e.g. taxi, public transport, rental cars)</v>
      </c>
      <c r="AB203" s="7" t="str">
        <f>INDEX('Look Up '!D:D,MATCH(M203,'Look Up '!A:A,0))</f>
        <v>Public transport-Bus Diesel</v>
      </c>
      <c r="AC203" s="7" t="str">
        <f>INDEX('Look Up '!E:E,MATCH(M203,'Look Up '!A:A,0))</f>
        <v>pkm (person kilometers travelled)</v>
      </c>
    </row>
    <row r="204" spans="1:29" ht="47.25" x14ac:dyDescent="0.25">
      <c r="A204" s="14">
        <v>45658</v>
      </c>
      <c r="B204" s="14">
        <v>45747</v>
      </c>
      <c r="C204" s="15" t="s">
        <v>3284</v>
      </c>
      <c r="D204" s="16" t="s">
        <v>3284</v>
      </c>
      <c r="E204" s="7" t="s">
        <v>883</v>
      </c>
      <c r="F204" s="7" t="s">
        <v>3301</v>
      </c>
      <c r="G204" s="7" t="s">
        <v>3348</v>
      </c>
      <c r="H204" s="8" t="s">
        <v>3328</v>
      </c>
      <c r="I204" s="8" t="s">
        <v>296</v>
      </c>
      <c r="J204" s="8" t="s">
        <v>3349</v>
      </c>
      <c r="K204" s="8" t="s">
        <v>3329</v>
      </c>
      <c r="L204" s="8" t="s">
        <v>3354</v>
      </c>
      <c r="M204" s="7" t="s">
        <v>296</v>
      </c>
      <c r="N204" s="7" t="s">
        <v>91</v>
      </c>
      <c r="O204" s="17">
        <v>1.9677095700000001E-2</v>
      </c>
      <c r="P204" s="17">
        <v>5.132286E-4</v>
      </c>
      <c r="Q204" s="17">
        <v>3.2268799999999998E-5</v>
      </c>
      <c r="R204" s="7">
        <v>200</v>
      </c>
      <c r="S204" s="3">
        <f t="shared" si="17"/>
        <v>3.93541914</v>
      </c>
      <c r="T204" s="3">
        <f t="shared" si="18"/>
        <v>0.10264572</v>
      </c>
      <c r="U204" s="3">
        <f t="shared" si="19"/>
        <v>6.4537599999999994E-3</v>
      </c>
      <c r="V204" s="2" t="s">
        <v>3292</v>
      </c>
      <c r="W204" s="2" t="s">
        <v>3292</v>
      </c>
      <c r="X204" s="2" t="s">
        <v>3292</v>
      </c>
      <c r="Y204" s="4">
        <f t="shared" si="16"/>
        <v>4.0445186200000005E-3</v>
      </c>
      <c r="Z204" s="7" t="str">
        <f>INDEX('Look Up '!B:B,MATCH(M204,'Look Up '!A:A,0))</f>
        <v>Scope3Mandatory</v>
      </c>
      <c r="AA204" s="7" t="str">
        <f>INDEX('Look Up '!C:C,MATCH(M204,'Look Up '!A:A,0))</f>
        <v>Business travel - Transport (e.g. taxi, public transport, rental cars)</v>
      </c>
      <c r="AB204" s="7" t="str">
        <f>INDEX('Look Up '!D:D,MATCH(M204,'Look Up '!A:A,0))</f>
        <v>Public transport-Train metro electric</v>
      </c>
      <c r="AC204" s="7" t="str">
        <f>INDEX('Look Up '!E:E,MATCH(M204,'Look Up '!A:A,0))</f>
        <v>pkm (person kilometers travelled)</v>
      </c>
    </row>
    <row r="205" spans="1:29" ht="47.25" hidden="1" x14ac:dyDescent="0.25">
      <c r="A205" s="14">
        <v>45658</v>
      </c>
      <c r="B205" s="14">
        <v>45747</v>
      </c>
      <c r="C205" s="15" t="s">
        <v>3284</v>
      </c>
      <c r="D205" s="16" t="s">
        <v>3284</v>
      </c>
      <c r="E205" s="7" t="s">
        <v>883</v>
      </c>
      <c r="F205" s="7" t="s">
        <v>3301</v>
      </c>
      <c r="G205" s="7" t="s">
        <v>3327</v>
      </c>
      <c r="H205" s="8" t="s">
        <v>3328</v>
      </c>
      <c r="I205" s="8" t="s">
        <v>294</v>
      </c>
      <c r="J205" s="8" t="s">
        <v>3349</v>
      </c>
      <c r="K205" s="8" t="s">
        <v>3329</v>
      </c>
      <c r="L205" s="8" t="s">
        <v>3354</v>
      </c>
      <c r="M205" s="7" t="s">
        <v>294</v>
      </c>
      <c r="N205" s="7" t="s">
        <v>91</v>
      </c>
      <c r="O205" s="17">
        <v>0.27061144320000002</v>
      </c>
      <c r="P205" s="17">
        <v>4.0565929999999999E-4</v>
      </c>
      <c r="Q205" s="17">
        <v>3.8392754999999998E-3</v>
      </c>
      <c r="R205" s="7">
        <v>0</v>
      </c>
      <c r="S205" s="3">
        <f t="shared" si="17"/>
        <v>0</v>
      </c>
      <c r="T205" s="3">
        <f t="shared" si="18"/>
        <v>0</v>
      </c>
      <c r="U205" s="3">
        <f t="shared" si="19"/>
        <v>0</v>
      </c>
      <c r="V205" s="2" t="s">
        <v>3292</v>
      </c>
      <c r="W205" s="2" t="s">
        <v>3292</v>
      </c>
      <c r="X205" s="2" t="s">
        <v>3292</v>
      </c>
      <c r="Y205" s="4">
        <f t="shared" si="16"/>
        <v>0</v>
      </c>
      <c r="Z205" s="7" t="e">
        <f>INDEX('Look Up '!B:B,MATCH(M205,'Look Up '!A:A,0))</f>
        <v>#N/A</v>
      </c>
      <c r="AA205" s="7" t="e">
        <f>INDEX('Look Up '!C:C,MATCH(M205,'Look Up '!A:A,0))</f>
        <v>#N/A</v>
      </c>
      <c r="AB205" s="7" t="e">
        <f>INDEX('Look Up '!D:D,MATCH(M205,'Look Up '!A:A,0))</f>
        <v>#N/A</v>
      </c>
      <c r="AC205" s="7" t="e">
        <f>INDEX('Look Up '!E:E,MATCH(M205,'Look Up '!A:A,0))</f>
        <v>#N/A</v>
      </c>
    </row>
    <row r="206" spans="1:29" ht="47.25" x14ac:dyDescent="0.25">
      <c r="A206" s="14">
        <v>45658</v>
      </c>
      <c r="B206" s="14">
        <v>45747</v>
      </c>
      <c r="C206" s="15" t="s">
        <v>3284</v>
      </c>
      <c r="D206" s="16" t="s">
        <v>3284</v>
      </c>
      <c r="E206" s="7" t="s">
        <v>857</v>
      </c>
      <c r="F206" s="7" t="s">
        <v>3301</v>
      </c>
      <c r="G206" s="7" t="s">
        <v>3355</v>
      </c>
      <c r="H206" s="8" t="s">
        <v>3303</v>
      </c>
      <c r="I206" s="8" t="s">
        <v>333</v>
      </c>
      <c r="J206" s="8" t="s">
        <v>3356</v>
      </c>
      <c r="K206" s="8" t="s">
        <v>3289</v>
      </c>
      <c r="L206" s="8" t="s">
        <v>3357</v>
      </c>
      <c r="M206" s="7" t="s">
        <v>3358</v>
      </c>
      <c r="N206" s="7" t="s">
        <v>170</v>
      </c>
      <c r="O206" s="17">
        <v>0.17918902519999999</v>
      </c>
      <c r="P206" s="17">
        <v>2.686128E-4</v>
      </c>
      <c r="Q206" s="17">
        <v>2.5422282000000002E-3</v>
      </c>
      <c r="R206" s="7">
        <v>1618.0000000000009</v>
      </c>
      <c r="S206" s="3">
        <f t="shared" si="17"/>
        <v>289.92784277360016</v>
      </c>
      <c r="T206" s="3">
        <f t="shared" si="18"/>
        <v>0.43461551040000024</v>
      </c>
      <c r="U206" s="3">
        <f t="shared" si="19"/>
        <v>4.1133252276000025</v>
      </c>
      <c r="V206" s="2" t="s">
        <v>3292</v>
      </c>
      <c r="W206" s="2" t="s">
        <v>3292</v>
      </c>
      <c r="X206" s="2" t="s">
        <v>3292</v>
      </c>
      <c r="Y206" s="4">
        <f t="shared" ref="Y206:Y269" si="20">SUM(S206:U206)/1000</f>
        <v>0.2944757835116002</v>
      </c>
      <c r="Z206" s="7" t="str">
        <f>INDEX('Look Up '!B:B,MATCH(M206,'Look Up '!A:A,0))</f>
        <v>Scope3Mandatory</v>
      </c>
      <c r="AA206" s="7" t="str">
        <f>INDEX('Look Up '!C:C,MATCH(M206,'Look Up '!A:A,0))</f>
        <v>Business travel - Transport (e.g. taxi, public transport, rental cars)</v>
      </c>
      <c r="AB206" s="7" t="str">
        <f>INDEX('Look Up '!D:D,MATCH(M206,'Look Up '!A:A,0))</f>
        <v>Rental Vehicles - Diesel</v>
      </c>
      <c r="AC206" s="7" t="str">
        <f>INDEX('Look Up '!E:E,MATCH(M206,'Look Up '!A:A,0))</f>
        <v>km</v>
      </c>
    </row>
    <row r="207" spans="1:29" ht="47.25" x14ac:dyDescent="0.25">
      <c r="A207" s="14">
        <v>45658</v>
      </c>
      <c r="B207" s="14">
        <v>45747</v>
      </c>
      <c r="C207" s="15" t="s">
        <v>3284</v>
      </c>
      <c r="D207" s="16" t="s">
        <v>3284</v>
      </c>
      <c r="E207" s="7" t="s">
        <v>857</v>
      </c>
      <c r="F207" s="7" t="s">
        <v>3301</v>
      </c>
      <c r="G207" s="7" t="s">
        <v>3355</v>
      </c>
      <c r="H207" s="8" t="s">
        <v>3303</v>
      </c>
      <c r="I207" s="8" t="s">
        <v>335</v>
      </c>
      <c r="J207" s="8" t="s">
        <v>3356</v>
      </c>
      <c r="K207" s="8" t="s">
        <v>3289</v>
      </c>
      <c r="L207" s="8" t="s">
        <v>3357</v>
      </c>
      <c r="M207" s="7" t="s">
        <v>3359</v>
      </c>
      <c r="N207" s="7" t="s">
        <v>170</v>
      </c>
      <c r="O207" s="17">
        <v>2.1983857999999998E-2</v>
      </c>
      <c r="P207" s="17">
        <v>6.1124620000000004E-4</v>
      </c>
      <c r="Q207" s="17">
        <v>4.2430199999999999E-5</v>
      </c>
      <c r="R207" s="7">
        <v>43</v>
      </c>
      <c r="S207" s="3">
        <f t="shared" si="17"/>
        <v>0.94530589399999998</v>
      </c>
      <c r="T207" s="3">
        <f t="shared" si="18"/>
        <v>2.6283586600000002E-2</v>
      </c>
      <c r="U207" s="3">
        <f t="shared" si="19"/>
        <v>1.8244985999999999E-3</v>
      </c>
      <c r="V207" s="2" t="s">
        <v>3292</v>
      </c>
      <c r="W207" s="2" t="s">
        <v>3292</v>
      </c>
      <c r="X207" s="2" t="s">
        <v>3292</v>
      </c>
      <c r="Y207" s="4">
        <f t="shared" si="20"/>
        <v>9.7341397919999996E-4</v>
      </c>
      <c r="Z207" s="7" t="str">
        <f>INDEX('Look Up '!B:B,MATCH(M207,'Look Up '!A:A,0))</f>
        <v>Scope3Mandatory</v>
      </c>
      <c r="AA207" s="7" t="str">
        <f>INDEX('Look Up '!C:C,MATCH(M207,'Look Up '!A:A,0))</f>
        <v>Business travel - Transport (e.g. taxi, public transport, rental cars)</v>
      </c>
      <c r="AB207" s="7" t="str">
        <f>INDEX('Look Up '!D:D,MATCH(M207,'Look Up '!A:A,0))</f>
        <v>Rental Vehicles - Electric</v>
      </c>
      <c r="AC207" s="7" t="str">
        <f>INDEX('Look Up '!E:E,MATCH(M207,'Look Up '!A:A,0))</f>
        <v>km</v>
      </c>
    </row>
    <row r="208" spans="1:29" ht="47.25" x14ac:dyDescent="0.25">
      <c r="A208" s="14">
        <v>45658</v>
      </c>
      <c r="B208" s="14">
        <v>45747</v>
      </c>
      <c r="C208" s="15" t="s">
        <v>3284</v>
      </c>
      <c r="D208" s="16" t="s">
        <v>3284</v>
      </c>
      <c r="E208" s="7" t="s">
        <v>857</v>
      </c>
      <c r="F208" s="7" t="s">
        <v>3301</v>
      </c>
      <c r="G208" s="7" t="s">
        <v>3355</v>
      </c>
      <c r="H208" s="8" t="s">
        <v>3303</v>
      </c>
      <c r="I208" s="8" t="s">
        <v>345</v>
      </c>
      <c r="J208" s="8" t="s">
        <v>3356</v>
      </c>
      <c r="K208" s="8" t="s">
        <v>3289</v>
      </c>
      <c r="L208" s="8" t="s">
        <v>3357</v>
      </c>
      <c r="M208" s="7" t="s">
        <v>3360</v>
      </c>
      <c r="N208" s="7" t="s">
        <v>170</v>
      </c>
      <c r="O208" s="17">
        <v>0.17617028879999999</v>
      </c>
      <c r="P208" s="17">
        <v>2.3423519999999998E-3</v>
      </c>
      <c r="Q208" s="17">
        <v>5.3742273999999998E-3</v>
      </c>
      <c r="R208" s="7">
        <v>7781</v>
      </c>
      <c r="S208" s="3">
        <f t="shared" si="17"/>
        <v>1370.7810171527999</v>
      </c>
      <c r="T208" s="3">
        <f t="shared" si="18"/>
        <v>18.225840911999999</v>
      </c>
      <c r="U208" s="3">
        <f t="shared" si="19"/>
        <v>41.816863399399999</v>
      </c>
      <c r="V208" s="2" t="s">
        <v>3292</v>
      </c>
      <c r="W208" s="2" t="s">
        <v>3292</v>
      </c>
      <c r="X208" s="2" t="s">
        <v>3292</v>
      </c>
      <c r="Y208" s="4">
        <f t="shared" si="20"/>
        <v>1.4308237214641999</v>
      </c>
      <c r="Z208" s="7" t="str">
        <f>INDEX('Look Up '!B:B,MATCH(M208,'Look Up '!A:A,0))</f>
        <v>Scope3Mandatory</v>
      </c>
      <c r="AA208" s="7" t="str">
        <f>INDEX('Look Up '!C:C,MATCH(M208,'Look Up '!A:A,0))</f>
        <v>Business travel - Transport (e.g. taxi, public transport, rental cars)</v>
      </c>
      <c r="AB208" s="7" t="str">
        <f>INDEX('Look Up '!D:D,MATCH(M208,'Look Up '!A:A,0))</f>
        <v>Rental Vehicles - Petrol</v>
      </c>
      <c r="AC208" s="7" t="str">
        <f>INDEX('Look Up '!E:E,MATCH(M208,'Look Up '!A:A,0))</f>
        <v>km</v>
      </c>
    </row>
    <row r="209" spans="1:29" ht="78.75" x14ac:dyDescent="0.25">
      <c r="A209" s="14">
        <v>45658</v>
      </c>
      <c r="B209" s="14">
        <v>45747</v>
      </c>
      <c r="C209" s="15" t="s">
        <v>3284</v>
      </c>
      <c r="D209" s="16" t="s">
        <v>3284</v>
      </c>
      <c r="E209" s="7" t="s">
        <v>857</v>
      </c>
      <c r="F209" s="7" t="s">
        <v>3301</v>
      </c>
      <c r="G209" s="7" t="s">
        <v>3361</v>
      </c>
      <c r="H209" s="8" t="s">
        <v>3303</v>
      </c>
      <c r="I209" s="8" t="s">
        <v>323</v>
      </c>
      <c r="J209" s="8" t="s">
        <v>3361</v>
      </c>
      <c r="K209" s="8" t="s">
        <v>3342</v>
      </c>
      <c r="L209" s="8" t="s">
        <v>3362</v>
      </c>
      <c r="M209" s="7" t="s">
        <v>323</v>
      </c>
      <c r="N209" s="7" t="s">
        <v>170</v>
      </c>
      <c r="O209" s="17">
        <v>0.1564603487</v>
      </c>
      <c r="P209" s="17">
        <v>2.0802895000000001E-3</v>
      </c>
      <c r="Q209" s="17">
        <v>4.7729586000000001E-3</v>
      </c>
      <c r="R209" s="7">
        <v>278</v>
      </c>
      <c r="S209" s="3">
        <f t="shared" si="17"/>
        <v>43.495976938600002</v>
      </c>
      <c r="T209" s="3">
        <f t="shared" si="18"/>
        <v>0.578320481</v>
      </c>
      <c r="U209" s="3">
        <f t="shared" si="19"/>
        <v>1.3268824908000001</v>
      </c>
      <c r="V209" s="2" t="s">
        <v>3292</v>
      </c>
      <c r="W209" s="2" t="s">
        <v>3292</v>
      </c>
      <c r="X209" s="2" t="s">
        <v>3292</v>
      </c>
      <c r="Y209" s="4">
        <f t="shared" si="20"/>
        <v>4.5401179910400005E-2</v>
      </c>
      <c r="Z209" s="7" t="str">
        <f>INDEX('Look Up '!B:B,MATCH(M209,'Look Up '!A:A,0))</f>
        <v>Scope3Mandatory</v>
      </c>
      <c r="AA209" s="7" t="str">
        <f>INDEX('Look Up '!C:C,MATCH(M209,'Look Up '!A:A,0))</f>
        <v>Business travel - Transport (e.g. taxi, public transport, rental cars)</v>
      </c>
      <c r="AB209" s="7" t="str">
        <f>INDEX('Look Up '!D:D,MATCH(M209,'Look Up '!A:A,0))</f>
        <v>Rental Cars-Light Passenger vehicle petrol post 2015 fleet 1350-&lt;1600CC</v>
      </c>
      <c r="AC209" s="7" t="str">
        <f>INDEX('Look Up '!E:E,MATCH(M209,'Look Up '!A:A,0))</f>
        <v>km</v>
      </c>
    </row>
    <row r="210" spans="1:29" ht="78.75" x14ac:dyDescent="0.25">
      <c r="A210" s="14">
        <v>45658</v>
      </c>
      <c r="B210" s="14">
        <v>45747</v>
      </c>
      <c r="C210" s="15" t="s">
        <v>3284</v>
      </c>
      <c r="D210" s="16" t="s">
        <v>3284</v>
      </c>
      <c r="E210" s="7" t="s">
        <v>857</v>
      </c>
      <c r="F210" s="7" t="s">
        <v>3301</v>
      </c>
      <c r="G210" s="7" t="s">
        <v>3361</v>
      </c>
      <c r="H210" s="8" t="s">
        <v>3303</v>
      </c>
      <c r="I210" s="8" t="s">
        <v>325</v>
      </c>
      <c r="J210" s="8" t="s">
        <v>3361</v>
      </c>
      <c r="K210" s="8" t="s">
        <v>3342</v>
      </c>
      <c r="L210" s="8" t="s">
        <v>3362</v>
      </c>
      <c r="M210" s="7" t="s">
        <v>325</v>
      </c>
      <c r="N210" s="7" t="s">
        <v>170</v>
      </c>
      <c r="O210" s="17">
        <v>0.17617028879999999</v>
      </c>
      <c r="P210" s="17">
        <v>2.3423519999999998E-3</v>
      </c>
      <c r="Q210" s="17">
        <v>5.3742273999999998E-3</v>
      </c>
      <c r="R210" s="7">
        <v>1015</v>
      </c>
      <c r="S210" s="3">
        <f t="shared" si="17"/>
        <v>178.81284313199998</v>
      </c>
      <c r="T210" s="3">
        <f t="shared" si="18"/>
        <v>2.37748728</v>
      </c>
      <c r="U210" s="3">
        <f t="shared" si="19"/>
        <v>5.4548408109999995</v>
      </c>
      <c r="V210" s="2" t="s">
        <v>3292</v>
      </c>
      <c r="W210" s="2" t="s">
        <v>3292</v>
      </c>
      <c r="X210" s="2" t="s">
        <v>3292</v>
      </c>
      <c r="Y210" s="4">
        <f t="shared" si="20"/>
        <v>0.18664517122299998</v>
      </c>
      <c r="Z210" s="7" t="str">
        <f>INDEX('Look Up '!B:B,MATCH(M210,'Look Up '!A:A,0))</f>
        <v>Scope3Mandatory</v>
      </c>
      <c r="AA210" s="7" t="str">
        <f>INDEX('Look Up '!C:C,MATCH(M210,'Look Up '!A:A,0))</f>
        <v>Business travel - Transport (e.g. taxi, public transport, rental cars)</v>
      </c>
      <c r="AB210" s="7" t="str">
        <f>INDEX('Look Up '!D:D,MATCH(M210,'Look Up '!A:A,0))</f>
        <v>Rental Cars-Light Passenger vehicle petrol post 2015 fleet 1600-&lt;2000 CC</v>
      </c>
      <c r="AC210" s="7" t="str">
        <f>INDEX('Look Up '!E:E,MATCH(M210,'Look Up '!A:A,0))</f>
        <v>km</v>
      </c>
    </row>
    <row r="211" spans="1:29" ht="78.75" hidden="1" x14ac:dyDescent="0.25">
      <c r="A211" s="14">
        <v>45658</v>
      </c>
      <c r="B211" s="14">
        <v>45747</v>
      </c>
      <c r="C211" s="15" t="s">
        <v>3284</v>
      </c>
      <c r="D211" s="16" t="s">
        <v>3284</v>
      </c>
      <c r="E211" s="7" t="s">
        <v>857</v>
      </c>
      <c r="F211" s="7" t="s">
        <v>3301</v>
      </c>
      <c r="G211" s="7" t="s">
        <v>3361</v>
      </c>
      <c r="H211" s="8" t="s">
        <v>3303</v>
      </c>
      <c r="I211" s="8" t="s">
        <v>327</v>
      </c>
      <c r="J211" s="8" t="s">
        <v>3361</v>
      </c>
      <c r="K211" s="8" t="s">
        <v>3342</v>
      </c>
      <c r="L211" s="8" t="s">
        <v>3362</v>
      </c>
      <c r="M211" s="7" t="s">
        <v>327</v>
      </c>
      <c r="N211" s="7" t="s">
        <v>170</v>
      </c>
      <c r="O211" s="17">
        <v>0.19567703359999999</v>
      </c>
      <c r="P211" s="17">
        <v>2.6017127000000002E-3</v>
      </c>
      <c r="Q211" s="17">
        <v>5.9692976000000003E-3</v>
      </c>
      <c r="R211" s="7">
        <v>0</v>
      </c>
      <c r="S211" s="3">
        <f t="shared" si="17"/>
        <v>0</v>
      </c>
      <c r="T211" s="3">
        <f t="shared" si="18"/>
        <v>0</v>
      </c>
      <c r="U211" s="3">
        <f t="shared" si="19"/>
        <v>0</v>
      </c>
      <c r="V211" s="2" t="s">
        <v>3292</v>
      </c>
      <c r="W211" s="2" t="s">
        <v>3292</v>
      </c>
      <c r="X211" s="2" t="s">
        <v>3292</v>
      </c>
      <c r="Y211" s="4">
        <f t="shared" si="20"/>
        <v>0</v>
      </c>
      <c r="Z211" s="7" t="str">
        <f>INDEX('Look Up '!B:B,MATCH(M211,'Look Up '!A:A,0))</f>
        <v>Scope3Mandatory</v>
      </c>
      <c r="AA211" s="7" t="str">
        <f>INDEX('Look Up '!C:C,MATCH(M211,'Look Up '!A:A,0))</f>
        <v>Business travel - Transport (e.g. taxi, public transport, rental cars)</v>
      </c>
      <c r="AB211" s="7" t="str">
        <f>INDEX('Look Up '!D:D,MATCH(M211,'Look Up '!A:A,0))</f>
        <v>Rental Cars-Light Passenger vehicle petrol post 2015 fleet 2000-&lt;3000 CC</v>
      </c>
      <c r="AC211" s="7" t="str">
        <f>INDEX('Look Up '!E:E,MATCH(M211,'Look Up '!A:A,0))</f>
        <v>km</v>
      </c>
    </row>
    <row r="212" spans="1:29" ht="78.75" x14ac:dyDescent="0.25">
      <c r="A212" s="14">
        <v>45658</v>
      </c>
      <c r="B212" s="14">
        <v>45747</v>
      </c>
      <c r="C212" s="15" t="s">
        <v>3284</v>
      </c>
      <c r="D212" s="16" t="s">
        <v>3284</v>
      </c>
      <c r="E212" s="7" t="s">
        <v>857</v>
      </c>
      <c r="F212" s="7" t="s">
        <v>3301</v>
      </c>
      <c r="G212" s="7" t="s">
        <v>3361</v>
      </c>
      <c r="H212" s="8" t="s">
        <v>3303</v>
      </c>
      <c r="I212" s="8" t="s">
        <v>321</v>
      </c>
      <c r="J212" s="8" t="s">
        <v>3361</v>
      </c>
      <c r="K212" s="8" t="s">
        <v>3342</v>
      </c>
      <c r="L212" s="8" t="s">
        <v>3362</v>
      </c>
      <c r="M212" s="7" t="s">
        <v>321</v>
      </c>
      <c r="N212" s="7" t="s">
        <v>170</v>
      </c>
      <c r="O212" s="17">
        <v>0.23408093739999999</v>
      </c>
      <c r="P212" s="17">
        <v>3.1123293000000002E-3</v>
      </c>
      <c r="Q212" s="17">
        <v>7.1408419999999997E-3</v>
      </c>
      <c r="R212" s="7">
        <v>18</v>
      </c>
      <c r="S212" s="3">
        <f t="shared" si="17"/>
        <v>4.2134568732000002</v>
      </c>
      <c r="T212" s="3">
        <f t="shared" si="18"/>
        <v>5.6021927400000004E-2</v>
      </c>
      <c r="U212" s="3">
        <f t="shared" si="19"/>
        <v>0.12853515599999998</v>
      </c>
      <c r="V212" s="2" t="s">
        <v>3292</v>
      </c>
      <c r="W212" s="2" t="s">
        <v>3292</v>
      </c>
      <c r="X212" s="2" t="s">
        <v>3292</v>
      </c>
      <c r="Y212" s="4">
        <f t="shared" si="20"/>
        <v>4.3980139565999998E-3</v>
      </c>
      <c r="Z212" s="7" t="str">
        <f>INDEX('Look Up '!B:B,MATCH(M212,'Look Up '!A:A,0))</f>
        <v>Scope3Mandatory</v>
      </c>
      <c r="AA212" s="7" t="str">
        <f>INDEX('Look Up '!C:C,MATCH(M212,'Look Up '!A:A,0))</f>
        <v>Business travel - Transport (e.g. taxi, public transport, rental cars)</v>
      </c>
      <c r="AB212" s="7" t="str">
        <f>INDEX('Look Up '!D:D,MATCH(M212,'Look Up '!A:A,0))</f>
        <v>Rental Cars-Light Passenger vehicle petrol post 2015 fleet &gt;=3000 CC</v>
      </c>
      <c r="AC212" s="7" t="str">
        <f>INDEX('Look Up '!E:E,MATCH(M212,'Look Up '!A:A,0))</f>
        <v>km</v>
      </c>
    </row>
    <row r="213" spans="1:29" ht="78.75" hidden="1" x14ac:dyDescent="0.25">
      <c r="A213" s="14">
        <v>45658</v>
      </c>
      <c r="B213" s="14">
        <v>45747</v>
      </c>
      <c r="C213" s="15" t="s">
        <v>3284</v>
      </c>
      <c r="D213" s="16" t="s">
        <v>3284</v>
      </c>
      <c r="E213" s="7" t="s">
        <v>857</v>
      </c>
      <c r="F213" s="7" t="s">
        <v>3301</v>
      </c>
      <c r="G213" s="7" t="s">
        <v>3361</v>
      </c>
      <c r="H213" s="8" t="s">
        <v>3303</v>
      </c>
      <c r="I213" s="8" t="s">
        <v>319</v>
      </c>
      <c r="J213" s="8" t="s">
        <v>3361</v>
      </c>
      <c r="K213" s="8" t="s">
        <v>3342</v>
      </c>
      <c r="L213" s="8" t="s">
        <v>3362</v>
      </c>
      <c r="M213" s="7" t="s">
        <v>319</v>
      </c>
      <c r="N213" s="7" t="s">
        <v>170</v>
      </c>
      <c r="O213" s="17">
        <v>0.22018012419999999</v>
      </c>
      <c r="P213" s="17">
        <v>3.300604E-4</v>
      </c>
      <c r="Q213" s="17">
        <v>3.1237856999999998E-3</v>
      </c>
      <c r="R213" s="7">
        <v>0</v>
      </c>
      <c r="S213" s="3">
        <f t="shared" si="17"/>
        <v>0</v>
      </c>
      <c r="T213" s="3">
        <f t="shared" si="18"/>
        <v>0</v>
      </c>
      <c r="U213" s="3">
        <f t="shared" si="19"/>
        <v>0</v>
      </c>
      <c r="V213" s="2" t="s">
        <v>3292</v>
      </c>
      <c r="W213" s="2" t="s">
        <v>3292</v>
      </c>
      <c r="X213" s="2" t="s">
        <v>3292</v>
      </c>
      <c r="Y213" s="4">
        <f t="shared" si="20"/>
        <v>0</v>
      </c>
      <c r="Z213" s="7" t="str">
        <f>INDEX('Look Up '!B:B,MATCH(M213,'Look Up '!A:A,0))</f>
        <v>Scope3Mandatory</v>
      </c>
      <c r="AA213" s="7" t="str">
        <f>INDEX('Look Up '!C:C,MATCH(M213,'Look Up '!A:A,0))</f>
        <v>Business travel - Transport (e.g. taxi, public transport, rental cars)</v>
      </c>
      <c r="AB213" s="7" t="str">
        <f>INDEX('Look Up '!D:D,MATCH(M213,'Look Up '!A:A,0))</f>
        <v>Rental Cars-Light Passenger vehicle Diesel post 2015 fleet 2000-&lt;3000 CC</v>
      </c>
      <c r="AC213" s="7" t="str">
        <f>INDEX('Look Up '!E:E,MATCH(M213,'Look Up '!A:A,0))</f>
        <v>km</v>
      </c>
    </row>
    <row r="214" spans="1:29" ht="94.5" x14ac:dyDescent="0.25">
      <c r="A214" s="14">
        <v>45658</v>
      </c>
      <c r="B214" s="14">
        <v>45747</v>
      </c>
      <c r="C214" s="15" t="s">
        <v>3284</v>
      </c>
      <c r="D214" s="16" t="s">
        <v>3284</v>
      </c>
      <c r="E214" s="7" t="s">
        <v>857</v>
      </c>
      <c r="F214" s="7" t="s">
        <v>3301</v>
      </c>
      <c r="G214" s="7" t="s">
        <v>3361</v>
      </c>
      <c r="H214" s="8" t="s">
        <v>3303</v>
      </c>
      <c r="I214" s="8" t="s">
        <v>875</v>
      </c>
      <c r="J214" s="8" t="s">
        <v>3361</v>
      </c>
      <c r="K214" s="8" t="s">
        <v>3342</v>
      </c>
      <c r="L214" s="8" t="s">
        <v>3362</v>
      </c>
      <c r="M214" s="7" t="s">
        <v>329</v>
      </c>
      <c r="N214" s="7" t="s">
        <v>170</v>
      </c>
      <c r="O214" s="17">
        <v>0.13908180689999999</v>
      </c>
      <c r="P214" s="17">
        <v>1.8492252E-3</v>
      </c>
      <c r="Q214" s="17">
        <v>4.2428110999999996E-3</v>
      </c>
      <c r="R214" s="7">
        <v>843.00000000000102</v>
      </c>
      <c r="S214" s="3">
        <f t="shared" si="17"/>
        <v>117.24596321670013</v>
      </c>
      <c r="T214" s="3">
        <f t="shared" si="18"/>
        <v>1.5588968436000019</v>
      </c>
      <c r="U214" s="3">
        <f t="shared" si="19"/>
        <v>3.576689757300004</v>
      </c>
      <c r="V214" s="2" t="s">
        <v>3292</v>
      </c>
      <c r="W214" s="2" t="s">
        <v>3292</v>
      </c>
      <c r="X214" s="2" t="s">
        <v>3292</v>
      </c>
      <c r="Y214" s="4">
        <f t="shared" si="20"/>
        <v>0.12238154981760013</v>
      </c>
      <c r="Z214" s="7" t="str">
        <f>INDEX('Look Up '!B:B,MATCH(M214,'Look Up '!A:A,0))</f>
        <v>Scope3Mandatory</v>
      </c>
      <c r="AA214" s="7" t="str">
        <f>INDEX('Look Up '!C:C,MATCH(M214,'Look Up '!A:A,0))</f>
        <v>Business travel - Transport (e.g. taxi, public transport, rental cars)</v>
      </c>
      <c r="AB214" s="7" t="str">
        <f>INDEX('Look Up '!D:D,MATCH(M214,'Look Up '!A:A,0))</f>
        <v>Rental Cars-Light Passenger vehicle petrol/hybrid post 2015 fleet 1600-&lt;2000CC</v>
      </c>
      <c r="AC214" s="7" t="str">
        <f>INDEX('Look Up '!E:E,MATCH(M214,'Look Up '!A:A,0))</f>
        <v>pkm (person kilometers travelled)</v>
      </c>
    </row>
    <row r="215" spans="1:29" ht="94.5" hidden="1" x14ac:dyDescent="0.25">
      <c r="A215" s="14">
        <v>45658</v>
      </c>
      <c r="B215" s="14">
        <v>45747</v>
      </c>
      <c r="C215" s="15" t="s">
        <v>3284</v>
      </c>
      <c r="D215" s="16" t="s">
        <v>3284</v>
      </c>
      <c r="E215" s="7" t="s">
        <v>857</v>
      </c>
      <c r="F215" s="7" t="s">
        <v>3301</v>
      </c>
      <c r="G215" s="7" t="s">
        <v>3361</v>
      </c>
      <c r="H215" s="8" t="s">
        <v>3303</v>
      </c>
      <c r="I215" s="8" t="s">
        <v>879</v>
      </c>
      <c r="J215" s="8" t="s">
        <v>3361</v>
      </c>
      <c r="K215" s="8" t="s">
        <v>3342</v>
      </c>
      <c r="L215" s="8" t="s">
        <v>3362</v>
      </c>
      <c r="M215" s="7" t="s">
        <v>331</v>
      </c>
      <c r="N215" s="7" t="s">
        <v>170</v>
      </c>
      <c r="O215" s="17">
        <v>0.15448186859999999</v>
      </c>
      <c r="P215" s="17">
        <v>2.0539836999999999E-3</v>
      </c>
      <c r="Q215" s="17">
        <v>4.7126034000000002E-3</v>
      </c>
      <c r="R215" s="7">
        <v>5.2179999999999997E-2</v>
      </c>
      <c r="S215" s="3">
        <f t="shared" si="17"/>
        <v>8.0608639035479983E-3</v>
      </c>
      <c r="T215" s="3">
        <f t="shared" si="18"/>
        <v>1.0717686946599999E-4</v>
      </c>
      <c r="U215" s="3">
        <f t="shared" si="19"/>
        <v>2.45903645412E-4</v>
      </c>
      <c r="V215" s="2" t="s">
        <v>3292</v>
      </c>
      <c r="W215" s="2" t="s">
        <v>3292</v>
      </c>
      <c r="X215" s="2" t="s">
        <v>3292</v>
      </c>
      <c r="Y215" s="4">
        <f t="shared" si="20"/>
        <v>8.4139444184259983E-6</v>
      </c>
      <c r="Z215" s="7" t="str">
        <f>INDEX('Look Up '!B:B,MATCH(M215,'Look Up '!A:A,0))</f>
        <v>Scope3Mandatory</v>
      </c>
      <c r="AA215" s="7" t="str">
        <f>INDEX('Look Up '!C:C,MATCH(M215,'Look Up '!A:A,0))</f>
        <v>Business travel - Transport (e.g. taxi, public transport, rental cars)</v>
      </c>
      <c r="AB215" s="7" t="str">
        <f>INDEX('Look Up '!D:D,MATCH(M215,'Look Up '!A:A,0))</f>
        <v>Rental Cars-Light Passenger vehicle petrol/hybrid post 2015 fleet 2000-&lt;3000CC</v>
      </c>
      <c r="AC215" s="7" t="str">
        <f>INDEX('Look Up '!E:E,MATCH(M215,'Look Up '!A:A,0))</f>
        <v>pkm (person kilometers travelled)</v>
      </c>
    </row>
    <row r="216" spans="1:29" ht="47.25" x14ac:dyDescent="0.25">
      <c r="A216" s="14">
        <v>45658</v>
      </c>
      <c r="B216" s="14">
        <v>45747</v>
      </c>
      <c r="C216" s="15" t="s">
        <v>3284</v>
      </c>
      <c r="D216" s="16" t="s">
        <v>3284</v>
      </c>
      <c r="E216" s="7" t="s">
        <v>781</v>
      </c>
      <c r="F216" s="7" t="s">
        <v>3301</v>
      </c>
      <c r="G216" s="7" t="s">
        <v>3363</v>
      </c>
      <c r="H216" s="8" t="s">
        <v>3303</v>
      </c>
      <c r="I216" s="8" t="s">
        <v>384</v>
      </c>
      <c r="J216" s="8" t="s">
        <v>3364</v>
      </c>
      <c r="K216" s="8" t="s">
        <v>3289</v>
      </c>
      <c r="L216" s="8" t="s">
        <v>3365</v>
      </c>
      <c r="M216" s="7" t="s">
        <v>384</v>
      </c>
      <c r="N216" s="7" t="s">
        <v>170</v>
      </c>
      <c r="O216" s="17">
        <v>0.1570991692</v>
      </c>
      <c r="P216" s="17">
        <v>1.4983168E-3</v>
      </c>
      <c r="Q216" s="17">
        <v>3.6652696999999999E-3</v>
      </c>
      <c r="R216" s="7">
        <v>6367.18</v>
      </c>
      <c r="S216" s="3">
        <f t="shared" si="17"/>
        <v>1000.2786881468561</v>
      </c>
      <c r="T216" s="3">
        <f t="shared" si="18"/>
        <v>9.5400527626240006</v>
      </c>
      <c r="U216" s="3">
        <f t="shared" si="19"/>
        <v>23.337431928446001</v>
      </c>
      <c r="V216" s="2" t="s">
        <v>3292</v>
      </c>
      <c r="W216" s="2" t="s">
        <v>3292</v>
      </c>
      <c r="X216" s="2" t="s">
        <v>3292</v>
      </c>
      <c r="Y216" s="4">
        <f t="shared" si="20"/>
        <v>1.0331561728379262</v>
      </c>
      <c r="Z216" s="7" t="str">
        <f>INDEX('Look Up '!B:B,MATCH(M216,'Look Up '!A:A,0))</f>
        <v>Scope3Mandatory</v>
      </c>
      <c r="AA216" s="7" t="str">
        <f>INDEX('Look Up '!C:C,MATCH(M216,'Look Up '!A:A,0))</f>
        <v>Business travel - Transport (e.g. taxi, public transport, rental cars)</v>
      </c>
      <c r="AB216" s="7" t="str">
        <f>INDEX('Look Up '!D:D,MATCH(M216,'Look Up '!A:A,0))</f>
        <v>Taxi - km</v>
      </c>
      <c r="AC216" s="7" t="str">
        <f>INDEX('Look Up '!E:E,MATCH(M216,'Look Up '!A:A,0))</f>
        <v>km</v>
      </c>
    </row>
    <row r="217" spans="1:29" ht="47.25" x14ac:dyDescent="0.25">
      <c r="A217" s="14">
        <v>45658</v>
      </c>
      <c r="B217" s="14">
        <v>45747</v>
      </c>
      <c r="C217" s="15" t="s">
        <v>3284</v>
      </c>
      <c r="D217" s="16" t="s">
        <v>3284</v>
      </c>
      <c r="E217" s="7" t="s">
        <v>781</v>
      </c>
      <c r="F217" s="7" t="s">
        <v>3301</v>
      </c>
      <c r="G217" s="7" t="s">
        <v>3348</v>
      </c>
      <c r="H217" s="8" t="s">
        <v>3328</v>
      </c>
      <c r="I217" s="8" t="s">
        <v>380</v>
      </c>
      <c r="J217" s="8" t="s">
        <v>3349</v>
      </c>
      <c r="K217" s="8" t="s">
        <v>3329</v>
      </c>
      <c r="L217" s="8" t="s">
        <v>3366</v>
      </c>
      <c r="M217" s="7" t="s">
        <v>380</v>
      </c>
      <c r="N217" s="7" t="s">
        <v>272</v>
      </c>
      <c r="O217" s="17">
        <v>4.3397560600000003E-2</v>
      </c>
      <c r="P217" s="17">
        <v>4.1389969999999998E-4</v>
      </c>
      <c r="Q217" s="17">
        <v>1.0125055000000001E-3</v>
      </c>
      <c r="R217" s="7">
        <v>1081.5</v>
      </c>
      <c r="S217" s="3">
        <f t="shared" si="17"/>
        <v>46.934461788900002</v>
      </c>
      <c r="T217" s="3">
        <f t="shared" si="18"/>
        <v>0.44763252554999999</v>
      </c>
      <c r="U217" s="3">
        <f t="shared" si="19"/>
        <v>1.09502469825</v>
      </c>
      <c r="V217" s="2" t="s">
        <v>3292</v>
      </c>
      <c r="W217" s="2" t="s">
        <v>3292</v>
      </c>
      <c r="X217" s="2" t="s">
        <v>3292</v>
      </c>
      <c r="Y217" s="4">
        <f t="shared" si="20"/>
        <v>4.84771190127E-2</v>
      </c>
      <c r="Z217" s="7" t="str">
        <f>INDEX('Look Up '!B:B,MATCH(M217,'Look Up '!A:A,0))</f>
        <v>Scope3Mandatory</v>
      </c>
      <c r="AA217" s="7" t="str">
        <f>INDEX('Look Up '!C:C,MATCH(M217,'Look Up '!A:A,0))</f>
        <v>Business travel - Transport (e.g. taxi, public transport, rental cars)</v>
      </c>
      <c r="AB217" s="7" t="str">
        <f>INDEX('Look Up '!D:D,MATCH(M217,'Look Up '!A:A,0))</f>
        <v>Taxi - dollars</v>
      </c>
      <c r="AC217" s="7" t="str">
        <f>INDEX('Look Up '!E:E,MATCH(M217,'Look Up '!A:A,0))</f>
        <v>$ NZD</v>
      </c>
    </row>
    <row r="218" spans="1:29" ht="47.25" x14ac:dyDescent="0.25">
      <c r="A218" s="14">
        <v>45658</v>
      </c>
      <c r="B218" s="14">
        <v>45747</v>
      </c>
      <c r="C218" s="15" t="s">
        <v>3284</v>
      </c>
      <c r="D218" s="16" t="s">
        <v>3284</v>
      </c>
      <c r="E218" s="7" t="s">
        <v>891</v>
      </c>
      <c r="F218" s="7" t="s">
        <v>3301</v>
      </c>
      <c r="G218" s="7" t="s">
        <v>3367</v>
      </c>
      <c r="H218" s="8" t="s">
        <v>3368</v>
      </c>
      <c r="I218" s="8" t="s">
        <v>420</v>
      </c>
      <c r="J218" s="8" t="s">
        <v>3369</v>
      </c>
      <c r="K218" s="8" t="s">
        <v>3342</v>
      </c>
      <c r="L218" s="8" t="s">
        <v>3370</v>
      </c>
      <c r="M218" s="7" t="s">
        <v>3371</v>
      </c>
      <c r="N218" s="7" t="s">
        <v>421</v>
      </c>
      <c r="O218" s="17">
        <v>0.46580171850000002</v>
      </c>
      <c r="P218" s="17">
        <v>1.29513002E-2</v>
      </c>
      <c r="Q218" s="17">
        <v>8.9902560000000001E-4</v>
      </c>
      <c r="R218" s="7">
        <v>23908.429999999993</v>
      </c>
      <c r="S218" s="3">
        <f t="shared" si="17"/>
        <v>11136.587780636952</v>
      </c>
      <c r="T218" s="3">
        <f t="shared" si="18"/>
        <v>309.64525424068592</v>
      </c>
      <c r="U218" s="3">
        <f t="shared" si="19"/>
        <v>21.494290625807995</v>
      </c>
      <c r="V218" s="2" t="s">
        <v>3292</v>
      </c>
      <c r="W218" s="2" t="s">
        <v>3292</v>
      </c>
      <c r="X218" s="2" t="s">
        <v>3292</v>
      </c>
      <c r="Y218" s="4">
        <f t="shared" si="20"/>
        <v>11.467727325503445</v>
      </c>
      <c r="Z218" s="7" t="str">
        <f>INDEX('Look Up '!B:B,MATCH(M218,'Look Up '!A:A,0))</f>
        <v>Scope3Mandatory</v>
      </c>
      <c r="AA218" s="7" t="str">
        <f>INDEX('Look Up '!C:C,MATCH(M218,'Look Up '!A:A,0))</f>
        <v>Staff working from home</v>
      </c>
      <c r="AB218" s="7" t="str">
        <f>INDEX('Look Up '!D:D,MATCH(M218,'Look Up '!A:A,0))</f>
        <v>Working from home (default)</v>
      </c>
      <c r="AC218" s="7" t="str">
        <f>INDEX('Look Up '!E:E,MATCH(M218,'Look Up '!A:A,0))</f>
        <v>epd (employee per day)</v>
      </c>
    </row>
    <row r="219" spans="1:29" ht="63" x14ac:dyDescent="0.25">
      <c r="A219" s="14">
        <v>45658</v>
      </c>
      <c r="B219" s="14">
        <v>45747</v>
      </c>
      <c r="C219" s="15" t="s">
        <v>3284</v>
      </c>
      <c r="D219" s="16" t="s">
        <v>3284</v>
      </c>
      <c r="E219" s="7" t="s">
        <v>775</v>
      </c>
      <c r="F219" s="7" t="s">
        <v>3372</v>
      </c>
      <c r="G219" s="7" t="s">
        <v>3373</v>
      </c>
      <c r="H219" s="8" t="s">
        <v>3374</v>
      </c>
      <c r="I219" s="8" t="s">
        <v>233</v>
      </c>
      <c r="J219" s="8" t="s">
        <v>3375</v>
      </c>
      <c r="K219" s="8" t="s">
        <v>3342</v>
      </c>
      <c r="L219" s="8" t="s">
        <v>3376</v>
      </c>
      <c r="M219" s="7" t="s">
        <v>3377</v>
      </c>
      <c r="N219" s="7" t="s">
        <v>225</v>
      </c>
      <c r="O219" s="17">
        <v>0</v>
      </c>
      <c r="P219" s="17">
        <v>0.58404864000000001</v>
      </c>
      <c r="Q219" s="17">
        <v>0</v>
      </c>
      <c r="R219" s="7">
        <v>10905.065000000001</v>
      </c>
      <c r="S219" s="3">
        <f t="shared" si="17"/>
        <v>0</v>
      </c>
      <c r="T219" s="3">
        <f t="shared" si="18"/>
        <v>6369.0883823616005</v>
      </c>
      <c r="U219" s="3">
        <f t="shared" si="19"/>
        <v>0</v>
      </c>
      <c r="V219" s="2" t="s">
        <v>3292</v>
      </c>
      <c r="W219" s="2" t="s">
        <v>3292</v>
      </c>
      <c r="X219" s="2" t="s">
        <v>3292</v>
      </c>
      <c r="Y219" s="4">
        <f t="shared" si="20"/>
        <v>6.3690883823616007</v>
      </c>
      <c r="Z219" s="7" t="str">
        <f>INDEX('Look Up '!B:B,MATCH(M219,'Look Up '!A:A,0))</f>
        <v>Scope3Mandatory</v>
      </c>
      <c r="AA219" s="7" t="str">
        <f>INDEX('Look Up '!C:C,MATCH(M219,'Look Up '!A:A,0))</f>
        <v>Waste (to landfill)</v>
      </c>
      <c r="AB219" s="7" t="str">
        <f>INDEX('Look Up '!D:D,MATCH(M219,'Look Up '!A:A,0))</f>
        <v>Landfill - OG</v>
      </c>
      <c r="AC219" s="7" t="str">
        <f>INDEX('Look Up '!E:E,MATCH(M219,'Look Up '!A:A,0))</f>
        <v>kg</v>
      </c>
    </row>
    <row r="220" spans="1:29" ht="47.25" x14ac:dyDescent="0.25">
      <c r="A220" s="14">
        <v>45658</v>
      </c>
      <c r="B220" s="14">
        <v>45747</v>
      </c>
      <c r="C220" s="15" t="s">
        <v>3284</v>
      </c>
      <c r="D220" s="16" t="s">
        <v>3284</v>
      </c>
      <c r="E220" s="7" t="s">
        <v>895</v>
      </c>
      <c r="F220" s="7" t="s">
        <v>3372</v>
      </c>
      <c r="G220" s="7" t="s">
        <v>3296</v>
      </c>
      <c r="H220" s="8" t="s">
        <v>3378</v>
      </c>
      <c r="I220" s="8" t="s">
        <v>162</v>
      </c>
      <c r="J220" s="8" t="s">
        <v>3379</v>
      </c>
      <c r="K220" s="8" t="s">
        <v>3289</v>
      </c>
      <c r="L220" s="8" t="s">
        <v>3299</v>
      </c>
      <c r="M220" s="7" t="s">
        <v>162</v>
      </c>
      <c r="N220" s="7" t="s">
        <v>125</v>
      </c>
      <c r="O220" s="17">
        <v>7.4682387999999997E-3</v>
      </c>
      <c r="P220" s="17">
        <v>2.0764930000000001E-4</v>
      </c>
      <c r="Q220" s="17">
        <v>1.44142E-5</v>
      </c>
      <c r="R220" s="7">
        <v>277257.06</v>
      </c>
      <c r="S220" s="3">
        <f t="shared" si="17"/>
        <v>2070.6219330659278</v>
      </c>
      <c r="T220" s="3">
        <f t="shared" si="18"/>
        <v>57.572234429058</v>
      </c>
      <c r="U220" s="3">
        <f t="shared" si="19"/>
        <v>3.9964387142520001</v>
      </c>
      <c r="V220" s="2" t="s">
        <v>3292</v>
      </c>
      <c r="W220" s="2" t="s">
        <v>3292</v>
      </c>
      <c r="X220" s="2" t="s">
        <v>3292</v>
      </c>
      <c r="Y220" s="4">
        <f t="shared" si="20"/>
        <v>2.1321906062092375</v>
      </c>
      <c r="Z220" s="7" t="str">
        <f>INDEX('Look Up '!B:B,MATCH(M220,'Look Up '!A:A,0))</f>
        <v>Scope3Mandatory</v>
      </c>
      <c r="AA220" s="7" t="str">
        <f>INDEX('Look Up '!C:C,MATCH(M220,'Look Up '!A:A,0))</f>
        <v>Transmission and distributions losses (electricity)</v>
      </c>
      <c r="AB220" s="7" t="str">
        <f>INDEX('Look Up '!D:D,MATCH(M220,'Look Up '!A:A,0))</f>
        <v>Electricity Transmission Losses</v>
      </c>
      <c r="AC220" s="7" t="str">
        <f>INDEX('Look Up '!E:E,MATCH(M220,'Look Up '!A:A,0))</f>
        <v>kWh</v>
      </c>
    </row>
    <row r="221" spans="1:29" ht="21" hidden="1" x14ac:dyDescent="0.25">
      <c r="A221" s="14">
        <v>45658</v>
      </c>
      <c r="B221" s="14">
        <v>45747</v>
      </c>
      <c r="C221" s="15" t="s">
        <v>3284</v>
      </c>
      <c r="D221" s="16" t="s">
        <v>3284</v>
      </c>
      <c r="E221" s="7" t="s">
        <v>417</v>
      </c>
      <c r="F221" s="7" t="s">
        <v>3372</v>
      </c>
      <c r="H221" s="8"/>
      <c r="I221" s="8" t="s">
        <v>417</v>
      </c>
      <c r="J221" s="7"/>
      <c r="M221" s="7"/>
      <c r="N221" s="7" t="s">
        <v>412</v>
      </c>
      <c r="O221" s="17">
        <v>4.7147309900000003E-2</v>
      </c>
      <c r="P221" s="17">
        <v>1.3108989000000001E-3</v>
      </c>
      <c r="Q221" s="17">
        <v>9.0997199999999997E-5</v>
      </c>
      <c r="R221" s="7">
        <v>0</v>
      </c>
      <c r="S221" s="3">
        <f t="shared" si="17"/>
        <v>0</v>
      </c>
      <c r="T221" s="3">
        <f t="shared" si="18"/>
        <v>0</v>
      </c>
      <c r="U221" s="3">
        <f t="shared" si="19"/>
        <v>0</v>
      </c>
      <c r="V221" s="2" t="s">
        <v>3292</v>
      </c>
      <c r="W221" s="2" t="s">
        <v>3292</v>
      </c>
      <c r="X221" s="2" t="s">
        <v>3292</v>
      </c>
      <c r="Y221" s="4">
        <f t="shared" si="20"/>
        <v>0</v>
      </c>
      <c r="Z221" s="7" t="e">
        <f>INDEX('Look Up '!B:B,MATCH(M221,'Look Up '!A:A,0))</f>
        <v>#N/A</v>
      </c>
      <c r="AA221" s="7" t="e">
        <f>INDEX('Look Up '!C:C,MATCH(M221,'Look Up '!A:A,0))</f>
        <v>#N/A</v>
      </c>
      <c r="AB221" s="7" t="e">
        <f>INDEX('Look Up '!D:D,MATCH(M221,'Look Up '!A:A,0))</f>
        <v>#N/A</v>
      </c>
      <c r="AC221" s="7" t="e">
        <f>INDEX('Look Up '!E:E,MATCH(M221,'Look Up '!A:A,0))</f>
        <v>#N/A</v>
      </c>
    </row>
    <row r="222" spans="1:29" ht="47.25" hidden="1" x14ac:dyDescent="0.25">
      <c r="A222" s="14">
        <v>45658</v>
      </c>
      <c r="B222" s="14">
        <v>45747</v>
      </c>
      <c r="C222" s="15" t="s">
        <v>3284</v>
      </c>
      <c r="D222" s="16" t="s">
        <v>3284</v>
      </c>
      <c r="E222" s="7" t="s">
        <v>831</v>
      </c>
      <c r="F222" s="7" t="s">
        <v>3301</v>
      </c>
      <c r="G222" s="7" t="s">
        <v>3322</v>
      </c>
      <c r="H222" s="8" t="s">
        <v>3303</v>
      </c>
      <c r="I222" s="8" t="s">
        <v>43</v>
      </c>
      <c r="J222" s="8" t="s">
        <v>3304</v>
      </c>
      <c r="K222" s="8" t="s">
        <v>3289</v>
      </c>
      <c r="L222" s="8" t="s">
        <v>3305</v>
      </c>
      <c r="M222" s="7" t="s">
        <v>3380</v>
      </c>
      <c r="N222" s="7" t="s">
        <v>11</v>
      </c>
      <c r="O222" s="17">
        <v>52.313935870000002</v>
      </c>
      <c r="P222" s="17">
        <v>0</v>
      </c>
      <c r="Q222" s="17">
        <v>0</v>
      </c>
      <c r="R222" s="7">
        <v>0</v>
      </c>
      <c r="S222" s="3">
        <f t="shared" si="17"/>
        <v>0</v>
      </c>
      <c r="T222" s="3">
        <f t="shared" si="18"/>
        <v>0</v>
      </c>
      <c r="U222" s="3">
        <f t="shared" si="19"/>
        <v>0</v>
      </c>
      <c r="V222" s="2" t="s">
        <v>3292</v>
      </c>
      <c r="W222" s="2" t="s">
        <v>3292</v>
      </c>
      <c r="X222" s="2" t="s">
        <v>3292</v>
      </c>
      <c r="Y222" s="4">
        <f t="shared" si="20"/>
        <v>0</v>
      </c>
      <c r="Z222" s="7" t="str">
        <f>INDEX('Look Up '!B:B,MATCH(M222,'Look Up '!A:A,0))</f>
        <v>Scope3Mandatory</v>
      </c>
      <c r="AA222" s="7" t="str">
        <f>INDEX('Look Up '!C:C,MATCH(M222,'Look Up '!A:A,0))</f>
        <v>Business travel - Other (e.g. hotel, meals, etc)</v>
      </c>
      <c r="AB222" s="7" t="str">
        <f>INDEX('Look Up '!D:D,MATCH(M222,'Look Up '!A:A,0))</f>
        <v>Accommodation - Indonesia</v>
      </c>
      <c r="AC222" s="7" t="str">
        <f>INDEX('Look Up '!E:E,MATCH(M222,'Look Up '!A:A,0))</f>
        <v>rpn (room per night)</v>
      </c>
    </row>
    <row r="223" spans="1:29" ht="47.25" hidden="1" x14ac:dyDescent="0.25">
      <c r="A223" s="14">
        <v>45658</v>
      </c>
      <c r="B223" s="14">
        <v>45747</v>
      </c>
      <c r="C223" s="15" t="s">
        <v>3284</v>
      </c>
      <c r="D223" s="16" t="s">
        <v>3284</v>
      </c>
      <c r="E223" s="7" t="s">
        <v>831</v>
      </c>
      <c r="F223" s="7" t="s">
        <v>3301</v>
      </c>
      <c r="G223" s="7" t="s">
        <v>3322</v>
      </c>
      <c r="H223" s="8" t="s">
        <v>3303</v>
      </c>
      <c r="I223" s="8" t="s">
        <v>61</v>
      </c>
      <c r="J223" s="8" t="s">
        <v>3304</v>
      </c>
      <c r="K223" s="8" t="s">
        <v>3289</v>
      </c>
      <c r="L223" s="8" t="s">
        <v>3305</v>
      </c>
      <c r="M223" s="7" t="s">
        <v>3381</v>
      </c>
      <c r="N223" s="7" t="s">
        <v>11</v>
      </c>
      <c r="O223" s="17">
        <v>21.19874686</v>
      </c>
      <c r="P223" s="17">
        <v>0</v>
      </c>
      <c r="Q223" s="17">
        <v>0</v>
      </c>
      <c r="R223" s="7">
        <v>0</v>
      </c>
      <c r="S223" s="3">
        <f t="shared" si="17"/>
        <v>0</v>
      </c>
      <c r="T223" s="3">
        <f t="shared" si="18"/>
        <v>0</v>
      </c>
      <c r="U223" s="3">
        <f t="shared" si="19"/>
        <v>0</v>
      </c>
      <c r="V223" s="2" t="s">
        <v>3292</v>
      </c>
      <c r="W223" s="2" t="s">
        <v>3292</v>
      </c>
      <c r="X223" s="2" t="s">
        <v>3292</v>
      </c>
      <c r="Y223" s="4">
        <f t="shared" si="20"/>
        <v>0</v>
      </c>
      <c r="Z223" s="7" t="str">
        <f>INDEX('Look Up '!B:B,MATCH(M223,'Look Up '!A:A,0))</f>
        <v>Scope3Mandatory</v>
      </c>
      <c r="AA223" s="7" t="str">
        <f>INDEX('Look Up '!C:C,MATCH(M223,'Look Up '!A:A,0))</f>
        <v>Business travel - Other (e.g. hotel, meals, etc)</v>
      </c>
      <c r="AB223" s="7" t="str">
        <f>INDEX('Look Up '!D:D,MATCH(M223,'Look Up '!A:A,0))</f>
        <v>Accommodation - Panama</v>
      </c>
      <c r="AC223" s="7" t="str">
        <f>INDEX('Look Up '!E:E,MATCH(M223,'Look Up '!A:A,0))</f>
        <v>rpn (room per night)</v>
      </c>
    </row>
    <row r="224" spans="1:29" ht="47.25" hidden="1" x14ac:dyDescent="0.25">
      <c r="A224" s="14">
        <v>45658</v>
      </c>
      <c r="B224" s="14">
        <v>45747</v>
      </c>
      <c r="C224" s="15" t="s">
        <v>3284</v>
      </c>
      <c r="D224" s="16" t="s">
        <v>3284</v>
      </c>
      <c r="E224" s="7" t="s">
        <v>831</v>
      </c>
      <c r="F224" s="7" t="s">
        <v>3301</v>
      </c>
      <c r="G224" s="7" t="s">
        <v>3322</v>
      </c>
      <c r="H224" s="8" t="s">
        <v>3303</v>
      </c>
      <c r="I224" s="8" t="s">
        <v>71</v>
      </c>
      <c r="J224" s="8" t="s">
        <v>3304</v>
      </c>
      <c r="K224" s="8" t="s">
        <v>3289</v>
      </c>
      <c r="L224" s="8" t="s">
        <v>3305</v>
      </c>
      <c r="M224" s="8" t="s">
        <v>3382</v>
      </c>
      <c r="N224" s="7" t="s">
        <v>11</v>
      </c>
      <c r="O224" s="17">
        <v>52.748677549999996</v>
      </c>
      <c r="P224" s="17">
        <v>0</v>
      </c>
      <c r="Q224" s="17">
        <v>0</v>
      </c>
      <c r="R224" s="7">
        <v>0</v>
      </c>
      <c r="S224" s="3">
        <f t="shared" si="17"/>
        <v>0</v>
      </c>
      <c r="T224" s="3">
        <f t="shared" si="18"/>
        <v>0</v>
      </c>
      <c r="U224" s="3">
        <f t="shared" si="19"/>
        <v>0</v>
      </c>
      <c r="V224" s="2" t="s">
        <v>3292</v>
      </c>
      <c r="W224" s="2" t="s">
        <v>3292</v>
      </c>
      <c r="X224" s="2" t="s">
        <v>3292</v>
      </c>
      <c r="Y224" s="4">
        <f t="shared" si="20"/>
        <v>0</v>
      </c>
      <c r="Z224" s="7" t="str">
        <f>INDEX('Look Up '!B:B,MATCH(M224,'Look Up '!A:A,0))</f>
        <v>Scope3Mandatory</v>
      </c>
      <c r="AA224" s="7" t="str">
        <f>INDEX('Look Up '!C:C,MATCH(M224,'Look Up '!A:A,0))</f>
        <v>Business travel - Other (e.g. hotel, meals, etc)</v>
      </c>
      <c r="AB224" s="7" t="str">
        <f>INDEX('Look Up '!D:D,MATCH(M224,'Look Up '!A:A,0))</f>
        <v>Accommodation - South Africa</v>
      </c>
      <c r="AC224" s="7" t="str">
        <f>INDEX('Look Up '!E:E,MATCH(M224,'Look Up '!A:A,0))</f>
        <v>rpn (room per night)</v>
      </c>
    </row>
    <row r="225" spans="1:29" ht="47.25" hidden="1" x14ac:dyDescent="0.25">
      <c r="A225" s="14">
        <v>45658</v>
      </c>
      <c r="B225" s="14">
        <v>45747</v>
      </c>
      <c r="C225" s="15" t="s">
        <v>3284</v>
      </c>
      <c r="D225" s="16" t="s">
        <v>3284</v>
      </c>
      <c r="E225" s="7" t="s">
        <v>831</v>
      </c>
      <c r="F225" s="7" t="s">
        <v>3301</v>
      </c>
      <c r="G225" s="7" t="s">
        <v>3322</v>
      </c>
      <c r="H225" s="8" t="s">
        <v>3303</v>
      </c>
      <c r="I225" s="8" t="s">
        <v>41</v>
      </c>
      <c r="J225" s="8" t="s">
        <v>3304</v>
      </c>
      <c r="K225" s="8" t="s">
        <v>3289</v>
      </c>
      <c r="L225" s="8" t="s">
        <v>3305</v>
      </c>
      <c r="M225" s="8" t="s">
        <v>3383</v>
      </c>
      <c r="N225" s="7" t="s">
        <v>11</v>
      </c>
      <c r="O225" s="17">
        <v>22.227532950000001</v>
      </c>
      <c r="P225" s="17">
        <v>0</v>
      </c>
      <c r="Q225" s="17">
        <v>0</v>
      </c>
      <c r="R225" s="7">
        <v>0</v>
      </c>
      <c r="S225" s="3">
        <f t="shared" si="17"/>
        <v>0</v>
      </c>
      <c r="T225" s="3">
        <f t="shared" si="18"/>
        <v>0</v>
      </c>
      <c r="U225" s="3">
        <f t="shared" si="19"/>
        <v>0</v>
      </c>
      <c r="V225" s="2" t="s">
        <v>3292</v>
      </c>
      <c r="W225" s="2" t="s">
        <v>3292</v>
      </c>
      <c r="X225" s="2" t="s">
        <v>3292</v>
      </c>
      <c r="Y225" s="4">
        <f t="shared" si="20"/>
        <v>0</v>
      </c>
      <c r="Z225" s="7" t="str">
        <f>INDEX('Look Up '!B:B,MATCH(M225,'Look Up '!A:A,0))</f>
        <v>Scope3Mandatory</v>
      </c>
      <c r="AA225" s="7" t="str">
        <f>INDEX('Look Up '!C:C,MATCH(M225,'Look Up '!A:A,0))</f>
        <v>Business travel - Other (e.g. hotel, meals, etc)</v>
      </c>
      <c r="AB225" s="7" t="str">
        <f>INDEX('Look Up '!D:D,MATCH(M225,'Look Up '!A:A,0))</f>
        <v>Accommodation - Hungary</v>
      </c>
      <c r="AC225" s="7" t="str">
        <f>INDEX('Look Up '!E:E,MATCH(M225,'Look Up '!A:A,0))</f>
        <v>rpn (room per night)</v>
      </c>
    </row>
    <row r="226" spans="1:29" ht="47.25" x14ac:dyDescent="0.25">
      <c r="A226" s="14">
        <v>45658</v>
      </c>
      <c r="B226" s="14">
        <v>45747</v>
      </c>
      <c r="C226" s="15" t="s">
        <v>3284</v>
      </c>
      <c r="D226" s="16" t="s">
        <v>3284</v>
      </c>
      <c r="E226" s="7" t="s">
        <v>883</v>
      </c>
      <c r="F226" s="7" t="s">
        <v>3301</v>
      </c>
      <c r="G226" s="7" t="s">
        <v>3348</v>
      </c>
      <c r="H226" s="8" t="s">
        <v>3328</v>
      </c>
      <c r="I226" s="8" t="s">
        <v>996</v>
      </c>
      <c r="J226" s="8" t="s">
        <v>3349</v>
      </c>
      <c r="K226" s="8" t="s">
        <v>3329</v>
      </c>
      <c r="L226" s="8" t="s">
        <v>3354</v>
      </c>
      <c r="M226" s="8" t="s">
        <v>994</v>
      </c>
      <c r="N226" s="7" t="s">
        <v>91</v>
      </c>
      <c r="O226" s="17">
        <v>2.0053593299999999E-2</v>
      </c>
      <c r="P226" s="17">
        <v>5.3611000000000002E-4</v>
      </c>
      <c r="Q226" s="17">
        <v>3.43928E-5</v>
      </c>
      <c r="R226" s="7">
        <v>105</v>
      </c>
      <c r="S226" s="3">
        <f t="shared" si="17"/>
        <v>2.1056272964999998</v>
      </c>
      <c r="T226" s="3">
        <f t="shared" si="18"/>
        <v>5.6291550000000003E-2</v>
      </c>
      <c r="U226" s="3">
        <f t="shared" si="19"/>
        <v>3.611244E-3</v>
      </c>
      <c r="V226" s="2" t="s">
        <v>3292</v>
      </c>
      <c r="W226" s="2" t="s">
        <v>3292</v>
      </c>
      <c r="X226" s="2" t="s">
        <v>3292</v>
      </c>
      <c r="Y226" s="4">
        <f t="shared" si="20"/>
        <v>2.1655300905E-3</v>
      </c>
      <c r="Z226" s="7" t="str">
        <f>INDEX('Look Up '!B:B,MATCH(M226,'Look Up '!A:A,0))</f>
        <v>Scope3Mandatory</v>
      </c>
      <c r="AA226" s="7" t="str">
        <f>INDEX('Look Up '!C:C,MATCH(M226,'Look Up '!A:A,0))</f>
        <v>Business travel - Transport (e.g. taxi, public transport, rental cars)</v>
      </c>
      <c r="AB226" s="7" t="str">
        <f>INDEX('Look Up '!D:D,MATCH(M226,'Look Up '!A:A,0))</f>
        <v>Public transport passenger - Bus Electric</v>
      </c>
      <c r="AC226" s="7" t="str">
        <f>INDEX('Look Up '!E:E,MATCH(M226,'Look Up '!A:A,0))</f>
        <v>pkm (person kilometers travelled)</v>
      </c>
    </row>
    <row r="227" spans="1:29" ht="47.25" hidden="1" x14ac:dyDescent="0.25">
      <c r="A227" s="14">
        <v>45658</v>
      </c>
      <c r="B227" s="14">
        <v>45747</v>
      </c>
      <c r="C227" s="15" t="s">
        <v>3284</v>
      </c>
      <c r="D227" s="16" t="s">
        <v>3284</v>
      </c>
      <c r="E227" s="7" t="s">
        <v>831</v>
      </c>
      <c r="F227" s="7" t="s">
        <v>3301</v>
      </c>
      <c r="G227" s="7" t="s">
        <v>3322</v>
      </c>
      <c r="H227" s="8" t="s">
        <v>3303</v>
      </c>
      <c r="I227" s="8" t="s">
        <v>19</v>
      </c>
      <c r="J227" s="8" t="s">
        <v>3304</v>
      </c>
      <c r="K227" s="8" t="s">
        <v>3289</v>
      </c>
      <c r="L227" s="8" t="s">
        <v>3305</v>
      </c>
      <c r="M227" s="8" t="s">
        <v>3384</v>
      </c>
      <c r="N227" s="7" t="s">
        <v>11</v>
      </c>
      <c r="O227" s="17">
        <v>14.552063</v>
      </c>
      <c r="P227" s="17">
        <v>0</v>
      </c>
      <c r="Q227" s="17">
        <v>0</v>
      </c>
      <c r="R227" s="7">
        <v>0</v>
      </c>
      <c r="S227" s="3">
        <f t="shared" si="17"/>
        <v>0</v>
      </c>
      <c r="T227" s="3">
        <f t="shared" si="18"/>
        <v>0</v>
      </c>
      <c r="U227" s="3">
        <f t="shared" si="19"/>
        <v>0</v>
      </c>
      <c r="V227" s="2" t="s">
        <v>3292</v>
      </c>
      <c r="W227" s="2" t="s">
        <v>3292</v>
      </c>
      <c r="X227" s="2" t="s">
        <v>3292</v>
      </c>
      <c r="Y227" s="4">
        <f t="shared" si="20"/>
        <v>0</v>
      </c>
      <c r="Z227" s="7" t="str">
        <f>INDEX('Look Up '!B:B,MATCH(M227,'Look Up '!A:A,0))</f>
        <v>Scope3Mandatory</v>
      </c>
      <c r="AA227" s="7" t="str">
        <f>INDEX('Look Up '!C:C,MATCH(M227,'Look Up '!A:A,0))</f>
        <v>Business travel - Other (e.g. hotel, meals, etc)</v>
      </c>
      <c r="AB227" s="7" t="str">
        <f>INDEX('Look Up '!D:D,MATCH(M227,'Look Up '!A:A,0))</f>
        <v>Accommodation - Belgium</v>
      </c>
      <c r="AC227" s="7" t="str">
        <f>INDEX('Look Up '!E:E,MATCH(M227,'Look Up '!A:A,0))</f>
        <v>rpn (room per night)</v>
      </c>
    </row>
    <row r="228" spans="1:29" ht="31.5" hidden="1" x14ac:dyDescent="0.25">
      <c r="A228" s="14">
        <v>45658</v>
      </c>
      <c r="B228" s="14">
        <v>45747</v>
      </c>
      <c r="C228" s="7" t="s">
        <v>3284</v>
      </c>
      <c r="D228" s="7" t="s">
        <v>3284</v>
      </c>
      <c r="E228" s="7" t="s">
        <v>831</v>
      </c>
      <c r="F228" s="7" t="s">
        <v>3301</v>
      </c>
      <c r="G228" s="7" t="s">
        <v>3322</v>
      </c>
      <c r="H228" s="7" t="s">
        <v>3303</v>
      </c>
      <c r="I228" s="8" t="s">
        <v>1004</v>
      </c>
      <c r="J228" s="8" t="s">
        <v>3304</v>
      </c>
      <c r="K228" s="8" t="s">
        <v>3289</v>
      </c>
      <c r="L228" s="8" t="s">
        <v>3305</v>
      </c>
      <c r="M228" s="8" t="s">
        <v>3385</v>
      </c>
      <c r="N228" s="7" t="s">
        <v>11</v>
      </c>
      <c r="O228" s="17">
        <v>6.7573100620000002</v>
      </c>
      <c r="P228" s="17">
        <v>0</v>
      </c>
      <c r="Q228" s="17">
        <v>0</v>
      </c>
      <c r="R228" s="33">
        <v>0</v>
      </c>
      <c r="S228" s="3">
        <f t="shared" si="17"/>
        <v>0</v>
      </c>
      <c r="T228" s="3">
        <f t="shared" si="18"/>
        <v>0</v>
      </c>
      <c r="U228" s="3">
        <f t="shared" si="19"/>
        <v>0</v>
      </c>
      <c r="V228" s="2" t="s">
        <v>3292</v>
      </c>
      <c r="W228" s="2" t="s">
        <v>3292</v>
      </c>
      <c r="X228" s="2" t="s">
        <v>3292</v>
      </c>
      <c r="Y228" s="4">
        <f t="shared" si="20"/>
        <v>0</v>
      </c>
      <c r="Z228" s="7" t="str">
        <f>INDEX('Look Up '!B:B,MATCH(M228,'Look Up '!A:A,0))</f>
        <v>Scope3Mandatory</v>
      </c>
      <c r="AA228" s="7" t="str">
        <f>INDEX('Look Up '!C:C,MATCH(M228,'Look Up '!A:A,0))</f>
        <v>Business travel - Other (e.g. hotel, meals, etc)</v>
      </c>
      <c r="AB228" s="7" t="str">
        <f>INDEX('Look Up '!D:D,MATCH(M228,'Look Up '!A:A,0))</f>
        <v>Accommodation - Brazil</v>
      </c>
      <c r="AC228" s="7" t="str">
        <f>INDEX('Look Up '!E:E,MATCH(M228,'Look Up '!A:A,0))</f>
        <v>rpn (room per night)</v>
      </c>
    </row>
    <row r="229" spans="1:29" ht="47.25" hidden="1" x14ac:dyDescent="0.25">
      <c r="A229" s="14">
        <v>45748</v>
      </c>
      <c r="B229" s="14">
        <v>45838</v>
      </c>
      <c r="C229" s="15" t="s">
        <v>3284</v>
      </c>
      <c r="D229" s="16" t="s">
        <v>3284</v>
      </c>
      <c r="E229" s="17" t="s">
        <v>786</v>
      </c>
      <c r="F229" s="17" t="s">
        <v>3285</v>
      </c>
      <c r="G229" s="17" t="s">
        <v>3286</v>
      </c>
      <c r="H229" s="15" t="s">
        <v>3287</v>
      </c>
      <c r="I229" s="15" t="s">
        <v>394</v>
      </c>
      <c r="J229" s="15" t="s">
        <v>3288</v>
      </c>
      <c r="K229" s="15" t="s">
        <v>3289</v>
      </c>
      <c r="L229" s="15" t="s">
        <v>3290</v>
      </c>
      <c r="M229" s="17" t="s">
        <v>3291</v>
      </c>
      <c r="N229" s="17" t="s">
        <v>121</v>
      </c>
      <c r="O229" s="17">
        <v>2.639279658</v>
      </c>
      <c r="P229" s="17">
        <v>3.9564044999999999E-3</v>
      </c>
      <c r="Q229" s="17">
        <v>3.7444542499999997E-2</v>
      </c>
      <c r="R229" s="39">
        <v>0</v>
      </c>
      <c r="S229" s="3">
        <f t="shared" si="17"/>
        <v>0</v>
      </c>
      <c r="T229" s="3">
        <f t="shared" si="18"/>
        <v>0</v>
      </c>
      <c r="U229" s="3">
        <f t="shared" si="19"/>
        <v>0</v>
      </c>
      <c r="V229" s="2" t="s">
        <v>3292</v>
      </c>
      <c r="W229" s="2" t="s">
        <v>3292</v>
      </c>
      <c r="X229" s="2" t="s">
        <v>3292</v>
      </c>
      <c r="Y229" s="4">
        <f t="shared" si="20"/>
        <v>0</v>
      </c>
      <c r="Z229" s="7" t="e">
        <f>INDEX('Look Up '!B:B,MATCH(M229,'Look Up '!A:A,0))</f>
        <v>#N/A</v>
      </c>
      <c r="AA229" s="7" t="e">
        <f>INDEX('Look Up '!C:C,MATCH(M229,'Look Up '!A:A,0))</f>
        <v>#N/A</v>
      </c>
      <c r="AB229" s="7" t="e">
        <f>INDEX('Look Up '!D:D,MATCH(M229,'Look Up '!A:A,0))</f>
        <v>#N/A</v>
      </c>
      <c r="AC229" s="7" t="e">
        <f>INDEX('Look Up '!E:E,MATCH(M229,'Look Up '!A:A,0))</f>
        <v>#N/A</v>
      </c>
    </row>
    <row r="230" spans="1:29" ht="47.25" x14ac:dyDescent="0.25">
      <c r="A230" s="14">
        <v>45748</v>
      </c>
      <c r="B230" s="14">
        <v>45838</v>
      </c>
      <c r="C230" s="15" t="s">
        <v>3284</v>
      </c>
      <c r="D230" s="16" t="s">
        <v>3284</v>
      </c>
      <c r="E230" s="7" t="s">
        <v>786</v>
      </c>
      <c r="F230" s="7" t="s">
        <v>3285</v>
      </c>
      <c r="G230" s="7" t="s">
        <v>3286</v>
      </c>
      <c r="H230" s="8" t="s">
        <v>3287</v>
      </c>
      <c r="I230" s="8" t="s">
        <v>406</v>
      </c>
      <c r="J230" s="8" t="s">
        <v>3288</v>
      </c>
      <c r="K230" s="8" t="s">
        <v>3289</v>
      </c>
      <c r="L230" s="8" t="s">
        <v>3290</v>
      </c>
      <c r="M230" s="7" t="s">
        <v>3293</v>
      </c>
      <c r="N230" s="7" t="s">
        <v>121</v>
      </c>
      <c r="O230" s="17">
        <v>2.3213315290000001</v>
      </c>
      <c r="P230" s="17">
        <v>3.0769376500000001E-2</v>
      </c>
      <c r="Q230" s="17">
        <v>7.0596405000000001E-2</v>
      </c>
      <c r="R230" s="39">
        <v>48.86</v>
      </c>
      <c r="S230" s="3">
        <f t="shared" si="17"/>
        <v>113.42025850694</v>
      </c>
      <c r="T230" s="3">
        <f t="shared" si="18"/>
        <v>1.50339173579</v>
      </c>
      <c r="U230" s="3">
        <f t="shared" si="19"/>
        <v>3.4493403482999998</v>
      </c>
      <c r="V230" s="2" t="s">
        <v>3292</v>
      </c>
      <c r="W230" s="2" t="s">
        <v>3292</v>
      </c>
      <c r="X230" s="2" t="s">
        <v>3292</v>
      </c>
      <c r="Y230" s="4">
        <f t="shared" si="20"/>
        <v>0.11837299059103</v>
      </c>
      <c r="Z230" s="7" t="str">
        <f>INDEX('Look Up '!B:B,MATCH(M230,'Look Up '!A:A,0))</f>
        <v>Scope1</v>
      </c>
      <c r="AA230" s="7" t="str">
        <f>INDEX('Look Up '!C:C,MATCH(M230,'Look Up '!A:A,0))</f>
        <v>Transport fuels  - Vehicle fleet (e.g. Petrol, Diesel, LPG)</v>
      </c>
      <c r="AB230" s="7" t="str">
        <f>INDEX('Look Up '!D:D,MATCH(M230,'Look Up '!A:A,0))</f>
        <v>Transport fuel Premium petrol</v>
      </c>
      <c r="AC230" s="7" t="str">
        <f>INDEX('Look Up '!E:E,MATCH(M230,'Look Up '!A:A,0))</f>
        <v>Litres</v>
      </c>
    </row>
    <row r="231" spans="1:29" ht="47.25" x14ac:dyDescent="0.25">
      <c r="A231" s="14">
        <v>45748</v>
      </c>
      <c r="B231" s="14">
        <v>45838</v>
      </c>
      <c r="C231" s="15" t="s">
        <v>3284</v>
      </c>
      <c r="D231" s="16" t="s">
        <v>3284</v>
      </c>
      <c r="E231" s="7" t="s">
        <v>786</v>
      </c>
      <c r="F231" s="7" t="s">
        <v>3285</v>
      </c>
      <c r="G231" s="7" t="s">
        <v>3286</v>
      </c>
      <c r="H231" s="8" t="s">
        <v>3287</v>
      </c>
      <c r="I231" s="8" t="s">
        <v>408</v>
      </c>
      <c r="J231" s="8" t="s">
        <v>3288</v>
      </c>
      <c r="K231" s="8" t="s">
        <v>3289</v>
      </c>
      <c r="L231" s="8" t="s">
        <v>3290</v>
      </c>
      <c r="M231" s="7" t="s">
        <v>3294</v>
      </c>
      <c r="N231" s="7" t="s">
        <v>121</v>
      </c>
      <c r="O231" s="17">
        <v>2.2831220220000001</v>
      </c>
      <c r="P231" s="17">
        <v>3.03562842E-2</v>
      </c>
      <c r="Q231" s="17">
        <v>6.9648617400000001E-2</v>
      </c>
      <c r="R231" s="39">
        <v>395.36</v>
      </c>
      <c r="S231" s="3">
        <f t="shared" si="17"/>
        <v>902.65512261792014</v>
      </c>
      <c r="T231" s="3">
        <f t="shared" si="18"/>
        <v>12.001660521312001</v>
      </c>
      <c r="U231" s="3">
        <f t="shared" si="19"/>
        <v>27.536277375264003</v>
      </c>
      <c r="V231" s="2" t="s">
        <v>3292</v>
      </c>
      <c r="W231" s="2" t="s">
        <v>3292</v>
      </c>
      <c r="X231" s="2" t="s">
        <v>3292</v>
      </c>
      <c r="Y231" s="4">
        <f t="shared" si="20"/>
        <v>0.94219306051449625</v>
      </c>
      <c r="Z231" s="7" t="str">
        <f>INDEX('Look Up '!B:B,MATCH(M231,'Look Up '!A:A,0))</f>
        <v>Scope1</v>
      </c>
      <c r="AA231" s="7" t="str">
        <f>INDEX('Look Up '!C:C,MATCH(M231,'Look Up '!A:A,0))</f>
        <v>Transport fuels  - Vehicle fleet (e.g. Petrol, Diesel, LPG)</v>
      </c>
      <c r="AB231" s="7" t="str">
        <f>INDEX('Look Up '!D:D,MATCH(M231,'Look Up '!A:A,0))</f>
        <v>Transport fuel Regular petrol</v>
      </c>
      <c r="AC231" s="7" t="str">
        <f>INDEX('Look Up '!E:E,MATCH(M231,'Look Up '!A:A,0))</f>
        <v>Litres</v>
      </c>
    </row>
    <row r="232" spans="1:29" ht="47.25" x14ac:dyDescent="0.25">
      <c r="A232" s="14">
        <v>45748</v>
      </c>
      <c r="B232" s="14">
        <v>45838</v>
      </c>
      <c r="C232" s="15" t="s">
        <v>3284</v>
      </c>
      <c r="D232" s="16" t="s">
        <v>3284</v>
      </c>
      <c r="E232" s="1" t="s">
        <v>489</v>
      </c>
      <c r="F232" s="1" t="s">
        <v>3295</v>
      </c>
      <c r="G232" s="1" t="s">
        <v>3296</v>
      </c>
      <c r="H232" s="1" t="s">
        <v>3297</v>
      </c>
      <c r="I232" s="8" t="s">
        <v>151</v>
      </c>
      <c r="J232" s="1" t="s">
        <v>3298</v>
      </c>
      <c r="K232" s="1" t="s">
        <v>3289</v>
      </c>
      <c r="L232" s="18" t="s">
        <v>3299</v>
      </c>
      <c r="M232" s="1" t="s">
        <v>3300</v>
      </c>
      <c r="N232" s="19" t="s">
        <v>125</v>
      </c>
      <c r="O232" s="17">
        <v>9.8199060099999999E-2</v>
      </c>
      <c r="P232" s="17">
        <v>2.7303581E-3</v>
      </c>
      <c r="Q232" s="17">
        <v>1.8953009999999999E-4</v>
      </c>
      <c r="R232" s="39">
        <v>286509.50948387099</v>
      </c>
      <c r="S232" s="3">
        <f t="shared" si="17"/>
        <v>28134.964541028166</v>
      </c>
      <c r="T232" s="3">
        <f t="shared" si="18"/>
        <v>782.27355994631398</v>
      </c>
      <c r="U232" s="3">
        <f t="shared" si="19"/>
        <v>54.302175983429017</v>
      </c>
      <c r="V232" s="2" t="s">
        <v>3292</v>
      </c>
      <c r="W232" s="2" t="s">
        <v>3292</v>
      </c>
      <c r="X232" s="2" t="s">
        <v>3292</v>
      </c>
      <c r="Y232" s="4">
        <f t="shared" si="20"/>
        <v>28.97154027695791</v>
      </c>
      <c r="Z232" s="7" t="str">
        <f>INDEX('Look Up '!B:B,MATCH(M232,'Look Up '!A:A,0))</f>
        <v>Scope2</v>
      </c>
      <c r="AA232" s="7" t="str">
        <f>INDEX('Look Up '!C:C,MATCH(M232,'Look Up '!A:A,0))</f>
        <v>Electricity</v>
      </c>
      <c r="AB232" s="7" t="str">
        <f>INDEX('Look Up '!D:D,MATCH(M232,'Look Up '!A:A,0))</f>
        <v>Electricity - Energy</v>
      </c>
      <c r="AC232" s="7" t="str">
        <f>INDEX('Look Up '!E:E,MATCH(M232,'Look Up '!A:A,0))</f>
        <v>kWh</v>
      </c>
    </row>
    <row r="233" spans="1:29" ht="47.25" hidden="1" x14ac:dyDescent="0.25">
      <c r="A233" s="14">
        <v>45748</v>
      </c>
      <c r="B233" s="14">
        <v>45838</v>
      </c>
      <c r="C233" s="15" t="s">
        <v>3284</v>
      </c>
      <c r="D233" s="16" t="s">
        <v>3284</v>
      </c>
      <c r="E233" s="7" t="s">
        <v>831</v>
      </c>
      <c r="F233" s="7" t="s">
        <v>3301</v>
      </c>
      <c r="G233" s="7" t="s">
        <v>3302</v>
      </c>
      <c r="H233" s="8" t="s">
        <v>3303</v>
      </c>
      <c r="I233" s="8" t="s">
        <v>77</v>
      </c>
      <c r="J233" s="8" t="s">
        <v>3304</v>
      </c>
      <c r="K233" s="8" t="s">
        <v>3289</v>
      </c>
      <c r="L233" s="8" t="s">
        <v>3305</v>
      </c>
      <c r="M233" s="7" t="s">
        <v>3306</v>
      </c>
      <c r="N233" s="7" t="s">
        <v>11</v>
      </c>
      <c r="O233" s="17">
        <v>54.724472830000003</v>
      </c>
      <c r="P233" s="17">
        <v>0</v>
      </c>
      <c r="Q233" s="17">
        <v>0</v>
      </c>
      <c r="R233" s="39">
        <v>0</v>
      </c>
      <c r="S233" s="3">
        <f t="shared" si="17"/>
        <v>0</v>
      </c>
      <c r="T233" s="3">
        <f t="shared" si="18"/>
        <v>0</v>
      </c>
      <c r="U233" s="3">
        <f t="shared" si="19"/>
        <v>0</v>
      </c>
      <c r="V233" s="2" t="s">
        <v>3292</v>
      </c>
      <c r="W233" s="2" t="s">
        <v>3292</v>
      </c>
      <c r="X233" s="2" t="s">
        <v>3292</v>
      </c>
      <c r="Y233" s="4">
        <f t="shared" si="20"/>
        <v>0</v>
      </c>
      <c r="Z233" s="7" t="str">
        <f>INDEX('Look Up '!B:B,MATCH(M233,'Look Up '!A:A,0))</f>
        <v>Scope3Mandatory</v>
      </c>
      <c r="AA233" s="7" t="str">
        <f>INDEX('Look Up '!C:C,MATCH(M233,'Look Up '!A:A,0))</f>
        <v>Business travel - Other (e.g. hotel, meals, etc)</v>
      </c>
      <c r="AB233" s="7" t="str">
        <f>INDEX('Look Up '!D:D,MATCH(M233,'Look Up '!A:A,0))</f>
        <v>Accommodation - United Arab Emirates</v>
      </c>
      <c r="AC233" s="7" t="str">
        <f>INDEX('Look Up '!E:E,MATCH(M233,'Look Up '!A:A,0))</f>
        <v>rpn (room per night)</v>
      </c>
    </row>
    <row r="234" spans="1:29" ht="47.25" x14ac:dyDescent="0.25">
      <c r="A234" s="14">
        <v>45748</v>
      </c>
      <c r="B234" s="14">
        <v>45838</v>
      </c>
      <c r="C234" s="15" t="s">
        <v>3284</v>
      </c>
      <c r="D234" s="16" t="s">
        <v>3284</v>
      </c>
      <c r="E234" s="7" t="s">
        <v>831</v>
      </c>
      <c r="F234" s="7" t="s">
        <v>3301</v>
      </c>
      <c r="G234" s="7" t="s">
        <v>3302</v>
      </c>
      <c r="H234" s="8" t="s">
        <v>3303</v>
      </c>
      <c r="I234" s="8" t="s">
        <v>15</v>
      </c>
      <c r="J234" s="8" t="s">
        <v>3304</v>
      </c>
      <c r="K234" s="8" t="s">
        <v>3289</v>
      </c>
      <c r="L234" s="8" t="s">
        <v>3305</v>
      </c>
      <c r="M234" s="7" t="s">
        <v>3307</v>
      </c>
      <c r="N234" s="7" t="s">
        <v>11</v>
      </c>
      <c r="O234" s="17">
        <v>34.119415830000001</v>
      </c>
      <c r="P234" s="17">
        <v>0</v>
      </c>
      <c r="Q234" s="17">
        <v>0</v>
      </c>
      <c r="R234" s="39">
        <v>10</v>
      </c>
      <c r="S234" s="3">
        <f t="shared" si="17"/>
        <v>341.19415830000003</v>
      </c>
      <c r="T234" s="3">
        <f t="shared" si="18"/>
        <v>0</v>
      </c>
      <c r="U234" s="3">
        <f t="shared" si="19"/>
        <v>0</v>
      </c>
      <c r="V234" s="2" t="s">
        <v>3292</v>
      </c>
      <c r="W234" s="2" t="s">
        <v>3292</v>
      </c>
      <c r="X234" s="2" t="s">
        <v>3292</v>
      </c>
      <c r="Y234" s="4">
        <f t="shared" si="20"/>
        <v>0.34119415830000005</v>
      </c>
      <c r="Z234" s="7" t="str">
        <f>INDEX('Look Up '!B:B,MATCH(M234,'Look Up '!A:A,0))</f>
        <v>Scope3Mandatory</v>
      </c>
      <c r="AA234" s="7" t="str">
        <f>INDEX('Look Up '!C:C,MATCH(M234,'Look Up '!A:A,0))</f>
        <v>Business travel - Other (e.g. hotel, meals, etc)</v>
      </c>
      <c r="AB234" s="7" t="str">
        <f>INDEX('Look Up '!D:D,MATCH(M234,'Look Up '!A:A,0))</f>
        <v>Accommodation - Australia</v>
      </c>
      <c r="AC234" s="7" t="str">
        <f>INDEX('Look Up '!E:E,MATCH(M234,'Look Up '!A:A,0))</f>
        <v>rpn (room per night)</v>
      </c>
    </row>
    <row r="235" spans="1:29" ht="47.25" x14ac:dyDescent="0.25">
      <c r="A235" s="14">
        <v>45748</v>
      </c>
      <c r="B235" s="14">
        <v>45838</v>
      </c>
      <c r="C235" s="15" t="s">
        <v>3284</v>
      </c>
      <c r="D235" s="16" t="s">
        <v>3284</v>
      </c>
      <c r="E235" s="7" t="s">
        <v>831</v>
      </c>
      <c r="F235" s="7" t="s">
        <v>3301</v>
      </c>
      <c r="G235" s="7" t="s">
        <v>3302</v>
      </c>
      <c r="H235" s="8" t="s">
        <v>3303</v>
      </c>
      <c r="I235" s="8" t="s">
        <v>17</v>
      </c>
      <c r="J235" s="8" t="s">
        <v>3304</v>
      </c>
      <c r="K235" s="8" t="s">
        <v>3289</v>
      </c>
      <c r="L235" s="8" t="s">
        <v>3305</v>
      </c>
      <c r="M235" s="7" t="s">
        <v>3308</v>
      </c>
      <c r="N235" s="7" t="s">
        <v>11</v>
      </c>
      <c r="O235" s="17">
        <v>10.050758399999999</v>
      </c>
      <c r="P235" s="17">
        <v>0</v>
      </c>
      <c r="Q235" s="17">
        <v>0</v>
      </c>
      <c r="R235" s="39">
        <v>13</v>
      </c>
      <c r="S235" s="3">
        <f t="shared" si="17"/>
        <v>130.6598592</v>
      </c>
      <c r="T235" s="3">
        <f t="shared" si="18"/>
        <v>0</v>
      </c>
      <c r="U235" s="3">
        <f t="shared" si="19"/>
        <v>0</v>
      </c>
      <c r="V235" s="2" t="s">
        <v>3292</v>
      </c>
      <c r="W235" s="2" t="s">
        <v>3292</v>
      </c>
      <c r="X235" s="2" t="s">
        <v>3292</v>
      </c>
      <c r="Y235" s="4">
        <f t="shared" si="20"/>
        <v>0.13065985920000001</v>
      </c>
      <c r="Z235" s="7" t="str">
        <f>INDEX('Look Up '!B:B,MATCH(M235,'Look Up '!A:A,0))</f>
        <v>Scope3Mandatory</v>
      </c>
      <c r="AA235" s="7" t="str">
        <f>INDEX('Look Up '!C:C,MATCH(M235,'Look Up '!A:A,0))</f>
        <v>Business travel - Other (e.g. hotel, meals, etc)</v>
      </c>
      <c r="AB235" s="7" t="str">
        <f>INDEX('Look Up '!D:D,MATCH(M235,'Look Up '!A:A,0))</f>
        <v>Accommodation - Austria</v>
      </c>
      <c r="AC235" s="7" t="str">
        <f>INDEX('Look Up '!E:E,MATCH(M235,'Look Up '!A:A,0))</f>
        <v>rpn (room per night)</v>
      </c>
    </row>
    <row r="236" spans="1:29" ht="47.25" x14ac:dyDescent="0.25">
      <c r="A236" s="14">
        <v>45748</v>
      </c>
      <c r="B236" s="14">
        <v>45838</v>
      </c>
      <c r="C236" s="15" t="s">
        <v>3284</v>
      </c>
      <c r="D236" s="16" t="s">
        <v>3284</v>
      </c>
      <c r="E236" s="7" t="s">
        <v>831</v>
      </c>
      <c r="F236" s="7" t="s">
        <v>3301</v>
      </c>
      <c r="G236" s="7" t="s">
        <v>3302</v>
      </c>
      <c r="H236" s="8" t="s">
        <v>3303</v>
      </c>
      <c r="I236" s="8" t="s">
        <v>21</v>
      </c>
      <c r="J236" s="8" t="s">
        <v>3304</v>
      </c>
      <c r="K236" s="8" t="s">
        <v>3289</v>
      </c>
      <c r="L236" s="8" t="s">
        <v>3305</v>
      </c>
      <c r="M236" s="7" t="s">
        <v>3309</v>
      </c>
      <c r="N236" s="7" t="s">
        <v>11</v>
      </c>
      <c r="O236" s="17">
        <v>10.62474158</v>
      </c>
      <c r="P236" s="17">
        <v>0</v>
      </c>
      <c r="Q236" s="17">
        <v>0</v>
      </c>
      <c r="R236" s="39">
        <v>6</v>
      </c>
      <c r="S236" s="3">
        <f t="shared" si="17"/>
        <v>63.748449480000005</v>
      </c>
      <c r="T236" s="3">
        <f t="shared" si="18"/>
        <v>0</v>
      </c>
      <c r="U236" s="3">
        <f t="shared" si="19"/>
        <v>0</v>
      </c>
      <c r="V236" s="2" t="s">
        <v>3292</v>
      </c>
      <c r="W236" s="2" t="s">
        <v>3292</v>
      </c>
      <c r="X236" s="2" t="s">
        <v>3292</v>
      </c>
      <c r="Y236" s="4">
        <f t="shared" si="20"/>
        <v>6.3748449480000011E-2</v>
      </c>
      <c r="Z236" s="7" t="str">
        <f>INDEX('Look Up '!B:B,MATCH(M236,'Look Up '!A:A,0))</f>
        <v>Scope3Mandatory</v>
      </c>
      <c r="AA236" s="7" t="str">
        <f>INDEX('Look Up '!C:C,MATCH(M236,'Look Up '!A:A,0))</f>
        <v>Business travel - Other (e.g. hotel, meals, etc)</v>
      </c>
      <c r="AB236" s="7" t="str">
        <f>INDEX('Look Up '!D:D,MATCH(M236,'Look Up '!A:A,0))</f>
        <v>Accommodation - Canada</v>
      </c>
      <c r="AC236" s="7" t="str">
        <f>INDEX('Look Up '!E:E,MATCH(M236,'Look Up '!A:A,0))</f>
        <v>rpn (room per night)</v>
      </c>
    </row>
    <row r="237" spans="1:29" ht="47.25" hidden="1" x14ac:dyDescent="0.25">
      <c r="A237" s="14">
        <v>45748</v>
      </c>
      <c r="B237" s="14">
        <v>45838</v>
      </c>
      <c r="C237" s="15" t="s">
        <v>3284</v>
      </c>
      <c r="D237" s="16" t="s">
        <v>3284</v>
      </c>
      <c r="E237" s="7" t="s">
        <v>831</v>
      </c>
      <c r="F237" s="7" t="s">
        <v>3301</v>
      </c>
      <c r="G237" s="7" t="s">
        <v>3302</v>
      </c>
      <c r="H237" s="8" t="s">
        <v>3303</v>
      </c>
      <c r="I237" s="8" t="s">
        <v>79</v>
      </c>
      <c r="J237" s="8" t="s">
        <v>3304</v>
      </c>
      <c r="K237" s="8" t="s">
        <v>3289</v>
      </c>
      <c r="L237" s="8" t="s">
        <v>3305</v>
      </c>
      <c r="M237" s="7" t="s">
        <v>3310</v>
      </c>
      <c r="N237" s="7" t="s">
        <v>11</v>
      </c>
      <c r="O237" s="17">
        <v>10.37875541</v>
      </c>
      <c r="P237" s="17">
        <v>0</v>
      </c>
      <c r="Q237" s="17">
        <v>0</v>
      </c>
      <c r="R237" s="39">
        <v>0</v>
      </c>
      <c r="S237" s="3">
        <f t="shared" si="17"/>
        <v>0</v>
      </c>
      <c r="T237" s="3">
        <f t="shared" si="18"/>
        <v>0</v>
      </c>
      <c r="U237" s="3">
        <f t="shared" si="19"/>
        <v>0</v>
      </c>
      <c r="V237" s="2" t="s">
        <v>3292</v>
      </c>
      <c r="W237" s="2" t="s">
        <v>3292</v>
      </c>
      <c r="X237" s="2" t="s">
        <v>3292</v>
      </c>
      <c r="Y237" s="4">
        <f t="shared" si="20"/>
        <v>0</v>
      </c>
      <c r="Z237" s="7" t="str">
        <f>INDEX('Look Up '!B:B,MATCH(M237,'Look Up '!A:A,0))</f>
        <v>Scope3Mandatory</v>
      </c>
      <c r="AA237" s="7" t="str">
        <f>INDEX('Look Up '!C:C,MATCH(M237,'Look Up '!A:A,0))</f>
        <v>Business travel - Other (e.g. hotel, meals, etc)</v>
      </c>
      <c r="AB237" s="7" t="str">
        <f>INDEX('Look Up '!D:D,MATCH(M237,'Look Up '!A:A,0))</f>
        <v>Accommodation - United Kingdom</v>
      </c>
      <c r="AC237" s="7" t="str">
        <f>INDEX('Look Up '!E:E,MATCH(M237,'Look Up '!A:A,0))</f>
        <v>rpn (room per night)</v>
      </c>
    </row>
    <row r="238" spans="1:29" ht="47.25" hidden="1" x14ac:dyDescent="0.25">
      <c r="A238" s="14">
        <v>45748</v>
      </c>
      <c r="B238" s="14">
        <v>45838</v>
      </c>
      <c r="C238" s="15" t="s">
        <v>3284</v>
      </c>
      <c r="D238" s="16" t="s">
        <v>3284</v>
      </c>
      <c r="E238" s="7" t="s">
        <v>831</v>
      </c>
      <c r="F238" s="7" t="s">
        <v>3301</v>
      </c>
      <c r="G238" s="7" t="s">
        <v>3302</v>
      </c>
      <c r="H238" s="8" t="s">
        <v>3303</v>
      </c>
      <c r="I238" s="8" t="s">
        <v>57</v>
      </c>
      <c r="J238" s="8" t="s">
        <v>3304</v>
      </c>
      <c r="K238" s="8" t="s">
        <v>3289</v>
      </c>
      <c r="L238" s="8" t="s">
        <v>3305</v>
      </c>
      <c r="M238" s="7" t="s">
        <v>3311</v>
      </c>
      <c r="N238" s="7" t="s">
        <v>11</v>
      </c>
      <c r="O238" s="17">
        <v>15.560623720000001</v>
      </c>
      <c r="P238" s="17">
        <v>0</v>
      </c>
      <c r="Q238" s="17">
        <v>0</v>
      </c>
      <c r="R238" s="39">
        <v>0</v>
      </c>
      <c r="S238" s="3">
        <f t="shared" si="17"/>
        <v>0</v>
      </c>
      <c r="T238" s="3">
        <f t="shared" si="18"/>
        <v>0</v>
      </c>
      <c r="U238" s="3">
        <f t="shared" si="19"/>
        <v>0</v>
      </c>
      <c r="V238" s="2" t="s">
        <v>3292</v>
      </c>
      <c r="W238" s="2" t="s">
        <v>3292</v>
      </c>
      <c r="X238" s="2" t="s">
        <v>3292</v>
      </c>
      <c r="Y238" s="4">
        <f t="shared" si="20"/>
        <v>0</v>
      </c>
      <c r="Z238" s="7" t="str">
        <f>INDEX('Look Up '!B:B,MATCH(M238,'Look Up '!A:A,0))</f>
        <v>Scope3Mandatory</v>
      </c>
      <c r="AA238" s="7" t="str">
        <f>INDEX('Look Up '!C:C,MATCH(M238,'Look Up '!A:A,0))</f>
        <v>Business travel - Other (e.g. hotel, meals, etc)</v>
      </c>
      <c r="AB238" s="7" t="str">
        <f>INDEX('Look Up '!D:D,MATCH(M238,'Look Up '!A:A,0))</f>
        <v>Accommodation - Netherlands</v>
      </c>
      <c r="AC238" s="7" t="str">
        <f>INDEX('Look Up '!E:E,MATCH(M238,'Look Up '!A:A,0))</f>
        <v>rpn (room per night)</v>
      </c>
    </row>
    <row r="239" spans="1:29" ht="47.25" x14ac:dyDescent="0.25">
      <c r="A239" s="14">
        <v>45748</v>
      </c>
      <c r="B239" s="14">
        <v>45838</v>
      </c>
      <c r="C239" s="15" t="s">
        <v>3284</v>
      </c>
      <c r="D239" s="16" t="s">
        <v>3284</v>
      </c>
      <c r="E239" s="7" t="s">
        <v>831</v>
      </c>
      <c r="F239" s="7" t="s">
        <v>3301</v>
      </c>
      <c r="G239" s="7" t="s">
        <v>3302</v>
      </c>
      <c r="H239" s="8" t="s">
        <v>3303</v>
      </c>
      <c r="I239" s="8" t="s">
        <v>59</v>
      </c>
      <c r="J239" s="8" t="s">
        <v>3304</v>
      </c>
      <c r="K239" s="8" t="s">
        <v>3289</v>
      </c>
      <c r="L239" s="8" t="s">
        <v>3305</v>
      </c>
      <c r="M239" s="7" t="s">
        <v>3312</v>
      </c>
      <c r="N239" s="7" t="s">
        <v>11</v>
      </c>
      <c r="O239" s="17">
        <v>10.30784912</v>
      </c>
      <c r="P239" s="17">
        <v>0</v>
      </c>
      <c r="Q239" s="17">
        <v>0</v>
      </c>
      <c r="R239" s="39">
        <v>450</v>
      </c>
      <c r="S239" s="3">
        <f t="shared" si="17"/>
        <v>4638.5321039999999</v>
      </c>
      <c r="T239" s="3">
        <f t="shared" si="18"/>
        <v>0</v>
      </c>
      <c r="U239" s="3">
        <f t="shared" si="19"/>
        <v>0</v>
      </c>
      <c r="V239" s="2" t="s">
        <v>3292</v>
      </c>
      <c r="W239" s="2" t="s">
        <v>3292</v>
      </c>
      <c r="X239" s="2" t="s">
        <v>3292</v>
      </c>
      <c r="Y239" s="4">
        <f t="shared" si="20"/>
        <v>4.6385321040000003</v>
      </c>
      <c r="Z239" s="7" t="str">
        <f>INDEX('Look Up '!B:B,MATCH(M239,'Look Up '!A:A,0))</f>
        <v>Scope3Mandatory</v>
      </c>
      <c r="AA239" s="7" t="str">
        <f>INDEX('Look Up '!C:C,MATCH(M239,'Look Up '!A:A,0))</f>
        <v>Business travel - Other (e.g. hotel, meals, etc)</v>
      </c>
      <c r="AB239" s="7" t="str">
        <f>INDEX('Look Up '!D:D,MATCH(M239,'Look Up '!A:A,0))</f>
        <v>Accommodation - New Zealand</v>
      </c>
      <c r="AC239" s="7" t="str">
        <f>INDEX('Look Up '!E:E,MATCH(M239,'Look Up '!A:A,0))</f>
        <v>rpn (room per night)</v>
      </c>
    </row>
    <row r="240" spans="1:29" ht="47.25" x14ac:dyDescent="0.25">
      <c r="A240" s="14">
        <v>45748</v>
      </c>
      <c r="B240" s="14">
        <v>45838</v>
      </c>
      <c r="C240" s="15" t="s">
        <v>3284</v>
      </c>
      <c r="D240" s="16" t="s">
        <v>3284</v>
      </c>
      <c r="E240" s="7" t="s">
        <v>831</v>
      </c>
      <c r="F240" s="7" t="s">
        <v>3301</v>
      </c>
      <c r="G240" s="7" t="s">
        <v>3302</v>
      </c>
      <c r="H240" s="8" t="s">
        <v>3303</v>
      </c>
      <c r="I240" s="8" t="s">
        <v>63</v>
      </c>
      <c r="J240" s="8" t="s">
        <v>3304</v>
      </c>
      <c r="K240" s="8" t="s">
        <v>3289</v>
      </c>
      <c r="L240" s="8" t="s">
        <v>3305</v>
      </c>
      <c r="M240" s="7" t="s">
        <v>3313</v>
      </c>
      <c r="N240" s="7" t="s">
        <v>11</v>
      </c>
      <c r="O240" s="17">
        <v>55.761616889999999</v>
      </c>
      <c r="P240" s="17">
        <v>0</v>
      </c>
      <c r="Q240" s="17">
        <v>0</v>
      </c>
      <c r="R240" s="39">
        <v>3</v>
      </c>
      <c r="S240" s="3">
        <f t="shared" si="17"/>
        <v>167.28485067</v>
      </c>
      <c r="T240" s="3">
        <f t="shared" si="18"/>
        <v>0</v>
      </c>
      <c r="U240" s="3">
        <f t="shared" si="19"/>
        <v>0</v>
      </c>
      <c r="V240" s="2" t="s">
        <v>3292</v>
      </c>
      <c r="W240" s="2" t="s">
        <v>3292</v>
      </c>
      <c r="X240" s="2" t="s">
        <v>3292</v>
      </c>
      <c r="Y240" s="4">
        <f t="shared" si="20"/>
        <v>0.16728485066999998</v>
      </c>
      <c r="Z240" s="7" t="str">
        <f>INDEX('Look Up '!B:B,MATCH(M240,'Look Up '!A:A,0))</f>
        <v>Scope3Mandatory</v>
      </c>
      <c r="AA240" s="7" t="str">
        <f>INDEX('Look Up '!C:C,MATCH(M240,'Look Up '!A:A,0))</f>
        <v>Business travel - Other (e.g. hotel, meals, etc)</v>
      </c>
      <c r="AB240" s="7" t="str">
        <f>INDEX('Look Up '!D:D,MATCH(M240,'Look Up '!A:A,0))</f>
        <v>Accommodation - Philippines</v>
      </c>
      <c r="AC240" s="7" t="str">
        <f>INDEX('Look Up '!E:E,MATCH(M240,'Look Up '!A:A,0))</f>
        <v>rpn (room per night)</v>
      </c>
    </row>
    <row r="241" spans="1:29" ht="47.25" x14ac:dyDescent="0.25">
      <c r="A241" s="14">
        <v>45748</v>
      </c>
      <c r="B241" s="14">
        <v>45838</v>
      </c>
      <c r="C241" s="15" t="s">
        <v>3284</v>
      </c>
      <c r="D241" s="16" t="s">
        <v>3284</v>
      </c>
      <c r="E241" s="7" t="s">
        <v>831</v>
      </c>
      <c r="F241" s="7" t="s">
        <v>3301</v>
      </c>
      <c r="G241" s="7" t="s">
        <v>3302</v>
      </c>
      <c r="H241" s="8" t="s">
        <v>3303</v>
      </c>
      <c r="I241" s="8" t="s">
        <v>69</v>
      </c>
      <c r="J241" s="8" t="s">
        <v>3304</v>
      </c>
      <c r="K241" s="8" t="s">
        <v>3289</v>
      </c>
      <c r="L241" s="8" t="s">
        <v>3305</v>
      </c>
      <c r="M241" s="7" t="s">
        <v>3314</v>
      </c>
      <c r="N241" s="7" t="s">
        <v>11</v>
      </c>
      <c r="O241" s="17">
        <v>23.305414110000001</v>
      </c>
      <c r="P241" s="17">
        <v>0</v>
      </c>
      <c r="Q241" s="17">
        <v>0</v>
      </c>
      <c r="R241" s="39">
        <v>1</v>
      </c>
      <c r="S241" s="3">
        <f t="shared" si="17"/>
        <v>23.305414110000001</v>
      </c>
      <c r="T241" s="3">
        <f t="shared" si="18"/>
        <v>0</v>
      </c>
      <c r="U241" s="3">
        <f t="shared" si="19"/>
        <v>0</v>
      </c>
      <c r="V241" s="2" t="s">
        <v>3292</v>
      </c>
      <c r="W241" s="2" t="s">
        <v>3292</v>
      </c>
      <c r="X241" s="2" t="s">
        <v>3292</v>
      </c>
      <c r="Y241" s="4">
        <f t="shared" si="20"/>
        <v>2.3305414110000002E-2</v>
      </c>
      <c r="Z241" s="7" t="str">
        <f>INDEX('Look Up '!B:B,MATCH(M241,'Look Up '!A:A,0))</f>
        <v>Scope3Mandatory</v>
      </c>
      <c r="AA241" s="7" t="str">
        <f>INDEX('Look Up '!C:C,MATCH(M241,'Look Up '!A:A,0))</f>
        <v>Business travel - Other (e.g. hotel, meals, etc)</v>
      </c>
      <c r="AB241" s="7" t="str">
        <f>INDEX('Look Up '!D:D,MATCH(M241,'Look Up '!A:A,0))</f>
        <v>Accommodation - Singapore</v>
      </c>
      <c r="AC241" s="7" t="str">
        <f>INDEX('Look Up '!E:E,MATCH(M241,'Look Up '!A:A,0))</f>
        <v>rpn (room per night)</v>
      </c>
    </row>
    <row r="242" spans="1:29" ht="47.25" hidden="1" x14ac:dyDescent="0.25">
      <c r="A242" s="14">
        <v>45748</v>
      </c>
      <c r="B242" s="14">
        <v>45838</v>
      </c>
      <c r="C242" s="15" t="s">
        <v>3284</v>
      </c>
      <c r="D242" s="16" t="s">
        <v>3284</v>
      </c>
      <c r="E242" s="7" t="s">
        <v>831</v>
      </c>
      <c r="F242" s="7" t="s">
        <v>3301</v>
      </c>
      <c r="G242" s="7" t="s">
        <v>3302</v>
      </c>
      <c r="H242" s="8" t="s">
        <v>3303</v>
      </c>
      <c r="I242" s="8" t="s">
        <v>25</v>
      </c>
      <c r="J242" s="8" t="s">
        <v>3304</v>
      </c>
      <c r="K242" s="8" t="s">
        <v>3289</v>
      </c>
      <c r="L242" s="8" t="s">
        <v>3305</v>
      </c>
      <c r="M242" s="7" t="s">
        <v>3315</v>
      </c>
      <c r="N242" s="7" t="s">
        <v>11</v>
      </c>
      <c r="O242" s="17">
        <v>58.306250720000001</v>
      </c>
      <c r="P242" s="17">
        <v>0</v>
      </c>
      <c r="Q242" s="17">
        <v>0</v>
      </c>
      <c r="R242" s="39">
        <v>0</v>
      </c>
      <c r="S242" s="3">
        <f t="shared" si="17"/>
        <v>0</v>
      </c>
      <c r="T242" s="3">
        <f t="shared" si="18"/>
        <v>0</v>
      </c>
      <c r="U242" s="3">
        <f t="shared" si="19"/>
        <v>0</v>
      </c>
      <c r="V242" s="2" t="s">
        <v>3292</v>
      </c>
      <c r="W242" s="2" t="s">
        <v>3292</v>
      </c>
      <c r="X242" s="2" t="s">
        <v>3292</v>
      </c>
      <c r="Y242" s="4">
        <f t="shared" si="20"/>
        <v>0</v>
      </c>
      <c r="Z242" s="7" t="e">
        <f>INDEX('Look Up '!B:B,MATCH(M242,'Look Up '!A:A,0))</f>
        <v>#N/A</v>
      </c>
      <c r="AA242" s="7" t="e">
        <f>INDEX('Look Up '!C:C,MATCH(M242,'Look Up '!A:A,0))</f>
        <v>#N/A</v>
      </c>
      <c r="AB242" s="7" t="e">
        <f>INDEX('Look Up '!D:D,MATCH(M242,'Look Up '!A:A,0))</f>
        <v>#N/A</v>
      </c>
      <c r="AC242" s="7" t="e">
        <f>INDEX('Look Up '!E:E,MATCH(M242,'Look Up '!A:A,0))</f>
        <v>#N/A</v>
      </c>
    </row>
    <row r="243" spans="1:29" ht="47.25" hidden="1" x14ac:dyDescent="0.25">
      <c r="A243" s="14">
        <v>45748</v>
      </c>
      <c r="B243" s="14">
        <v>45838</v>
      </c>
      <c r="C243" s="15" t="s">
        <v>3284</v>
      </c>
      <c r="D243" s="16" t="s">
        <v>3284</v>
      </c>
      <c r="E243" s="7" t="s">
        <v>831</v>
      </c>
      <c r="F243" s="7" t="s">
        <v>3301</v>
      </c>
      <c r="G243" s="7" t="s">
        <v>3302</v>
      </c>
      <c r="H243" s="8" t="s">
        <v>3303</v>
      </c>
      <c r="I243" s="8" t="s">
        <v>29</v>
      </c>
      <c r="J243" s="8" t="s">
        <v>3304</v>
      </c>
      <c r="K243" s="8" t="s">
        <v>3289</v>
      </c>
      <c r="L243" s="8" t="s">
        <v>3305</v>
      </c>
      <c r="M243" s="7" t="s">
        <v>3316</v>
      </c>
      <c r="N243" s="7" t="s">
        <v>11</v>
      </c>
      <c r="O243" s="17">
        <v>16.27678951</v>
      </c>
      <c r="P243" s="17">
        <v>0</v>
      </c>
      <c r="Q243" s="17">
        <v>0</v>
      </c>
      <c r="R243" s="39">
        <v>0</v>
      </c>
      <c r="S243" s="3">
        <f t="shared" si="17"/>
        <v>0</v>
      </c>
      <c r="T243" s="3">
        <f t="shared" si="18"/>
        <v>0</v>
      </c>
      <c r="U243" s="3">
        <f t="shared" si="19"/>
        <v>0</v>
      </c>
      <c r="V243" s="2" t="s">
        <v>3292</v>
      </c>
      <c r="W243" s="2" t="s">
        <v>3292</v>
      </c>
      <c r="X243" s="2" t="s">
        <v>3292</v>
      </c>
      <c r="Y243" s="4">
        <f t="shared" si="20"/>
        <v>0</v>
      </c>
      <c r="Z243" s="7" t="str">
        <f>INDEX('Look Up '!B:B,MATCH(M243,'Look Up '!A:A,0))</f>
        <v>Scope3Mandatory</v>
      </c>
      <c r="AA243" s="7" t="str">
        <f>INDEX('Look Up '!C:C,MATCH(M243,'Look Up '!A:A,0))</f>
        <v>Business travel - Other (e.g. hotel, meals, etc)</v>
      </c>
      <c r="AB243" s="7" t="str">
        <f>INDEX('Look Up '!D:D,MATCH(M243,'Look Up '!A:A,0))</f>
        <v>Accommodation - Colombia</v>
      </c>
      <c r="AC243" s="7" t="str">
        <f>INDEX('Look Up '!E:E,MATCH(M243,'Look Up '!A:A,0))</f>
        <v>rpn (room per night)</v>
      </c>
    </row>
    <row r="244" spans="1:29" ht="47.25" hidden="1" x14ac:dyDescent="0.25">
      <c r="A244" s="14">
        <v>45748</v>
      </c>
      <c r="B244" s="14">
        <v>45838</v>
      </c>
      <c r="C244" s="15" t="s">
        <v>3284</v>
      </c>
      <c r="D244" s="16" t="s">
        <v>3284</v>
      </c>
      <c r="E244" s="7" t="s">
        <v>831</v>
      </c>
      <c r="F244" s="7" t="s">
        <v>3301</v>
      </c>
      <c r="G244" s="7" t="s">
        <v>3302</v>
      </c>
      <c r="H244" s="8" t="s">
        <v>3303</v>
      </c>
      <c r="I244" s="8" t="s">
        <v>53</v>
      </c>
      <c r="J244" s="8" t="s">
        <v>3304</v>
      </c>
      <c r="K244" s="8" t="s">
        <v>3289</v>
      </c>
      <c r="L244" s="8" t="s">
        <v>3305</v>
      </c>
      <c r="M244" s="7" t="s">
        <v>3317</v>
      </c>
      <c r="N244" s="7" t="s">
        <v>11</v>
      </c>
      <c r="O244" s="17">
        <v>55.175452630000002</v>
      </c>
      <c r="P244" s="17">
        <v>0</v>
      </c>
      <c r="Q244" s="17">
        <v>0</v>
      </c>
      <c r="R244" s="39">
        <v>0</v>
      </c>
      <c r="S244" s="3">
        <f t="shared" si="17"/>
        <v>0</v>
      </c>
      <c r="T244" s="3">
        <f t="shared" si="18"/>
        <v>0</v>
      </c>
      <c r="U244" s="3">
        <f t="shared" si="19"/>
        <v>0</v>
      </c>
      <c r="V244" s="2" t="s">
        <v>3292</v>
      </c>
      <c r="W244" s="2" t="s">
        <v>3292</v>
      </c>
      <c r="X244" s="2" t="s">
        <v>3292</v>
      </c>
      <c r="Y244" s="4">
        <f t="shared" si="20"/>
        <v>0</v>
      </c>
      <c r="Z244" s="7" t="str">
        <f>INDEX('Look Up '!B:B,MATCH(M244,'Look Up '!A:A,0))</f>
        <v>Scope3Mandatory</v>
      </c>
      <c r="AA244" s="7" t="str">
        <f>INDEX('Look Up '!C:C,MATCH(M244,'Look Up '!A:A,0))</f>
        <v>Business travel - Other (e.g. hotel, meals, etc)</v>
      </c>
      <c r="AB244" s="7" t="str">
        <f>INDEX('Look Up '!D:D,MATCH(M244,'Look Up '!A:A,0))</f>
        <v>Accommodation - Malaysia</v>
      </c>
      <c r="AC244" s="7" t="str">
        <f>INDEX('Look Up '!E:E,MATCH(M244,'Look Up '!A:A,0))</f>
        <v>rpn (room per night)</v>
      </c>
    </row>
    <row r="245" spans="1:29" ht="47.25" x14ac:dyDescent="0.25">
      <c r="A245" s="14">
        <v>45748</v>
      </c>
      <c r="B245" s="14">
        <v>45838</v>
      </c>
      <c r="C245" s="15" t="s">
        <v>3284</v>
      </c>
      <c r="D245" s="16" t="s">
        <v>3284</v>
      </c>
      <c r="E245" s="7" t="s">
        <v>831</v>
      </c>
      <c r="F245" s="7" t="s">
        <v>3301</v>
      </c>
      <c r="G245" s="7" t="s">
        <v>3302</v>
      </c>
      <c r="H245" s="8" t="s">
        <v>3303</v>
      </c>
      <c r="I245" s="8" t="s">
        <v>37</v>
      </c>
      <c r="J245" s="8" t="s">
        <v>3304</v>
      </c>
      <c r="K245" s="8" t="s">
        <v>3289</v>
      </c>
      <c r="L245" s="8" t="s">
        <v>3305</v>
      </c>
      <c r="M245" s="7" t="s">
        <v>3318</v>
      </c>
      <c r="N245" s="7" t="s">
        <v>11</v>
      </c>
      <c r="O245" s="17">
        <v>73</v>
      </c>
      <c r="P245" s="17">
        <v>0</v>
      </c>
      <c r="Q245" s="17">
        <v>0</v>
      </c>
      <c r="R245" s="39">
        <v>16</v>
      </c>
      <c r="S245" s="3">
        <f t="shared" si="17"/>
        <v>1168</v>
      </c>
      <c r="T245" s="3">
        <f t="shared" si="18"/>
        <v>0</v>
      </c>
      <c r="U245" s="3">
        <f t="shared" si="19"/>
        <v>0</v>
      </c>
      <c r="V245" s="2" t="s">
        <v>3292</v>
      </c>
      <c r="W245" s="2" t="s">
        <v>3292</v>
      </c>
      <c r="X245" s="2" t="s">
        <v>3292</v>
      </c>
      <c r="Y245" s="4">
        <f t="shared" si="20"/>
        <v>1.1679999999999999</v>
      </c>
      <c r="Z245" s="7" t="str">
        <f>INDEX('Look Up '!B:B,MATCH(M245,'Look Up '!A:A,0))</f>
        <v>Scope3Mandatory</v>
      </c>
      <c r="AA245" s="7" t="str">
        <f>INDEX('Look Up '!C:C,MATCH(M245,'Look Up '!A:A,0))</f>
        <v>Business travel - Other (e.g. hotel, meals, etc)</v>
      </c>
      <c r="AB245" s="7" t="str">
        <f>INDEX('Look Up '!D:D,MATCH(M245,'Look Up '!A:A,0))</f>
        <v>Accommodation - French Polynesia</v>
      </c>
      <c r="AC245" s="7" t="str">
        <f>INDEX('Look Up '!E:E,MATCH(M245,'Look Up '!A:A,0))</f>
        <v>rpn (room per night)</v>
      </c>
    </row>
    <row r="246" spans="1:29" ht="47.25" x14ac:dyDescent="0.25">
      <c r="A246" s="14">
        <v>45748</v>
      </c>
      <c r="B246" s="14">
        <v>45838</v>
      </c>
      <c r="C246" s="15" t="s">
        <v>3284</v>
      </c>
      <c r="D246" s="16" t="s">
        <v>3284</v>
      </c>
      <c r="E246" s="7" t="s">
        <v>831</v>
      </c>
      <c r="F246" s="7" t="s">
        <v>3301</v>
      </c>
      <c r="G246" s="7" t="s">
        <v>3302</v>
      </c>
      <c r="H246" s="8" t="s">
        <v>3303</v>
      </c>
      <c r="I246" s="8" t="s">
        <v>73</v>
      </c>
      <c r="J246" s="8" t="s">
        <v>3304</v>
      </c>
      <c r="K246" s="8" t="s">
        <v>3289</v>
      </c>
      <c r="L246" s="8" t="s">
        <v>3305</v>
      </c>
      <c r="M246" s="7" t="s">
        <v>3319</v>
      </c>
      <c r="N246" s="7" t="s">
        <v>11</v>
      </c>
      <c r="O246" s="17">
        <v>7.9408291599999998</v>
      </c>
      <c r="P246" s="17">
        <v>0</v>
      </c>
      <c r="Q246" s="17">
        <v>0</v>
      </c>
      <c r="R246" s="39">
        <v>20</v>
      </c>
      <c r="S246" s="3">
        <f t="shared" si="17"/>
        <v>158.8165832</v>
      </c>
      <c r="T246" s="3">
        <f t="shared" si="18"/>
        <v>0</v>
      </c>
      <c r="U246" s="3">
        <f t="shared" si="19"/>
        <v>0</v>
      </c>
      <c r="V246" s="2" t="s">
        <v>3292</v>
      </c>
      <c r="W246" s="2" t="s">
        <v>3292</v>
      </c>
      <c r="X246" s="2" t="s">
        <v>3292</v>
      </c>
      <c r="Y246" s="4">
        <f t="shared" si="20"/>
        <v>0.1588165832</v>
      </c>
      <c r="Z246" s="7" t="str">
        <f>INDEX('Look Up '!B:B,MATCH(M246,'Look Up '!A:A,0))</f>
        <v>Scope3Mandatory</v>
      </c>
      <c r="AA246" s="7" t="str">
        <f>INDEX('Look Up '!C:C,MATCH(M246,'Look Up '!A:A,0))</f>
        <v>Business travel - Other (e.g. hotel, meals, etc)</v>
      </c>
      <c r="AB246" s="7" t="str">
        <f>INDEX('Look Up '!D:D,MATCH(M246,'Look Up '!A:A,0))</f>
        <v>Accommodation - Switzerland</v>
      </c>
      <c r="AC246" s="7" t="str">
        <f>INDEX('Look Up '!E:E,MATCH(M246,'Look Up '!A:A,0))</f>
        <v>rpn (room per night)</v>
      </c>
    </row>
    <row r="247" spans="1:29" ht="47.25" hidden="1" x14ac:dyDescent="0.25">
      <c r="A247" s="14">
        <v>45748</v>
      </c>
      <c r="B247" s="14">
        <v>45838</v>
      </c>
      <c r="C247" s="15" t="s">
        <v>3284</v>
      </c>
      <c r="D247" s="16" t="s">
        <v>3284</v>
      </c>
      <c r="E247" s="7" t="s">
        <v>831</v>
      </c>
      <c r="F247" s="7" t="s">
        <v>3301</v>
      </c>
      <c r="G247" s="7" t="s">
        <v>3302</v>
      </c>
      <c r="H247" s="8" t="s">
        <v>3303</v>
      </c>
      <c r="I247" s="8" t="s">
        <v>75</v>
      </c>
      <c r="J247" s="8" t="s">
        <v>3304</v>
      </c>
      <c r="K247" s="8" t="s">
        <v>3289</v>
      </c>
      <c r="L247" s="8" t="s">
        <v>3305</v>
      </c>
      <c r="M247" s="7" t="s">
        <v>3320</v>
      </c>
      <c r="N247" s="7" t="s">
        <v>11</v>
      </c>
      <c r="O247" s="17">
        <v>43.879308000000002</v>
      </c>
      <c r="P247" s="17">
        <v>0</v>
      </c>
      <c r="Q247" s="17">
        <v>0</v>
      </c>
      <c r="R247" s="39">
        <v>0</v>
      </c>
      <c r="S247" s="3">
        <f t="shared" si="17"/>
        <v>0</v>
      </c>
      <c r="T247" s="3">
        <f t="shared" si="18"/>
        <v>0</v>
      </c>
      <c r="U247" s="3">
        <f t="shared" si="19"/>
        <v>0</v>
      </c>
      <c r="V247" s="2" t="s">
        <v>3292</v>
      </c>
      <c r="W247" s="2" t="s">
        <v>3292</v>
      </c>
      <c r="X247" s="2" t="s">
        <v>3292</v>
      </c>
      <c r="Y247" s="4">
        <f t="shared" si="20"/>
        <v>0</v>
      </c>
      <c r="Z247" s="7" t="str">
        <f>INDEX('Look Up '!B:B,MATCH(M247,'Look Up '!A:A,0))</f>
        <v>Scope3Mandatory</v>
      </c>
      <c r="AA247" s="7" t="str">
        <f>INDEX('Look Up '!C:C,MATCH(M247,'Look Up '!A:A,0))</f>
        <v>Business travel - Other (e.g. hotel, meals, etc)</v>
      </c>
      <c r="AB247" s="7" t="str">
        <f>INDEX('Look Up '!D:D,MATCH(M247,'Look Up '!A:A,0))</f>
        <v>Accommodation - Thailand</v>
      </c>
      <c r="AC247" s="7" t="str">
        <f>INDEX('Look Up '!E:E,MATCH(M247,'Look Up '!A:A,0))</f>
        <v>rpn (room per night)</v>
      </c>
    </row>
    <row r="248" spans="1:29" ht="47.25" hidden="1" x14ac:dyDescent="0.25">
      <c r="A248" s="14">
        <v>45748</v>
      </c>
      <c r="B248" s="14">
        <v>45838</v>
      </c>
      <c r="C248" s="15" t="s">
        <v>3284</v>
      </c>
      <c r="D248" s="16" t="s">
        <v>3284</v>
      </c>
      <c r="E248" s="7" t="s">
        <v>831</v>
      </c>
      <c r="F248" s="7" t="s">
        <v>3301</v>
      </c>
      <c r="G248" s="7" t="s">
        <v>3302</v>
      </c>
      <c r="H248" s="8" t="s">
        <v>3303</v>
      </c>
      <c r="I248" s="8" t="s">
        <v>81</v>
      </c>
      <c r="J248" s="8" t="s">
        <v>3304</v>
      </c>
      <c r="K248" s="8" t="s">
        <v>3289</v>
      </c>
      <c r="L248" s="8" t="s">
        <v>3305</v>
      </c>
      <c r="M248" s="7" t="s">
        <v>3321</v>
      </c>
      <c r="N248" s="7" t="s">
        <v>11</v>
      </c>
      <c r="O248" s="17">
        <v>14.23988937</v>
      </c>
      <c r="P248" s="17">
        <v>0</v>
      </c>
      <c r="Q248" s="17">
        <v>0</v>
      </c>
      <c r="R248" s="39">
        <v>0</v>
      </c>
      <c r="S248" s="3">
        <f t="shared" si="17"/>
        <v>0</v>
      </c>
      <c r="T248" s="3">
        <f t="shared" si="18"/>
        <v>0</v>
      </c>
      <c r="U248" s="3">
        <f t="shared" si="19"/>
        <v>0</v>
      </c>
      <c r="V248" s="2" t="s">
        <v>3292</v>
      </c>
      <c r="W248" s="2" t="s">
        <v>3292</v>
      </c>
      <c r="X248" s="2" t="s">
        <v>3292</v>
      </c>
      <c r="Y248" s="4">
        <f t="shared" si="20"/>
        <v>0</v>
      </c>
      <c r="Z248" s="7" t="str">
        <f>INDEX('Look Up '!B:B,MATCH(M248,'Look Up '!A:A,0))</f>
        <v>Scope3Mandatory</v>
      </c>
      <c r="AA248" s="7" t="str">
        <f>INDEX('Look Up '!C:C,MATCH(M248,'Look Up '!A:A,0))</f>
        <v>Business travel - Other (e.g. hotel, meals, etc)</v>
      </c>
      <c r="AB248" s="7" t="str">
        <f>INDEX('Look Up '!D:D,MATCH(M248,'Look Up '!A:A,0))</f>
        <v>Accommodation - United States</v>
      </c>
      <c r="AC248" s="7" t="str">
        <f>INDEX('Look Up '!E:E,MATCH(M248,'Look Up '!A:A,0))</f>
        <v>rpn (room per night)</v>
      </c>
    </row>
    <row r="249" spans="1:29" ht="47.25" hidden="1" x14ac:dyDescent="0.25">
      <c r="A249" s="14">
        <v>45748</v>
      </c>
      <c r="B249" s="14">
        <v>45838</v>
      </c>
      <c r="C249" s="15" t="s">
        <v>3284</v>
      </c>
      <c r="D249" s="16" t="s">
        <v>3284</v>
      </c>
      <c r="E249" s="7" t="s">
        <v>831</v>
      </c>
      <c r="F249" s="7" t="s">
        <v>3301</v>
      </c>
      <c r="G249" s="7" t="s">
        <v>3322</v>
      </c>
      <c r="H249" s="8" t="s">
        <v>3303</v>
      </c>
      <c r="I249" s="8" t="s">
        <v>67</v>
      </c>
      <c r="J249" s="8" t="s">
        <v>3304</v>
      </c>
      <c r="K249" s="8" t="s">
        <v>3289</v>
      </c>
      <c r="L249" s="8" t="s">
        <v>3305</v>
      </c>
      <c r="M249" s="7" t="s">
        <v>3323</v>
      </c>
      <c r="N249" s="7" t="s">
        <v>11</v>
      </c>
      <c r="O249" s="17">
        <v>30.9</v>
      </c>
      <c r="P249" s="17">
        <v>0</v>
      </c>
      <c r="Q249" s="17">
        <v>0</v>
      </c>
      <c r="R249" s="39">
        <v>0</v>
      </c>
      <c r="S249" s="3">
        <f t="shared" si="17"/>
        <v>0</v>
      </c>
      <c r="T249" s="3">
        <f t="shared" si="18"/>
        <v>0</v>
      </c>
      <c r="U249" s="3">
        <f t="shared" si="19"/>
        <v>0</v>
      </c>
      <c r="V249" s="2" t="s">
        <v>3292</v>
      </c>
      <c r="W249" s="2" t="s">
        <v>3292</v>
      </c>
      <c r="X249" s="2" t="s">
        <v>3292</v>
      </c>
      <c r="Y249" s="4">
        <f t="shared" si="20"/>
        <v>0</v>
      </c>
      <c r="Z249" s="7" t="e">
        <f>INDEX('Look Up '!B:B,MATCH(M249,'Look Up '!A:A,0))</f>
        <v>#N/A</v>
      </c>
      <c r="AA249" s="7" t="e">
        <f>INDEX('Look Up '!C:C,MATCH(M249,'Look Up '!A:A,0))</f>
        <v>#N/A</v>
      </c>
      <c r="AB249" s="7" t="e">
        <f>INDEX('Look Up '!D:D,MATCH(M249,'Look Up '!A:A,0))</f>
        <v>#N/A</v>
      </c>
      <c r="AC249" s="7" t="e">
        <f>INDEX('Look Up '!E:E,MATCH(M249,'Look Up '!A:A,0))</f>
        <v>#N/A</v>
      </c>
    </row>
    <row r="250" spans="1:29" ht="47.25" x14ac:dyDescent="0.25">
      <c r="A250" s="14">
        <v>45748</v>
      </c>
      <c r="B250" s="14">
        <v>45838</v>
      </c>
      <c r="C250" s="15" t="s">
        <v>3284</v>
      </c>
      <c r="D250" s="16" t="s">
        <v>3284</v>
      </c>
      <c r="E250" s="7" t="s">
        <v>831</v>
      </c>
      <c r="F250" s="7" t="s">
        <v>3301</v>
      </c>
      <c r="G250" s="7" t="s">
        <v>3322</v>
      </c>
      <c r="H250" s="8" t="s">
        <v>3303</v>
      </c>
      <c r="I250" s="8" t="s">
        <v>33</v>
      </c>
      <c r="J250" s="8" t="s">
        <v>3304</v>
      </c>
      <c r="K250" s="8" t="s">
        <v>3289</v>
      </c>
      <c r="L250" s="8" t="s">
        <v>3305</v>
      </c>
      <c r="M250" s="7" t="s">
        <v>3324</v>
      </c>
      <c r="N250" s="7" t="s">
        <v>11</v>
      </c>
      <c r="O250" s="17">
        <v>54.8</v>
      </c>
      <c r="P250" s="17">
        <v>0</v>
      </c>
      <c r="Q250" s="17">
        <v>0</v>
      </c>
      <c r="R250" s="39">
        <v>20</v>
      </c>
      <c r="S250" s="3">
        <f t="shared" si="17"/>
        <v>1096</v>
      </c>
      <c r="T250" s="3">
        <f t="shared" si="18"/>
        <v>0</v>
      </c>
      <c r="U250" s="3">
        <f t="shared" si="19"/>
        <v>0</v>
      </c>
      <c r="V250" s="2" t="s">
        <v>3292</v>
      </c>
      <c r="W250" s="2" t="s">
        <v>3292</v>
      </c>
      <c r="X250" s="2" t="s">
        <v>3292</v>
      </c>
      <c r="Y250" s="4">
        <f t="shared" si="20"/>
        <v>1.0960000000000001</v>
      </c>
      <c r="Z250" s="7" t="str">
        <f>INDEX('Look Up '!B:B,MATCH(M250,'Look Up '!A:A,0))</f>
        <v>Scope3Mandatory</v>
      </c>
      <c r="AA250" s="7" t="str">
        <f>INDEX('Look Up '!C:C,MATCH(M250,'Look Up '!A:A,0))</f>
        <v>Business travel - Other (e.g. hotel, meals, etc)</v>
      </c>
      <c r="AB250" s="7" t="str">
        <f>INDEX('Look Up '!D:D,MATCH(M250,'Look Up '!A:A,0))</f>
        <v>Accommodation - Fiji</v>
      </c>
      <c r="AC250" s="7" t="str">
        <f>INDEX('Look Up '!E:E,MATCH(M250,'Look Up '!A:A,0))</f>
        <v>rpn (room per night)</v>
      </c>
    </row>
    <row r="251" spans="1:29" ht="47.25" hidden="1" x14ac:dyDescent="0.25">
      <c r="A251" s="14">
        <v>45748</v>
      </c>
      <c r="B251" s="14">
        <v>45838</v>
      </c>
      <c r="C251" s="15" t="s">
        <v>3284</v>
      </c>
      <c r="D251" s="16" t="s">
        <v>3284</v>
      </c>
      <c r="E251" s="7" t="s">
        <v>831</v>
      </c>
      <c r="F251" s="7" t="s">
        <v>3301</v>
      </c>
      <c r="G251" s="7" t="s">
        <v>3322</v>
      </c>
      <c r="H251" s="8" t="s">
        <v>3303</v>
      </c>
      <c r="I251" s="8" t="s">
        <v>65</v>
      </c>
      <c r="J251" s="8" t="s">
        <v>3304</v>
      </c>
      <c r="K251" s="8" t="s">
        <v>3289</v>
      </c>
      <c r="L251" s="8" t="s">
        <v>3305</v>
      </c>
      <c r="M251" s="7" t="s">
        <v>3325</v>
      </c>
      <c r="N251" s="7" t="s">
        <v>11</v>
      </c>
      <c r="O251" s="17">
        <v>12.77550297</v>
      </c>
      <c r="P251" s="17">
        <v>0</v>
      </c>
      <c r="Q251" s="17">
        <v>0</v>
      </c>
      <c r="R251" s="39">
        <v>0</v>
      </c>
      <c r="S251" s="3">
        <f t="shared" si="17"/>
        <v>0</v>
      </c>
      <c r="T251" s="3">
        <f t="shared" si="18"/>
        <v>0</v>
      </c>
      <c r="U251" s="3">
        <f t="shared" si="19"/>
        <v>0</v>
      </c>
      <c r="V251" s="2" t="s">
        <v>3292</v>
      </c>
      <c r="W251" s="2" t="s">
        <v>3292</v>
      </c>
      <c r="X251" s="2" t="s">
        <v>3292</v>
      </c>
      <c r="Y251" s="4">
        <f t="shared" si="20"/>
        <v>0</v>
      </c>
      <c r="Z251" s="7" t="str">
        <f>INDEX('Look Up '!B:B,MATCH(M251,'Look Up '!A:A,0))</f>
        <v>Scope3Mandatory</v>
      </c>
      <c r="AA251" s="7" t="str">
        <f>INDEX('Look Up '!C:C,MATCH(M251,'Look Up '!A:A,0))</f>
        <v>Business travel - Other (e.g. hotel, meals, etc)</v>
      </c>
      <c r="AB251" s="7" t="str">
        <f>INDEX('Look Up '!D:D,MATCH(M251,'Look Up '!A:A,0))</f>
        <v>Accommodation - Portugal</v>
      </c>
      <c r="AC251" s="7" t="str">
        <f>INDEX('Look Up '!E:E,MATCH(M251,'Look Up '!A:A,0))</f>
        <v>rpn (room per night)</v>
      </c>
    </row>
    <row r="252" spans="1:29" ht="47.25" hidden="1" x14ac:dyDescent="0.25">
      <c r="A252" s="14">
        <v>45748</v>
      </c>
      <c r="B252" s="14">
        <v>45838</v>
      </c>
      <c r="C252" s="15" t="s">
        <v>3284</v>
      </c>
      <c r="D252" s="16" t="s">
        <v>3284</v>
      </c>
      <c r="E252" s="7" t="s">
        <v>831</v>
      </c>
      <c r="F252" s="7" t="s">
        <v>3301</v>
      </c>
      <c r="G252" s="7" t="s">
        <v>3322</v>
      </c>
      <c r="H252" s="8" t="s">
        <v>3303</v>
      </c>
      <c r="I252" s="8" t="s">
        <v>47</v>
      </c>
      <c r="J252" s="8" t="s">
        <v>3304</v>
      </c>
      <c r="K252" s="8" t="s">
        <v>3289</v>
      </c>
      <c r="L252" s="8" t="s">
        <v>3305</v>
      </c>
      <c r="M252" s="7" t="s">
        <v>3326</v>
      </c>
      <c r="N252" s="7" t="s">
        <v>11</v>
      </c>
      <c r="O252" s="17">
        <v>15.33321042</v>
      </c>
      <c r="P252" s="17">
        <v>0</v>
      </c>
      <c r="Q252" s="17">
        <v>0</v>
      </c>
      <c r="R252" s="39">
        <v>0</v>
      </c>
      <c r="S252" s="3">
        <f t="shared" si="17"/>
        <v>0</v>
      </c>
      <c r="T252" s="3">
        <f t="shared" si="18"/>
        <v>0</v>
      </c>
      <c r="U252" s="3">
        <f t="shared" si="19"/>
        <v>0</v>
      </c>
      <c r="V252" s="2" t="s">
        <v>3292</v>
      </c>
      <c r="W252" s="2" t="s">
        <v>3292</v>
      </c>
      <c r="X252" s="2" t="s">
        <v>3292</v>
      </c>
      <c r="Y252" s="4">
        <f t="shared" si="20"/>
        <v>0</v>
      </c>
      <c r="Z252" s="7" t="str">
        <f>INDEX('Look Up '!B:B,MATCH(M252,'Look Up '!A:A,0))</f>
        <v>Scope3Mandatory</v>
      </c>
      <c r="AA252" s="7" t="str">
        <f>INDEX('Look Up '!C:C,MATCH(M252,'Look Up '!A:A,0))</f>
        <v>Business travel - Other (e.g. hotel, meals, etc)</v>
      </c>
      <c r="AB252" s="7" t="str">
        <f>INDEX('Look Up '!D:D,MATCH(M252,'Look Up '!A:A,0))</f>
        <v>Accommodation - Italy</v>
      </c>
      <c r="AC252" s="7" t="str">
        <f>INDEX('Look Up '!E:E,MATCH(M252,'Look Up '!A:A,0))</f>
        <v>rpn (room per night)</v>
      </c>
    </row>
    <row r="253" spans="1:29" ht="47.25" x14ac:dyDescent="0.25">
      <c r="A253" s="14">
        <v>45748</v>
      </c>
      <c r="B253" s="14">
        <v>45838</v>
      </c>
      <c r="C253" s="15" t="s">
        <v>3284</v>
      </c>
      <c r="D253" s="16" t="s">
        <v>3284</v>
      </c>
      <c r="E253" s="7" t="s">
        <v>796</v>
      </c>
      <c r="F253" s="7" t="s">
        <v>3301</v>
      </c>
      <c r="G253" s="7" t="s">
        <v>3327</v>
      </c>
      <c r="H253" s="8" t="s">
        <v>3328</v>
      </c>
      <c r="I253" s="8" t="s">
        <v>90</v>
      </c>
      <c r="J253" s="8" t="s">
        <v>3304</v>
      </c>
      <c r="K253" s="8" t="s">
        <v>3329</v>
      </c>
      <c r="L253" s="8" t="s">
        <v>3330</v>
      </c>
      <c r="M253" s="7" t="s">
        <v>3331</v>
      </c>
      <c r="N253" s="7" t="s">
        <v>91</v>
      </c>
      <c r="O253" s="17">
        <v>0.193417546</v>
      </c>
      <c r="P253" s="17">
        <v>2.2274699999999999E-5</v>
      </c>
      <c r="Q253" s="17">
        <v>8.4325540000000003E-4</v>
      </c>
      <c r="R253" s="39">
        <v>850</v>
      </c>
      <c r="S253" s="3">
        <f t="shared" si="17"/>
        <v>164.40491409999998</v>
      </c>
      <c r="T253" s="3">
        <f t="shared" si="18"/>
        <v>1.8933494999999998E-2</v>
      </c>
      <c r="U253" s="3">
        <f t="shared" si="19"/>
        <v>0.71676709000000005</v>
      </c>
      <c r="V253" s="2" t="s">
        <v>3292</v>
      </c>
      <c r="W253" s="2" t="s">
        <v>3292</v>
      </c>
      <c r="X253" s="2" t="s">
        <v>3292</v>
      </c>
      <c r="Y253" s="4">
        <f t="shared" si="20"/>
        <v>0.16514061468499996</v>
      </c>
      <c r="Z253" s="7" t="str">
        <f>INDEX('Look Up '!B:B,MATCH(M253,'Look Up '!A:A,0))</f>
        <v>Scope3Mandatory</v>
      </c>
      <c r="AA253" s="7" t="str">
        <f>INDEX('Look Up '!C:C,MATCH(M253,'Look Up '!A:A,0))</f>
        <v>Business travel - Air travel domestic</v>
      </c>
      <c r="AB253" s="7" t="str">
        <f>INDEX('Look Up '!D:D,MATCH(M253,'Look Up '!A:A,0))</f>
        <v>Air Travel - Domestic Ave</v>
      </c>
      <c r="AC253" s="7" t="str">
        <f>INDEX('Look Up '!E:E,MATCH(M253,'Look Up '!A:A,0))</f>
        <v>pkm (person kilometers travelled)</v>
      </c>
    </row>
    <row r="254" spans="1:29" ht="47.25" x14ac:dyDescent="0.25">
      <c r="A254" s="14">
        <v>45748</v>
      </c>
      <c r="B254" s="14">
        <v>45838</v>
      </c>
      <c r="C254" s="15" t="s">
        <v>3284</v>
      </c>
      <c r="D254" s="16" t="s">
        <v>3284</v>
      </c>
      <c r="E254" s="7" t="s">
        <v>796</v>
      </c>
      <c r="F254" s="7" t="s">
        <v>3301</v>
      </c>
      <c r="G254" s="7" t="s">
        <v>3322</v>
      </c>
      <c r="H254" s="8" t="s">
        <v>3303</v>
      </c>
      <c r="I254" s="8" t="s">
        <v>93</v>
      </c>
      <c r="J254" s="8" t="s">
        <v>3304</v>
      </c>
      <c r="K254" s="8" t="s">
        <v>3289</v>
      </c>
      <c r="L254" s="8" t="s">
        <v>3332</v>
      </c>
      <c r="M254" s="7" t="s">
        <v>3333</v>
      </c>
      <c r="N254" s="7" t="s">
        <v>91</v>
      </c>
      <c r="O254" s="17">
        <v>0.17585382560000001</v>
      </c>
      <c r="P254" s="17">
        <v>2.0251999999999999E-5</v>
      </c>
      <c r="Q254" s="17">
        <v>7.6668169999999998E-4</v>
      </c>
      <c r="R254" s="39">
        <v>224995.9472599999</v>
      </c>
      <c r="S254" s="3">
        <f t="shared" si="17"/>
        <v>39566.398070166826</v>
      </c>
      <c r="T254" s="3">
        <f t="shared" si="18"/>
        <v>4.5566179239095179</v>
      </c>
      <c r="U254" s="3">
        <f t="shared" si="19"/>
        <v>172.50027533840705</v>
      </c>
      <c r="V254" s="2" t="s">
        <v>3292</v>
      </c>
      <c r="W254" s="2" t="s">
        <v>3292</v>
      </c>
      <c r="X254" s="2" t="s">
        <v>3292</v>
      </c>
      <c r="Y254" s="4">
        <f t="shared" si="20"/>
        <v>39.743454963429144</v>
      </c>
      <c r="Z254" s="7" t="str">
        <f>INDEX('Look Up '!B:B,MATCH(M254,'Look Up '!A:A,0))</f>
        <v>Scope3Mandatory</v>
      </c>
      <c r="AA254" s="7" t="str">
        <f>INDEX('Look Up '!C:C,MATCH(M254,'Look Up '!A:A,0))</f>
        <v>Business travel - Air travel domestic</v>
      </c>
      <c r="AB254" s="7" t="str">
        <f>INDEX('Look Up '!D:D,MATCH(M254,'Look Up '!A:A,0))</f>
        <v>Air Travel - Domestic Large</v>
      </c>
      <c r="AC254" s="7" t="str">
        <f>INDEX('Look Up '!E:E,MATCH(M254,'Look Up '!A:A,0))</f>
        <v>pkm (person kilometers travelled)</v>
      </c>
    </row>
    <row r="255" spans="1:29" ht="47.25" x14ac:dyDescent="0.25">
      <c r="A255" s="14">
        <v>45748</v>
      </c>
      <c r="B255" s="14">
        <v>45838</v>
      </c>
      <c r="C255" s="15" t="s">
        <v>3284</v>
      </c>
      <c r="D255" s="16" t="s">
        <v>3284</v>
      </c>
      <c r="E255" s="7" t="s">
        <v>796</v>
      </c>
      <c r="F255" s="7" t="s">
        <v>3301</v>
      </c>
      <c r="G255" s="7" t="s">
        <v>3322</v>
      </c>
      <c r="H255" s="8" t="s">
        <v>3303</v>
      </c>
      <c r="I255" s="8" t="s">
        <v>95</v>
      </c>
      <c r="J255" s="8" t="s">
        <v>3304</v>
      </c>
      <c r="K255" s="8" t="s">
        <v>3289</v>
      </c>
      <c r="L255" s="8" t="s">
        <v>3332</v>
      </c>
      <c r="M255" s="7" t="s">
        <v>3334</v>
      </c>
      <c r="N255" s="7" t="s">
        <v>91</v>
      </c>
      <c r="O255" s="17">
        <v>0.2022103623</v>
      </c>
      <c r="P255" s="17">
        <v>2.32873E-5</v>
      </c>
      <c r="Q255" s="17">
        <v>8.8159000000000002E-4</v>
      </c>
      <c r="R255" s="39">
        <v>101753.99309</v>
      </c>
      <c r="S255" s="3">
        <f t="shared" si="17"/>
        <v>20575.711808200598</v>
      </c>
      <c r="T255" s="3">
        <f t="shared" si="18"/>
        <v>2.3695757632847569</v>
      </c>
      <c r="U255" s="3">
        <f t="shared" si="19"/>
        <v>89.705302768213102</v>
      </c>
      <c r="V255" s="2" t="s">
        <v>3292</v>
      </c>
      <c r="W255" s="2" t="s">
        <v>3292</v>
      </c>
      <c r="X255" s="2" t="s">
        <v>3292</v>
      </c>
      <c r="Y255" s="4">
        <f t="shared" si="20"/>
        <v>20.667786686732097</v>
      </c>
      <c r="Z255" s="7" t="str">
        <f>INDEX('Look Up '!B:B,MATCH(M255,'Look Up '!A:A,0))</f>
        <v>Scope3Mandatory</v>
      </c>
      <c r="AA255" s="7" t="str">
        <f>INDEX('Look Up '!C:C,MATCH(M255,'Look Up '!A:A,0))</f>
        <v>Business travel - Air travel domestic</v>
      </c>
      <c r="AB255" s="7" t="str">
        <f>INDEX('Look Up '!D:D,MATCH(M255,'Look Up '!A:A,0))</f>
        <v>Air Travel - Domestic Medium</v>
      </c>
      <c r="AC255" s="7" t="str">
        <f>INDEX('Look Up '!E:E,MATCH(M255,'Look Up '!A:A,0))</f>
        <v>pkm (person kilometers travelled)</v>
      </c>
    </row>
    <row r="256" spans="1:29" ht="47.25" hidden="1" x14ac:dyDescent="0.25">
      <c r="A256" s="14">
        <v>45748</v>
      </c>
      <c r="B256" s="14">
        <v>45838</v>
      </c>
      <c r="C256" s="15" t="s">
        <v>3284</v>
      </c>
      <c r="D256" s="16" t="s">
        <v>3284</v>
      </c>
      <c r="E256" s="7" t="s">
        <v>796</v>
      </c>
      <c r="F256" s="7" t="s">
        <v>3301</v>
      </c>
      <c r="G256" s="7" t="s">
        <v>3322</v>
      </c>
      <c r="H256" s="8" t="s">
        <v>3303</v>
      </c>
      <c r="I256" s="8" t="s">
        <v>97</v>
      </c>
      <c r="J256" s="8" t="s">
        <v>3304</v>
      </c>
      <c r="K256" s="8" t="s">
        <v>3289</v>
      </c>
      <c r="L256" s="8" t="s">
        <v>3332</v>
      </c>
      <c r="M256" s="7" t="s">
        <v>3335</v>
      </c>
      <c r="N256" s="7" t="s">
        <v>91</v>
      </c>
      <c r="O256" s="17">
        <v>0.57891230770000002</v>
      </c>
      <c r="P256" s="17">
        <v>2.8841628999999999E-3</v>
      </c>
      <c r="Q256" s="17">
        <v>9.0416290000000007E-3</v>
      </c>
      <c r="R256" s="39">
        <v>0</v>
      </c>
      <c r="S256" s="3">
        <f t="shared" si="17"/>
        <v>0</v>
      </c>
      <c r="T256" s="3">
        <f t="shared" si="18"/>
        <v>0</v>
      </c>
      <c r="U256" s="3">
        <f t="shared" si="19"/>
        <v>0</v>
      </c>
      <c r="V256" s="2" t="s">
        <v>3292</v>
      </c>
      <c r="W256" s="2" t="s">
        <v>3292</v>
      </c>
      <c r="X256" s="2" t="s">
        <v>3292</v>
      </c>
      <c r="Y256" s="4">
        <f t="shared" si="20"/>
        <v>0</v>
      </c>
      <c r="Z256" s="7" t="str">
        <f>INDEX('Look Up '!B:B,MATCH(M256,'Look Up '!A:A,0))</f>
        <v>Scope3Mandatory</v>
      </c>
      <c r="AA256" s="7" t="str">
        <f>INDEX('Look Up '!C:C,MATCH(M256,'Look Up '!A:A,0))</f>
        <v>Business travel - Air travel domestic</v>
      </c>
      <c r="AB256" s="7" t="str">
        <f>INDEX('Look Up '!D:D,MATCH(M256,'Look Up '!A:A,0))</f>
        <v>Air Travel - Domestic Small</v>
      </c>
      <c r="AC256" s="7" t="str">
        <f>INDEX('Look Up '!E:E,MATCH(M256,'Look Up '!A:A,0))</f>
        <v>pkm (person kilometers travelled)</v>
      </c>
    </row>
    <row r="257" spans="1:29" ht="47.25" hidden="1" x14ac:dyDescent="0.25">
      <c r="A257" s="14">
        <v>45748</v>
      </c>
      <c r="B257" s="14">
        <v>45838</v>
      </c>
      <c r="C257" s="15" t="s">
        <v>3284</v>
      </c>
      <c r="D257" s="16" t="s">
        <v>3284</v>
      </c>
      <c r="E257" s="7" t="s">
        <v>796</v>
      </c>
      <c r="F257" s="7" t="s">
        <v>3301</v>
      </c>
      <c r="G257" s="7" t="s">
        <v>3322</v>
      </c>
      <c r="H257" s="8" t="s">
        <v>3303</v>
      </c>
      <c r="I257" s="8" t="s">
        <v>103</v>
      </c>
      <c r="J257" s="8" t="s">
        <v>3304</v>
      </c>
      <c r="K257" s="8" t="s">
        <v>3289</v>
      </c>
      <c r="L257" s="8" t="s">
        <v>3332</v>
      </c>
      <c r="M257" s="7" t="s">
        <v>3336</v>
      </c>
      <c r="N257" s="7" t="s">
        <v>91</v>
      </c>
      <c r="O257" s="17">
        <v>0.42668</v>
      </c>
      <c r="P257" s="17">
        <v>2.2399999999999999E-5</v>
      </c>
      <c r="Q257" s="17">
        <v>1.8852349E-3</v>
      </c>
      <c r="R257" s="39">
        <v>0</v>
      </c>
      <c r="S257" s="3">
        <f t="shared" si="17"/>
        <v>0</v>
      </c>
      <c r="T257" s="3">
        <f t="shared" si="18"/>
        <v>0</v>
      </c>
      <c r="U257" s="3">
        <f t="shared" si="19"/>
        <v>0</v>
      </c>
      <c r="V257" s="2" t="s">
        <v>3292</v>
      </c>
      <c r="W257" s="2" t="s">
        <v>3292</v>
      </c>
      <c r="X257" s="2" t="s">
        <v>3292</v>
      </c>
      <c r="Y257" s="4">
        <f t="shared" si="20"/>
        <v>0</v>
      </c>
      <c r="Z257" s="7" t="str">
        <f>INDEX('Look Up '!B:B,MATCH(M257,'Look Up '!A:A,0))</f>
        <v>Scope3Mandatory</v>
      </c>
      <c r="AA257" s="7" t="str">
        <f>INDEX('Look Up '!C:C,MATCH(M257,'Look Up '!A:A,0))</f>
        <v>Business travel - Air travel international - Business class</v>
      </c>
      <c r="AB257" s="7" t="str">
        <f>INDEX('Look Up '!D:D,MATCH(M257,'Look Up '!A:A,0))</f>
        <v>Air Travel - Long Haul Business</v>
      </c>
      <c r="AC257" s="7" t="str">
        <f>INDEX('Look Up '!E:E,MATCH(M257,'Look Up '!A:A,0))</f>
        <v>pkm (person kilometers travelled)</v>
      </c>
    </row>
    <row r="258" spans="1:29" ht="47.25" x14ac:dyDescent="0.25">
      <c r="A258" s="14">
        <v>45748</v>
      </c>
      <c r="B258" s="14">
        <v>45838</v>
      </c>
      <c r="C258" s="15" t="s">
        <v>3284</v>
      </c>
      <c r="D258" s="16" t="s">
        <v>3284</v>
      </c>
      <c r="E258" s="7" t="s">
        <v>796</v>
      </c>
      <c r="F258" s="7" t="s">
        <v>3301</v>
      </c>
      <c r="G258" s="7" t="s">
        <v>3322</v>
      </c>
      <c r="H258" s="8" t="s">
        <v>3303</v>
      </c>
      <c r="I258" s="8" t="s">
        <v>105</v>
      </c>
      <c r="J258" s="8" t="s">
        <v>3304</v>
      </c>
      <c r="K258" s="8" t="s">
        <v>3289</v>
      </c>
      <c r="L258" s="8" t="s">
        <v>3332</v>
      </c>
      <c r="M258" s="7" t="s">
        <v>3337</v>
      </c>
      <c r="N258" s="7" t="s">
        <v>91</v>
      </c>
      <c r="O258" s="17">
        <v>0.14713000000000001</v>
      </c>
      <c r="P258" s="17">
        <v>1.1199999999999999E-5</v>
      </c>
      <c r="Q258" s="17">
        <v>6.4916110000000002E-4</v>
      </c>
      <c r="R258" s="39">
        <v>137901.46867999987</v>
      </c>
      <c r="S258" s="3">
        <f t="shared" si="17"/>
        <v>20289.443086888383</v>
      </c>
      <c r="T258" s="3">
        <f t="shared" si="18"/>
        <v>1.5444964492159985</v>
      </c>
      <c r="U258" s="3">
        <f t="shared" si="19"/>
        <v>89.520269099924263</v>
      </c>
      <c r="V258" s="2" t="s">
        <v>3292</v>
      </c>
      <c r="W258" s="2" t="s">
        <v>3292</v>
      </c>
      <c r="X258" s="2" t="s">
        <v>3292</v>
      </c>
      <c r="Y258" s="4">
        <f t="shared" si="20"/>
        <v>20.380507852437525</v>
      </c>
      <c r="Z258" s="7" t="str">
        <f>INDEX('Look Up '!B:B,MATCH(M258,'Look Up '!A:A,0))</f>
        <v>Scope3Mandatory</v>
      </c>
      <c r="AA258" s="7" t="str">
        <f>INDEX('Look Up '!C:C,MATCH(M258,'Look Up '!A:A,0))</f>
        <v>Business travel - Air travel international - Economy</v>
      </c>
      <c r="AB258" s="7" t="str">
        <f>INDEX('Look Up '!D:D,MATCH(M258,'Look Up '!A:A,0))</f>
        <v>Air Travel - Long Haul Economy</v>
      </c>
      <c r="AC258" s="7" t="str">
        <f>INDEX('Look Up '!E:E,MATCH(M258,'Look Up '!A:A,0))</f>
        <v>pkm (person kilometers travelled)</v>
      </c>
    </row>
    <row r="259" spans="1:29" ht="47.25" x14ac:dyDescent="0.25">
      <c r="A259" s="14">
        <v>45748</v>
      </c>
      <c r="B259" s="14">
        <v>45838</v>
      </c>
      <c r="C259" s="15" t="s">
        <v>3284</v>
      </c>
      <c r="D259" s="16" t="s">
        <v>3284</v>
      </c>
      <c r="E259" s="7" t="s">
        <v>796</v>
      </c>
      <c r="F259" s="7" t="s">
        <v>3301</v>
      </c>
      <c r="G259" s="7" t="s">
        <v>3322</v>
      </c>
      <c r="H259" s="8" t="s">
        <v>3303</v>
      </c>
      <c r="I259" s="8" t="s">
        <v>109</v>
      </c>
      <c r="J259" s="8" t="s">
        <v>3304</v>
      </c>
      <c r="K259" s="8" t="s">
        <v>3289</v>
      </c>
      <c r="L259" s="8" t="s">
        <v>3332</v>
      </c>
      <c r="M259" s="7" t="s">
        <v>3338</v>
      </c>
      <c r="N259" s="7" t="s">
        <v>91</v>
      </c>
      <c r="O259" s="17">
        <v>0.23541000000000001</v>
      </c>
      <c r="P259" s="17">
        <v>1.1199999999999999E-5</v>
      </c>
      <c r="Q259" s="17">
        <v>1.0404361999999999E-3</v>
      </c>
      <c r="R259" s="39">
        <v>105891.61652000001</v>
      </c>
      <c r="S259" s="3">
        <f t="shared" si="17"/>
        <v>24927.945444973204</v>
      </c>
      <c r="T259" s="3">
        <f t="shared" si="18"/>
        <v>1.1859861050240001</v>
      </c>
      <c r="U259" s="3">
        <f t="shared" si="19"/>
        <v>110.17347110392602</v>
      </c>
      <c r="V259" s="2" t="s">
        <v>3292</v>
      </c>
      <c r="W259" s="2" t="s">
        <v>3292</v>
      </c>
      <c r="X259" s="2" t="s">
        <v>3292</v>
      </c>
      <c r="Y259" s="4">
        <f t="shared" si="20"/>
        <v>25.039304902182153</v>
      </c>
      <c r="Z259" s="7" t="str">
        <f>INDEX('Look Up '!B:B,MATCH(M259,'Look Up '!A:A,0))</f>
        <v>Scope3Mandatory</v>
      </c>
      <c r="AA259" s="7" t="str">
        <f>INDEX('Look Up '!C:C,MATCH(M259,'Look Up '!A:A,0))</f>
        <v>Business travel - Air travel international - Premium economy</v>
      </c>
      <c r="AB259" s="7" t="str">
        <f>INDEX('Look Up '!D:D,MATCH(M259,'Look Up '!A:A,0))</f>
        <v>Air Travel - Long Haul Premium Economy</v>
      </c>
      <c r="AC259" s="7" t="str">
        <f>INDEX('Look Up '!E:E,MATCH(M259,'Look Up '!A:A,0))</f>
        <v>pkm (person kilometers travelled)</v>
      </c>
    </row>
    <row r="260" spans="1:29" ht="47.25" hidden="1" x14ac:dyDescent="0.25">
      <c r="A260" s="14">
        <v>45748</v>
      </c>
      <c r="B260" s="14">
        <v>45838</v>
      </c>
      <c r="C260" s="15" t="s">
        <v>3284</v>
      </c>
      <c r="D260" s="16" t="s">
        <v>3284</v>
      </c>
      <c r="E260" s="7" t="s">
        <v>796</v>
      </c>
      <c r="F260" s="7" t="s">
        <v>3301</v>
      </c>
      <c r="G260" s="7" t="s">
        <v>3322</v>
      </c>
      <c r="H260" s="8" t="s">
        <v>3303</v>
      </c>
      <c r="I260" s="8" t="s">
        <v>113</v>
      </c>
      <c r="J260" s="8" t="s">
        <v>3304</v>
      </c>
      <c r="K260" s="8" t="s">
        <v>3289</v>
      </c>
      <c r="L260" s="8" t="s">
        <v>3332</v>
      </c>
      <c r="M260" s="7" t="s">
        <v>3339</v>
      </c>
      <c r="N260" s="7" t="s">
        <v>91</v>
      </c>
      <c r="O260" s="17">
        <v>0.22539000000000001</v>
      </c>
      <c r="P260" s="17">
        <v>1.1199999999999999E-5</v>
      </c>
      <c r="Q260" s="17">
        <v>9.9597319999999989E-4</v>
      </c>
      <c r="R260" s="39">
        <v>0</v>
      </c>
      <c r="S260" s="3">
        <f t="shared" si="17"/>
        <v>0</v>
      </c>
      <c r="T260" s="3">
        <f t="shared" si="18"/>
        <v>0</v>
      </c>
      <c r="U260" s="3">
        <f t="shared" si="19"/>
        <v>0</v>
      </c>
      <c r="V260" s="2" t="s">
        <v>3292</v>
      </c>
      <c r="W260" s="2" t="s">
        <v>3292</v>
      </c>
      <c r="X260" s="2" t="s">
        <v>3292</v>
      </c>
      <c r="Y260" s="4">
        <f t="shared" si="20"/>
        <v>0</v>
      </c>
      <c r="Z260" s="7" t="str">
        <f>INDEX('Look Up '!B:B,MATCH(M260,'Look Up '!A:A,0))</f>
        <v>Scope3Mandatory</v>
      </c>
      <c r="AA260" s="7" t="str">
        <f>INDEX('Look Up '!C:C,MATCH(M260,'Look Up '!A:A,0))</f>
        <v>Business travel - Air travel international - Business class</v>
      </c>
      <c r="AB260" s="7" t="str">
        <f>INDEX('Look Up '!D:D,MATCH(M260,'Look Up '!A:A,0))</f>
        <v>Air Travel - Short Haul Business</v>
      </c>
      <c r="AC260" s="7" t="str">
        <f>INDEX('Look Up '!E:E,MATCH(M260,'Look Up '!A:A,0))</f>
        <v>pkm (person kilometers travelled)</v>
      </c>
    </row>
    <row r="261" spans="1:29" ht="47.25" x14ac:dyDescent="0.25">
      <c r="A261" s="14">
        <v>45748</v>
      </c>
      <c r="B261" s="14">
        <v>45838</v>
      </c>
      <c r="C261" s="15" t="s">
        <v>3284</v>
      </c>
      <c r="D261" s="16" t="s">
        <v>3284</v>
      </c>
      <c r="E261" s="7" t="s">
        <v>796</v>
      </c>
      <c r="F261" s="7" t="s">
        <v>3301</v>
      </c>
      <c r="G261" s="7" t="s">
        <v>3322</v>
      </c>
      <c r="H261" s="8" t="s">
        <v>3303</v>
      </c>
      <c r="I261" s="8" t="s">
        <v>115</v>
      </c>
      <c r="J261" s="8" t="s">
        <v>3304</v>
      </c>
      <c r="K261" s="8" t="s">
        <v>3289</v>
      </c>
      <c r="L261" s="8" t="s">
        <v>3332</v>
      </c>
      <c r="M261" s="7" t="s">
        <v>3340</v>
      </c>
      <c r="N261" s="7" t="s">
        <v>91</v>
      </c>
      <c r="O261" s="17">
        <v>0.15026</v>
      </c>
      <c r="P261" s="17">
        <v>1.1199999999999999E-5</v>
      </c>
      <c r="Q261" s="17">
        <v>6.6694629999999996E-4</v>
      </c>
      <c r="R261" s="39">
        <v>116073.936</v>
      </c>
      <c r="S261" s="3">
        <f t="shared" ref="S261:S304" si="21">SUM(O261*R261)</f>
        <v>17441.26962336</v>
      </c>
      <c r="T261" s="3">
        <f t="shared" ref="T261:T304" si="22">SUM(P261*R261)</f>
        <v>1.3000280832</v>
      </c>
      <c r="U261" s="3">
        <f t="shared" ref="U261:U304" si="23">SUM(Q261*R261)</f>
        <v>77.415082141636802</v>
      </c>
      <c r="V261" s="2" t="s">
        <v>3292</v>
      </c>
      <c r="W261" s="2" t="s">
        <v>3292</v>
      </c>
      <c r="X261" s="2" t="s">
        <v>3292</v>
      </c>
      <c r="Y261" s="4">
        <f t="shared" si="20"/>
        <v>17.519984733584835</v>
      </c>
      <c r="Z261" s="7" t="str">
        <f>INDEX('Look Up '!B:B,MATCH(M261,'Look Up '!A:A,0))</f>
        <v>Scope3Mandatory</v>
      </c>
      <c r="AA261" s="7" t="str">
        <f>INDEX('Look Up '!C:C,MATCH(M261,'Look Up '!A:A,0))</f>
        <v>Business travel - Air travel international - Economy</v>
      </c>
      <c r="AB261" s="7" t="str">
        <f>INDEX('Look Up '!D:D,MATCH(M261,'Look Up '!A:A,0))</f>
        <v>Air Travel - Short Haul Economy</v>
      </c>
      <c r="AC261" s="7" t="str">
        <f>INDEX('Look Up '!E:E,MATCH(M261,'Look Up '!A:A,0))</f>
        <v>pkm (person kilometers travelled)</v>
      </c>
    </row>
    <row r="262" spans="1:29" ht="63" hidden="1" x14ac:dyDescent="0.25">
      <c r="A262" s="14">
        <v>45748</v>
      </c>
      <c r="B262" s="14">
        <v>45838</v>
      </c>
      <c r="C262" s="15" t="s">
        <v>3284</v>
      </c>
      <c r="D262" s="16" t="s">
        <v>3284</v>
      </c>
      <c r="E262" s="7" t="s">
        <v>815</v>
      </c>
      <c r="F262" s="7" t="s">
        <v>3301</v>
      </c>
      <c r="G262" s="7" t="s">
        <v>3341</v>
      </c>
      <c r="H262" s="8" t="s">
        <v>3303</v>
      </c>
      <c r="I262" s="8" t="s">
        <v>186</v>
      </c>
      <c r="J262" s="8" t="s">
        <v>3304</v>
      </c>
      <c r="K262" s="8" t="s">
        <v>3342</v>
      </c>
      <c r="L262" s="8" t="s">
        <v>3343</v>
      </c>
      <c r="M262" s="7" t="s">
        <v>186</v>
      </c>
      <c r="N262" s="7" t="s">
        <v>170</v>
      </c>
      <c r="O262" s="17">
        <v>0.3137383869</v>
      </c>
      <c r="P262" s="17">
        <v>4.1714509999999996E-3</v>
      </c>
      <c r="Q262" s="17">
        <v>9.5708615999999993E-3</v>
      </c>
      <c r="R262" s="39">
        <v>0</v>
      </c>
      <c r="S262" s="3">
        <f t="shared" si="21"/>
        <v>0</v>
      </c>
      <c r="T262" s="3">
        <f t="shared" si="22"/>
        <v>0</v>
      </c>
      <c r="U262" s="3">
        <f t="shared" si="23"/>
        <v>0</v>
      </c>
      <c r="V262" s="2" t="s">
        <v>3292</v>
      </c>
      <c r="W262" s="2" t="s">
        <v>3292</v>
      </c>
      <c r="X262" s="2" t="s">
        <v>3292</v>
      </c>
      <c r="Y262" s="4">
        <f t="shared" si="20"/>
        <v>0</v>
      </c>
      <c r="Z262" s="7" t="e">
        <f>INDEX('Look Up '!B:B,MATCH(M262,'Look Up '!A:A,0))</f>
        <v>#N/A</v>
      </c>
      <c r="AA262" s="7" t="e">
        <f>INDEX('Look Up '!C:C,MATCH(M262,'Look Up '!A:A,0))</f>
        <v>#N/A</v>
      </c>
      <c r="AB262" s="7" t="e">
        <f>INDEX('Look Up '!D:D,MATCH(M262,'Look Up '!A:A,0))</f>
        <v>#N/A</v>
      </c>
      <c r="AC262" s="7" t="e">
        <f>INDEX('Look Up '!E:E,MATCH(M262,'Look Up '!A:A,0))</f>
        <v>#N/A</v>
      </c>
    </row>
    <row r="263" spans="1:29" ht="63" hidden="1" x14ac:dyDescent="0.25">
      <c r="A263" s="14">
        <v>45748</v>
      </c>
      <c r="B263" s="14">
        <v>45838</v>
      </c>
      <c r="C263" s="15" t="s">
        <v>3284</v>
      </c>
      <c r="D263" s="16" t="s">
        <v>3284</v>
      </c>
      <c r="E263" s="7" t="s">
        <v>815</v>
      </c>
      <c r="F263" s="7" t="s">
        <v>3301</v>
      </c>
      <c r="G263" s="7" t="s">
        <v>3341</v>
      </c>
      <c r="H263" s="8" t="s">
        <v>3303</v>
      </c>
      <c r="I263" s="8" t="s">
        <v>172</v>
      </c>
      <c r="J263" s="8" t="s">
        <v>3304</v>
      </c>
      <c r="K263" s="8" t="s">
        <v>3342</v>
      </c>
      <c r="L263" s="8" t="s">
        <v>3343</v>
      </c>
      <c r="M263" s="7" t="s">
        <v>172</v>
      </c>
      <c r="N263" s="7" t="s">
        <v>170</v>
      </c>
      <c r="O263" s="17">
        <v>0.30088263990000003</v>
      </c>
      <c r="P263" s="17">
        <v>4.5103720000000001E-4</v>
      </c>
      <c r="Q263" s="17">
        <v>4.2687454000000001E-3</v>
      </c>
      <c r="R263" s="39">
        <v>0</v>
      </c>
      <c r="S263" s="3">
        <f t="shared" si="21"/>
        <v>0</v>
      </c>
      <c r="T263" s="3">
        <f t="shared" si="22"/>
        <v>0</v>
      </c>
      <c r="U263" s="3">
        <f t="shared" si="23"/>
        <v>0</v>
      </c>
      <c r="V263" s="2" t="s">
        <v>3292</v>
      </c>
      <c r="W263" s="2" t="s">
        <v>3292</v>
      </c>
      <c r="X263" s="2" t="s">
        <v>3292</v>
      </c>
      <c r="Y263" s="4">
        <f t="shared" si="20"/>
        <v>0</v>
      </c>
      <c r="Z263" s="7" t="str">
        <f>INDEX('Look Up '!B:B,MATCH(M263,'Look Up '!A:A,0))</f>
        <v>Scope3Mandatory</v>
      </c>
      <c r="AA263" s="7" t="str">
        <f>INDEX('Look Up '!C:C,MATCH(M263,'Look Up '!A:A,0))</f>
        <v>Freight rail, road, coastal shipping and couriers</v>
      </c>
      <c r="AB263" s="7" t="str">
        <f>INDEX('Look Up '!D:D,MATCH(M263,'Look Up '!A:A,0))</f>
        <v>Freight - Light Vehicle-Diesel-&lt;2010-2000-3000CC</v>
      </c>
      <c r="AC263" s="7" t="str">
        <f>INDEX('Look Up '!E:E,MATCH(M263,'Look Up '!A:A,0))</f>
        <v>km</v>
      </c>
    </row>
    <row r="264" spans="1:29" ht="63" hidden="1" x14ac:dyDescent="0.25">
      <c r="A264" s="14">
        <v>45748</v>
      </c>
      <c r="B264" s="14">
        <v>45838</v>
      </c>
      <c r="C264" s="15" t="s">
        <v>3284</v>
      </c>
      <c r="D264" s="16" t="s">
        <v>3284</v>
      </c>
      <c r="E264" s="7" t="s">
        <v>815</v>
      </c>
      <c r="F264" s="7" t="s">
        <v>3301</v>
      </c>
      <c r="G264" s="7" t="s">
        <v>3341</v>
      </c>
      <c r="H264" s="8" t="s">
        <v>3303</v>
      </c>
      <c r="I264" s="8" t="s">
        <v>188</v>
      </c>
      <c r="J264" s="8" t="s">
        <v>3304</v>
      </c>
      <c r="K264" s="8" t="s">
        <v>3342</v>
      </c>
      <c r="L264" s="8" t="s">
        <v>3343</v>
      </c>
      <c r="M264" s="7" t="s">
        <v>188</v>
      </c>
      <c r="N264" s="7" t="s">
        <v>170</v>
      </c>
      <c r="O264" s="17">
        <v>0.2627631808</v>
      </c>
      <c r="P264" s="17">
        <v>3.4936870000000001E-3</v>
      </c>
      <c r="Q264" s="17">
        <v>8.0158186999999999E-3</v>
      </c>
      <c r="R264" s="39">
        <v>0</v>
      </c>
      <c r="S264" s="3">
        <f t="shared" si="21"/>
        <v>0</v>
      </c>
      <c r="T264" s="3">
        <f t="shared" si="22"/>
        <v>0</v>
      </c>
      <c r="U264" s="3">
        <f t="shared" si="23"/>
        <v>0</v>
      </c>
      <c r="V264" s="2" t="s">
        <v>3292</v>
      </c>
      <c r="W264" s="2" t="s">
        <v>3292</v>
      </c>
      <c r="X264" s="2" t="s">
        <v>3292</v>
      </c>
      <c r="Y264" s="4">
        <f t="shared" si="20"/>
        <v>0</v>
      </c>
      <c r="Z264" s="7" t="e">
        <f>INDEX('Look Up '!B:B,MATCH(M264,'Look Up '!A:A,0))</f>
        <v>#N/A</v>
      </c>
      <c r="AA264" s="7" t="e">
        <f>INDEX('Look Up '!C:C,MATCH(M264,'Look Up '!A:A,0))</f>
        <v>#N/A</v>
      </c>
      <c r="AB264" s="7" t="e">
        <f>INDEX('Look Up '!D:D,MATCH(M264,'Look Up '!A:A,0))</f>
        <v>#N/A</v>
      </c>
      <c r="AC264" s="7" t="e">
        <f>INDEX('Look Up '!E:E,MATCH(M264,'Look Up '!A:A,0))</f>
        <v>#N/A</v>
      </c>
    </row>
    <row r="265" spans="1:29" ht="63" hidden="1" x14ac:dyDescent="0.25">
      <c r="A265" s="14">
        <v>45748</v>
      </c>
      <c r="B265" s="14">
        <v>45838</v>
      </c>
      <c r="C265" s="15" t="s">
        <v>3284</v>
      </c>
      <c r="D265" s="16" t="s">
        <v>3284</v>
      </c>
      <c r="E265" s="7" t="s">
        <v>815</v>
      </c>
      <c r="F265" s="7" t="s">
        <v>3301</v>
      </c>
      <c r="G265" s="7" t="s">
        <v>3341</v>
      </c>
      <c r="H265" s="8" t="s">
        <v>3303</v>
      </c>
      <c r="I265" s="8" t="s">
        <v>190</v>
      </c>
      <c r="J265" s="8" t="s">
        <v>3304</v>
      </c>
      <c r="K265" s="8" t="s">
        <v>3342</v>
      </c>
      <c r="L265" s="8" t="s">
        <v>3343</v>
      </c>
      <c r="M265" s="7" t="s">
        <v>190</v>
      </c>
      <c r="N265" s="7" t="s">
        <v>170</v>
      </c>
      <c r="O265" s="17">
        <v>0.27795311439999998</v>
      </c>
      <c r="P265" s="17">
        <v>3.6956517000000001E-3</v>
      </c>
      <c r="Q265" s="17">
        <v>8.4792007999999995E-3</v>
      </c>
      <c r="R265" s="39">
        <v>0</v>
      </c>
      <c r="S265" s="3">
        <f t="shared" si="21"/>
        <v>0</v>
      </c>
      <c r="T265" s="3">
        <f t="shared" si="22"/>
        <v>0</v>
      </c>
      <c r="U265" s="3">
        <f t="shared" si="23"/>
        <v>0</v>
      </c>
      <c r="V265" s="2" t="s">
        <v>3292</v>
      </c>
      <c r="W265" s="2" t="s">
        <v>3292</v>
      </c>
      <c r="X265" s="2" t="s">
        <v>3292</v>
      </c>
      <c r="Y265" s="4">
        <f t="shared" si="20"/>
        <v>0</v>
      </c>
      <c r="Z265" s="7" t="e">
        <f>INDEX('Look Up '!B:B,MATCH(M265,'Look Up '!A:A,0))</f>
        <v>#N/A</v>
      </c>
      <c r="AA265" s="7" t="e">
        <f>INDEX('Look Up '!C:C,MATCH(M265,'Look Up '!A:A,0))</f>
        <v>#N/A</v>
      </c>
      <c r="AB265" s="7" t="e">
        <f>INDEX('Look Up '!D:D,MATCH(M265,'Look Up '!A:A,0))</f>
        <v>#N/A</v>
      </c>
      <c r="AC265" s="7" t="e">
        <f>INDEX('Look Up '!E:E,MATCH(M265,'Look Up '!A:A,0))</f>
        <v>#N/A</v>
      </c>
    </row>
    <row r="266" spans="1:29" ht="63" hidden="1" x14ac:dyDescent="0.25">
      <c r="A266" s="14">
        <v>45748</v>
      </c>
      <c r="B266" s="14">
        <v>45838</v>
      </c>
      <c r="C266" s="15" t="s">
        <v>3284</v>
      </c>
      <c r="D266" s="16" t="s">
        <v>3284</v>
      </c>
      <c r="E266" s="7" t="s">
        <v>815</v>
      </c>
      <c r="F266" s="7" t="s">
        <v>3301</v>
      </c>
      <c r="G266" s="7" t="s">
        <v>3341</v>
      </c>
      <c r="H266" s="8" t="s">
        <v>3303</v>
      </c>
      <c r="I266" s="8" t="s">
        <v>176</v>
      </c>
      <c r="J266" s="8" t="s">
        <v>3304</v>
      </c>
      <c r="K266" s="8" t="s">
        <v>3342</v>
      </c>
      <c r="L266" s="8" t="s">
        <v>3343</v>
      </c>
      <c r="M266" s="7" t="s">
        <v>176</v>
      </c>
      <c r="N266" s="7" t="s">
        <v>170</v>
      </c>
      <c r="O266" s="17">
        <v>0.26656370509999999</v>
      </c>
      <c r="P266" s="17">
        <v>3.9959149999999998E-4</v>
      </c>
      <c r="Q266" s="17">
        <v>3.7818486000000002E-3</v>
      </c>
      <c r="R266" s="39">
        <v>0</v>
      </c>
      <c r="S266" s="3">
        <f t="shared" si="21"/>
        <v>0</v>
      </c>
      <c r="T266" s="3">
        <f t="shared" si="22"/>
        <v>0</v>
      </c>
      <c r="U266" s="3">
        <f t="shared" si="23"/>
        <v>0</v>
      </c>
      <c r="V266" s="2" t="s">
        <v>3292</v>
      </c>
      <c r="W266" s="2" t="s">
        <v>3292</v>
      </c>
      <c r="X266" s="2" t="s">
        <v>3292</v>
      </c>
      <c r="Y266" s="4">
        <f t="shared" si="20"/>
        <v>0</v>
      </c>
      <c r="Z266" s="7" t="str">
        <f>INDEX('Look Up '!B:B,MATCH(M266,'Look Up '!A:A,0))</f>
        <v>Scope3Mandatory</v>
      </c>
      <c r="AA266" s="7" t="str">
        <f>INDEX('Look Up '!C:C,MATCH(M266,'Look Up '!A:A,0))</f>
        <v>Freight rail, road, coastal shipping and couriers</v>
      </c>
      <c r="AB266" s="7" t="str">
        <f>INDEX('Look Up '!D:D,MATCH(M266,'Look Up '!A:A,0))</f>
        <v>Freight - Light Vehicle-Diesel-&lt;2015-2000-3000CC</v>
      </c>
      <c r="AC266" s="7" t="str">
        <f>INDEX('Look Up '!E:E,MATCH(M266,'Look Up '!A:A,0))</f>
        <v>km</v>
      </c>
    </row>
    <row r="267" spans="1:29" ht="47.25" hidden="1" x14ac:dyDescent="0.25">
      <c r="A267" s="14">
        <v>45748</v>
      </c>
      <c r="B267" s="14">
        <v>45838</v>
      </c>
      <c r="C267" s="15" t="s">
        <v>3284</v>
      </c>
      <c r="D267" s="16" t="s">
        <v>3284</v>
      </c>
      <c r="E267" s="7" t="s">
        <v>815</v>
      </c>
      <c r="F267" s="7" t="s">
        <v>3301</v>
      </c>
      <c r="G267" s="7" t="s">
        <v>3341</v>
      </c>
      <c r="H267" s="8" t="s">
        <v>3303</v>
      </c>
      <c r="I267" s="8" t="s">
        <v>174</v>
      </c>
      <c r="J267" s="8" t="s">
        <v>3304</v>
      </c>
      <c r="K267" s="8" t="s">
        <v>3342</v>
      </c>
      <c r="L267" s="8" t="s">
        <v>3343</v>
      </c>
      <c r="M267" s="7" t="s">
        <v>174</v>
      </c>
      <c r="N267" s="7" t="s">
        <v>170</v>
      </c>
      <c r="O267" s="17">
        <v>0.26991835600000003</v>
      </c>
      <c r="P267" s="17">
        <v>4.0462030000000001E-4</v>
      </c>
      <c r="Q267" s="17">
        <v>3.8294423999999999E-3</v>
      </c>
      <c r="R267" s="39">
        <v>0</v>
      </c>
      <c r="S267" s="3">
        <f t="shared" si="21"/>
        <v>0</v>
      </c>
      <c r="T267" s="3">
        <f t="shared" si="22"/>
        <v>0</v>
      </c>
      <c r="U267" s="3">
        <f t="shared" si="23"/>
        <v>0</v>
      </c>
      <c r="V267" s="2" t="s">
        <v>3292</v>
      </c>
      <c r="W267" s="2" t="s">
        <v>3292</v>
      </c>
      <c r="X267" s="2" t="s">
        <v>3292</v>
      </c>
      <c r="Y267" s="4">
        <f t="shared" si="20"/>
        <v>0</v>
      </c>
      <c r="Z267" s="7" t="str">
        <f>INDEX('Look Up '!B:B,MATCH(M267,'Look Up '!A:A,0))</f>
        <v>Scope3Mandatory</v>
      </c>
      <c r="AA267" s="7" t="str">
        <f>INDEX('Look Up '!C:C,MATCH(M267,'Look Up '!A:A,0))</f>
        <v>Freight rail, road, coastal shipping and couriers</v>
      </c>
      <c r="AB267" s="7" t="str">
        <f>INDEX('Look Up '!D:D,MATCH(M267,'Look Up '!A:A,0))</f>
        <v>Freight - Light Vehicle-Diesel-&lt;2015-&gt;=3000CC</v>
      </c>
      <c r="AC267" s="7" t="str">
        <f>INDEX('Look Up '!E:E,MATCH(M267,'Look Up '!A:A,0))</f>
        <v>km</v>
      </c>
    </row>
    <row r="268" spans="1:29" ht="63" hidden="1" x14ac:dyDescent="0.25">
      <c r="A268" s="14">
        <v>45748</v>
      </c>
      <c r="B268" s="14">
        <v>45838</v>
      </c>
      <c r="C268" s="15" t="s">
        <v>3284</v>
      </c>
      <c r="D268" s="16" t="s">
        <v>3284</v>
      </c>
      <c r="E268" s="7" t="s">
        <v>815</v>
      </c>
      <c r="F268" s="7" t="s">
        <v>3301</v>
      </c>
      <c r="G268" s="7" t="s">
        <v>3341</v>
      </c>
      <c r="H268" s="8" t="s">
        <v>3303</v>
      </c>
      <c r="I268" s="8" t="s">
        <v>192</v>
      </c>
      <c r="J268" s="8" t="s">
        <v>3304</v>
      </c>
      <c r="K268" s="8" t="s">
        <v>3342</v>
      </c>
      <c r="L268" s="8" t="s">
        <v>3343</v>
      </c>
      <c r="M268" s="7" t="s">
        <v>192</v>
      </c>
      <c r="N268" s="7" t="s">
        <v>170</v>
      </c>
      <c r="O268" s="17">
        <v>0.24883386220000001</v>
      </c>
      <c r="P268" s="17">
        <v>3.3084834999999998E-3</v>
      </c>
      <c r="Q268" s="17">
        <v>7.5908928000000004E-3</v>
      </c>
      <c r="R268" s="39">
        <v>0</v>
      </c>
      <c r="S268" s="3">
        <f t="shared" si="21"/>
        <v>0</v>
      </c>
      <c r="T268" s="3">
        <f t="shared" si="22"/>
        <v>0</v>
      </c>
      <c r="U268" s="3">
        <f t="shared" si="23"/>
        <v>0</v>
      </c>
      <c r="V268" s="2" t="s">
        <v>3292</v>
      </c>
      <c r="W268" s="2" t="s">
        <v>3292</v>
      </c>
      <c r="X268" s="2" t="s">
        <v>3292</v>
      </c>
      <c r="Y268" s="4">
        <f t="shared" si="20"/>
        <v>0</v>
      </c>
      <c r="Z268" s="7" t="str">
        <f>INDEX('Look Up '!B:B,MATCH(M268,'Look Up '!A:A,0))</f>
        <v>Scope3Mandatory</v>
      </c>
      <c r="AA268" s="7" t="str">
        <f>INDEX('Look Up '!C:C,MATCH(M268,'Look Up '!A:A,0))</f>
        <v>Freight rail, road, coastal shipping and couriers</v>
      </c>
      <c r="AB268" s="7" t="str">
        <f>INDEX('Look Up '!D:D,MATCH(M268,'Look Up '!A:A,0))</f>
        <v>Freight - Light Vehicle-Petrol-&gt;2015-1600-2000CC</v>
      </c>
      <c r="AC268" s="7" t="str">
        <f>INDEX('Look Up '!E:E,MATCH(M268,'Look Up '!A:A,0))</f>
        <v>km</v>
      </c>
    </row>
    <row r="269" spans="1:29" ht="63" hidden="1" x14ac:dyDescent="0.25">
      <c r="A269" s="14">
        <v>45748</v>
      </c>
      <c r="B269" s="14">
        <v>45838</v>
      </c>
      <c r="C269" s="15" t="s">
        <v>3284</v>
      </c>
      <c r="D269" s="16" t="s">
        <v>3284</v>
      </c>
      <c r="E269" s="7" t="s">
        <v>815</v>
      </c>
      <c r="F269" s="7" t="s">
        <v>3301</v>
      </c>
      <c r="G269" s="7" t="s">
        <v>3341</v>
      </c>
      <c r="H269" s="8" t="s">
        <v>3303</v>
      </c>
      <c r="I269" s="8" t="s">
        <v>194</v>
      </c>
      <c r="J269" s="8" t="s">
        <v>3304</v>
      </c>
      <c r="K269" s="8" t="s">
        <v>3342</v>
      </c>
      <c r="L269" s="8" t="s">
        <v>3343</v>
      </c>
      <c r="M269" s="7" t="s">
        <v>194</v>
      </c>
      <c r="N269" s="7" t="s">
        <v>170</v>
      </c>
      <c r="O269" s="17">
        <v>0.2632185635</v>
      </c>
      <c r="P269" s="17">
        <v>3.4997418000000001E-3</v>
      </c>
      <c r="Q269" s="17">
        <v>8.0297106E-3</v>
      </c>
      <c r="R269" s="39">
        <v>0</v>
      </c>
      <c r="S269" s="3">
        <f t="shared" si="21"/>
        <v>0</v>
      </c>
      <c r="T269" s="3">
        <f t="shared" si="22"/>
        <v>0</v>
      </c>
      <c r="U269" s="3">
        <f t="shared" si="23"/>
        <v>0</v>
      </c>
      <c r="V269" s="2" t="s">
        <v>3292</v>
      </c>
      <c r="W269" s="2" t="s">
        <v>3292</v>
      </c>
      <c r="X269" s="2" t="s">
        <v>3292</v>
      </c>
      <c r="Y269" s="4">
        <f t="shared" si="20"/>
        <v>0</v>
      </c>
      <c r="Z269" s="7" t="str">
        <f>INDEX('Look Up '!B:B,MATCH(M269,'Look Up '!A:A,0))</f>
        <v>Scope3Mandatory</v>
      </c>
      <c r="AA269" s="7" t="str">
        <f>INDEX('Look Up '!C:C,MATCH(M269,'Look Up '!A:A,0))</f>
        <v>Freight rail, road, coastal shipping and couriers</v>
      </c>
      <c r="AB269" s="7" t="str">
        <f>INDEX('Look Up '!D:D,MATCH(M269,'Look Up '!A:A,0))</f>
        <v>Freight - Light Vehicle-Petrol-&gt;2015-2000-3000CC</v>
      </c>
      <c r="AC269" s="7" t="str">
        <f>INDEX('Look Up '!E:E,MATCH(M269,'Look Up '!A:A,0))</f>
        <v>km</v>
      </c>
    </row>
    <row r="270" spans="1:29" ht="63" hidden="1" x14ac:dyDescent="0.25">
      <c r="A270" s="14">
        <v>45748</v>
      </c>
      <c r="B270" s="14">
        <v>45838</v>
      </c>
      <c r="C270" s="15" t="s">
        <v>3284</v>
      </c>
      <c r="D270" s="16" t="s">
        <v>3284</v>
      </c>
      <c r="E270" s="7" t="s">
        <v>815</v>
      </c>
      <c r="F270" s="7" t="s">
        <v>3301</v>
      </c>
      <c r="G270" s="7" t="s">
        <v>3341</v>
      </c>
      <c r="H270" s="8" t="s">
        <v>3303</v>
      </c>
      <c r="I270" s="8" t="s">
        <v>180</v>
      </c>
      <c r="J270" s="8" t="s">
        <v>3304</v>
      </c>
      <c r="K270" s="8" t="s">
        <v>3342</v>
      </c>
      <c r="L270" s="8" t="s">
        <v>3343</v>
      </c>
      <c r="M270" s="7" t="s">
        <v>180</v>
      </c>
      <c r="N270" s="7" t="s">
        <v>170</v>
      </c>
      <c r="O270" s="17">
        <v>0.23542205090000001</v>
      </c>
      <c r="P270" s="17">
        <v>3.529087E-4</v>
      </c>
      <c r="Q270" s="17">
        <v>3.3400291E-3</v>
      </c>
      <c r="R270" s="39">
        <v>0</v>
      </c>
      <c r="S270" s="3">
        <f t="shared" si="21"/>
        <v>0</v>
      </c>
      <c r="T270" s="3">
        <f t="shared" si="22"/>
        <v>0</v>
      </c>
      <c r="U270" s="3">
        <f t="shared" si="23"/>
        <v>0</v>
      </c>
      <c r="V270" s="2" t="s">
        <v>3292</v>
      </c>
      <c r="W270" s="2" t="s">
        <v>3292</v>
      </c>
      <c r="X270" s="2" t="s">
        <v>3292</v>
      </c>
      <c r="Y270" s="4">
        <f t="shared" ref="Y270:Y304" si="24">SUM(S270:U270)/1000</f>
        <v>0</v>
      </c>
      <c r="Z270" s="7" t="e">
        <f>INDEX('Look Up '!B:B,MATCH(M270,'Look Up '!A:A,0))</f>
        <v>#N/A</v>
      </c>
      <c r="AA270" s="7" t="e">
        <f>INDEX('Look Up '!C:C,MATCH(M270,'Look Up '!A:A,0))</f>
        <v>#N/A</v>
      </c>
      <c r="AB270" s="7" t="e">
        <f>INDEX('Look Up '!D:D,MATCH(M270,'Look Up '!A:A,0))</f>
        <v>#N/A</v>
      </c>
      <c r="AC270" s="7" t="e">
        <f>INDEX('Look Up '!E:E,MATCH(M270,'Look Up '!A:A,0))</f>
        <v>#N/A</v>
      </c>
    </row>
    <row r="271" spans="1:29" ht="63" hidden="1" x14ac:dyDescent="0.25">
      <c r="A271" s="14">
        <v>45748</v>
      </c>
      <c r="B271" s="14">
        <v>45838</v>
      </c>
      <c r="C271" s="15" t="s">
        <v>3284</v>
      </c>
      <c r="D271" s="16" t="s">
        <v>3284</v>
      </c>
      <c r="E271" s="7" t="s">
        <v>815</v>
      </c>
      <c r="F271" s="7" t="s">
        <v>3301</v>
      </c>
      <c r="G271" s="7" t="s">
        <v>3341</v>
      </c>
      <c r="H271" s="8" t="s">
        <v>3303</v>
      </c>
      <c r="I271" s="8" t="s">
        <v>182</v>
      </c>
      <c r="J271" s="8" t="s">
        <v>3304</v>
      </c>
      <c r="K271" s="8" t="s">
        <v>3342</v>
      </c>
      <c r="L271" s="8" t="s">
        <v>3343</v>
      </c>
      <c r="M271" s="7" t="s">
        <v>182</v>
      </c>
      <c r="N271" s="7" t="s">
        <v>170</v>
      </c>
      <c r="O271" s="17">
        <v>0.2524329173</v>
      </c>
      <c r="P271" s="17">
        <v>3.784088E-4</v>
      </c>
      <c r="Q271" s="17">
        <v>3.5813693000000001E-3</v>
      </c>
      <c r="R271" s="39">
        <v>0</v>
      </c>
      <c r="S271" s="3">
        <f t="shared" si="21"/>
        <v>0</v>
      </c>
      <c r="T271" s="3">
        <f t="shared" si="22"/>
        <v>0</v>
      </c>
      <c r="U271" s="3">
        <f t="shared" si="23"/>
        <v>0</v>
      </c>
      <c r="V271" s="2" t="s">
        <v>3292</v>
      </c>
      <c r="W271" s="2" t="s">
        <v>3292</v>
      </c>
      <c r="X271" s="2" t="s">
        <v>3292</v>
      </c>
      <c r="Y271" s="4">
        <f t="shared" si="24"/>
        <v>0</v>
      </c>
      <c r="Z271" s="7" t="str">
        <f>INDEX('Look Up '!B:B,MATCH(M271,'Look Up '!A:A,0))</f>
        <v>Scope3Mandatory</v>
      </c>
      <c r="AA271" s="7" t="str">
        <f>INDEX('Look Up '!C:C,MATCH(M271,'Look Up '!A:A,0))</f>
        <v>Freight rail, road, coastal shipping and couriers</v>
      </c>
      <c r="AB271" s="7" t="str">
        <f>INDEX('Look Up '!D:D,MATCH(M271,'Look Up '!A:A,0))</f>
        <v>Freight - Light Vehicle-Diesel-&gt;2015-2000-3000CC</v>
      </c>
      <c r="AC271" s="7" t="str">
        <f>INDEX('Look Up '!E:E,MATCH(M271,'Look Up '!A:A,0))</f>
        <v>km</v>
      </c>
    </row>
    <row r="272" spans="1:29" ht="47.25" hidden="1" x14ac:dyDescent="0.25">
      <c r="A272" s="14">
        <v>45748</v>
      </c>
      <c r="B272" s="14">
        <v>45838</v>
      </c>
      <c r="C272" s="15" t="s">
        <v>3284</v>
      </c>
      <c r="D272" s="16" t="s">
        <v>3284</v>
      </c>
      <c r="E272" s="7" t="s">
        <v>815</v>
      </c>
      <c r="F272" s="7" t="s">
        <v>3301</v>
      </c>
      <c r="G272" s="7" t="s">
        <v>3341</v>
      </c>
      <c r="H272" s="8" t="s">
        <v>3303</v>
      </c>
      <c r="I272" s="8" t="s">
        <v>178</v>
      </c>
      <c r="J272" s="8" t="s">
        <v>3304</v>
      </c>
      <c r="K272" s="8" t="s">
        <v>3342</v>
      </c>
      <c r="L272" s="8" t="s">
        <v>3343</v>
      </c>
      <c r="M272" s="7" t="s">
        <v>178</v>
      </c>
      <c r="N272" s="7" t="s">
        <v>170</v>
      </c>
      <c r="O272" s="17">
        <v>0.255609735</v>
      </c>
      <c r="P272" s="17">
        <v>3.8317100000000002E-4</v>
      </c>
      <c r="Q272" s="17">
        <v>3.6264400999999999E-3</v>
      </c>
      <c r="R272" s="39">
        <v>0</v>
      </c>
      <c r="S272" s="3">
        <f t="shared" si="21"/>
        <v>0</v>
      </c>
      <c r="T272" s="3">
        <f t="shared" si="22"/>
        <v>0</v>
      </c>
      <c r="U272" s="3">
        <f t="shared" si="23"/>
        <v>0</v>
      </c>
      <c r="V272" s="2" t="s">
        <v>3292</v>
      </c>
      <c r="W272" s="2" t="s">
        <v>3292</v>
      </c>
      <c r="X272" s="2" t="s">
        <v>3292</v>
      </c>
      <c r="Y272" s="4">
        <f t="shared" si="24"/>
        <v>0</v>
      </c>
      <c r="Z272" s="7" t="str">
        <f>INDEX('Look Up '!B:B,MATCH(M272,'Look Up '!A:A,0))</f>
        <v>Scope3Mandatory</v>
      </c>
      <c r="AA272" s="7" t="str">
        <f>INDEX('Look Up '!C:C,MATCH(M272,'Look Up '!A:A,0))</f>
        <v>Freight rail, road, coastal shipping and couriers</v>
      </c>
      <c r="AB272" s="7" t="str">
        <f>INDEX('Look Up '!D:D,MATCH(M272,'Look Up '!A:A,0))</f>
        <v>Freight - Light Vehicle-Diesel-&gt;2015-&gt;=3000CC</v>
      </c>
      <c r="AC272" s="7" t="str">
        <f>INDEX('Look Up '!E:E,MATCH(M272,'Look Up '!A:A,0))</f>
        <v>km</v>
      </c>
    </row>
    <row r="273" spans="1:29" ht="47.25" hidden="1" x14ac:dyDescent="0.25">
      <c r="A273" s="14">
        <v>45748</v>
      </c>
      <c r="B273" s="14">
        <v>45838</v>
      </c>
      <c r="C273" s="15" t="s">
        <v>3284</v>
      </c>
      <c r="D273" s="16" t="s">
        <v>3284</v>
      </c>
      <c r="E273" s="7" t="s">
        <v>815</v>
      </c>
      <c r="F273" s="7" t="s">
        <v>3301</v>
      </c>
      <c r="G273" s="7" t="s">
        <v>3344</v>
      </c>
      <c r="H273" s="8" t="s">
        <v>3303</v>
      </c>
      <c r="I273" s="8" t="s">
        <v>166</v>
      </c>
      <c r="J273" s="8" t="s">
        <v>3304</v>
      </c>
      <c r="K273" s="8" t="s">
        <v>3289</v>
      </c>
      <c r="L273" s="8" t="s">
        <v>3345</v>
      </c>
      <c r="M273" s="7" t="s">
        <v>3346</v>
      </c>
      <c r="N273" s="7" t="s">
        <v>167</v>
      </c>
      <c r="O273" s="17">
        <v>1000</v>
      </c>
      <c r="P273" s="17">
        <v>0</v>
      </c>
      <c r="Q273" s="17">
        <v>0</v>
      </c>
      <c r="R273" s="39">
        <v>0</v>
      </c>
      <c r="S273" s="3">
        <f t="shared" si="21"/>
        <v>0</v>
      </c>
      <c r="T273" s="3">
        <f t="shared" si="22"/>
        <v>0</v>
      </c>
      <c r="U273" s="3">
        <f t="shared" si="23"/>
        <v>0</v>
      </c>
      <c r="V273" s="2" t="s">
        <v>3292</v>
      </c>
      <c r="W273" s="2" t="s">
        <v>3292</v>
      </c>
      <c r="X273" s="2" t="s">
        <v>3292</v>
      </c>
      <c r="Y273" s="4">
        <f t="shared" si="24"/>
        <v>0</v>
      </c>
      <c r="Z273" s="7" t="str">
        <f>INDEX('Look Up '!B:B,MATCH(M273,'Look Up '!A:A,0))</f>
        <v>Scope3Mandatory</v>
      </c>
      <c r="AA273" s="7" t="str">
        <f>INDEX('Look Up '!C:C,MATCH(M273,'Look Up '!A:A,0))</f>
        <v>Freight rail, road, coastal shipping and couriers</v>
      </c>
      <c r="AB273" s="7" t="str">
        <f>INDEX('Look Up '!D:D,MATCH(M273,'Look Up '!A:A,0))</f>
        <v>Freight - entered as tCO2-e (custom)</v>
      </c>
      <c r="AC273" s="7" t="str">
        <f>INDEX('Look Up '!E:E,MATCH(M273,'Look Up '!A:A,0))</f>
        <v>tCO2e</v>
      </c>
    </row>
    <row r="274" spans="1:29" ht="63" hidden="1" x14ac:dyDescent="0.25">
      <c r="A274" s="14">
        <v>45748</v>
      </c>
      <c r="B274" s="14">
        <v>45838</v>
      </c>
      <c r="C274" s="15" t="s">
        <v>3284</v>
      </c>
      <c r="D274" s="16" t="s">
        <v>3284</v>
      </c>
      <c r="E274" s="7" t="s">
        <v>815</v>
      </c>
      <c r="F274" s="7" t="s">
        <v>3301</v>
      </c>
      <c r="G274" s="7" t="s">
        <v>3341</v>
      </c>
      <c r="H274" s="8" t="s">
        <v>3303</v>
      </c>
      <c r="I274" s="8" t="s">
        <v>3347</v>
      </c>
      <c r="J274" s="8" t="s">
        <v>3304</v>
      </c>
      <c r="K274" s="8" t="s">
        <v>3342</v>
      </c>
      <c r="L274" s="8" t="s">
        <v>3343</v>
      </c>
      <c r="M274" s="7" t="s">
        <v>3347</v>
      </c>
      <c r="N274" s="7" t="s">
        <v>170</v>
      </c>
      <c r="O274" s="17">
        <v>0.1867466012</v>
      </c>
      <c r="P274" s="17">
        <v>2.799419E-4</v>
      </c>
      <c r="Q274" s="17">
        <v>2.6494506E-3</v>
      </c>
      <c r="R274" s="39">
        <v>0</v>
      </c>
      <c r="S274" s="3">
        <f t="shared" si="21"/>
        <v>0</v>
      </c>
      <c r="T274" s="3">
        <f t="shared" si="22"/>
        <v>0</v>
      </c>
      <c r="U274" s="3">
        <f t="shared" si="23"/>
        <v>0</v>
      </c>
      <c r="V274" s="2" t="s">
        <v>3292</v>
      </c>
      <c r="W274" s="2" t="s">
        <v>3292</v>
      </c>
      <c r="X274" s="2" t="s">
        <v>3292</v>
      </c>
      <c r="Y274" s="4">
        <f t="shared" si="24"/>
        <v>0</v>
      </c>
      <c r="Z274" s="7" t="e">
        <f>INDEX('Look Up '!B:B,MATCH(M274,'Look Up '!A:A,0))</f>
        <v>#N/A</v>
      </c>
      <c r="AA274" s="7" t="e">
        <f>INDEX('Look Up '!C:C,MATCH(M274,'Look Up '!A:A,0))</f>
        <v>#N/A</v>
      </c>
      <c r="AB274" s="7" t="e">
        <f>INDEX('Look Up '!D:D,MATCH(M274,'Look Up '!A:A,0))</f>
        <v>#N/A</v>
      </c>
      <c r="AC274" s="7" t="e">
        <f>INDEX('Look Up '!E:E,MATCH(M274,'Look Up '!A:A,0))</f>
        <v>#N/A</v>
      </c>
    </row>
    <row r="275" spans="1:29" ht="63" x14ac:dyDescent="0.25">
      <c r="A275" s="14">
        <v>45748</v>
      </c>
      <c r="B275" s="14">
        <v>45838</v>
      </c>
      <c r="C275" s="15" t="s">
        <v>3284</v>
      </c>
      <c r="D275" s="16" t="s">
        <v>3284</v>
      </c>
      <c r="E275" s="7" t="s">
        <v>815</v>
      </c>
      <c r="F275" s="7" t="s">
        <v>3301</v>
      </c>
      <c r="G275" s="7" t="s">
        <v>3341</v>
      </c>
      <c r="H275" s="8" t="s">
        <v>3303</v>
      </c>
      <c r="I275" s="8" t="s">
        <v>184</v>
      </c>
      <c r="J275" s="8" t="s">
        <v>3304</v>
      </c>
      <c r="K275" s="8" t="s">
        <v>3342</v>
      </c>
      <c r="L275" s="8" t="s">
        <v>3343</v>
      </c>
      <c r="M275" s="7" t="s">
        <v>184</v>
      </c>
      <c r="N275" s="7" t="s">
        <v>170</v>
      </c>
      <c r="O275" s="17">
        <v>0.29659281440000002</v>
      </c>
      <c r="P275" s="17">
        <v>3.9434843000000002E-3</v>
      </c>
      <c r="Q275" s="17">
        <v>9.0478209999999993E-3</v>
      </c>
      <c r="R275" s="39">
        <v>26</v>
      </c>
      <c r="S275" s="3">
        <f t="shared" si="21"/>
        <v>7.7114131744000005</v>
      </c>
      <c r="T275" s="3">
        <f t="shared" si="22"/>
        <v>0.1025305918</v>
      </c>
      <c r="U275" s="3">
        <f t="shared" si="23"/>
        <v>0.23524334599999999</v>
      </c>
      <c r="V275" s="2" t="s">
        <v>3292</v>
      </c>
      <c r="W275" s="2" t="s">
        <v>3292</v>
      </c>
      <c r="X275" s="2" t="s">
        <v>3292</v>
      </c>
      <c r="Y275" s="4">
        <f t="shared" si="24"/>
        <v>8.0491871122000003E-3</v>
      </c>
      <c r="Z275" s="7" t="str">
        <f>INDEX('Look Up '!B:B,MATCH(M275,'Look Up '!A:A,0))</f>
        <v>Scope3Mandatory</v>
      </c>
      <c r="AA275" s="7" t="str">
        <f>INDEX('Look Up '!C:C,MATCH(M275,'Look Up '!A:A,0))</f>
        <v>Freight rail, road, coastal shipping and couriers</v>
      </c>
      <c r="AB275" s="7" t="str">
        <f>INDEX('Look Up '!D:D,MATCH(M275,'Look Up '!A:A,0))</f>
        <v>Freight - Light Vehicle-Petrol_&lt;2010_1600-2000CC</v>
      </c>
      <c r="AC275" s="7" t="str">
        <f>INDEX('Look Up '!E:E,MATCH(M275,'Look Up '!A:A,0))</f>
        <v>km</v>
      </c>
    </row>
    <row r="276" spans="1:29" ht="47.25" x14ac:dyDescent="0.25">
      <c r="A276" s="14">
        <v>45748</v>
      </c>
      <c r="B276" s="14">
        <v>45838</v>
      </c>
      <c r="C276" s="15" t="s">
        <v>3284</v>
      </c>
      <c r="D276" s="16" t="s">
        <v>3284</v>
      </c>
      <c r="E276" s="7" t="s">
        <v>852</v>
      </c>
      <c r="F276" s="7" t="s">
        <v>3301</v>
      </c>
      <c r="G276" s="7" t="s">
        <v>3348</v>
      </c>
      <c r="H276" s="8" t="s">
        <v>3328</v>
      </c>
      <c r="I276" s="8" t="s">
        <v>276</v>
      </c>
      <c r="J276" s="8" t="s">
        <v>3349</v>
      </c>
      <c r="K276" s="8" t="s">
        <v>3329</v>
      </c>
      <c r="L276" s="8" t="s">
        <v>3350</v>
      </c>
      <c r="M276" s="7" t="s">
        <v>3351</v>
      </c>
      <c r="N276" s="7" t="s">
        <v>170</v>
      </c>
      <c r="O276" s="17">
        <v>0.23411383620000001</v>
      </c>
      <c r="P276" s="17">
        <v>3.1127667000000001E-3</v>
      </c>
      <c r="Q276" s="17">
        <v>7.1418456000000002E-3</v>
      </c>
      <c r="R276" s="39">
        <v>1189.0025000000001</v>
      </c>
      <c r="S276" s="3">
        <f t="shared" si="21"/>
        <v>278.36193652639054</v>
      </c>
      <c r="T276" s="3">
        <f t="shared" si="22"/>
        <v>3.7010873882167501</v>
      </c>
      <c r="U276" s="3">
        <f t="shared" si="23"/>
        <v>8.4916722730140002</v>
      </c>
      <c r="V276" s="2" t="s">
        <v>3292</v>
      </c>
      <c r="W276" s="2" t="s">
        <v>3292</v>
      </c>
      <c r="X276" s="2" t="s">
        <v>3292</v>
      </c>
      <c r="Y276" s="4">
        <f t="shared" si="24"/>
        <v>0.29055469618762131</v>
      </c>
      <c r="Z276" s="7" t="str">
        <f>INDEX('Look Up '!B:B,MATCH(M276,'Look Up '!A:A,0))</f>
        <v>Scope3Mandatory</v>
      </c>
      <c r="AA276" s="7" t="str">
        <f>INDEX('Look Up '!C:C,MATCH(M276,'Look Up '!A:A,0))</f>
        <v>Business travel - Transport (e.g. taxi, public transport, rental cars)</v>
      </c>
      <c r="AB276" s="7" t="str">
        <f>INDEX('Look Up '!D:D,MATCH(M276,'Look Up '!A:A,0))</f>
        <v>Personal Vehicles petrol - km</v>
      </c>
      <c r="AC276" s="7" t="str">
        <f>INDEX('Look Up '!E:E,MATCH(M276,'Look Up '!A:A,0))</f>
        <v>km</v>
      </c>
    </row>
    <row r="277" spans="1:29" ht="47.25" x14ac:dyDescent="0.25">
      <c r="A277" s="14">
        <v>45748</v>
      </c>
      <c r="B277" s="14">
        <v>45838</v>
      </c>
      <c r="C277" s="15" t="s">
        <v>3284</v>
      </c>
      <c r="D277" s="16" t="s">
        <v>3284</v>
      </c>
      <c r="E277" s="7" t="s">
        <v>852</v>
      </c>
      <c r="F277" s="7" t="s">
        <v>3301</v>
      </c>
      <c r="G277" s="7" t="s">
        <v>3348</v>
      </c>
      <c r="H277" s="8" t="s">
        <v>3328</v>
      </c>
      <c r="I277" s="8" t="s">
        <v>274</v>
      </c>
      <c r="J277" s="8" t="s">
        <v>3349</v>
      </c>
      <c r="K277" s="8" t="s">
        <v>3329</v>
      </c>
      <c r="L277" s="8" t="s">
        <v>3352</v>
      </c>
      <c r="M277" s="7" t="s">
        <v>3353</v>
      </c>
      <c r="N277" s="7" t="s">
        <v>170</v>
      </c>
      <c r="O277" s="17">
        <v>0.2609249461</v>
      </c>
      <c r="P277" s="17">
        <v>3.9113880000000002E-4</v>
      </c>
      <c r="Q277" s="17">
        <v>3.7018492000000002E-3</v>
      </c>
      <c r="R277" s="39">
        <v>117.59365000000001</v>
      </c>
      <c r="S277" s="3">
        <f t="shared" si="21"/>
        <v>30.683116787952269</v>
      </c>
      <c r="T277" s="3">
        <f t="shared" si="22"/>
        <v>4.5995439148620004E-2</v>
      </c>
      <c r="U277" s="3">
        <f t="shared" si="23"/>
        <v>0.43531395917758003</v>
      </c>
      <c r="V277" s="2" t="s">
        <v>3292</v>
      </c>
      <c r="W277" s="2" t="s">
        <v>3292</v>
      </c>
      <c r="X277" s="2" t="s">
        <v>3292</v>
      </c>
      <c r="Y277" s="4">
        <f t="shared" si="24"/>
        <v>3.116442618627847E-2</v>
      </c>
      <c r="Z277" s="7" t="str">
        <f>INDEX('Look Up '!B:B,MATCH(M277,'Look Up '!A:A,0))</f>
        <v>Scope3Mandatory</v>
      </c>
      <c r="AA277" s="7" t="str">
        <f>INDEX('Look Up '!C:C,MATCH(M277,'Look Up '!A:A,0))</f>
        <v>Business travel - Transport (e.g. taxi, public transport, rental cars)</v>
      </c>
      <c r="AB277" s="7" t="str">
        <f>INDEX('Look Up '!D:D,MATCH(M277,'Look Up '!A:A,0))</f>
        <v>Personal Vehicles diesel - km</v>
      </c>
      <c r="AC277" s="7" t="str">
        <f>INDEX('Look Up '!E:E,MATCH(M277,'Look Up '!A:A,0))</f>
        <v>km</v>
      </c>
    </row>
    <row r="278" spans="1:29" ht="47.25" hidden="1" x14ac:dyDescent="0.25">
      <c r="A278" s="14">
        <v>45748</v>
      </c>
      <c r="B278" s="14">
        <v>45838</v>
      </c>
      <c r="C278" s="15" t="s">
        <v>3284</v>
      </c>
      <c r="D278" s="16" t="s">
        <v>3284</v>
      </c>
      <c r="E278" s="7" t="s">
        <v>883</v>
      </c>
      <c r="F278" s="7" t="s">
        <v>3301</v>
      </c>
      <c r="G278" s="7" t="s">
        <v>3348</v>
      </c>
      <c r="H278" s="8" t="s">
        <v>3328</v>
      </c>
      <c r="I278" s="8" t="s">
        <v>292</v>
      </c>
      <c r="J278" s="8" t="s">
        <v>3349</v>
      </c>
      <c r="K278" s="8" t="s">
        <v>3329</v>
      </c>
      <c r="L278" s="8" t="s">
        <v>3354</v>
      </c>
      <c r="M278" s="7" t="s">
        <v>292</v>
      </c>
      <c r="N278" s="7" t="s">
        <v>91</v>
      </c>
      <c r="O278" s="17">
        <v>0.1674311876</v>
      </c>
      <c r="P278" s="17">
        <v>2.509872E-4</v>
      </c>
      <c r="Q278" s="17">
        <v>2.3754149E-3</v>
      </c>
      <c r="R278" s="39">
        <v>0</v>
      </c>
      <c r="S278" s="3">
        <f t="shared" si="21"/>
        <v>0</v>
      </c>
      <c r="T278" s="3">
        <f t="shared" si="22"/>
        <v>0</v>
      </c>
      <c r="U278" s="3">
        <f t="shared" si="23"/>
        <v>0</v>
      </c>
      <c r="V278" s="2" t="s">
        <v>3292</v>
      </c>
      <c r="W278" s="2" t="s">
        <v>3292</v>
      </c>
      <c r="X278" s="2" t="s">
        <v>3292</v>
      </c>
      <c r="Y278" s="4">
        <f t="shared" si="24"/>
        <v>0</v>
      </c>
      <c r="Z278" s="7" t="str">
        <f>INDEX('Look Up '!B:B,MATCH(M278,'Look Up '!A:A,0))</f>
        <v>Scope3Mandatory</v>
      </c>
      <c r="AA278" s="7" t="str">
        <f>INDEX('Look Up '!C:C,MATCH(M278,'Look Up '!A:A,0))</f>
        <v>Business travel - Transport (e.g. taxi, public transport, rental cars)</v>
      </c>
      <c r="AB278" s="7" t="str">
        <f>INDEX('Look Up '!D:D,MATCH(M278,'Look Up '!A:A,0))</f>
        <v>Public transport-Bus Diesel</v>
      </c>
      <c r="AC278" s="7" t="str">
        <f>INDEX('Look Up '!E:E,MATCH(M278,'Look Up '!A:A,0))</f>
        <v>pkm (person kilometers travelled)</v>
      </c>
    </row>
    <row r="279" spans="1:29" ht="47.25" hidden="1" x14ac:dyDescent="0.25">
      <c r="A279" s="14">
        <v>45748</v>
      </c>
      <c r="B279" s="14">
        <v>45838</v>
      </c>
      <c r="C279" s="15" t="s">
        <v>3284</v>
      </c>
      <c r="D279" s="16" t="s">
        <v>3284</v>
      </c>
      <c r="E279" s="7" t="s">
        <v>883</v>
      </c>
      <c r="F279" s="7" t="s">
        <v>3301</v>
      </c>
      <c r="G279" s="7" t="s">
        <v>3348</v>
      </c>
      <c r="H279" s="8" t="s">
        <v>3328</v>
      </c>
      <c r="I279" s="8" t="s">
        <v>296</v>
      </c>
      <c r="J279" s="8" t="s">
        <v>3349</v>
      </c>
      <c r="K279" s="8" t="s">
        <v>3329</v>
      </c>
      <c r="L279" s="8" t="s">
        <v>3354</v>
      </c>
      <c r="M279" s="7" t="s">
        <v>296</v>
      </c>
      <c r="N279" s="7" t="s">
        <v>91</v>
      </c>
      <c r="O279" s="17">
        <v>1.9677095700000001E-2</v>
      </c>
      <c r="P279" s="17">
        <v>5.132286E-4</v>
      </c>
      <c r="Q279" s="17">
        <v>3.2268799999999998E-5</v>
      </c>
      <c r="R279" s="39">
        <v>0</v>
      </c>
      <c r="S279" s="3">
        <f t="shared" si="21"/>
        <v>0</v>
      </c>
      <c r="T279" s="3">
        <f t="shared" si="22"/>
        <v>0</v>
      </c>
      <c r="U279" s="3">
        <f t="shared" si="23"/>
        <v>0</v>
      </c>
      <c r="V279" s="2" t="s">
        <v>3292</v>
      </c>
      <c r="W279" s="2" t="s">
        <v>3292</v>
      </c>
      <c r="X279" s="2" t="s">
        <v>3292</v>
      </c>
      <c r="Y279" s="4">
        <f t="shared" si="24"/>
        <v>0</v>
      </c>
      <c r="Z279" s="7" t="str">
        <f>INDEX('Look Up '!B:B,MATCH(M279,'Look Up '!A:A,0))</f>
        <v>Scope3Mandatory</v>
      </c>
      <c r="AA279" s="7" t="str">
        <f>INDEX('Look Up '!C:C,MATCH(M279,'Look Up '!A:A,0))</f>
        <v>Business travel - Transport (e.g. taxi, public transport, rental cars)</v>
      </c>
      <c r="AB279" s="7" t="str">
        <f>INDEX('Look Up '!D:D,MATCH(M279,'Look Up '!A:A,0))</f>
        <v>Public transport-Train metro electric</v>
      </c>
      <c r="AC279" s="7" t="str">
        <f>INDEX('Look Up '!E:E,MATCH(M279,'Look Up '!A:A,0))</f>
        <v>pkm (person kilometers travelled)</v>
      </c>
    </row>
    <row r="280" spans="1:29" ht="47.25" hidden="1" x14ac:dyDescent="0.25">
      <c r="A280" s="14">
        <v>45748</v>
      </c>
      <c r="B280" s="14">
        <v>45838</v>
      </c>
      <c r="C280" s="15" t="s">
        <v>3284</v>
      </c>
      <c r="D280" s="16" t="s">
        <v>3284</v>
      </c>
      <c r="E280" s="7" t="s">
        <v>883</v>
      </c>
      <c r="F280" s="7" t="s">
        <v>3301</v>
      </c>
      <c r="G280" s="7" t="s">
        <v>3327</v>
      </c>
      <c r="H280" s="8" t="s">
        <v>3328</v>
      </c>
      <c r="I280" s="8" t="s">
        <v>294</v>
      </c>
      <c r="J280" s="8" t="s">
        <v>3349</v>
      </c>
      <c r="K280" s="8" t="s">
        <v>3329</v>
      </c>
      <c r="L280" s="8" t="s">
        <v>3354</v>
      </c>
      <c r="M280" s="7" t="s">
        <v>294</v>
      </c>
      <c r="N280" s="7" t="s">
        <v>91</v>
      </c>
      <c r="O280" s="17">
        <v>0.27061144320000002</v>
      </c>
      <c r="P280" s="17">
        <v>4.0565929999999999E-4</v>
      </c>
      <c r="Q280" s="17">
        <v>3.8392754999999998E-3</v>
      </c>
      <c r="R280" s="39">
        <v>0</v>
      </c>
      <c r="S280" s="3">
        <f t="shared" si="21"/>
        <v>0</v>
      </c>
      <c r="T280" s="3">
        <f t="shared" si="22"/>
        <v>0</v>
      </c>
      <c r="U280" s="3">
        <f t="shared" si="23"/>
        <v>0</v>
      </c>
      <c r="V280" s="2" t="s">
        <v>3292</v>
      </c>
      <c r="W280" s="2" t="s">
        <v>3292</v>
      </c>
      <c r="X280" s="2" t="s">
        <v>3292</v>
      </c>
      <c r="Y280" s="4">
        <f t="shared" si="24"/>
        <v>0</v>
      </c>
      <c r="Z280" s="7" t="e">
        <f>INDEX('Look Up '!B:B,MATCH(M280,'Look Up '!A:A,0))</f>
        <v>#N/A</v>
      </c>
      <c r="AA280" s="7" t="e">
        <f>INDEX('Look Up '!C:C,MATCH(M280,'Look Up '!A:A,0))</f>
        <v>#N/A</v>
      </c>
      <c r="AB280" s="7" t="e">
        <f>INDEX('Look Up '!D:D,MATCH(M280,'Look Up '!A:A,0))</f>
        <v>#N/A</v>
      </c>
      <c r="AC280" s="7" t="e">
        <f>INDEX('Look Up '!E:E,MATCH(M280,'Look Up '!A:A,0))</f>
        <v>#N/A</v>
      </c>
    </row>
    <row r="281" spans="1:29" ht="47.25" x14ac:dyDescent="0.25">
      <c r="A281" s="14">
        <v>45748</v>
      </c>
      <c r="B281" s="14">
        <v>45838</v>
      </c>
      <c r="C281" s="15" t="s">
        <v>3284</v>
      </c>
      <c r="D281" s="16" t="s">
        <v>3284</v>
      </c>
      <c r="E281" s="7" t="s">
        <v>857</v>
      </c>
      <c r="F281" s="7" t="s">
        <v>3301</v>
      </c>
      <c r="G281" s="7" t="s">
        <v>3355</v>
      </c>
      <c r="H281" s="8" t="s">
        <v>3303</v>
      </c>
      <c r="I281" s="8" t="s">
        <v>333</v>
      </c>
      <c r="J281" s="8" t="s">
        <v>3356</v>
      </c>
      <c r="K281" s="8" t="s">
        <v>3289</v>
      </c>
      <c r="L281" s="8" t="s">
        <v>3357</v>
      </c>
      <c r="M281" s="7" t="s">
        <v>3358</v>
      </c>
      <c r="N281" s="7" t="s">
        <v>170</v>
      </c>
      <c r="O281" s="17">
        <v>0.17918902519999999</v>
      </c>
      <c r="P281" s="17">
        <v>2.686128E-4</v>
      </c>
      <c r="Q281" s="17">
        <v>2.5422282000000002E-3</v>
      </c>
      <c r="R281" s="39">
        <v>995</v>
      </c>
      <c r="S281" s="3">
        <f t="shared" si="21"/>
        <v>178.29308007399999</v>
      </c>
      <c r="T281" s="3">
        <f t="shared" si="22"/>
        <v>0.26726973599999998</v>
      </c>
      <c r="U281" s="3">
        <f t="shared" si="23"/>
        <v>2.5295170590000002</v>
      </c>
      <c r="V281" s="2" t="s">
        <v>3292</v>
      </c>
      <c r="W281" s="2" t="s">
        <v>3292</v>
      </c>
      <c r="X281" s="2" t="s">
        <v>3292</v>
      </c>
      <c r="Y281" s="4">
        <f t="shared" si="24"/>
        <v>0.181089866869</v>
      </c>
      <c r="Z281" s="7" t="str">
        <f>INDEX('Look Up '!B:B,MATCH(M281,'Look Up '!A:A,0))</f>
        <v>Scope3Mandatory</v>
      </c>
      <c r="AA281" s="7" t="str">
        <f>INDEX('Look Up '!C:C,MATCH(M281,'Look Up '!A:A,0))</f>
        <v>Business travel - Transport (e.g. taxi, public transport, rental cars)</v>
      </c>
      <c r="AB281" s="7" t="str">
        <f>INDEX('Look Up '!D:D,MATCH(M281,'Look Up '!A:A,0))</f>
        <v>Rental Vehicles - Diesel</v>
      </c>
      <c r="AC281" s="7" t="str">
        <f>INDEX('Look Up '!E:E,MATCH(M281,'Look Up '!A:A,0))</f>
        <v>km</v>
      </c>
    </row>
    <row r="282" spans="1:29" ht="47.25" hidden="1" x14ac:dyDescent="0.25">
      <c r="A282" s="14">
        <v>45748</v>
      </c>
      <c r="B282" s="14">
        <v>45838</v>
      </c>
      <c r="C282" s="15" t="s">
        <v>3284</v>
      </c>
      <c r="D282" s="16" t="s">
        <v>3284</v>
      </c>
      <c r="E282" s="7" t="s">
        <v>857</v>
      </c>
      <c r="F282" s="7" t="s">
        <v>3301</v>
      </c>
      <c r="G282" s="7" t="s">
        <v>3355</v>
      </c>
      <c r="H282" s="8" t="s">
        <v>3303</v>
      </c>
      <c r="I282" s="8" t="s">
        <v>335</v>
      </c>
      <c r="J282" s="8" t="s">
        <v>3356</v>
      </c>
      <c r="K282" s="8" t="s">
        <v>3289</v>
      </c>
      <c r="L282" s="8" t="s">
        <v>3357</v>
      </c>
      <c r="M282" s="7" t="s">
        <v>3359</v>
      </c>
      <c r="N282" s="7" t="s">
        <v>170</v>
      </c>
      <c r="O282" s="17">
        <v>2.1983857999999998E-2</v>
      </c>
      <c r="P282" s="17">
        <v>6.1124620000000004E-4</v>
      </c>
      <c r="Q282" s="17">
        <v>4.2430199999999999E-5</v>
      </c>
      <c r="R282" s="39">
        <v>0</v>
      </c>
      <c r="S282" s="3">
        <f t="shared" si="21"/>
        <v>0</v>
      </c>
      <c r="T282" s="3">
        <f t="shared" si="22"/>
        <v>0</v>
      </c>
      <c r="U282" s="3">
        <f t="shared" si="23"/>
        <v>0</v>
      </c>
      <c r="V282" s="2" t="s">
        <v>3292</v>
      </c>
      <c r="W282" s="2" t="s">
        <v>3292</v>
      </c>
      <c r="X282" s="2" t="s">
        <v>3292</v>
      </c>
      <c r="Y282" s="4">
        <f t="shared" si="24"/>
        <v>0</v>
      </c>
      <c r="Z282" s="7" t="str">
        <f>INDEX('Look Up '!B:B,MATCH(M282,'Look Up '!A:A,0))</f>
        <v>Scope3Mandatory</v>
      </c>
      <c r="AA282" s="7" t="str">
        <f>INDEX('Look Up '!C:C,MATCH(M282,'Look Up '!A:A,0))</f>
        <v>Business travel - Transport (e.g. taxi, public transport, rental cars)</v>
      </c>
      <c r="AB282" s="7" t="str">
        <f>INDEX('Look Up '!D:D,MATCH(M282,'Look Up '!A:A,0))</f>
        <v>Rental Vehicles - Electric</v>
      </c>
      <c r="AC282" s="7" t="str">
        <f>INDEX('Look Up '!E:E,MATCH(M282,'Look Up '!A:A,0))</f>
        <v>km</v>
      </c>
    </row>
    <row r="283" spans="1:29" ht="47.25" x14ac:dyDescent="0.25">
      <c r="A283" s="14">
        <v>45748</v>
      </c>
      <c r="B283" s="14">
        <v>45838</v>
      </c>
      <c r="C283" s="15" t="s">
        <v>3284</v>
      </c>
      <c r="D283" s="16" t="s">
        <v>3284</v>
      </c>
      <c r="E283" s="7" t="s">
        <v>857</v>
      </c>
      <c r="F283" s="7" t="s">
        <v>3301</v>
      </c>
      <c r="G283" s="7" t="s">
        <v>3355</v>
      </c>
      <c r="H283" s="8" t="s">
        <v>3303</v>
      </c>
      <c r="I283" s="8" t="s">
        <v>345</v>
      </c>
      <c r="J283" s="8" t="s">
        <v>3356</v>
      </c>
      <c r="K283" s="8" t="s">
        <v>3289</v>
      </c>
      <c r="L283" s="8" t="s">
        <v>3357</v>
      </c>
      <c r="M283" s="7" t="s">
        <v>3360</v>
      </c>
      <c r="N283" s="7" t="s">
        <v>170</v>
      </c>
      <c r="O283" s="17">
        <v>0.17617028879999999</v>
      </c>
      <c r="P283" s="17">
        <v>2.3423519999999998E-3</v>
      </c>
      <c r="Q283" s="17">
        <v>5.3742273999999998E-3</v>
      </c>
      <c r="R283" s="39">
        <v>8818</v>
      </c>
      <c r="S283" s="3">
        <f t="shared" si="21"/>
        <v>1553.4696066383999</v>
      </c>
      <c r="T283" s="3">
        <f t="shared" si="22"/>
        <v>20.654859935999998</v>
      </c>
      <c r="U283" s="3">
        <f t="shared" si="23"/>
        <v>47.3899372132</v>
      </c>
      <c r="V283" s="2" t="s">
        <v>3292</v>
      </c>
      <c r="W283" s="2" t="s">
        <v>3292</v>
      </c>
      <c r="X283" s="2" t="s">
        <v>3292</v>
      </c>
      <c r="Y283" s="4">
        <f t="shared" si="24"/>
        <v>1.6215144037875999</v>
      </c>
      <c r="Z283" s="7" t="str">
        <f>INDEX('Look Up '!B:B,MATCH(M283,'Look Up '!A:A,0))</f>
        <v>Scope3Mandatory</v>
      </c>
      <c r="AA283" s="7" t="str">
        <f>INDEX('Look Up '!C:C,MATCH(M283,'Look Up '!A:A,0))</f>
        <v>Business travel - Transport (e.g. taxi, public transport, rental cars)</v>
      </c>
      <c r="AB283" s="7" t="str">
        <f>INDEX('Look Up '!D:D,MATCH(M283,'Look Up '!A:A,0))</f>
        <v>Rental Vehicles - Petrol</v>
      </c>
      <c r="AC283" s="7" t="str">
        <f>INDEX('Look Up '!E:E,MATCH(M283,'Look Up '!A:A,0))</f>
        <v>km</v>
      </c>
    </row>
    <row r="284" spans="1:29" ht="78.75" hidden="1" x14ac:dyDescent="0.25">
      <c r="A284" s="14">
        <v>45748</v>
      </c>
      <c r="B284" s="14">
        <v>45838</v>
      </c>
      <c r="C284" s="15" t="s">
        <v>3284</v>
      </c>
      <c r="D284" s="16" t="s">
        <v>3284</v>
      </c>
      <c r="E284" s="7" t="s">
        <v>857</v>
      </c>
      <c r="F284" s="7" t="s">
        <v>3301</v>
      </c>
      <c r="G284" s="7" t="s">
        <v>3361</v>
      </c>
      <c r="H284" s="8" t="s">
        <v>3303</v>
      </c>
      <c r="I284" s="8" t="s">
        <v>323</v>
      </c>
      <c r="J284" s="8" t="s">
        <v>3361</v>
      </c>
      <c r="K284" s="8" t="s">
        <v>3342</v>
      </c>
      <c r="L284" s="8" t="s">
        <v>3362</v>
      </c>
      <c r="M284" s="7" t="s">
        <v>323</v>
      </c>
      <c r="N284" s="7" t="s">
        <v>170</v>
      </c>
      <c r="O284" s="17">
        <v>0.1564603487</v>
      </c>
      <c r="P284" s="17">
        <v>2.0802895000000001E-3</v>
      </c>
      <c r="Q284" s="17">
        <v>4.7729586000000001E-3</v>
      </c>
      <c r="R284" s="39">
        <v>0</v>
      </c>
      <c r="S284" s="3">
        <f t="shared" si="21"/>
        <v>0</v>
      </c>
      <c r="T284" s="3">
        <f t="shared" si="22"/>
        <v>0</v>
      </c>
      <c r="U284" s="3">
        <f t="shared" si="23"/>
        <v>0</v>
      </c>
      <c r="V284" s="2" t="s">
        <v>3292</v>
      </c>
      <c r="W284" s="2" t="s">
        <v>3292</v>
      </c>
      <c r="X284" s="2" t="s">
        <v>3292</v>
      </c>
      <c r="Y284" s="4">
        <f t="shared" si="24"/>
        <v>0</v>
      </c>
      <c r="Z284" s="7" t="str">
        <f>INDEX('Look Up '!B:B,MATCH(M284,'Look Up '!A:A,0))</f>
        <v>Scope3Mandatory</v>
      </c>
      <c r="AA284" s="7" t="str">
        <f>INDEX('Look Up '!C:C,MATCH(M284,'Look Up '!A:A,0))</f>
        <v>Business travel - Transport (e.g. taxi, public transport, rental cars)</v>
      </c>
      <c r="AB284" s="7" t="str">
        <f>INDEX('Look Up '!D:D,MATCH(M284,'Look Up '!A:A,0))</f>
        <v>Rental Cars-Light Passenger vehicle petrol post 2015 fleet 1350-&lt;1600CC</v>
      </c>
      <c r="AC284" s="7" t="str">
        <f>INDEX('Look Up '!E:E,MATCH(M284,'Look Up '!A:A,0))</f>
        <v>km</v>
      </c>
    </row>
    <row r="285" spans="1:29" ht="78.75" x14ac:dyDescent="0.25">
      <c r="A285" s="14">
        <v>45748</v>
      </c>
      <c r="B285" s="14">
        <v>45838</v>
      </c>
      <c r="C285" s="15" t="s">
        <v>3284</v>
      </c>
      <c r="D285" s="16" t="s">
        <v>3284</v>
      </c>
      <c r="E285" s="7" t="s">
        <v>857</v>
      </c>
      <c r="F285" s="7" t="s">
        <v>3301</v>
      </c>
      <c r="G285" s="7" t="s">
        <v>3361</v>
      </c>
      <c r="H285" s="8" t="s">
        <v>3303</v>
      </c>
      <c r="I285" s="8" t="s">
        <v>325</v>
      </c>
      <c r="J285" s="8" t="s">
        <v>3361</v>
      </c>
      <c r="K285" s="8" t="s">
        <v>3342</v>
      </c>
      <c r="L285" s="8" t="s">
        <v>3362</v>
      </c>
      <c r="M285" s="7" t="s">
        <v>325</v>
      </c>
      <c r="N285" s="7" t="s">
        <v>170</v>
      </c>
      <c r="O285" s="17">
        <v>0.17617028879999999</v>
      </c>
      <c r="P285" s="17">
        <v>2.3423519999999998E-3</v>
      </c>
      <c r="Q285" s="17">
        <v>5.3742273999999998E-3</v>
      </c>
      <c r="R285" s="39">
        <v>1256</v>
      </c>
      <c r="S285" s="3">
        <f t="shared" si="21"/>
        <v>221.2698827328</v>
      </c>
      <c r="T285" s="3">
        <f t="shared" si="22"/>
        <v>2.9419941119999997</v>
      </c>
      <c r="U285" s="3">
        <f t="shared" si="23"/>
        <v>6.7500296143999998</v>
      </c>
      <c r="V285" s="2" t="s">
        <v>3292</v>
      </c>
      <c r="W285" s="2" t="s">
        <v>3292</v>
      </c>
      <c r="X285" s="2" t="s">
        <v>3292</v>
      </c>
      <c r="Y285" s="4">
        <f t="shared" si="24"/>
        <v>0.23096190645920001</v>
      </c>
      <c r="Z285" s="7" t="str">
        <f>INDEX('Look Up '!B:B,MATCH(M285,'Look Up '!A:A,0))</f>
        <v>Scope3Mandatory</v>
      </c>
      <c r="AA285" s="7" t="str">
        <f>INDEX('Look Up '!C:C,MATCH(M285,'Look Up '!A:A,0))</f>
        <v>Business travel - Transport (e.g. taxi, public transport, rental cars)</v>
      </c>
      <c r="AB285" s="7" t="str">
        <f>INDEX('Look Up '!D:D,MATCH(M285,'Look Up '!A:A,0))</f>
        <v>Rental Cars-Light Passenger vehicle petrol post 2015 fleet 1600-&lt;2000 CC</v>
      </c>
      <c r="AC285" s="7" t="str">
        <f>INDEX('Look Up '!E:E,MATCH(M285,'Look Up '!A:A,0))</f>
        <v>km</v>
      </c>
    </row>
    <row r="286" spans="1:29" ht="78.75" x14ac:dyDescent="0.25">
      <c r="A286" s="14">
        <v>45748</v>
      </c>
      <c r="B286" s="14">
        <v>45838</v>
      </c>
      <c r="C286" s="15" t="s">
        <v>3284</v>
      </c>
      <c r="D286" s="16" t="s">
        <v>3284</v>
      </c>
      <c r="E286" s="7" t="s">
        <v>857</v>
      </c>
      <c r="F286" s="7" t="s">
        <v>3301</v>
      </c>
      <c r="G286" s="7" t="s">
        <v>3361</v>
      </c>
      <c r="H286" s="8" t="s">
        <v>3303</v>
      </c>
      <c r="I286" s="8" t="s">
        <v>327</v>
      </c>
      <c r="J286" s="8" t="s">
        <v>3361</v>
      </c>
      <c r="K286" s="8" t="s">
        <v>3342</v>
      </c>
      <c r="L286" s="8" t="s">
        <v>3362</v>
      </c>
      <c r="M286" s="7" t="s">
        <v>327</v>
      </c>
      <c r="N286" s="7" t="s">
        <v>170</v>
      </c>
      <c r="O286" s="17">
        <v>0.19567703359999999</v>
      </c>
      <c r="P286" s="17">
        <v>2.6017127000000002E-3</v>
      </c>
      <c r="Q286" s="17">
        <v>5.9692976000000003E-3</v>
      </c>
      <c r="R286" s="39">
        <v>326</v>
      </c>
      <c r="S286" s="3">
        <f t="shared" si="21"/>
        <v>63.7907129536</v>
      </c>
      <c r="T286" s="3">
        <f t="shared" si="22"/>
        <v>0.84815834020000003</v>
      </c>
      <c r="U286" s="3">
        <f t="shared" si="23"/>
        <v>1.9459910176000002</v>
      </c>
      <c r="V286" s="2" t="s">
        <v>3292</v>
      </c>
      <c r="W286" s="2" t="s">
        <v>3292</v>
      </c>
      <c r="X286" s="2" t="s">
        <v>3292</v>
      </c>
      <c r="Y286" s="4">
        <f t="shared" si="24"/>
        <v>6.6584862311399984E-2</v>
      </c>
      <c r="Z286" s="7" t="str">
        <f>INDEX('Look Up '!B:B,MATCH(M286,'Look Up '!A:A,0))</f>
        <v>Scope3Mandatory</v>
      </c>
      <c r="AA286" s="7" t="str">
        <f>INDEX('Look Up '!C:C,MATCH(M286,'Look Up '!A:A,0))</f>
        <v>Business travel - Transport (e.g. taxi, public transport, rental cars)</v>
      </c>
      <c r="AB286" s="7" t="str">
        <f>INDEX('Look Up '!D:D,MATCH(M286,'Look Up '!A:A,0))</f>
        <v>Rental Cars-Light Passenger vehicle petrol post 2015 fleet 2000-&lt;3000 CC</v>
      </c>
      <c r="AC286" s="7" t="str">
        <f>INDEX('Look Up '!E:E,MATCH(M286,'Look Up '!A:A,0))</f>
        <v>km</v>
      </c>
    </row>
    <row r="287" spans="1:29" ht="78.75" x14ac:dyDescent="0.25">
      <c r="A287" s="14">
        <v>45748</v>
      </c>
      <c r="B287" s="14">
        <v>45838</v>
      </c>
      <c r="C287" s="15" t="s">
        <v>3284</v>
      </c>
      <c r="D287" s="16" t="s">
        <v>3284</v>
      </c>
      <c r="E287" s="7" t="s">
        <v>857</v>
      </c>
      <c r="F287" s="7" t="s">
        <v>3301</v>
      </c>
      <c r="G287" s="7" t="s">
        <v>3361</v>
      </c>
      <c r="H287" s="8" t="s">
        <v>3303</v>
      </c>
      <c r="I287" s="8" t="s">
        <v>321</v>
      </c>
      <c r="J287" s="8" t="s">
        <v>3361</v>
      </c>
      <c r="K287" s="8" t="s">
        <v>3342</v>
      </c>
      <c r="L287" s="8" t="s">
        <v>3362</v>
      </c>
      <c r="M287" s="7" t="s">
        <v>321</v>
      </c>
      <c r="N287" s="7" t="s">
        <v>170</v>
      </c>
      <c r="O287" s="17">
        <v>0.23408093739999999</v>
      </c>
      <c r="P287" s="17">
        <v>3.1123293000000002E-3</v>
      </c>
      <c r="Q287" s="17">
        <v>7.1408419999999997E-3</v>
      </c>
      <c r="R287" s="39">
        <v>613</v>
      </c>
      <c r="S287" s="3">
        <f t="shared" si="21"/>
        <v>143.4916146262</v>
      </c>
      <c r="T287" s="3">
        <f t="shared" si="22"/>
        <v>1.9078578609000001</v>
      </c>
      <c r="U287" s="3">
        <f t="shared" si="23"/>
        <v>4.3773361460000002</v>
      </c>
      <c r="V287" s="2" t="s">
        <v>3292</v>
      </c>
      <c r="W287" s="2" t="s">
        <v>3292</v>
      </c>
      <c r="X287" s="2" t="s">
        <v>3292</v>
      </c>
      <c r="Y287" s="4">
        <f t="shared" si="24"/>
        <v>0.14977680863310003</v>
      </c>
      <c r="Z287" s="7" t="str">
        <f>INDEX('Look Up '!B:B,MATCH(M287,'Look Up '!A:A,0))</f>
        <v>Scope3Mandatory</v>
      </c>
      <c r="AA287" s="7" t="str">
        <f>INDEX('Look Up '!C:C,MATCH(M287,'Look Up '!A:A,0))</f>
        <v>Business travel - Transport (e.g. taxi, public transport, rental cars)</v>
      </c>
      <c r="AB287" s="7" t="str">
        <f>INDEX('Look Up '!D:D,MATCH(M287,'Look Up '!A:A,0))</f>
        <v>Rental Cars-Light Passenger vehicle petrol post 2015 fleet &gt;=3000 CC</v>
      </c>
      <c r="AC287" s="7" t="str">
        <f>INDEX('Look Up '!E:E,MATCH(M287,'Look Up '!A:A,0))</f>
        <v>km</v>
      </c>
    </row>
    <row r="288" spans="1:29" ht="78.75" hidden="1" x14ac:dyDescent="0.25">
      <c r="A288" s="14">
        <v>45748</v>
      </c>
      <c r="B288" s="14">
        <v>45838</v>
      </c>
      <c r="C288" s="15" t="s">
        <v>3284</v>
      </c>
      <c r="D288" s="16" t="s">
        <v>3284</v>
      </c>
      <c r="E288" s="7" t="s">
        <v>857</v>
      </c>
      <c r="F288" s="7" t="s">
        <v>3301</v>
      </c>
      <c r="G288" s="7" t="s">
        <v>3361</v>
      </c>
      <c r="H288" s="8" t="s">
        <v>3303</v>
      </c>
      <c r="I288" s="8" t="s">
        <v>319</v>
      </c>
      <c r="J288" s="8" t="s">
        <v>3361</v>
      </c>
      <c r="K288" s="8" t="s">
        <v>3342</v>
      </c>
      <c r="L288" s="8" t="s">
        <v>3362</v>
      </c>
      <c r="M288" s="7" t="s">
        <v>319</v>
      </c>
      <c r="N288" s="7" t="s">
        <v>170</v>
      </c>
      <c r="O288" s="17">
        <v>0.22018012419999999</v>
      </c>
      <c r="P288" s="17">
        <v>3.300604E-4</v>
      </c>
      <c r="Q288" s="17">
        <v>3.1237856999999998E-3</v>
      </c>
      <c r="R288" s="39">
        <v>0</v>
      </c>
      <c r="S288" s="3">
        <f t="shared" si="21"/>
        <v>0</v>
      </c>
      <c r="T288" s="3">
        <f t="shared" si="22"/>
        <v>0</v>
      </c>
      <c r="U288" s="3">
        <f t="shared" si="23"/>
        <v>0</v>
      </c>
      <c r="V288" s="2" t="s">
        <v>3292</v>
      </c>
      <c r="W288" s="2" t="s">
        <v>3292</v>
      </c>
      <c r="X288" s="2" t="s">
        <v>3292</v>
      </c>
      <c r="Y288" s="4">
        <f t="shared" si="24"/>
        <v>0</v>
      </c>
      <c r="Z288" s="7" t="str">
        <f>INDEX('Look Up '!B:B,MATCH(M288,'Look Up '!A:A,0))</f>
        <v>Scope3Mandatory</v>
      </c>
      <c r="AA288" s="7" t="str">
        <f>INDEX('Look Up '!C:C,MATCH(M288,'Look Up '!A:A,0))</f>
        <v>Business travel - Transport (e.g. taxi, public transport, rental cars)</v>
      </c>
      <c r="AB288" s="7" t="str">
        <f>INDEX('Look Up '!D:D,MATCH(M288,'Look Up '!A:A,0))</f>
        <v>Rental Cars-Light Passenger vehicle Diesel post 2015 fleet 2000-&lt;3000 CC</v>
      </c>
      <c r="AC288" s="7" t="str">
        <f>INDEX('Look Up '!E:E,MATCH(M288,'Look Up '!A:A,0))</f>
        <v>km</v>
      </c>
    </row>
    <row r="289" spans="1:29" ht="94.5" x14ac:dyDescent="0.25">
      <c r="A289" s="14">
        <v>45748</v>
      </c>
      <c r="B289" s="14">
        <v>45838</v>
      </c>
      <c r="C289" s="15" t="s">
        <v>3284</v>
      </c>
      <c r="D289" s="16" t="s">
        <v>3284</v>
      </c>
      <c r="E289" s="7" t="s">
        <v>857</v>
      </c>
      <c r="F289" s="7" t="s">
        <v>3301</v>
      </c>
      <c r="G289" s="7" t="s">
        <v>3361</v>
      </c>
      <c r="H289" s="8" t="s">
        <v>3303</v>
      </c>
      <c r="I289" s="8" t="s">
        <v>875</v>
      </c>
      <c r="J289" s="8" t="s">
        <v>3361</v>
      </c>
      <c r="K289" s="8" t="s">
        <v>3342</v>
      </c>
      <c r="L289" s="8" t="s">
        <v>3362</v>
      </c>
      <c r="M289" s="7" t="s">
        <v>329</v>
      </c>
      <c r="N289" s="7" t="s">
        <v>170</v>
      </c>
      <c r="O289" s="17">
        <v>0.13908180689999999</v>
      </c>
      <c r="P289" s="17">
        <v>1.8492252E-3</v>
      </c>
      <c r="Q289" s="17">
        <v>4.2428110999999996E-3</v>
      </c>
      <c r="R289" s="39">
        <v>200</v>
      </c>
      <c r="S289" s="3">
        <f t="shared" si="21"/>
        <v>27.81636138</v>
      </c>
      <c r="T289" s="3">
        <f t="shared" si="22"/>
        <v>0.36984504000000001</v>
      </c>
      <c r="U289" s="3">
        <f t="shared" si="23"/>
        <v>0.84856221999999992</v>
      </c>
      <c r="V289" s="2" t="s">
        <v>3292</v>
      </c>
      <c r="W289" s="2" t="s">
        <v>3292</v>
      </c>
      <c r="X289" s="2" t="s">
        <v>3292</v>
      </c>
      <c r="Y289" s="4">
        <f t="shared" si="24"/>
        <v>2.9034768640000003E-2</v>
      </c>
      <c r="Z289" s="7" t="str">
        <f>INDEX('Look Up '!B:B,MATCH(M289,'Look Up '!A:A,0))</f>
        <v>Scope3Mandatory</v>
      </c>
      <c r="AA289" s="7" t="str">
        <f>INDEX('Look Up '!C:C,MATCH(M289,'Look Up '!A:A,0))</f>
        <v>Business travel - Transport (e.g. taxi, public transport, rental cars)</v>
      </c>
      <c r="AB289" s="7" t="str">
        <f>INDEX('Look Up '!D:D,MATCH(M289,'Look Up '!A:A,0))</f>
        <v>Rental Cars-Light Passenger vehicle petrol/hybrid post 2015 fleet 1600-&lt;2000CC</v>
      </c>
      <c r="AC289" s="7" t="str">
        <f>INDEX('Look Up '!E:E,MATCH(M289,'Look Up '!A:A,0))</f>
        <v>pkm (person kilometers travelled)</v>
      </c>
    </row>
    <row r="290" spans="1:29" ht="94.5" hidden="1" x14ac:dyDescent="0.25">
      <c r="A290" s="14">
        <v>45748</v>
      </c>
      <c r="B290" s="14">
        <v>45838</v>
      </c>
      <c r="C290" s="15" t="s">
        <v>3284</v>
      </c>
      <c r="D290" s="16" t="s">
        <v>3284</v>
      </c>
      <c r="E290" s="7" t="s">
        <v>857</v>
      </c>
      <c r="F290" s="7" t="s">
        <v>3301</v>
      </c>
      <c r="G290" s="7" t="s">
        <v>3361</v>
      </c>
      <c r="H290" s="8" t="s">
        <v>3303</v>
      </c>
      <c r="I290" s="8" t="s">
        <v>879</v>
      </c>
      <c r="J290" s="8" t="s">
        <v>3361</v>
      </c>
      <c r="K290" s="8" t="s">
        <v>3342</v>
      </c>
      <c r="L290" s="8" t="s">
        <v>3362</v>
      </c>
      <c r="M290" s="7" t="s">
        <v>331</v>
      </c>
      <c r="N290" s="7" t="s">
        <v>170</v>
      </c>
      <c r="O290" s="17">
        <v>0.15448186859999999</v>
      </c>
      <c r="P290" s="17">
        <v>2.0539836999999999E-3</v>
      </c>
      <c r="Q290" s="17">
        <v>4.7126034000000002E-3</v>
      </c>
      <c r="R290" s="39">
        <v>3.679000000000001E-2</v>
      </c>
      <c r="S290" s="3">
        <f t="shared" si="21"/>
        <v>5.6833879457940011E-3</v>
      </c>
      <c r="T290" s="3">
        <f t="shared" si="22"/>
        <v>7.5566060323000014E-5</v>
      </c>
      <c r="U290" s="3">
        <f t="shared" si="23"/>
        <v>1.7337667908600007E-4</v>
      </c>
      <c r="V290" s="2" t="s">
        <v>3292</v>
      </c>
      <c r="W290" s="2" t="s">
        <v>3292</v>
      </c>
      <c r="X290" s="2" t="s">
        <v>3292</v>
      </c>
      <c r="Y290" s="4">
        <f t="shared" si="24"/>
        <v>5.9323306852030018E-6</v>
      </c>
      <c r="Z290" s="7" t="str">
        <f>INDEX('Look Up '!B:B,MATCH(M290,'Look Up '!A:A,0))</f>
        <v>Scope3Mandatory</v>
      </c>
      <c r="AA290" s="7" t="str">
        <f>INDEX('Look Up '!C:C,MATCH(M290,'Look Up '!A:A,0))</f>
        <v>Business travel - Transport (e.g. taxi, public transport, rental cars)</v>
      </c>
      <c r="AB290" s="7" t="str">
        <f>INDEX('Look Up '!D:D,MATCH(M290,'Look Up '!A:A,0))</f>
        <v>Rental Cars-Light Passenger vehicle petrol/hybrid post 2015 fleet 2000-&lt;3000CC</v>
      </c>
      <c r="AC290" s="7" t="str">
        <f>INDEX('Look Up '!E:E,MATCH(M290,'Look Up '!A:A,0))</f>
        <v>pkm (person kilometers travelled)</v>
      </c>
    </row>
    <row r="291" spans="1:29" ht="47.25" x14ac:dyDescent="0.25">
      <c r="A291" s="14">
        <v>45748</v>
      </c>
      <c r="B291" s="14">
        <v>45838</v>
      </c>
      <c r="C291" s="15" t="s">
        <v>3284</v>
      </c>
      <c r="D291" s="16" t="s">
        <v>3284</v>
      </c>
      <c r="E291" s="7" t="s">
        <v>781</v>
      </c>
      <c r="F291" s="7" t="s">
        <v>3301</v>
      </c>
      <c r="G291" s="7" t="s">
        <v>3363</v>
      </c>
      <c r="H291" s="8" t="s">
        <v>3303</v>
      </c>
      <c r="I291" s="8" t="s">
        <v>384</v>
      </c>
      <c r="J291" s="8" t="s">
        <v>3364</v>
      </c>
      <c r="K291" s="8" t="s">
        <v>3289</v>
      </c>
      <c r="L291" s="8" t="s">
        <v>3365</v>
      </c>
      <c r="M291" s="7" t="s">
        <v>384</v>
      </c>
      <c r="N291" s="7" t="s">
        <v>170</v>
      </c>
      <c r="O291" s="17">
        <v>0.1570991692</v>
      </c>
      <c r="P291" s="17">
        <v>1.4983168E-3</v>
      </c>
      <c r="Q291" s="17">
        <v>3.6652696999999999E-3</v>
      </c>
      <c r="R291" s="39">
        <v>9886.1336999999985</v>
      </c>
      <c r="S291" s="3">
        <f t="shared" si="21"/>
        <v>1553.1033908701218</v>
      </c>
      <c r="T291" s="3">
        <f t="shared" si="22"/>
        <v>14.812560209756159</v>
      </c>
      <c r="U291" s="3">
        <f t="shared" si="23"/>
        <v>36.235346300758884</v>
      </c>
      <c r="V291" s="2" t="s">
        <v>3292</v>
      </c>
      <c r="W291" s="2" t="s">
        <v>3292</v>
      </c>
      <c r="X291" s="2" t="s">
        <v>3292</v>
      </c>
      <c r="Y291" s="4">
        <f t="shared" si="24"/>
        <v>1.6041512973806369</v>
      </c>
      <c r="Z291" s="7" t="str">
        <f>INDEX('Look Up '!B:B,MATCH(M291,'Look Up '!A:A,0))</f>
        <v>Scope3Mandatory</v>
      </c>
      <c r="AA291" s="7" t="str">
        <f>INDEX('Look Up '!C:C,MATCH(M291,'Look Up '!A:A,0))</f>
        <v>Business travel - Transport (e.g. taxi, public transport, rental cars)</v>
      </c>
      <c r="AB291" s="7" t="str">
        <f>INDEX('Look Up '!D:D,MATCH(M291,'Look Up '!A:A,0))</f>
        <v>Taxi - km</v>
      </c>
      <c r="AC291" s="7" t="str">
        <f>INDEX('Look Up '!E:E,MATCH(M291,'Look Up '!A:A,0))</f>
        <v>km</v>
      </c>
    </row>
    <row r="292" spans="1:29" ht="47.25" x14ac:dyDescent="0.25">
      <c r="A292" s="14">
        <v>45748</v>
      </c>
      <c r="B292" s="14">
        <v>45838</v>
      </c>
      <c r="C292" s="15" t="s">
        <v>3284</v>
      </c>
      <c r="D292" s="16" t="s">
        <v>3284</v>
      </c>
      <c r="E292" s="7" t="s">
        <v>781</v>
      </c>
      <c r="F292" s="7" t="s">
        <v>3301</v>
      </c>
      <c r="G292" s="7" t="s">
        <v>3348</v>
      </c>
      <c r="H292" s="8" t="s">
        <v>3328</v>
      </c>
      <c r="I292" s="8" t="s">
        <v>380</v>
      </c>
      <c r="J292" s="8" t="s">
        <v>3349</v>
      </c>
      <c r="K292" s="8" t="s">
        <v>3329</v>
      </c>
      <c r="L292" s="8" t="s">
        <v>3366</v>
      </c>
      <c r="M292" s="7" t="s">
        <v>380</v>
      </c>
      <c r="N292" s="7" t="s">
        <v>272</v>
      </c>
      <c r="O292" s="17">
        <v>4.3397560600000003E-2</v>
      </c>
      <c r="P292" s="17">
        <v>4.1389969999999998E-4</v>
      </c>
      <c r="Q292" s="17">
        <v>1.0125055000000001E-3</v>
      </c>
      <c r="R292" s="39">
        <v>1501.46</v>
      </c>
      <c r="S292" s="3">
        <f t="shared" si="21"/>
        <v>65.159701338476012</v>
      </c>
      <c r="T292" s="3">
        <f t="shared" si="22"/>
        <v>0.62145384356199995</v>
      </c>
      <c r="U292" s="3">
        <f t="shared" si="23"/>
        <v>1.5202365080300002</v>
      </c>
      <c r="V292" s="2" t="s">
        <v>3292</v>
      </c>
      <c r="W292" s="2" t="s">
        <v>3292</v>
      </c>
      <c r="X292" s="2" t="s">
        <v>3292</v>
      </c>
      <c r="Y292" s="4">
        <f t="shared" si="24"/>
        <v>6.7301391690068005E-2</v>
      </c>
      <c r="Z292" s="7" t="str">
        <f>INDEX('Look Up '!B:B,MATCH(M292,'Look Up '!A:A,0))</f>
        <v>Scope3Mandatory</v>
      </c>
      <c r="AA292" s="7" t="str">
        <f>INDEX('Look Up '!C:C,MATCH(M292,'Look Up '!A:A,0))</f>
        <v>Business travel - Transport (e.g. taxi, public transport, rental cars)</v>
      </c>
      <c r="AB292" s="7" t="str">
        <f>INDEX('Look Up '!D:D,MATCH(M292,'Look Up '!A:A,0))</f>
        <v>Taxi - dollars</v>
      </c>
      <c r="AC292" s="7" t="str">
        <f>INDEX('Look Up '!E:E,MATCH(M292,'Look Up '!A:A,0))</f>
        <v>$ NZD</v>
      </c>
    </row>
    <row r="293" spans="1:29" ht="47.25" x14ac:dyDescent="0.25">
      <c r="A293" s="14">
        <v>45748</v>
      </c>
      <c r="B293" s="14">
        <v>45838</v>
      </c>
      <c r="C293" s="15" t="s">
        <v>3284</v>
      </c>
      <c r="D293" s="16" t="s">
        <v>3284</v>
      </c>
      <c r="E293" s="7" t="s">
        <v>891</v>
      </c>
      <c r="F293" s="7" t="s">
        <v>3301</v>
      </c>
      <c r="G293" s="7" t="s">
        <v>3367</v>
      </c>
      <c r="H293" s="8" t="s">
        <v>3368</v>
      </c>
      <c r="I293" s="8" t="s">
        <v>420</v>
      </c>
      <c r="J293" s="8" t="s">
        <v>3369</v>
      </c>
      <c r="K293" s="8" t="s">
        <v>3342</v>
      </c>
      <c r="L293" s="8" t="s">
        <v>3370</v>
      </c>
      <c r="M293" s="7" t="s">
        <v>3371</v>
      </c>
      <c r="N293" s="7" t="s">
        <v>421</v>
      </c>
      <c r="O293" s="17">
        <v>0.46580171850000002</v>
      </c>
      <c r="P293" s="17">
        <v>1.29513002E-2</v>
      </c>
      <c r="Q293" s="17">
        <v>8.9902560000000001E-4</v>
      </c>
      <c r="R293" s="39">
        <v>24760.19000000001</v>
      </c>
      <c r="S293" s="3">
        <f t="shared" si="21"/>
        <v>11533.33905238652</v>
      </c>
      <c r="T293" s="3">
        <f t="shared" si="22"/>
        <v>320.67665369903813</v>
      </c>
      <c r="U293" s="3">
        <f t="shared" si="23"/>
        <v>22.260044670864009</v>
      </c>
      <c r="V293" s="2" t="s">
        <v>3292</v>
      </c>
      <c r="W293" s="2" t="s">
        <v>3292</v>
      </c>
      <c r="X293" s="2" t="s">
        <v>3292</v>
      </c>
      <c r="Y293" s="4">
        <f t="shared" si="24"/>
        <v>11.876275750756422</v>
      </c>
      <c r="Z293" s="7" t="str">
        <f>INDEX('Look Up '!B:B,MATCH(M293,'Look Up '!A:A,0))</f>
        <v>Scope3Mandatory</v>
      </c>
      <c r="AA293" s="7" t="str">
        <f>INDEX('Look Up '!C:C,MATCH(M293,'Look Up '!A:A,0))</f>
        <v>Staff working from home</v>
      </c>
      <c r="AB293" s="7" t="str">
        <f>INDEX('Look Up '!D:D,MATCH(M293,'Look Up '!A:A,0))</f>
        <v>Working from home (default)</v>
      </c>
      <c r="AC293" s="7" t="str">
        <f>INDEX('Look Up '!E:E,MATCH(M293,'Look Up '!A:A,0))</f>
        <v>epd (employee per day)</v>
      </c>
    </row>
    <row r="294" spans="1:29" ht="63" x14ac:dyDescent="0.25">
      <c r="A294" s="14">
        <v>45748</v>
      </c>
      <c r="B294" s="14">
        <v>45838</v>
      </c>
      <c r="C294" s="15" t="s">
        <v>3284</v>
      </c>
      <c r="D294" s="16" t="s">
        <v>3284</v>
      </c>
      <c r="E294" s="7" t="s">
        <v>775</v>
      </c>
      <c r="F294" s="7" t="s">
        <v>3372</v>
      </c>
      <c r="G294" s="7" t="s">
        <v>3373</v>
      </c>
      <c r="H294" s="8" t="s">
        <v>3374</v>
      </c>
      <c r="I294" s="8" t="s">
        <v>233</v>
      </c>
      <c r="J294" s="8" t="s">
        <v>3375</v>
      </c>
      <c r="K294" s="8" t="s">
        <v>3342</v>
      </c>
      <c r="L294" s="8" t="s">
        <v>3376</v>
      </c>
      <c r="M294" s="7" t="s">
        <v>3377</v>
      </c>
      <c r="N294" s="7" t="s">
        <v>225</v>
      </c>
      <c r="O294" s="17">
        <v>0</v>
      </c>
      <c r="P294" s="17">
        <v>0.58404864000000001</v>
      </c>
      <c r="Q294" s="17">
        <v>0</v>
      </c>
      <c r="R294" s="39">
        <v>13758.966</v>
      </c>
      <c r="S294" s="3">
        <f t="shared" si="21"/>
        <v>0</v>
      </c>
      <c r="T294" s="3">
        <f t="shared" si="22"/>
        <v>8035.90538010624</v>
      </c>
      <c r="U294" s="3">
        <f t="shared" si="23"/>
        <v>0</v>
      </c>
      <c r="V294" s="2" t="s">
        <v>3292</v>
      </c>
      <c r="W294" s="2" t="s">
        <v>3292</v>
      </c>
      <c r="X294" s="2" t="s">
        <v>3292</v>
      </c>
      <c r="Y294" s="4">
        <f t="shared" si="24"/>
        <v>8.0359053801062394</v>
      </c>
      <c r="Z294" s="7" t="str">
        <f>INDEX('Look Up '!B:B,MATCH(M294,'Look Up '!A:A,0))</f>
        <v>Scope3Mandatory</v>
      </c>
      <c r="AA294" s="7" t="str">
        <f>INDEX('Look Up '!C:C,MATCH(M294,'Look Up '!A:A,0))</f>
        <v>Waste (to landfill)</v>
      </c>
      <c r="AB294" s="7" t="str">
        <f>INDEX('Look Up '!D:D,MATCH(M294,'Look Up '!A:A,0))</f>
        <v>Landfill - OG</v>
      </c>
      <c r="AC294" s="7" t="str">
        <f>INDEX('Look Up '!E:E,MATCH(M294,'Look Up '!A:A,0))</f>
        <v>kg</v>
      </c>
    </row>
    <row r="295" spans="1:29" ht="47.25" x14ac:dyDescent="0.25">
      <c r="A295" s="14">
        <v>45748</v>
      </c>
      <c r="B295" s="14">
        <v>45838</v>
      </c>
      <c r="C295" s="15" t="s">
        <v>3284</v>
      </c>
      <c r="D295" s="16" t="s">
        <v>3284</v>
      </c>
      <c r="E295" s="7" t="s">
        <v>895</v>
      </c>
      <c r="F295" s="7" t="s">
        <v>3372</v>
      </c>
      <c r="G295" s="7" t="s">
        <v>3296</v>
      </c>
      <c r="H295" s="8" t="s">
        <v>3378</v>
      </c>
      <c r="I295" s="8" t="s">
        <v>162</v>
      </c>
      <c r="J295" s="8" t="s">
        <v>3379</v>
      </c>
      <c r="K295" s="8" t="s">
        <v>3289</v>
      </c>
      <c r="L295" s="8" t="s">
        <v>3299</v>
      </c>
      <c r="M295" s="7" t="s">
        <v>162</v>
      </c>
      <c r="N295" s="7" t="s">
        <v>125</v>
      </c>
      <c r="O295" s="17">
        <v>7.4682387999999997E-3</v>
      </c>
      <c r="P295" s="17">
        <v>2.0764930000000001E-4</v>
      </c>
      <c r="Q295" s="17">
        <v>1.44142E-5</v>
      </c>
      <c r="R295" s="39">
        <v>286509.50948387099</v>
      </c>
      <c r="S295" s="3">
        <f t="shared" si="21"/>
        <v>2139.7214352964133</v>
      </c>
      <c r="T295" s="3">
        <f t="shared" si="22"/>
        <v>59.493499087669178</v>
      </c>
      <c r="U295" s="3">
        <f t="shared" si="23"/>
        <v>4.129805371602413</v>
      </c>
      <c r="V295" s="2" t="s">
        <v>3292</v>
      </c>
      <c r="W295" s="2" t="s">
        <v>3292</v>
      </c>
      <c r="X295" s="2" t="s">
        <v>3292</v>
      </c>
      <c r="Y295" s="4">
        <f>SUM(S295:U295)/1000</f>
        <v>2.2033447397556847</v>
      </c>
      <c r="Z295" s="7" t="str">
        <f>INDEX('Look Up '!B:B,MATCH(M295,'Look Up '!A:A,0))</f>
        <v>Scope3Mandatory</v>
      </c>
      <c r="AA295" s="7" t="str">
        <f>INDEX('Look Up '!C:C,MATCH(M295,'Look Up '!A:A,0))</f>
        <v>Transmission and distributions losses (electricity)</v>
      </c>
      <c r="AB295" s="7" t="str">
        <f>INDEX('Look Up '!D:D,MATCH(M295,'Look Up '!A:A,0))</f>
        <v>Electricity Transmission Losses</v>
      </c>
      <c r="AC295" s="7" t="str">
        <f>INDEX('Look Up '!E:E,MATCH(M295,'Look Up '!A:A,0))</f>
        <v>kWh</v>
      </c>
    </row>
    <row r="296" spans="1:29" ht="21" hidden="1" x14ac:dyDescent="0.25">
      <c r="A296" s="14">
        <v>45748</v>
      </c>
      <c r="B296" s="14">
        <v>45838</v>
      </c>
      <c r="C296" s="15" t="s">
        <v>3284</v>
      </c>
      <c r="D296" s="16" t="s">
        <v>3284</v>
      </c>
      <c r="E296" s="7" t="s">
        <v>417</v>
      </c>
      <c r="F296" s="7" t="s">
        <v>3372</v>
      </c>
      <c r="H296" s="8"/>
      <c r="I296" s="8" t="s">
        <v>417</v>
      </c>
      <c r="J296" s="7"/>
      <c r="M296" s="7"/>
      <c r="N296" s="7" t="s">
        <v>412</v>
      </c>
      <c r="O296" s="17">
        <v>4.7147309900000003E-2</v>
      </c>
      <c r="P296" s="17">
        <v>1.3108989000000001E-3</v>
      </c>
      <c r="Q296" s="17">
        <v>9.0997199999999997E-5</v>
      </c>
      <c r="R296" s="39">
        <v>0</v>
      </c>
      <c r="S296" s="3">
        <f t="shared" si="21"/>
        <v>0</v>
      </c>
      <c r="T296" s="3">
        <f t="shared" si="22"/>
        <v>0</v>
      </c>
      <c r="U296" s="3">
        <f t="shared" si="23"/>
        <v>0</v>
      </c>
      <c r="V296" s="2" t="s">
        <v>3292</v>
      </c>
      <c r="W296" s="2" t="s">
        <v>3292</v>
      </c>
      <c r="X296" s="2" t="s">
        <v>3292</v>
      </c>
      <c r="Y296" s="4">
        <f t="shared" si="24"/>
        <v>0</v>
      </c>
      <c r="Z296" s="7" t="e">
        <f>INDEX('Look Up '!B:B,MATCH(M296,'Look Up '!A:A,0))</f>
        <v>#N/A</v>
      </c>
      <c r="AA296" s="7" t="e">
        <f>INDEX('Look Up '!C:C,MATCH(M296,'Look Up '!A:A,0))</f>
        <v>#N/A</v>
      </c>
      <c r="AB296" s="7" t="e">
        <f>INDEX('Look Up '!D:D,MATCH(M296,'Look Up '!A:A,0))</f>
        <v>#N/A</v>
      </c>
      <c r="AC296" s="7" t="e">
        <f>INDEX('Look Up '!E:E,MATCH(M296,'Look Up '!A:A,0))</f>
        <v>#N/A</v>
      </c>
    </row>
    <row r="297" spans="1:29" ht="47.25" hidden="1" x14ac:dyDescent="0.25">
      <c r="A297" s="14">
        <v>45748</v>
      </c>
      <c r="B297" s="14">
        <v>45838</v>
      </c>
      <c r="C297" s="15" t="s">
        <v>3284</v>
      </c>
      <c r="D297" s="16" t="s">
        <v>3284</v>
      </c>
      <c r="E297" s="7" t="s">
        <v>831</v>
      </c>
      <c r="F297" s="7" t="s">
        <v>3301</v>
      </c>
      <c r="G297" s="7" t="s">
        <v>3322</v>
      </c>
      <c r="H297" s="8" t="s">
        <v>3303</v>
      </c>
      <c r="I297" s="8" t="s">
        <v>43</v>
      </c>
      <c r="J297" s="8" t="s">
        <v>3304</v>
      </c>
      <c r="K297" s="8" t="s">
        <v>3289</v>
      </c>
      <c r="L297" s="8" t="s">
        <v>3305</v>
      </c>
      <c r="M297" s="7" t="s">
        <v>3380</v>
      </c>
      <c r="N297" s="7" t="s">
        <v>11</v>
      </c>
      <c r="O297" s="17">
        <v>52.313935870000002</v>
      </c>
      <c r="P297" s="17">
        <v>0</v>
      </c>
      <c r="Q297" s="17">
        <v>0</v>
      </c>
      <c r="R297" s="39">
        <v>0</v>
      </c>
      <c r="S297" s="3">
        <f t="shared" si="21"/>
        <v>0</v>
      </c>
      <c r="T297" s="3">
        <f t="shared" si="22"/>
        <v>0</v>
      </c>
      <c r="U297" s="3">
        <f t="shared" si="23"/>
        <v>0</v>
      </c>
      <c r="V297" s="2" t="s">
        <v>3292</v>
      </c>
      <c r="W297" s="2" t="s">
        <v>3292</v>
      </c>
      <c r="X297" s="2" t="s">
        <v>3292</v>
      </c>
      <c r="Y297" s="4">
        <f t="shared" si="24"/>
        <v>0</v>
      </c>
      <c r="Z297" s="7" t="str">
        <f>INDEX('Look Up '!B:B,MATCH(M297,'Look Up '!A:A,0))</f>
        <v>Scope3Mandatory</v>
      </c>
      <c r="AA297" s="7" t="str">
        <f>INDEX('Look Up '!C:C,MATCH(M297,'Look Up '!A:A,0))</f>
        <v>Business travel - Other (e.g. hotel, meals, etc)</v>
      </c>
      <c r="AB297" s="7" t="str">
        <f>INDEX('Look Up '!D:D,MATCH(M297,'Look Up '!A:A,0))</f>
        <v>Accommodation - Indonesia</v>
      </c>
      <c r="AC297" s="7" t="str">
        <f>INDEX('Look Up '!E:E,MATCH(M297,'Look Up '!A:A,0))</f>
        <v>rpn (room per night)</v>
      </c>
    </row>
    <row r="298" spans="1:29" ht="47.25" hidden="1" x14ac:dyDescent="0.25">
      <c r="A298" s="14">
        <v>45748</v>
      </c>
      <c r="B298" s="14">
        <v>45838</v>
      </c>
      <c r="C298" s="15" t="s">
        <v>3284</v>
      </c>
      <c r="D298" s="16" t="s">
        <v>3284</v>
      </c>
      <c r="E298" s="7" t="s">
        <v>831</v>
      </c>
      <c r="F298" s="7" t="s">
        <v>3301</v>
      </c>
      <c r="G298" s="7" t="s">
        <v>3322</v>
      </c>
      <c r="H298" s="8" t="s">
        <v>3303</v>
      </c>
      <c r="I298" s="8" t="s">
        <v>61</v>
      </c>
      <c r="J298" s="8" t="s">
        <v>3304</v>
      </c>
      <c r="K298" s="8" t="s">
        <v>3289</v>
      </c>
      <c r="L298" s="8" t="s">
        <v>3305</v>
      </c>
      <c r="M298" s="7" t="s">
        <v>3381</v>
      </c>
      <c r="N298" s="7" t="s">
        <v>11</v>
      </c>
      <c r="O298" s="17">
        <v>21.19874686</v>
      </c>
      <c r="P298" s="17">
        <v>0</v>
      </c>
      <c r="Q298" s="17">
        <v>0</v>
      </c>
      <c r="R298" s="39">
        <v>0</v>
      </c>
      <c r="S298" s="3">
        <f t="shared" si="21"/>
        <v>0</v>
      </c>
      <c r="T298" s="3">
        <f t="shared" si="22"/>
        <v>0</v>
      </c>
      <c r="U298" s="3">
        <f t="shared" si="23"/>
        <v>0</v>
      </c>
      <c r="V298" s="2" t="s">
        <v>3292</v>
      </c>
      <c r="W298" s="2" t="s">
        <v>3292</v>
      </c>
      <c r="X298" s="2" t="s">
        <v>3292</v>
      </c>
      <c r="Y298" s="4">
        <f t="shared" si="24"/>
        <v>0</v>
      </c>
      <c r="Z298" s="7" t="str">
        <f>INDEX('Look Up '!B:B,MATCH(M298,'Look Up '!A:A,0))</f>
        <v>Scope3Mandatory</v>
      </c>
      <c r="AA298" s="7" t="str">
        <f>INDEX('Look Up '!C:C,MATCH(M298,'Look Up '!A:A,0))</f>
        <v>Business travel - Other (e.g. hotel, meals, etc)</v>
      </c>
      <c r="AB298" s="7" t="str">
        <f>INDEX('Look Up '!D:D,MATCH(M298,'Look Up '!A:A,0))</f>
        <v>Accommodation - Panama</v>
      </c>
      <c r="AC298" s="7" t="str">
        <f>INDEX('Look Up '!E:E,MATCH(M298,'Look Up '!A:A,0))</f>
        <v>rpn (room per night)</v>
      </c>
    </row>
    <row r="299" spans="1:29" ht="47.25" hidden="1" x14ac:dyDescent="0.25">
      <c r="A299" s="14">
        <v>45748</v>
      </c>
      <c r="B299" s="14">
        <v>45838</v>
      </c>
      <c r="C299" s="15" t="s">
        <v>3284</v>
      </c>
      <c r="D299" s="16" t="s">
        <v>3284</v>
      </c>
      <c r="E299" s="7" t="s">
        <v>831</v>
      </c>
      <c r="F299" s="7" t="s">
        <v>3301</v>
      </c>
      <c r="G299" s="7" t="s">
        <v>3322</v>
      </c>
      <c r="H299" s="8" t="s">
        <v>3303</v>
      </c>
      <c r="I299" s="8" t="s">
        <v>71</v>
      </c>
      <c r="J299" s="8" t="s">
        <v>3304</v>
      </c>
      <c r="K299" s="8" t="s">
        <v>3289</v>
      </c>
      <c r="L299" s="8" t="s">
        <v>3305</v>
      </c>
      <c r="M299" s="8" t="s">
        <v>3382</v>
      </c>
      <c r="N299" s="7" t="s">
        <v>11</v>
      </c>
      <c r="O299" s="17">
        <v>52.748677549999996</v>
      </c>
      <c r="P299" s="17">
        <v>0</v>
      </c>
      <c r="Q299" s="17">
        <v>0</v>
      </c>
      <c r="R299" s="39">
        <v>0</v>
      </c>
      <c r="S299" s="3">
        <f t="shared" si="21"/>
        <v>0</v>
      </c>
      <c r="T299" s="3">
        <f t="shared" si="22"/>
        <v>0</v>
      </c>
      <c r="U299" s="3">
        <f t="shared" si="23"/>
        <v>0</v>
      </c>
      <c r="V299" s="2" t="s">
        <v>3292</v>
      </c>
      <c r="W299" s="2" t="s">
        <v>3292</v>
      </c>
      <c r="X299" s="2" t="s">
        <v>3292</v>
      </c>
      <c r="Y299" s="4">
        <f t="shared" si="24"/>
        <v>0</v>
      </c>
      <c r="Z299" s="7" t="str">
        <f>INDEX('Look Up '!B:B,MATCH(M299,'Look Up '!A:A,0))</f>
        <v>Scope3Mandatory</v>
      </c>
      <c r="AA299" s="7" t="str">
        <f>INDEX('Look Up '!C:C,MATCH(M299,'Look Up '!A:A,0))</f>
        <v>Business travel - Other (e.g. hotel, meals, etc)</v>
      </c>
      <c r="AB299" s="7" t="str">
        <f>INDEX('Look Up '!D:D,MATCH(M299,'Look Up '!A:A,0))</f>
        <v>Accommodation - South Africa</v>
      </c>
      <c r="AC299" s="7" t="str">
        <f>INDEX('Look Up '!E:E,MATCH(M299,'Look Up '!A:A,0))</f>
        <v>rpn (room per night)</v>
      </c>
    </row>
    <row r="300" spans="1:29" ht="47.25" hidden="1" x14ac:dyDescent="0.25">
      <c r="A300" s="14">
        <v>45748</v>
      </c>
      <c r="B300" s="14">
        <v>45838</v>
      </c>
      <c r="C300" s="15" t="s">
        <v>3284</v>
      </c>
      <c r="D300" s="16" t="s">
        <v>3284</v>
      </c>
      <c r="E300" s="7" t="s">
        <v>831</v>
      </c>
      <c r="F300" s="7" t="s">
        <v>3301</v>
      </c>
      <c r="G300" s="7" t="s">
        <v>3322</v>
      </c>
      <c r="H300" s="8" t="s">
        <v>3303</v>
      </c>
      <c r="I300" s="8" t="s">
        <v>41</v>
      </c>
      <c r="J300" s="8" t="s">
        <v>3304</v>
      </c>
      <c r="K300" s="8" t="s">
        <v>3289</v>
      </c>
      <c r="L300" s="8" t="s">
        <v>3305</v>
      </c>
      <c r="M300" s="8" t="s">
        <v>3383</v>
      </c>
      <c r="N300" s="7" t="s">
        <v>11</v>
      </c>
      <c r="O300" s="17">
        <v>22.227532950000001</v>
      </c>
      <c r="P300" s="17">
        <v>0</v>
      </c>
      <c r="Q300" s="17">
        <v>0</v>
      </c>
      <c r="R300" s="39">
        <v>0</v>
      </c>
      <c r="S300" s="3">
        <f t="shared" si="21"/>
        <v>0</v>
      </c>
      <c r="T300" s="3">
        <f t="shared" si="22"/>
        <v>0</v>
      </c>
      <c r="U300" s="3">
        <f t="shared" si="23"/>
        <v>0</v>
      </c>
      <c r="V300" s="2" t="s">
        <v>3292</v>
      </c>
      <c r="W300" s="2" t="s">
        <v>3292</v>
      </c>
      <c r="X300" s="2" t="s">
        <v>3292</v>
      </c>
      <c r="Y300" s="4">
        <f t="shared" si="24"/>
        <v>0</v>
      </c>
      <c r="Z300" s="7" t="str">
        <f>INDEX('Look Up '!B:B,MATCH(M300,'Look Up '!A:A,0))</f>
        <v>Scope3Mandatory</v>
      </c>
      <c r="AA300" s="7" t="str">
        <f>INDEX('Look Up '!C:C,MATCH(M300,'Look Up '!A:A,0))</f>
        <v>Business travel - Other (e.g. hotel, meals, etc)</v>
      </c>
      <c r="AB300" s="7" t="str">
        <f>INDEX('Look Up '!D:D,MATCH(M300,'Look Up '!A:A,0))</f>
        <v>Accommodation - Hungary</v>
      </c>
      <c r="AC300" s="7" t="str">
        <f>INDEX('Look Up '!E:E,MATCH(M300,'Look Up '!A:A,0))</f>
        <v>rpn (room per night)</v>
      </c>
    </row>
    <row r="301" spans="1:29" ht="47.25" x14ac:dyDescent="0.25">
      <c r="A301" s="14">
        <v>45748</v>
      </c>
      <c r="B301" s="14">
        <v>45838</v>
      </c>
      <c r="C301" s="15" t="s">
        <v>3284</v>
      </c>
      <c r="D301" s="16" t="s">
        <v>3284</v>
      </c>
      <c r="E301" s="7" t="s">
        <v>883</v>
      </c>
      <c r="F301" s="7" t="s">
        <v>3301</v>
      </c>
      <c r="G301" s="7" t="s">
        <v>3348</v>
      </c>
      <c r="H301" s="8" t="s">
        <v>3328</v>
      </c>
      <c r="I301" s="8" t="s">
        <v>996</v>
      </c>
      <c r="J301" s="8" t="s">
        <v>3349</v>
      </c>
      <c r="K301" s="8" t="s">
        <v>3329</v>
      </c>
      <c r="L301" s="8" t="s">
        <v>3354</v>
      </c>
      <c r="M301" s="8" t="s">
        <v>994</v>
      </c>
      <c r="N301" s="7" t="s">
        <v>91</v>
      </c>
      <c r="O301" s="17">
        <v>2.0053593299999999E-2</v>
      </c>
      <c r="P301" s="17">
        <v>5.3611000000000002E-4</v>
      </c>
      <c r="Q301" s="17">
        <v>3.43928E-5</v>
      </c>
      <c r="R301" s="39">
        <v>330</v>
      </c>
      <c r="S301" s="3">
        <f t="shared" si="21"/>
        <v>6.6176857889999994</v>
      </c>
      <c r="T301" s="3">
        <f t="shared" si="22"/>
        <v>0.1769163</v>
      </c>
      <c r="U301" s="3">
        <f t="shared" si="23"/>
        <v>1.1349624000000001E-2</v>
      </c>
      <c r="V301" s="2" t="s">
        <v>3292</v>
      </c>
      <c r="W301" s="2" t="s">
        <v>3292</v>
      </c>
      <c r="X301" s="2" t="s">
        <v>3292</v>
      </c>
      <c r="Y301" s="4">
        <f t="shared" si="24"/>
        <v>6.8059517129999995E-3</v>
      </c>
      <c r="Z301" s="7" t="str">
        <f>INDEX('Look Up '!B:B,MATCH(M301,'Look Up '!A:A,0))</f>
        <v>Scope3Mandatory</v>
      </c>
      <c r="AA301" s="7" t="str">
        <f>INDEX('Look Up '!C:C,MATCH(M301,'Look Up '!A:A,0))</f>
        <v>Business travel - Transport (e.g. taxi, public transport, rental cars)</v>
      </c>
      <c r="AB301" s="7" t="str">
        <f>INDEX('Look Up '!D:D,MATCH(M301,'Look Up '!A:A,0))</f>
        <v>Public transport passenger - Bus Electric</v>
      </c>
      <c r="AC301" s="7" t="str">
        <f>INDEX('Look Up '!E:E,MATCH(M301,'Look Up '!A:A,0))</f>
        <v>pkm (person kilometers travelled)</v>
      </c>
    </row>
    <row r="302" spans="1:29" ht="47.25" hidden="1" x14ac:dyDescent="0.25">
      <c r="A302" s="14">
        <v>45748</v>
      </c>
      <c r="B302" s="14">
        <v>45838</v>
      </c>
      <c r="C302" s="15" t="s">
        <v>3284</v>
      </c>
      <c r="D302" s="16" t="s">
        <v>3284</v>
      </c>
      <c r="E302" s="7" t="s">
        <v>831</v>
      </c>
      <c r="F302" s="7" t="s">
        <v>3301</v>
      </c>
      <c r="G302" s="7" t="s">
        <v>3322</v>
      </c>
      <c r="H302" s="8" t="s">
        <v>3303</v>
      </c>
      <c r="I302" s="8" t="s">
        <v>19</v>
      </c>
      <c r="J302" s="8" t="s">
        <v>3304</v>
      </c>
      <c r="K302" s="8" t="s">
        <v>3289</v>
      </c>
      <c r="L302" s="8" t="s">
        <v>3305</v>
      </c>
      <c r="M302" s="8" t="s">
        <v>3384</v>
      </c>
      <c r="N302" s="7" t="s">
        <v>11</v>
      </c>
      <c r="O302" s="17">
        <v>14.552063</v>
      </c>
      <c r="P302" s="17">
        <v>0</v>
      </c>
      <c r="Q302" s="17">
        <v>0</v>
      </c>
      <c r="R302" s="39">
        <v>0</v>
      </c>
      <c r="S302" s="3">
        <f t="shared" si="21"/>
        <v>0</v>
      </c>
      <c r="T302" s="3">
        <f t="shared" si="22"/>
        <v>0</v>
      </c>
      <c r="U302" s="3">
        <f t="shared" si="23"/>
        <v>0</v>
      </c>
      <c r="V302" s="2" t="s">
        <v>3292</v>
      </c>
      <c r="W302" s="2" t="s">
        <v>3292</v>
      </c>
      <c r="X302" s="2" t="s">
        <v>3292</v>
      </c>
      <c r="Y302" s="4">
        <f t="shared" si="24"/>
        <v>0</v>
      </c>
      <c r="Z302" s="7" t="str">
        <f>INDEX('Look Up '!B:B,MATCH(M302,'Look Up '!A:A,0))</f>
        <v>Scope3Mandatory</v>
      </c>
      <c r="AA302" s="7" t="str">
        <f>INDEX('Look Up '!C:C,MATCH(M302,'Look Up '!A:A,0))</f>
        <v>Business travel - Other (e.g. hotel, meals, etc)</v>
      </c>
      <c r="AB302" s="7" t="str">
        <f>INDEX('Look Up '!D:D,MATCH(M302,'Look Up '!A:A,0))</f>
        <v>Accommodation - Belgium</v>
      </c>
      <c r="AC302" s="7" t="str">
        <f>INDEX('Look Up '!E:E,MATCH(M302,'Look Up '!A:A,0))</f>
        <v>rpn (room per night)</v>
      </c>
    </row>
    <row r="303" spans="1:29" ht="31.5" hidden="1" x14ac:dyDescent="0.25">
      <c r="A303" s="14">
        <v>45748</v>
      </c>
      <c r="B303" s="14">
        <v>45838</v>
      </c>
      <c r="C303" s="7" t="s">
        <v>3284</v>
      </c>
      <c r="D303" s="7" t="s">
        <v>3284</v>
      </c>
      <c r="E303" s="7" t="s">
        <v>831</v>
      </c>
      <c r="F303" s="7" t="s">
        <v>3301</v>
      </c>
      <c r="G303" s="7" t="s">
        <v>3322</v>
      </c>
      <c r="H303" s="7" t="s">
        <v>3303</v>
      </c>
      <c r="I303" s="8" t="s">
        <v>1004</v>
      </c>
      <c r="J303" s="8" t="s">
        <v>3304</v>
      </c>
      <c r="K303" s="8" t="s">
        <v>3289</v>
      </c>
      <c r="L303" s="8" t="s">
        <v>3305</v>
      </c>
      <c r="M303" s="8" t="s">
        <v>3385</v>
      </c>
      <c r="N303" s="7" t="s">
        <v>11</v>
      </c>
      <c r="O303" s="17">
        <v>6.7573100620000002</v>
      </c>
      <c r="P303" s="17">
        <v>0</v>
      </c>
      <c r="Q303" s="17">
        <v>0</v>
      </c>
      <c r="R303" s="33">
        <v>0</v>
      </c>
      <c r="S303" s="3">
        <f t="shared" si="21"/>
        <v>0</v>
      </c>
      <c r="T303" s="3">
        <f t="shared" si="22"/>
        <v>0</v>
      </c>
      <c r="U303" s="3">
        <f t="shared" si="23"/>
        <v>0</v>
      </c>
      <c r="V303" s="2" t="s">
        <v>3292</v>
      </c>
      <c r="W303" s="2" t="s">
        <v>3292</v>
      </c>
      <c r="X303" s="2" t="s">
        <v>3292</v>
      </c>
      <c r="Y303" s="4">
        <f t="shared" si="24"/>
        <v>0</v>
      </c>
      <c r="Z303" s="7" t="str">
        <f>INDEX('Look Up '!B:B,MATCH(M303,'Look Up '!A:A,0))</f>
        <v>Scope3Mandatory</v>
      </c>
      <c r="AA303" s="7" t="str">
        <f>INDEX('Look Up '!C:C,MATCH(M303,'Look Up '!A:A,0))</f>
        <v>Business travel - Other (e.g. hotel, meals, etc)</v>
      </c>
      <c r="AB303" s="7" t="str">
        <f>INDEX('Look Up '!D:D,MATCH(M303,'Look Up '!A:A,0))</f>
        <v>Accommodation - Brazil</v>
      </c>
      <c r="AC303" s="7" t="str">
        <f>INDEX('Look Up '!E:E,MATCH(M303,'Look Up '!A:A,0))</f>
        <v>rpn (room per night)</v>
      </c>
    </row>
    <row r="304" spans="1:29" ht="31.5" x14ac:dyDescent="0.25">
      <c r="A304" s="14">
        <v>45748</v>
      </c>
      <c r="B304" s="14">
        <v>45838</v>
      </c>
      <c r="C304" s="7" t="s">
        <v>3284</v>
      </c>
      <c r="D304" s="7" t="s">
        <v>3284</v>
      </c>
      <c r="E304" s="7" t="s">
        <v>831</v>
      </c>
      <c r="F304" s="7" t="s">
        <v>3372</v>
      </c>
      <c r="G304" s="7" t="s">
        <v>3322</v>
      </c>
      <c r="H304" s="7" t="s">
        <v>3303</v>
      </c>
      <c r="I304" s="8" t="s">
        <v>13</v>
      </c>
      <c r="J304" s="8" t="s">
        <v>3304</v>
      </c>
      <c r="K304" s="8" t="s">
        <v>3289</v>
      </c>
      <c r="L304" s="8" t="s">
        <v>3305</v>
      </c>
      <c r="M304" s="8" t="s">
        <v>3386</v>
      </c>
      <c r="N304" s="7" t="s">
        <v>11</v>
      </c>
      <c r="O304" s="17">
        <v>15.32536591</v>
      </c>
      <c r="P304" s="17">
        <v>0</v>
      </c>
      <c r="Q304" s="17">
        <v>0</v>
      </c>
      <c r="R304" s="93">
        <v>6</v>
      </c>
      <c r="S304" s="3">
        <f t="shared" si="21"/>
        <v>91.952195459999999</v>
      </c>
      <c r="T304" s="3">
        <f t="shared" si="22"/>
        <v>0</v>
      </c>
      <c r="U304" s="3">
        <f t="shared" si="23"/>
        <v>0</v>
      </c>
      <c r="V304" s="2" t="s">
        <v>3292</v>
      </c>
      <c r="W304" s="2" t="s">
        <v>3292</v>
      </c>
      <c r="X304" s="2" t="s">
        <v>3292</v>
      </c>
      <c r="Y304" s="4">
        <f t="shared" si="24"/>
        <v>9.1952195459999997E-2</v>
      </c>
      <c r="Z304" s="7" t="str">
        <f>INDEX('Look Up '!B:B,MATCH(M304,'Look Up '!A:A,0))</f>
        <v>Scope3Mandatory</v>
      </c>
      <c r="AA304" s="7" t="str">
        <f>INDEX('Look Up '!C:C,MATCH(M304,'Look Up '!A:A,0))</f>
        <v>Business travel - Other (e.g. hotel, meals, etc)</v>
      </c>
      <c r="AB304" s="7" t="str">
        <f>INDEX('Look Up '!D:D,MATCH(M304,'Look Up '!A:A,0))</f>
        <v>Accommodation - Argentina</v>
      </c>
      <c r="AC304" s="7" t="str">
        <f>INDEX('Look Up '!E:E,MATCH(M304,'Look Up '!A:A,0))</f>
        <v>rpn (room per night)</v>
      </c>
    </row>
    <row r="310" spans="26:29" x14ac:dyDescent="0.25">
      <c r="AA310" s="41">
        <f>SUM(Y4:Y304)</f>
        <v>616.71748000329148</v>
      </c>
      <c r="AB310" s="7">
        <f>Total!Y84</f>
        <v>616.71748000421917</v>
      </c>
      <c r="AC310" s="41">
        <f>AA310-AB310</f>
        <v>-9.276845958083868E-10</v>
      </c>
    </row>
    <row r="311" spans="26:29" x14ac:dyDescent="0.25">
      <c r="Z311" s="7" t="s">
        <v>422</v>
      </c>
      <c r="AA311" s="41">
        <f>SUM(Y4:Y78)</f>
        <v>158.90736472610564</v>
      </c>
      <c r="AB311" s="7">
        <f>Total!Y85</f>
        <v>158.90736472610564</v>
      </c>
      <c r="AC311" s="41">
        <f>AA311-AB311</f>
        <v>0</v>
      </c>
    </row>
    <row r="312" spans="26:29" x14ac:dyDescent="0.25">
      <c r="Z312" s="7" t="s">
        <v>423</v>
      </c>
      <c r="AA312" s="41">
        <f>SUM(Y79:Y153)</f>
        <v>170.34505720938668</v>
      </c>
      <c r="AB312" s="7">
        <f>Total!Y86</f>
        <v>170.345057210379</v>
      </c>
      <c r="AC312" s="41">
        <f t="shared" ref="AC312:AC315" si="25">AA312-AB312</f>
        <v>-9.9231556305312552E-10</v>
      </c>
    </row>
    <row r="313" spans="26:29" x14ac:dyDescent="0.25">
      <c r="Z313" s="7" t="s">
        <v>424</v>
      </c>
      <c r="AA313" s="7">
        <f>SUM((Y154:Y228))</f>
        <v>99.634757002345467</v>
      </c>
      <c r="AB313" s="7">
        <f>Total!Y87</f>
        <v>99.634757002345467</v>
      </c>
      <c r="AC313" s="41">
        <f t="shared" si="25"/>
        <v>0</v>
      </c>
    </row>
    <row r="314" spans="26:29" x14ac:dyDescent="0.25">
      <c r="Z314" s="7" t="s">
        <v>425</v>
      </c>
      <c r="AA314" s="41">
        <f>SUM(Y229:Y304)</f>
        <v>187.8303010654534</v>
      </c>
      <c r="AB314" s="7">
        <f>Total!Y88</f>
        <v>187.83030106538888</v>
      </c>
      <c r="AC314" s="41">
        <f t="shared" si="25"/>
        <v>6.4517280407017097E-11</v>
      </c>
    </row>
    <row r="315" spans="26:29" x14ac:dyDescent="0.25">
      <c r="AA315" s="41">
        <f>AA311+AA312+AA313+AA314</f>
        <v>616.71748000329114</v>
      </c>
      <c r="AB315" s="7">
        <f>Total!Y89</f>
        <v>616.71748000421894</v>
      </c>
      <c r="AC315" s="41">
        <f t="shared" si="25"/>
        <v>-9.2779828264610842E-10</v>
      </c>
    </row>
    <row r="316" spans="26:29" x14ac:dyDescent="0.25">
      <c r="AA316" s="41">
        <f>AA310-AA315</f>
        <v>0</v>
      </c>
    </row>
  </sheetData>
  <autoFilter ref="A3:AC304" xr:uid="{5A9F0CD9-7EAC-455F-80FA-5862038E3549}">
    <filterColumn colId="24">
      <filters>
        <filter val="0.0003"/>
        <filter val="0.0010"/>
        <filter val="0.0018"/>
        <filter val="0.0022"/>
        <filter val="0.0025"/>
        <filter val="0.0037"/>
        <filter val="0.0040"/>
        <filter val="0.0044"/>
        <filter val="0.0055"/>
        <filter val="0.0068"/>
        <filter val="0.0074"/>
        <filter val="0.0080"/>
        <filter val="0.0119"/>
        <filter val="0.0142"/>
        <filter val="0.0165"/>
        <filter val="0.0166"/>
        <filter val="0.0230"/>
        <filter val="0.0233"/>
        <filter val="0.0248"/>
        <filter val="0.0290"/>
        <filter val="0.0300"/>
        <filter val="0.0312"/>
        <filter val="0.0397"/>
        <filter val="0.0454"/>
        <filter val="0.0463"/>
        <filter val="0.0473"/>
        <filter val="0.0485"/>
        <filter val="0.0517"/>
        <filter val="0.0556"/>
        <filter val="0.0581"/>
        <filter val="0.0602"/>
        <filter val="0.0637"/>
        <filter val="0.0666"/>
        <filter val="0.0673"/>
        <filter val="0.0791"/>
        <filter val="0.0804"/>
        <filter val="0.0830"/>
        <filter val="0.0850"/>
        <filter val="0.0878"/>
        <filter val="0.0906"/>
        <filter val="0.0920"/>
        <filter val="0.0977"/>
        <filter val="0.1005"/>
        <filter val="0.1045"/>
        <filter val="0.1087"/>
        <filter val="0.1093"/>
        <filter val="0.1165"/>
        <filter val="0.1184"/>
        <filter val="0.1199"/>
        <filter val="0.1224"/>
        <filter val="0.1307"/>
        <filter val="0.1498"/>
        <filter val="0.1588"/>
        <filter val="0.1651"/>
        <filter val="0.1673"/>
        <filter val="0.1755"/>
        <filter val="0.1811"/>
        <filter val="0.1866"/>
        <filter val="0.2047"/>
        <filter val="0.2190"/>
        <filter val="0.2310"/>
        <filter val="0.2730"/>
        <filter val="0.2736"/>
        <filter val="0.2906"/>
        <filter val="0.2945"/>
        <filter val="0.3081"/>
        <filter val="0.3157"/>
        <filter val="0.3288"/>
        <filter val="0.3293"/>
        <filter val="0.3296"/>
        <filter val="0.3412"/>
        <filter val="0.3487"/>
        <filter val="0.3730"/>
        <filter val="0.3753"/>
        <filter val="0.4006"/>
        <filter val="0.4316"/>
        <filter val="0.4384"/>
        <filter val="0.5108"/>
        <filter val="0.5182"/>
        <filter val="0.5535"/>
        <filter val="0.6390"/>
        <filter val="0.7497"/>
        <filter val="0.8523"/>
        <filter val="0.9422"/>
        <filter val="1.0332"/>
        <filter val="1.0770"/>
        <filter val="1.0960"/>
        <filter val="1.1680"/>
        <filter val="1.4308"/>
        <filter val="1.6042"/>
        <filter val="1.6215"/>
        <filter val="1.7030"/>
        <filter val="1.8488"/>
        <filter val="1.8780"/>
        <filter val="1.9038"/>
        <filter val="10.4539"/>
        <filter val="11.4677"/>
        <filter val="11.8763"/>
        <filter val="12.7298"/>
        <filter val="13.4053"/>
        <filter val="13.5698"/>
        <filter val="16.4008"/>
        <filter val="17.5200"/>
        <filter val="2.1322"/>
        <filter val="2.1870"/>
        <filter val="2.2033"/>
        <filter val="2.3105"/>
        <filter val="2.6285"/>
        <filter val="20.3805"/>
        <filter val="20.6678"/>
        <filter val="20.9800"/>
        <filter val="24.0179"/>
        <filter val="24.0834"/>
        <filter val="25.0393"/>
        <filter val="28.0359"/>
        <filter val="28.7566"/>
        <filter val="28.9715"/>
        <filter val="3.1039"/>
        <filter val="3.7613"/>
        <filter val="30.3806"/>
        <filter val="33.0903"/>
        <filter val="35.7383"/>
        <filter val="37.6353"/>
        <filter val="39.7435"/>
        <filter val="4.0510"/>
        <filter val="4.6385"/>
        <filter val="4.9993"/>
        <filter val="6.2001"/>
        <filter val="6.3691"/>
        <filter val="6.8628"/>
        <filter val="6.9010"/>
        <filter val="6.9150"/>
        <filter val="7.3238"/>
        <filter val="8.0359"/>
      </filters>
    </filterColumn>
  </autoFilter>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7C7AA2-4590-46DA-8E25-AA064EC3D9C2}">
  <sheetPr>
    <tabColor theme="9"/>
  </sheetPr>
  <dimension ref="A2:U139"/>
  <sheetViews>
    <sheetView topLeftCell="B83" workbookViewId="0">
      <selection activeCell="H91" sqref="H91"/>
    </sheetView>
  </sheetViews>
  <sheetFormatPr defaultRowHeight="15" x14ac:dyDescent="0.25"/>
  <cols>
    <col min="1" max="1" width="17.5703125" bestFit="1" customWidth="1"/>
    <col min="2" max="2" width="15.42578125" bestFit="1" customWidth="1"/>
    <col min="3" max="3" width="30.42578125" bestFit="1" customWidth="1"/>
    <col min="4" max="4" width="12.42578125" bestFit="1" customWidth="1"/>
    <col min="5" max="5" width="11.85546875" bestFit="1" customWidth="1"/>
    <col min="6" max="6" width="11.7109375" bestFit="1" customWidth="1"/>
    <col min="7" max="7" width="10.5703125" bestFit="1" customWidth="1"/>
    <col min="8" max="8" width="15.42578125" bestFit="1" customWidth="1"/>
    <col min="9" max="10" width="30.42578125" bestFit="1" customWidth="1"/>
    <col min="11" max="11" width="8.28515625" customWidth="1"/>
    <col min="12" max="12" width="17.5703125" bestFit="1" customWidth="1"/>
    <col min="13" max="13" width="15.42578125" bestFit="1" customWidth="1"/>
    <col min="14" max="14" width="30.42578125" bestFit="1" customWidth="1"/>
    <col min="15" max="15" width="17.5703125" bestFit="1" customWidth="1"/>
    <col min="16" max="16" width="15.42578125" bestFit="1" customWidth="1"/>
    <col min="17" max="17" width="30.42578125" bestFit="1" customWidth="1"/>
    <col min="19" max="19" width="17.5703125" bestFit="1" customWidth="1"/>
    <col min="20" max="20" width="15.42578125" bestFit="1" customWidth="1"/>
    <col min="21" max="21" width="30.42578125" bestFit="1" customWidth="1"/>
  </cols>
  <sheetData>
    <row r="2" spans="1:21" x14ac:dyDescent="0.25">
      <c r="A2" t="s">
        <v>422</v>
      </c>
      <c r="L2" t="s">
        <v>424</v>
      </c>
      <c r="S2" t="s">
        <v>425</v>
      </c>
    </row>
    <row r="3" spans="1:21" x14ac:dyDescent="0.25">
      <c r="A3" s="22" t="s">
        <v>3397</v>
      </c>
      <c r="B3" t="s">
        <v>3398</v>
      </c>
      <c r="C3" t="s">
        <v>3399</v>
      </c>
      <c r="G3" s="22" t="s">
        <v>3397</v>
      </c>
      <c r="H3" t="s">
        <v>3398</v>
      </c>
      <c r="I3" t="s">
        <v>3399</v>
      </c>
      <c r="L3" s="22" t="s">
        <v>3397</v>
      </c>
      <c r="M3" t="s">
        <v>3398</v>
      </c>
      <c r="N3" t="s">
        <v>3399</v>
      </c>
      <c r="S3" s="22" t="s">
        <v>3397</v>
      </c>
      <c r="T3" t="s">
        <v>3398</v>
      </c>
      <c r="U3" t="s">
        <v>3399</v>
      </c>
    </row>
    <row r="4" spans="1:21" x14ac:dyDescent="0.25">
      <c r="A4" s="23" t="s">
        <v>831</v>
      </c>
      <c r="B4" s="21">
        <v>509.99999999999989</v>
      </c>
      <c r="C4" s="83">
        <v>5.6575253966199988</v>
      </c>
      <c r="D4" s="84"/>
      <c r="E4" s="40"/>
      <c r="F4" s="40"/>
      <c r="G4" s="23" t="s">
        <v>831</v>
      </c>
      <c r="H4" s="24">
        <v>449</v>
      </c>
      <c r="I4" s="50">
        <v>5.7353593123060005</v>
      </c>
      <c r="L4" s="23" t="s">
        <v>831</v>
      </c>
      <c r="M4" s="24">
        <v>273</v>
      </c>
      <c r="N4" s="40">
        <v>3.1157157261599999</v>
      </c>
      <c r="P4" s="25"/>
      <c r="S4" s="23" t="s">
        <v>831</v>
      </c>
      <c r="T4">
        <v>545</v>
      </c>
      <c r="U4" s="40">
        <v>7.8794936144200012</v>
      </c>
    </row>
    <row r="5" spans="1:21" x14ac:dyDescent="0.25">
      <c r="A5" s="23" t="s">
        <v>796</v>
      </c>
      <c r="B5" s="21">
        <v>467245.81063000002</v>
      </c>
      <c r="C5" s="83">
        <v>94.148181266765192</v>
      </c>
      <c r="D5" s="84"/>
      <c r="E5" s="40"/>
      <c r="F5" s="40"/>
      <c r="G5" s="23" t="s">
        <v>796</v>
      </c>
      <c r="H5" s="24">
        <v>621139.62186000007</v>
      </c>
      <c r="I5" s="40">
        <v>108.57917715524692</v>
      </c>
      <c r="J5">
        <f>GETPIVOTDATA("Sum of Total emissions
(t CO2e)",$A$3,"Activity","Air_Travel")+GETPIVOTDATA("Sum of Total emissions
(t CO2e)",$G$3,"Activity","Air_Travel")</f>
        <v>202.72735842201212</v>
      </c>
      <c r="L5" s="23" t="s">
        <v>796</v>
      </c>
      <c r="M5" s="24">
        <v>248040.24148</v>
      </c>
      <c r="N5" s="40">
        <v>44.482021660943609</v>
      </c>
      <c r="P5" s="25"/>
      <c r="S5" s="23" t="s">
        <v>796</v>
      </c>
      <c r="T5">
        <v>687466.96154999977</v>
      </c>
      <c r="U5" s="40">
        <v>123.51617975305075</v>
      </c>
    </row>
    <row r="6" spans="1:21" x14ac:dyDescent="0.25">
      <c r="A6" s="23" t="s">
        <v>489</v>
      </c>
      <c r="B6" s="21">
        <v>300444.10199999984</v>
      </c>
      <c r="C6" s="83">
        <v>30.38059161717791</v>
      </c>
      <c r="D6" s="84"/>
      <c r="E6" s="40"/>
      <c r="F6" s="40"/>
      <c r="G6" s="23" t="s">
        <v>489</v>
      </c>
      <c r="H6" s="24">
        <v>284383.40587096772</v>
      </c>
      <c r="I6" s="40">
        <v>28.756550915644301</v>
      </c>
      <c r="L6" s="23" t="s">
        <v>489</v>
      </c>
      <c r="M6" s="24">
        <v>277257.0566451613</v>
      </c>
      <c r="N6" s="40">
        <v>28.035941976712234</v>
      </c>
      <c r="P6" s="25"/>
      <c r="S6" s="23" t="s">
        <v>489</v>
      </c>
      <c r="T6">
        <v>286509.50948387099</v>
      </c>
      <c r="U6" s="40">
        <v>28.97154027695791</v>
      </c>
    </row>
    <row r="7" spans="1:21" x14ac:dyDescent="0.25">
      <c r="A7" s="23" t="s">
        <v>815</v>
      </c>
      <c r="B7" s="21">
        <v>68.090609999999998</v>
      </c>
      <c r="C7" s="83">
        <v>0.10995280526159999</v>
      </c>
      <c r="D7" s="84"/>
      <c r="E7" s="40"/>
      <c r="F7" s="40"/>
      <c r="G7" s="23" t="s">
        <v>815</v>
      </c>
      <c r="H7" s="24">
        <v>105.04727</v>
      </c>
      <c r="I7" s="40">
        <v>7.6698521103999995E-2</v>
      </c>
      <c r="L7" s="23" t="s">
        <v>815</v>
      </c>
      <c r="M7" s="24">
        <v>44</v>
      </c>
      <c r="N7" s="40">
        <v>1.29249791908E-2</v>
      </c>
      <c r="P7" s="25"/>
      <c r="Q7" s="26"/>
      <c r="S7" s="23" t="s">
        <v>815</v>
      </c>
      <c r="T7">
        <v>26</v>
      </c>
      <c r="U7" s="40">
        <v>8.0491871122000003E-3</v>
      </c>
    </row>
    <row r="8" spans="1:21" x14ac:dyDescent="0.25">
      <c r="A8" s="23" t="s">
        <v>786</v>
      </c>
      <c r="B8" s="21">
        <v>159.55000000000001</v>
      </c>
      <c r="C8" s="83">
        <v>0.38107312412456407</v>
      </c>
      <c r="D8" s="84"/>
      <c r="E8" s="40"/>
      <c r="F8" s="40"/>
      <c r="G8" s="23" t="s">
        <v>786</v>
      </c>
      <c r="H8" s="24">
        <v>178.94</v>
      </c>
      <c r="I8" s="40">
        <v>0.427727913433531</v>
      </c>
      <c r="L8" s="23" t="s">
        <v>786</v>
      </c>
      <c r="M8" s="24">
        <v>154.14999999999998</v>
      </c>
      <c r="N8" s="40">
        <v>0.36834273509127402</v>
      </c>
      <c r="P8" s="25"/>
      <c r="S8" s="23" t="s">
        <v>786</v>
      </c>
      <c r="T8">
        <v>444.22</v>
      </c>
      <c r="U8" s="40">
        <v>1.0605660511055262</v>
      </c>
    </row>
    <row r="9" spans="1:21" x14ac:dyDescent="0.25">
      <c r="A9" s="23" t="s">
        <v>775</v>
      </c>
      <c r="B9" s="21">
        <v>12539.759</v>
      </c>
      <c r="C9" s="83">
        <v>7.3238291898777597</v>
      </c>
      <c r="D9" s="84"/>
      <c r="E9" s="40"/>
      <c r="F9" s="40"/>
      <c r="G9" s="23" t="s">
        <v>775</v>
      </c>
      <c r="H9" s="24">
        <v>11815.848</v>
      </c>
      <c r="I9" s="40">
        <v>6.9010299548467202</v>
      </c>
      <c r="L9" s="23" t="s">
        <v>775</v>
      </c>
      <c r="M9" s="24">
        <v>10905.065000000001</v>
      </c>
      <c r="N9" s="40">
        <v>6.3690883823616007</v>
      </c>
      <c r="P9" s="25"/>
      <c r="S9" s="23" t="s">
        <v>775</v>
      </c>
      <c r="T9">
        <v>13758.966</v>
      </c>
      <c r="U9" s="40">
        <v>8.0359053801062394</v>
      </c>
    </row>
    <row r="10" spans="1:21" x14ac:dyDescent="0.25">
      <c r="A10" s="23" t="s">
        <v>852</v>
      </c>
      <c r="B10" s="21">
        <v>3371.2307800000003</v>
      </c>
      <c r="C10" s="83">
        <v>0.8300877115700448</v>
      </c>
      <c r="D10" s="84"/>
      <c r="E10" s="40"/>
      <c r="F10" s="40"/>
      <c r="G10" s="23" t="s">
        <v>852</v>
      </c>
      <c r="H10" s="24">
        <v>2330.3558199999998</v>
      </c>
      <c r="I10" s="40">
        <v>0.57379629451319414</v>
      </c>
      <c r="L10" s="23" t="s">
        <v>852</v>
      </c>
      <c r="M10" s="24">
        <v>1940.7019200000002</v>
      </c>
      <c r="N10" s="40">
        <v>0.47785302180513661</v>
      </c>
      <c r="P10" s="25"/>
      <c r="S10" s="23" t="s">
        <v>852</v>
      </c>
      <c r="T10">
        <v>1306.5961500000001</v>
      </c>
      <c r="U10" s="40">
        <v>0.32171912237389977</v>
      </c>
    </row>
    <row r="11" spans="1:21" x14ac:dyDescent="0.25">
      <c r="A11" s="23" t="s">
        <v>883</v>
      </c>
      <c r="B11" s="21">
        <v>134.99999</v>
      </c>
      <c r="C11" s="83">
        <v>2.7782302222590389E-3</v>
      </c>
      <c r="D11" s="84"/>
      <c r="E11" s="40"/>
      <c r="F11" s="40"/>
      <c r="G11" s="23" t="s">
        <v>883</v>
      </c>
      <c r="H11" s="24">
        <v>270</v>
      </c>
      <c r="I11" s="40">
        <v>5.5323706769999995E-3</v>
      </c>
      <c r="L11" s="23" t="s">
        <v>883</v>
      </c>
      <c r="M11" s="24">
        <v>305</v>
      </c>
      <c r="N11" s="40">
        <v>6.2100487105000001E-3</v>
      </c>
      <c r="P11" s="25"/>
      <c r="S11" s="23" t="s">
        <v>883</v>
      </c>
      <c r="T11">
        <v>330</v>
      </c>
      <c r="U11" s="40">
        <v>6.8059517129999995E-3</v>
      </c>
    </row>
    <row r="12" spans="1:21" x14ac:dyDescent="0.25">
      <c r="A12" s="23" t="s">
        <v>857</v>
      </c>
      <c r="B12" s="21">
        <v>13760.000010000002</v>
      </c>
      <c r="C12" s="83">
        <v>2.545216456068867</v>
      </c>
      <c r="D12" s="84"/>
      <c r="E12" s="40"/>
      <c r="F12" s="40"/>
      <c r="G12" s="23" t="s">
        <v>857</v>
      </c>
      <c r="H12" s="24">
        <v>9200</v>
      </c>
      <c r="I12" s="40">
        <v>1.5455703836779999</v>
      </c>
      <c r="L12" s="23" t="s">
        <v>857</v>
      </c>
      <c r="M12" s="24">
        <v>11596.052180000002</v>
      </c>
      <c r="N12" s="40">
        <v>2.0851072478070187</v>
      </c>
      <c r="P12" s="25"/>
      <c r="S12" s="23" t="s">
        <v>857</v>
      </c>
      <c r="T12">
        <v>12208.03679</v>
      </c>
      <c r="U12" s="40">
        <v>2.278968549030985</v>
      </c>
    </row>
    <row r="13" spans="1:21" x14ac:dyDescent="0.25">
      <c r="A13" s="23" t="s">
        <v>781</v>
      </c>
      <c r="B13" s="21">
        <v>12934.412</v>
      </c>
      <c r="C13" s="83">
        <v>1.8123459978525434</v>
      </c>
      <c r="D13" s="84"/>
      <c r="E13" s="40"/>
      <c r="F13" s="40"/>
      <c r="G13" s="23" t="s">
        <v>781</v>
      </c>
      <c r="H13" s="24">
        <v>13585.014249999998</v>
      </c>
      <c r="I13" s="40">
        <v>1.9867888389148163</v>
      </c>
      <c r="L13" s="23" t="s">
        <v>781</v>
      </c>
      <c r="M13" s="24">
        <v>7448.68</v>
      </c>
      <c r="N13" s="40">
        <v>1.0816332918506262</v>
      </c>
      <c r="P13" s="25"/>
      <c r="S13" s="23" t="s">
        <v>781</v>
      </c>
      <c r="T13">
        <v>11387.593699999998</v>
      </c>
      <c r="U13" s="40">
        <v>1.6714526890707049</v>
      </c>
    </row>
    <row r="14" spans="1:21" x14ac:dyDescent="0.25">
      <c r="A14" s="23" t="s">
        <v>895</v>
      </c>
      <c r="B14" s="21">
        <v>300444.10200000001</v>
      </c>
      <c r="C14" s="83">
        <v>2.3105059686320346</v>
      </c>
      <c r="D14" s="40"/>
      <c r="E14" s="40"/>
      <c r="F14" s="40"/>
      <c r="G14" s="23" t="s">
        <v>895</v>
      </c>
      <c r="H14" s="24">
        <v>284383.40600000013</v>
      </c>
      <c r="I14" s="40">
        <v>2.1869943612436344</v>
      </c>
      <c r="L14" s="23" t="s">
        <v>895</v>
      </c>
      <c r="M14" s="24">
        <v>277257.06</v>
      </c>
      <c r="N14" s="40">
        <v>2.1321906062092375</v>
      </c>
      <c r="P14" s="25"/>
      <c r="S14" s="23" t="s">
        <v>895</v>
      </c>
      <c r="T14">
        <v>286509.50947548379</v>
      </c>
      <c r="U14" s="40">
        <v>2.2033447396911843</v>
      </c>
    </row>
    <row r="15" spans="1:21" x14ac:dyDescent="0.25">
      <c r="A15" s="23" t="s">
        <v>417</v>
      </c>
      <c r="B15" s="21">
        <v>0</v>
      </c>
      <c r="C15" s="83">
        <v>0</v>
      </c>
      <c r="D15" s="40"/>
      <c r="E15" s="40"/>
      <c r="F15" s="40"/>
      <c r="G15" s="23" t="s">
        <v>417</v>
      </c>
      <c r="H15" s="24">
        <v>0</v>
      </c>
      <c r="I15" s="40">
        <v>0</v>
      </c>
      <c r="L15" s="23" t="s">
        <v>417</v>
      </c>
      <c r="M15" s="24">
        <v>0</v>
      </c>
      <c r="N15" s="40">
        <v>0</v>
      </c>
      <c r="P15" s="25"/>
      <c r="S15" s="23" t="s">
        <v>417</v>
      </c>
      <c r="T15">
        <v>0</v>
      </c>
      <c r="U15" s="40">
        <v>0</v>
      </c>
    </row>
    <row r="16" spans="1:21" x14ac:dyDescent="0.25">
      <c r="A16" s="23" t="s">
        <v>891</v>
      </c>
      <c r="B16" s="21">
        <v>27947.919999999998</v>
      </c>
      <c r="C16" s="83">
        <v>13.405276961932858</v>
      </c>
      <c r="D16" s="84"/>
      <c r="E16" s="40"/>
      <c r="F16" s="40"/>
      <c r="G16" s="23" t="s">
        <v>891</v>
      </c>
      <c r="H16" s="24">
        <v>28290.99</v>
      </c>
      <c r="I16" s="40">
        <v>13.569831188770857</v>
      </c>
      <c r="L16" s="23" t="s">
        <v>891</v>
      </c>
      <c r="M16" s="24">
        <v>23908.429999999993</v>
      </c>
      <c r="N16" s="40">
        <v>11.467727325503445</v>
      </c>
      <c r="P16" s="25"/>
      <c r="S16" s="23" t="s">
        <v>891</v>
      </c>
      <c r="T16">
        <v>24760.19000000001</v>
      </c>
      <c r="U16" s="40">
        <v>11.876275750756422</v>
      </c>
    </row>
    <row r="17" spans="1:21" x14ac:dyDescent="0.25">
      <c r="A17" s="23" t="s">
        <v>3400</v>
      </c>
      <c r="B17">
        <v>1139559.9770199999</v>
      </c>
      <c r="C17">
        <v>158.90736472610561</v>
      </c>
      <c r="D17" s="40"/>
      <c r="E17" s="40"/>
      <c r="F17" s="40"/>
      <c r="G17" s="23" t="s">
        <v>3400</v>
      </c>
      <c r="H17" s="24">
        <v>1256131.6290709679</v>
      </c>
      <c r="I17" s="40">
        <v>170.34505721037894</v>
      </c>
      <c r="L17" s="23" t="s">
        <v>3400</v>
      </c>
      <c r="M17" s="24">
        <v>859129.43722516135</v>
      </c>
      <c r="N17" s="40">
        <v>99.634757002345467</v>
      </c>
      <c r="P17" s="25"/>
      <c r="S17" s="23" t="s">
        <v>3400</v>
      </c>
      <c r="T17">
        <v>1325252.5831493544</v>
      </c>
      <c r="U17" s="40">
        <v>187.83030106538882</v>
      </c>
    </row>
    <row r="18" spans="1:21" x14ac:dyDescent="0.25">
      <c r="L18" s="25"/>
    </row>
    <row r="19" spans="1:21" x14ac:dyDescent="0.25">
      <c r="G19" s="23" t="s">
        <v>3401</v>
      </c>
      <c r="H19" s="24">
        <f>B17+H17</f>
        <v>2395691.6060909675</v>
      </c>
      <c r="I19" s="24">
        <f>C17+I17</f>
        <v>329.25242193648455</v>
      </c>
      <c r="L19" t="s">
        <v>3402</v>
      </c>
      <c r="M19" s="24">
        <f>B17+H17+M17</f>
        <v>3254821.0433161287</v>
      </c>
      <c r="N19" s="24">
        <f>C17+I17+N17</f>
        <v>428.88717893883</v>
      </c>
      <c r="S19" t="s">
        <v>3403</v>
      </c>
      <c r="T19" s="24">
        <f>B17+H17+M17+T17</f>
        <v>4580073.6264654826</v>
      </c>
      <c r="U19" s="24">
        <f>C17+I17+N17+U17</f>
        <v>616.71748000421883</v>
      </c>
    </row>
    <row r="21" spans="1:21" x14ac:dyDescent="0.25">
      <c r="G21">
        <f>GETPIVOTDATA("Sum of Total emissions
(t CO2e)",$A$3)+GETPIVOTDATA("Sum of Total emissions
(t CO2e)",$G$3)</f>
        <v>329.25242193648455</v>
      </c>
      <c r="N21">
        <v>396.46</v>
      </c>
    </row>
    <row r="22" spans="1:21" x14ac:dyDescent="0.25">
      <c r="N22">
        <f>N19/N21-1</f>
        <v>8.1791804819729697E-2</v>
      </c>
    </row>
    <row r="24" spans="1:21" x14ac:dyDescent="0.25">
      <c r="A24" s="22" t="s">
        <v>3397</v>
      </c>
      <c r="B24" t="s">
        <v>3398</v>
      </c>
      <c r="C24" t="s">
        <v>3399</v>
      </c>
    </row>
    <row r="25" spans="1:21" x14ac:dyDescent="0.25">
      <c r="A25" s="23" t="s">
        <v>831</v>
      </c>
      <c r="B25" s="24">
        <v>1777</v>
      </c>
      <c r="C25" s="40">
        <v>22.388094049505998</v>
      </c>
      <c r="E25" s="24">
        <f>B4+H4+M4+T4</f>
        <v>1777</v>
      </c>
      <c r="F25" s="40">
        <f>C4+I4+N4+U4</f>
        <v>22.388094049506002</v>
      </c>
      <c r="H25" s="24"/>
      <c r="I25" s="24"/>
    </row>
    <row r="26" spans="1:21" x14ac:dyDescent="0.25">
      <c r="A26" s="23" t="s">
        <v>796</v>
      </c>
      <c r="B26" s="24">
        <v>2023892.6355199998</v>
      </c>
      <c r="C26" s="40">
        <v>370.72555983600648</v>
      </c>
      <c r="E26" s="24">
        <f t="shared" ref="E26:F26" si="0">B5+H5+M5+T5</f>
        <v>2023892.63552</v>
      </c>
      <c r="F26" s="40">
        <f t="shared" si="0"/>
        <v>370.72555983600648</v>
      </c>
      <c r="H26" s="24"/>
      <c r="I26" s="24"/>
    </row>
    <row r="27" spans="1:21" x14ac:dyDescent="0.25">
      <c r="A27" s="23" t="s">
        <v>489</v>
      </c>
      <c r="B27" s="24">
        <v>1148594.0739999998</v>
      </c>
      <c r="C27" s="40">
        <v>116.14462478649236</v>
      </c>
      <c r="E27" s="24">
        <f t="shared" ref="E27:F27" si="1">B6+H6+M6+T6</f>
        <v>1148594.0739999998</v>
      </c>
      <c r="F27" s="40">
        <f t="shared" si="1"/>
        <v>116.14462478649236</v>
      </c>
      <c r="H27" s="24"/>
      <c r="I27" s="24"/>
    </row>
    <row r="28" spans="1:21" x14ac:dyDescent="0.25">
      <c r="A28" s="23" t="s">
        <v>815</v>
      </c>
      <c r="B28" s="24">
        <v>243.13788</v>
      </c>
      <c r="C28" s="40">
        <v>0.2076254926686</v>
      </c>
      <c r="E28" s="24">
        <f t="shared" ref="E28:F28" si="2">B7+H7+M7+T7</f>
        <v>243.13788</v>
      </c>
      <c r="F28" s="40">
        <f t="shared" si="2"/>
        <v>0.2076254926686</v>
      </c>
      <c r="H28" s="24"/>
      <c r="I28" s="24"/>
    </row>
    <row r="29" spans="1:21" x14ac:dyDescent="0.25">
      <c r="A29" s="23" t="s">
        <v>786</v>
      </c>
      <c r="B29" s="24">
        <v>936.86</v>
      </c>
      <c r="C29" s="40">
        <v>2.2377098237548951</v>
      </c>
      <c r="E29" s="24">
        <f t="shared" ref="E29:F29" si="3">B8+H8+M8+T8</f>
        <v>936.86</v>
      </c>
      <c r="F29" s="40">
        <f t="shared" si="3"/>
        <v>2.2377098237548951</v>
      </c>
      <c r="H29" s="24"/>
      <c r="I29" s="24"/>
    </row>
    <row r="30" spans="1:21" x14ac:dyDescent="0.25">
      <c r="A30" s="23" t="s">
        <v>775</v>
      </c>
      <c r="B30" s="24">
        <v>49019.637999999999</v>
      </c>
      <c r="C30" s="40">
        <v>28.629852907192319</v>
      </c>
      <c r="E30" s="24">
        <f t="shared" ref="E30:F30" si="4">B9+H9+M9+T9</f>
        <v>49019.637999999999</v>
      </c>
      <c r="F30" s="40">
        <f t="shared" si="4"/>
        <v>28.629852907192319</v>
      </c>
      <c r="H30" s="24"/>
      <c r="I30" s="24"/>
    </row>
    <row r="31" spans="1:21" x14ac:dyDescent="0.25">
      <c r="A31" s="23" t="s">
        <v>852</v>
      </c>
      <c r="B31" s="24">
        <v>8948.8846700000013</v>
      </c>
      <c r="C31" s="40">
        <v>2.2034561502622756</v>
      </c>
      <c r="E31" s="24">
        <f t="shared" ref="E31:F31" si="5">B10+H10+M10+T10</f>
        <v>8948.8846700000013</v>
      </c>
      <c r="F31" s="40">
        <f t="shared" si="5"/>
        <v>2.2034561502622756</v>
      </c>
      <c r="H31" s="24"/>
      <c r="I31" s="24"/>
    </row>
    <row r="32" spans="1:21" x14ac:dyDescent="0.25">
      <c r="A32" s="23" t="s">
        <v>883</v>
      </c>
      <c r="B32" s="24">
        <v>1039.99999</v>
      </c>
      <c r="C32" s="40">
        <v>2.1326601322759039E-2</v>
      </c>
      <c r="E32" s="24">
        <f t="shared" ref="E32:F32" si="6">B11+H11+M11+T11</f>
        <v>1039.99999</v>
      </c>
      <c r="F32" s="40">
        <f t="shared" si="6"/>
        <v>2.1326601322759039E-2</v>
      </c>
      <c r="H32" s="24"/>
      <c r="I32" s="24"/>
    </row>
    <row r="33" spans="1:9" x14ac:dyDescent="0.25">
      <c r="A33" s="23" t="s">
        <v>857</v>
      </c>
      <c r="B33" s="24">
        <v>46764.08898</v>
      </c>
      <c r="C33" s="40">
        <v>8.4548626365848722</v>
      </c>
      <c r="E33" s="24">
        <f t="shared" ref="E33:F33" si="7">B12+H12+M12+T12</f>
        <v>46764.08898</v>
      </c>
      <c r="F33" s="40">
        <f t="shared" si="7"/>
        <v>8.4548626365848705</v>
      </c>
      <c r="H33" s="24"/>
      <c r="I33" s="24"/>
    </row>
    <row r="34" spans="1:9" x14ac:dyDescent="0.25">
      <c r="A34" s="23" t="s">
        <v>781</v>
      </c>
      <c r="B34" s="24">
        <v>45355.699949999995</v>
      </c>
      <c r="C34" s="40">
        <v>6.5522208176886911</v>
      </c>
      <c r="E34" s="24">
        <f t="shared" ref="E34:F34" si="8">B13+H13+M13+T13</f>
        <v>45355.699949999995</v>
      </c>
      <c r="F34" s="40">
        <f t="shared" si="8"/>
        <v>6.5522208176886911</v>
      </c>
      <c r="H34" s="24"/>
      <c r="I34" s="24"/>
    </row>
    <row r="35" spans="1:9" x14ac:dyDescent="0.25">
      <c r="A35" s="23" t="s">
        <v>895</v>
      </c>
      <c r="B35" s="24">
        <v>1148594.0773548388</v>
      </c>
      <c r="C35" s="40">
        <v>8.8330356748482934</v>
      </c>
      <c r="E35" s="24">
        <f t="shared" ref="E35:F35" si="9">B14+H14+M14+T14</f>
        <v>1148594.077475484</v>
      </c>
      <c r="F35" s="40">
        <f t="shared" si="9"/>
        <v>8.8330356757760899</v>
      </c>
      <c r="H35" s="24"/>
      <c r="I35" s="24"/>
    </row>
    <row r="36" spans="1:9" x14ac:dyDescent="0.25">
      <c r="A36" s="23" t="s">
        <v>891</v>
      </c>
      <c r="B36" s="24">
        <v>104907.53</v>
      </c>
      <c r="C36" s="40">
        <v>50.319111226963578</v>
      </c>
      <c r="E36" s="24">
        <f>B16+H16+M16+T16</f>
        <v>104907.53</v>
      </c>
      <c r="F36" s="40">
        <f>C16+I16+N16+U16</f>
        <v>50.319111226963578</v>
      </c>
      <c r="I36" s="24"/>
    </row>
    <row r="37" spans="1:9" x14ac:dyDescent="0.25">
      <c r="A37" s="23" t="s">
        <v>417</v>
      </c>
      <c r="B37" s="24">
        <v>0</v>
      </c>
      <c r="C37" s="40">
        <v>0</v>
      </c>
      <c r="E37" s="24">
        <f>B15+H15+M15+T15</f>
        <v>0</v>
      </c>
      <c r="F37" s="40">
        <f>C15+I15+N15+U15</f>
        <v>0</v>
      </c>
      <c r="H37" s="24"/>
      <c r="I37" s="24"/>
    </row>
    <row r="38" spans="1:9" x14ac:dyDescent="0.25">
      <c r="A38" s="23" t="s">
        <v>3400</v>
      </c>
      <c r="B38" s="24">
        <v>4580073.6263448382</v>
      </c>
      <c r="C38" s="40">
        <v>616.71748000329103</v>
      </c>
      <c r="E38" s="24">
        <f>B17+H17+M17+T17</f>
        <v>4580073.6264654826</v>
      </c>
      <c r="F38" s="40">
        <f>C17+I17+N17+U17</f>
        <v>616.71748000421883</v>
      </c>
    </row>
    <row r="43" spans="1:9" x14ac:dyDescent="0.25">
      <c r="E43" s="24"/>
    </row>
    <row r="46" spans="1:9" x14ac:dyDescent="0.25">
      <c r="A46" s="22" t="s">
        <v>3397</v>
      </c>
      <c r="B46" t="s">
        <v>3404</v>
      </c>
      <c r="C46" t="s">
        <v>3405</v>
      </c>
      <c r="D46" t="s">
        <v>3406</v>
      </c>
      <c r="E46" t="s">
        <v>3407</v>
      </c>
      <c r="F46" t="s">
        <v>3408</v>
      </c>
      <c r="G46" t="s">
        <v>3409</v>
      </c>
    </row>
    <row r="47" spans="1:9" x14ac:dyDescent="0.25">
      <c r="A47" s="23" t="s">
        <v>3285</v>
      </c>
      <c r="B47" s="24">
        <v>2143.8454336698906</v>
      </c>
      <c r="C47" s="24">
        <v>28.492344433244998</v>
      </c>
      <c r="D47" s="24">
        <v>65.372045651760004</v>
      </c>
      <c r="E47" s="24">
        <v>0</v>
      </c>
      <c r="F47" s="24">
        <v>0</v>
      </c>
      <c r="G47" s="24">
        <v>0</v>
      </c>
    </row>
    <row r="48" spans="1:9" x14ac:dyDescent="0.25">
      <c r="A48" s="23" t="s">
        <v>3295</v>
      </c>
      <c r="B48" s="24">
        <v>112790.85850322983</v>
      </c>
      <c r="C48" s="24">
        <v>3136.0731335578989</v>
      </c>
      <c r="D48" s="24">
        <v>217.69314970462736</v>
      </c>
      <c r="E48" s="24">
        <v>0</v>
      </c>
      <c r="F48" s="24">
        <v>0</v>
      </c>
      <c r="G48" s="24">
        <v>0</v>
      </c>
    </row>
    <row r="49" spans="1:8" x14ac:dyDescent="0.25">
      <c r="A49" s="23" t="s">
        <v>3301</v>
      </c>
      <c r="B49" s="24">
        <v>457003.13169288391</v>
      </c>
      <c r="C49" s="24">
        <v>1591.4380752143782</v>
      </c>
      <c r="D49" s="24">
        <v>2185.7348474449827</v>
      </c>
      <c r="E49" s="24">
        <v>0</v>
      </c>
      <c r="F49" s="24">
        <v>0</v>
      </c>
      <c r="G49" s="24">
        <v>0</v>
      </c>
    </row>
    <row r="50" spans="1:8" x14ac:dyDescent="0.25">
      <c r="A50" s="23" t="s">
        <v>3372</v>
      </c>
      <c r="B50" s="24">
        <v>8669.9270494116081</v>
      </c>
      <c r="C50" s="24">
        <v>28868.357663339197</v>
      </c>
      <c r="D50" s="24">
        <v>16.556064749808115</v>
      </c>
      <c r="E50" s="24">
        <v>0</v>
      </c>
      <c r="F50" s="24">
        <v>0</v>
      </c>
      <c r="G50" s="24">
        <v>0</v>
      </c>
    </row>
    <row r="51" spans="1:8" x14ac:dyDescent="0.25">
      <c r="A51" s="23" t="s">
        <v>3400</v>
      </c>
      <c r="B51" s="24">
        <v>580607.76267919515</v>
      </c>
      <c r="C51" s="24">
        <v>33624.361216544719</v>
      </c>
      <c r="D51" s="24">
        <v>2485.3561075511784</v>
      </c>
      <c r="E51" s="24">
        <v>0</v>
      </c>
      <c r="F51" s="24">
        <v>0</v>
      </c>
      <c r="G51" s="24">
        <v>0</v>
      </c>
      <c r="H51" s="24">
        <f>(B51+C51+D51)/1000</f>
        <v>616.71748000329103</v>
      </c>
    </row>
    <row r="70" spans="1:8" x14ac:dyDescent="0.25">
      <c r="A70" t="s">
        <v>3410</v>
      </c>
      <c r="B70" t="s">
        <v>3388</v>
      </c>
      <c r="C70" t="s">
        <v>3389</v>
      </c>
      <c r="D70" t="s">
        <v>3390</v>
      </c>
      <c r="E70" t="s">
        <v>3280</v>
      </c>
      <c r="F70" t="s">
        <v>3281</v>
      </c>
      <c r="G70" t="s">
        <v>3411</v>
      </c>
      <c r="H70" t="s">
        <v>3412</v>
      </c>
    </row>
    <row r="71" spans="1:8" x14ac:dyDescent="0.25">
      <c r="A71" t="s">
        <v>3413</v>
      </c>
      <c r="B71" s="24">
        <f>B47/1000</f>
        <v>2.1438454336698904</v>
      </c>
      <c r="C71" s="24">
        <f t="shared" ref="C71:G71" si="10">C47/1000</f>
        <v>2.8492344433244998E-2</v>
      </c>
      <c r="D71" s="24">
        <f t="shared" si="10"/>
        <v>6.5372045651760011E-2</v>
      </c>
      <c r="E71" s="24">
        <f t="shared" si="10"/>
        <v>0</v>
      </c>
      <c r="F71" s="24">
        <f t="shared" si="10"/>
        <v>0</v>
      </c>
      <c r="G71" s="24">
        <f t="shared" si="10"/>
        <v>0</v>
      </c>
      <c r="H71" s="40">
        <f>SUM(B71:G71)</f>
        <v>2.2377098237548956</v>
      </c>
    </row>
    <row r="72" spans="1:8" x14ac:dyDescent="0.25">
      <c r="A72" t="s">
        <v>3295</v>
      </c>
      <c r="B72" s="24">
        <f t="shared" ref="B72:G72" si="11">B48/1000</f>
        <v>112.79085850322983</v>
      </c>
      <c r="C72" s="24">
        <f t="shared" si="11"/>
        <v>3.1360731335578991</v>
      </c>
      <c r="D72" s="24">
        <f t="shared" si="11"/>
        <v>0.21769314970462736</v>
      </c>
      <c r="E72" s="24">
        <f t="shared" si="11"/>
        <v>0</v>
      </c>
      <c r="F72" s="24">
        <f t="shared" si="11"/>
        <v>0</v>
      </c>
      <c r="G72" s="24">
        <f t="shared" si="11"/>
        <v>0</v>
      </c>
      <c r="H72" s="40">
        <f t="shared" ref="H72:H75" si="12">SUM(B72:G72)</f>
        <v>116.14462478649236</v>
      </c>
    </row>
    <row r="73" spans="1:8" x14ac:dyDescent="0.25">
      <c r="A73" t="s">
        <v>3301</v>
      </c>
      <c r="B73" s="24">
        <f t="shared" ref="B73:G73" si="13">B49/1000</f>
        <v>457.00313169288393</v>
      </c>
      <c r="C73" s="24">
        <f t="shared" si="13"/>
        <v>1.5914380752143782</v>
      </c>
      <c r="D73" s="24">
        <f t="shared" si="13"/>
        <v>2.1857348474449827</v>
      </c>
      <c r="E73" s="24">
        <f t="shared" si="13"/>
        <v>0</v>
      </c>
      <c r="F73" s="24">
        <f t="shared" si="13"/>
        <v>0</v>
      </c>
      <c r="G73" s="24">
        <f t="shared" si="13"/>
        <v>0</v>
      </c>
      <c r="H73" s="40">
        <f t="shared" si="12"/>
        <v>460.78030461554329</v>
      </c>
    </row>
    <row r="74" spans="1:8" x14ac:dyDescent="0.25">
      <c r="A74" t="s">
        <v>3372</v>
      </c>
      <c r="B74" s="24">
        <f t="shared" ref="B74:G74" si="14">B50/1000</f>
        <v>8.6699270494116085</v>
      </c>
      <c r="C74" s="24">
        <f t="shared" si="14"/>
        <v>28.868357663339197</v>
      </c>
      <c r="D74" s="24">
        <f t="shared" si="14"/>
        <v>1.6556064749808114E-2</v>
      </c>
      <c r="E74" s="24">
        <f t="shared" si="14"/>
        <v>0</v>
      </c>
      <c r="F74" s="24">
        <f t="shared" si="14"/>
        <v>0</v>
      </c>
      <c r="G74" s="24">
        <f t="shared" si="14"/>
        <v>0</v>
      </c>
      <c r="H74" s="40">
        <f t="shared" si="12"/>
        <v>37.554840777500615</v>
      </c>
    </row>
    <row r="75" spans="1:8" x14ac:dyDescent="0.25">
      <c r="A75" t="s">
        <v>1006</v>
      </c>
      <c r="B75" s="40">
        <f>SUM(B71:B74)</f>
        <v>580.60776267919528</v>
      </c>
      <c r="C75" s="40">
        <f t="shared" ref="C75:G75" si="15">SUM(C71:C74)</f>
        <v>33.62436121654472</v>
      </c>
      <c r="D75" s="40">
        <f t="shared" si="15"/>
        <v>2.4853561075511781</v>
      </c>
      <c r="E75" s="24">
        <f t="shared" si="15"/>
        <v>0</v>
      </c>
      <c r="F75" s="24">
        <f t="shared" si="15"/>
        <v>0</v>
      </c>
      <c r="G75" s="24">
        <f t="shared" si="15"/>
        <v>0</v>
      </c>
      <c r="H75" s="40">
        <f t="shared" si="12"/>
        <v>616.71748000329114</v>
      </c>
    </row>
    <row r="82" spans="1:16" x14ac:dyDescent="0.25">
      <c r="O82" s="105" t="s">
        <v>3414</v>
      </c>
      <c r="P82" s="105"/>
    </row>
    <row r="83" spans="1:16" x14ac:dyDescent="0.25">
      <c r="C83" t="s">
        <v>3415</v>
      </c>
      <c r="D83" t="s">
        <v>3416</v>
      </c>
      <c r="E83" t="s">
        <v>3417</v>
      </c>
      <c r="F83" t="s">
        <v>3418</v>
      </c>
      <c r="I83" t="s">
        <v>3419</v>
      </c>
      <c r="J83" t="s">
        <v>3420</v>
      </c>
      <c r="K83" t="s">
        <v>3421</v>
      </c>
      <c r="L83" t="s">
        <v>3422</v>
      </c>
      <c r="M83" t="s">
        <v>3423</v>
      </c>
      <c r="O83" s="34" t="s">
        <v>3424</v>
      </c>
      <c r="P83" s="34" t="s">
        <v>3425</v>
      </c>
    </row>
    <row r="84" spans="1:16" x14ac:dyDescent="0.25">
      <c r="A84" t="s">
        <v>3426</v>
      </c>
      <c r="B84" t="s">
        <v>831</v>
      </c>
      <c r="C84">
        <v>55.111700000000013</v>
      </c>
      <c r="D84" s="24">
        <f>F25</f>
        <v>22.388094049506002</v>
      </c>
      <c r="E84">
        <v>37.518999999999998</v>
      </c>
      <c r="F84">
        <v>51.899800000000006</v>
      </c>
      <c r="H84" t="s">
        <v>3427</v>
      </c>
      <c r="I84" s="53">
        <v>1504.4205873190713</v>
      </c>
      <c r="J84" s="53">
        <f>F85</f>
        <v>791.79148551793128</v>
      </c>
      <c r="K84" s="53">
        <v>648.06191704224852</v>
      </c>
      <c r="L84" s="53">
        <f>$E$85</f>
        <v>565.20100000000002</v>
      </c>
      <c r="M84" s="53">
        <f>$D$85</f>
        <v>370.72555983600648</v>
      </c>
      <c r="O84" s="53">
        <f>M84-I84</f>
        <v>-1133.6950274830647</v>
      </c>
      <c r="P84" s="51">
        <f>(M84-I84)/I84</f>
        <v>-0.75357585308198138</v>
      </c>
    </row>
    <row r="85" spans="1:16" x14ac:dyDescent="0.25">
      <c r="A85" t="s">
        <v>3427</v>
      </c>
      <c r="B85" t="s">
        <v>796</v>
      </c>
      <c r="C85">
        <v>1504.4205873190713</v>
      </c>
      <c r="D85" s="24">
        <f t="shared" ref="D85:D94" si="16">F26</f>
        <v>370.72555983600648</v>
      </c>
      <c r="E85">
        <v>565.20100000000002</v>
      </c>
      <c r="F85">
        <v>791.79148551793128</v>
      </c>
      <c r="H85" t="s">
        <v>489</v>
      </c>
      <c r="I85" s="53">
        <v>147.45787628284629</v>
      </c>
      <c r="J85" s="53">
        <f>F86</f>
        <v>214.07905308530283</v>
      </c>
      <c r="K85" s="53">
        <v>106.70427016642844</v>
      </c>
      <c r="L85" s="53">
        <f>$E$86</f>
        <v>86.132000000000005</v>
      </c>
      <c r="M85" s="53">
        <f>$D$86</f>
        <v>116.14462478649236</v>
      </c>
      <c r="O85" s="53">
        <f t="shared" ref="O85:O94" si="17">M85-I85</f>
        <v>-31.313251496353928</v>
      </c>
      <c r="P85" s="51">
        <f t="shared" ref="P85:P96" si="18">(M85-I85)/I85</f>
        <v>-0.21235387546400317</v>
      </c>
    </row>
    <row r="86" spans="1:16" x14ac:dyDescent="0.25">
      <c r="A86" t="s">
        <v>489</v>
      </c>
      <c r="B86" t="s">
        <v>489</v>
      </c>
      <c r="C86">
        <v>147.45787628284629</v>
      </c>
      <c r="D86" s="24">
        <f t="shared" si="16"/>
        <v>116.14462478649236</v>
      </c>
      <c r="E86">
        <v>86.132000000000005</v>
      </c>
      <c r="F86">
        <v>214.07905308530283</v>
      </c>
      <c r="H86" t="s">
        <v>3082</v>
      </c>
      <c r="I86" s="53">
        <v>103.94142225600019</v>
      </c>
      <c r="J86" s="53">
        <f>F89</f>
        <v>27.889112204190766</v>
      </c>
      <c r="K86" s="53">
        <v>43.559626208332865</v>
      </c>
      <c r="L86" s="53">
        <f>$E$89</f>
        <v>36.911000000000001</v>
      </c>
      <c r="M86" s="53">
        <f>$D$89</f>
        <v>28.629852907192319</v>
      </c>
      <c r="O86" s="53">
        <f t="shared" si="17"/>
        <v>-75.311569348807879</v>
      </c>
      <c r="P86" s="51">
        <f t="shared" si="18"/>
        <v>-0.72455781068033631</v>
      </c>
    </row>
    <row r="87" spans="1:16" x14ac:dyDescent="0.25">
      <c r="A87" t="s">
        <v>815</v>
      </c>
      <c r="B87" t="s">
        <v>815</v>
      </c>
      <c r="C87">
        <v>10.40199191635104</v>
      </c>
      <c r="D87" s="24">
        <f t="shared" si="16"/>
        <v>0.2076254926686</v>
      </c>
      <c r="E87">
        <v>0.30599999999999999</v>
      </c>
      <c r="F87">
        <v>1.2823933049630001</v>
      </c>
      <c r="H87" t="s">
        <v>3426</v>
      </c>
      <c r="I87" s="53">
        <v>55.111700000000013</v>
      </c>
      <c r="J87" s="53">
        <f>F84</f>
        <v>51.899800000000006</v>
      </c>
      <c r="K87" s="53">
        <v>31.859100000000034</v>
      </c>
      <c r="L87" s="53">
        <f>$E$84</f>
        <v>37.518999999999998</v>
      </c>
      <c r="M87" s="53">
        <f>$D$84</f>
        <v>22.388094049506002</v>
      </c>
      <c r="O87" s="53">
        <f t="shared" si="17"/>
        <v>-32.723605950494012</v>
      </c>
      <c r="P87" s="51">
        <f t="shared" si="18"/>
        <v>-0.59376876326613048</v>
      </c>
    </row>
    <row r="88" spans="1:16" x14ac:dyDescent="0.25">
      <c r="A88" t="s">
        <v>3428</v>
      </c>
      <c r="B88" t="s">
        <v>786</v>
      </c>
      <c r="C88">
        <v>23.309929362833358</v>
      </c>
      <c r="D88" s="24">
        <f t="shared" si="16"/>
        <v>2.2377098237548951</v>
      </c>
      <c r="E88">
        <v>2.8140000000000001</v>
      </c>
      <c r="F88">
        <v>7.2309003117547661</v>
      </c>
      <c r="H88" t="s">
        <v>3429</v>
      </c>
      <c r="I88" s="53">
        <v>41.839608268456026</v>
      </c>
      <c r="J88" s="53">
        <f>F93</f>
        <v>21.8374090747411</v>
      </c>
      <c r="K88" s="53">
        <v>11.314738233803153</v>
      </c>
      <c r="L88" s="53">
        <f>$E$93</f>
        <v>10.319000000000001</v>
      </c>
      <c r="M88" s="53">
        <f>$D$93</f>
        <v>6.5522208176886911</v>
      </c>
      <c r="O88" s="53">
        <f t="shared" si="17"/>
        <v>-35.287387450767334</v>
      </c>
      <c r="P88" s="51">
        <f t="shared" si="18"/>
        <v>-0.84339669779775206</v>
      </c>
    </row>
    <row r="89" spans="1:16" x14ac:dyDescent="0.25">
      <c r="A89" t="s">
        <v>3082</v>
      </c>
      <c r="B89" t="s">
        <v>775</v>
      </c>
      <c r="C89">
        <v>103.94142225600019</v>
      </c>
      <c r="D89" s="24">
        <f t="shared" si="16"/>
        <v>28.629852907192319</v>
      </c>
      <c r="E89">
        <v>36.911000000000001</v>
      </c>
      <c r="F89">
        <v>27.889112204190766</v>
      </c>
      <c r="H89" t="s">
        <v>3430</v>
      </c>
      <c r="I89" s="53">
        <v>38.058277188724389</v>
      </c>
      <c r="J89" s="53">
        <f>F90</f>
        <v>26.43997461091729</v>
      </c>
      <c r="K89" s="53">
        <v>3.9558235617639919</v>
      </c>
      <c r="L89" s="53">
        <f>$E$90</f>
        <v>2.7669999999999999</v>
      </c>
      <c r="M89" s="53">
        <f>$D$90</f>
        <v>2.2034561502622756</v>
      </c>
      <c r="O89" s="53">
        <f t="shared" si="17"/>
        <v>-35.854821038462113</v>
      </c>
      <c r="P89" s="51">
        <f t="shared" si="18"/>
        <v>-0.94210310310853751</v>
      </c>
    </row>
    <row r="90" spans="1:16" x14ac:dyDescent="0.25">
      <c r="A90" t="s">
        <v>3430</v>
      </c>
      <c r="B90" t="s">
        <v>852</v>
      </c>
      <c r="C90">
        <v>38.058277188724389</v>
      </c>
      <c r="D90" s="24">
        <f t="shared" si="16"/>
        <v>2.2034561502622756</v>
      </c>
      <c r="E90">
        <v>2.7669999999999999</v>
      </c>
      <c r="F90">
        <v>26.43997461091729</v>
      </c>
      <c r="H90" t="s">
        <v>3485</v>
      </c>
      <c r="I90" s="53">
        <v>28.761217319983004</v>
      </c>
      <c r="J90" s="53">
        <f>F92</f>
        <v>25.362414560111997</v>
      </c>
      <c r="K90" s="53">
        <v>18.713051435385005</v>
      </c>
      <c r="L90" s="53">
        <f>$E$92</f>
        <v>9.3870000000000005</v>
      </c>
      <c r="M90" s="53">
        <f>$D$92</f>
        <v>8.4548626365848705</v>
      </c>
      <c r="O90" s="53">
        <f t="shared" si="17"/>
        <v>-20.306354683398133</v>
      </c>
      <c r="P90" s="51">
        <f t="shared" si="18"/>
        <v>-0.70603251793829613</v>
      </c>
    </row>
    <row r="91" spans="1:16" x14ac:dyDescent="0.25">
      <c r="B91" t="s">
        <v>883</v>
      </c>
      <c r="D91" s="24">
        <f t="shared" si="16"/>
        <v>2.1326601322759039E-2</v>
      </c>
      <c r="E91">
        <v>0.152</v>
      </c>
      <c r="F91">
        <v>1.9272389999999993E-2</v>
      </c>
      <c r="H91" t="s">
        <v>3428</v>
      </c>
      <c r="I91" s="53">
        <v>23.309929362833358</v>
      </c>
      <c r="J91" s="53">
        <f>F88</f>
        <v>7.2309003117547661</v>
      </c>
      <c r="K91" s="53">
        <v>7.3878447393156552</v>
      </c>
      <c r="L91" s="53">
        <f>$E$88</f>
        <v>2.8140000000000001</v>
      </c>
      <c r="M91" s="53">
        <f>$D$88</f>
        <v>2.2377098237548951</v>
      </c>
      <c r="O91" s="53">
        <f t="shared" si="17"/>
        <v>-21.072219539078464</v>
      </c>
      <c r="P91" s="51">
        <f t="shared" si="18"/>
        <v>-0.90400186165631102</v>
      </c>
    </row>
    <row r="92" spans="1:16" x14ac:dyDescent="0.25">
      <c r="A92" t="s">
        <v>3431</v>
      </c>
      <c r="B92" t="s">
        <v>857</v>
      </c>
      <c r="C92">
        <v>28.761217319983004</v>
      </c>
      <c r="D92" s="24">
        <f t="shared" si="16"/>
        <v>8.4548626365848705</v>
      </c>
      <c r="E92">
        <v>9.3870000000000005</v>
      </c>
      <c r="F92">
        <v>25.362414560111997</v>
      </c>
      <c r="H92" t="s">
        <v>3432</v>
      </c>
      <c r="I92" s="53">
        <v>12.64374171795847</v>
      </c>
      <c r="J92" s="53">
        <f>F94</f>
        <v>19.652242576806</v>
      </c>
      <c r="K92" s="53">
        <v>12.373293903508946</v>
      </c>
      <c r="L92" s="53">
        <f>$E$94</f>
        <v>6.3010000000000002</v>
      </c>
      <c r="M92" s="53">
        <f>$D$94</f>
        <v>8.8330356757760899</v>
      </c>
      <c r="O92" s="53">
        <f t="shared" si="17"/>
        <v>-3.81070604218238</v>
      </c>
      <c r="P92" s="51">
        <f t="shared" si="18"/>
        <v>-0.30139069012852931</v>
      </c>
    </row>
    <row r="93" spans="1:16" x14ac:dyDescent="0.25">
      <c r="A93" t="s">
        <v>3429</v>
      </c>
      <c r="B93" t="s">
        <v>781</v>
      </c>
      <c r="C93">
        <v>41.839608268456026</v>
      </c>
      <c r="D93" s="24">
        <f t="shared" si="16"/>
        <v>6.5522208176886911</v>
      </c>
      <c r="E93">
        <v>10.319000000000001</v>
      </c>
      <c r="F93">
        <v>21.8374090747411</v>
      </c>
      <c r="H93" t="s">
        <v>815</v>
      </c>
      <c r="I93" s="53">
        <v>10.40199191635104</v>
      </c>
      <c r="J93" s="53">
        <f>F87</f>
        <v>1.2823933049630001</v>
      </c>
      <c r="K93" s="53">
        <v>1.0908263827719999</v>
      </c>
      <c r="L93" s="53">
        <f>$E$87</f>
        <v>0.30599999999999999</v>
      </c>
      <c r="M93" s="53">
        <f>$D$87</f>
        <v>0.2076254926686</v>
      </c>
      <c r="O93" s="53">
        <f t="shared" si="17"/>
        <v>-10.194366423682441</v>
      </c>
      <c r="P93" s="51">
        <f t="shared" si="18"/>
        <v>-0.98003983329940592</v>
      </c>
    </row>
    <row r="94" spans="1:16" x14ac:dyDescent="0.25">
      <c r="A94" t="s">
        <v>3433</v>
      </c>
      <c r="B94" t="s">
        <v>895</v>
      </c>
      <c r="C94">
        <v>12.64374171795847</v>
      </c>
      <c r="D94" s="24">
        <f t="shared" si="16"/>
        <v>8.8330356757760899</v>
      </c>
      <c r="E94">
        <v>6.3010000000000002</v>
      </c>
      <c r="F94">
        <v>19.652242576806</v>
      </c>
      <c r="H94" t="s">
        <v>3434</v>
      </c>
      <c r="I94" s="53">
        <v>0.28361485051412982</v>
      </c>
      <c r="J94" s="53">
        <f>F91+F95</f>
        <v>1.9272389999999993E-2</v>
      </c>
      <c r="K94" s="53">
        <v>2.10699414E-2</v>
      </c>
      <c r="L94" s="53">
        <f>$E$95+$E$91</f>
        <v>0.152</v>
      </c>
      <c r="M94" s="53">
        <f>$D$95+$D$91</f>
        <v>2.1326601322759039E-2</v>
      </c>
      <c r="O94" s="53">
        <f t="shared" si="17"/>
        <v>-0.26228824919137078</v>
      </c>
      <c r="P94" s="51">
        <f t="shared" si="18"/>
        <v>-0.92480435603390043</v>
      </c>
    </row>
    <row r="95" spans="1:16" x14ac:dyDescent="0.25">
      <c r="A95" t="s">
        <v>3434</v>
      </c>
      <c r="B95" t="s">
        <v>417</v>
      </c>
      <c r="C95">
        <v>0.28361485051412982</v>
      </c>
      <c r="D95" s="24">
        <f>F37</f>
        <v>0</v>
      </c>
      <c r="E95">
        <v>0</v>
      </c>
      <c r="F95">
        <v>0</v>
      </c>
      <c r="H95" t="s">
        <v>3435</v>
      </c>
      <c r="I95" s="53">
        <v>0</v>
      </c>
      <c r="J95" s="53">
        <f>F96</f>
        <v>156.53144567999996</v>
      </c>
      <c r="K95" s="53">
        <v>34.674410313359999</v>
      </c>
      <c r="L95" s="53">
        <f>$E$96</f>
        <v>45.957999999999998</v>
      </c>
      <c r="M95" s="53">
        <f>$D$96</f>
        <v>50.319111226963578</v>
      </c>
      <c r="O95" s="53">
        <f>M95-I95</f>
        <v>50.319111226963578</v>
      </c>
      <c r="P95" s="51" t="e">
        <f t="shared" si="18"/>
        <v>#DIV/0!</v>
      </c>
    </row>
    <row r="96" spans="1:16" x14ac:dyDescent="0.25">
      <c r="A96" t="s">
        <v>3435</v>
      </c>
      <c r="B96" t="s">
        <v>891</v>
      </c>
      <c r="C96">
        <v>0</v>
      </c>
      <c r="D96" s="24">
        <f>F36</f>
        <v>50.319111226963578</v>
      </c>
      <c r="E96">
        <v>45.957999999999998</v>
      </c>
      <c r="F96">
        <v>156.53144567999996</v>
      </c>
      <c r="I96" s="53"/>
      <c r="J96" s="53"/>
      <c r="L96" s="53"/>
      <c r="P96" s="51" t="e">
        <f t="shared" si="18"/>
        <v>#DIV/0!</v>
      </c>
    </row>
    <row r="97" spans="3:16" x14ac:dyDescent="0.25">
      <c r="I97" s="53">
        <f>SUM(I84:I95)</f>
        <v>1966.2299664827378</v>
      </c>
      <c r="J97" s="53">
        <f>SUM(J84:J95)</f>
        <v>1344.0155033167189</v>
      </c>
      <c r="K97">
        <v>919.71597192831848</v>
      </c>
      <c r="L97" s="53">
        <f>SUM(L84:L95)</f>
        <v>803.76700000000017</v>
      </c>
      <c r="M97" s="53">
        <f>SUM(M84:M95)</f>
        <v>616.71748000421894</v>
      </c>
      <c r="O97" s="53">
        <f>SUM(O84:O95)</f>
        <v>-1349.5124864785193</v>
      </c>
      <c r="P97" s="51">
        <f>(M97-I97)/I97</f>
        <v>-0.68634519333085686</v>
      </c>
    </row>
    <row r="99" spans="3:16" x14ac:dyDescent="0.25">
      <c r="D99" s="24">
        <f>SUM(D84:D96)</f>
        <v>616.71748000421883</v>
      </c>
    </row>
    <row r="100" spans="3:16" x14ac:dyDescent="0.25">
      <c r="C100" t="s">
        <v>3436</v>
      </c>
      <c r="D100" s="25">
        <f>D85/D99</f>
        <v>0.60112705064476268</v>
      </c>
      <c r="H100" s="53"/>
    </row>
    <row r="101" spans="3:16" x14ac:dyDescent="0.25">
      <c r="D101" s="24">
        <f>D85+D84+D92+D91+D90+D93</f>
        <v>410.3455200913711</v>
      </c>
    </row>
    <row r="102" spans="3:16" x14ac:dyDescent="0.25">
      <c r="C102" t="s">
        <v>3437</v>
      </c>
      <c r="D102" s="25">
        <f>D101/D99</f>
        <v>0.66537034119507044</v>
      </c>
    </row>
    <row r="104" spans="3:16" x14ac:dyDescent="0.25">
      <c r="H104" t="s">
        <v>3438</v>
      </c>
      <c r="I104" t="s">
        <v>3439</v>
      </c>
      <c r="J104" t="s">
        <v>3440</v>
      </c>
      <c r="K104" t="s">
        <v>3441</v>
      </c>
    </row>
    <row r="105" spans="3:16" x14ac:dyDescent="0.25">
      <c r="I105" t="s">
        <v>3442</v>
      </c>
      <c r="J105" t="s">
        <v>3443</v>
      </c>
      <c r="K105" t="s">
        <v>3444</v>
      </c>
    </row>
    <row r="106" spans="3:16" x14ac:dyDescent="0.25">
      <c r="H106" t="s">
        <v>3435</v>
      </c>
      <c r="I106" s="53">
        <f>M95</f>
        <v>50.319111226963578</v>
      </c>
      <c r="J106" s="53">
        <f>O95</f>
        <v>50.319111226963578</v>
      </c>
      <c r="K106" s="51">
        <v>1</v>
      </c>
      <c r="M106" s="53"/>
    </row>
    <row r="107" spans="3:16" x14ac:dyDescent="0.25">
      <c r="H107" t="s">
        <v>815</v>
      </c>
      <c r="I107" s="53">
        <f>M93</f>
        <v>0.2076254926686</v>
      </c>
      <c r="J107" s="53">
        <f>O93</f>
        <v>-10.194366423682441</v>
      </c>
      <c r="K107" s="51">
        <f>P93</f>
        <v>-0.98003983329940592</v>
      </c>
      <c r="M107" s="53"/>
    </row>
    <row r="108" spans="3:16" x14ac:dyDescent="0.25">
      <c r="H108" t="s">
        <v>3428</v>
      </c>
      <c r="I108" s="53">
        <f>M91</f>
        <v>2.2377098237548951</v>
      </c>
      <c r="J108" s="53">
        <f>O91</f>
        <v>-21.072219539078464</v>
      </c>
      <c r="K108" s="51">
        <f>P91</f>
        <v>-0.90400186165631102</v>
      </c>
      <c r="M108" s="53"/>
    </row>
    <row r="109" spans="3:16" x14ac:dyDescent="0.25">
      <c r="H109" t="s">
        <v>3445</v>
      </c>
      <c r="I109" s="53">
        <f>M92</f>
        <v>8.8330356757760899</v>
      </c>
      <c r="J109" s="53">
        <f>O92</f>
        <v>-3.81070604218238</v>
      </c>
      <c r="K109" s="51">
        <f>P92</f>
        <v>-0.30139069012852931</v>
      </c>
      <c r="M109" s="53"/>
    </row>
    <row r="110" spans="3:16" x14ac:dyDescent="0.25">
      <c r="H110" t="s">
        <v>3446</v>
      </c>
      <c r="I110" s="53">
        <f>M90</f>
        <v>8.4548626365848705</v>
      </c>
      <c r="J110" s="53">
        <f>O90</f>
        <v>-20.306354683398133</v>
      </c>
      <c r="K110" s="51">
        <f>P90</f>
        <v>-0.70603251793829613</v>
      </c>
      <c r="M110" s="53"/>
    </row>
    <row r="111" spans="3:16" x14ac:dyDescent="0.25">
      <c r="H111" t="s">
        <v>3429</v>
      </c>
      <c r="I111" s="53">
        <f>M88</f>
        <v>6.5522208176886911</v>
      </c>
      <c r="J111" s="53">
        <f>O88</f>
        <v>-35.287387450767334</v>
      </c>
      <c r="K111" s="51">
        <f>P88</f>
        <v>-0.84339669779775206</v>
      </c>
      <c r="M111" s="53"/>
    </row>
    <row r="112" spans="3:16" x14ac:dyDescent="0.25">
      <c r="H112" t="s">
        <v>3447</v>
      </c>
      <c r="I112" s="53">
        <f>M89</f>
        <v>2.2034561502622756</v>
      </c>
      <c r="J112" s="53">
        <f>O89</f>
        <v>-35.854821038462113</v>
      </c>
      <c r="K112" s="51">
        <f>P89</f>
        <v>-0.94210310310853751</v>
      </c>
      <c r="M112" s="53"/>
    </row>
    <row r="113" spans="7:13" x14ac:dyDescent="0.25">
      <c r="H113" t="s">
        <v>3448</v>
      </c>
      <c r="I113" s="53">
        <f>M86</f>
        <v>28.629852907192319</v>
      </c>
      <c r="J113" s="53">
        <f>O86</f>
        <v>-75.311569348807879</v>
      </c>
      <c r="K113" s="51">
        <f>P86</f>
        <v>-0.72455781068033631</v>
      </c>
      <c r="M113" s="53"/>
    </row>
    <row r="114" spans="7:13" x14ac:dyDescent="0.25">
      <c r="H114" t="s">
        <v>831</v>
      </c>
      <c r="I114" s="53">
        <f>M87</f>
        <v>22.388094049506002</v>
      </c>
      <c r="J114" s="53">
        <f>O87</f>
        <v>-32.723605950494012</v>
      </c>
      <c r="K114" s="51">
        <f>P87</f>
        <v>-0.59376876326613048</v>
      </c>
      <c r="M114" s="53"/>
    </row>
    <row r="115" spans="7:13" x14ac:dyDescent="0.25">
      <c r="H115" t="s">
        <v>489</v>
      </c>
      <c r="I115" s="53">
        <f>M85</f>
        <v>116.14462478649236</v>
      </c>
      <c r="J115" s="53">
        <f>O85</f>
        <v>-31.313251496353928</v>
      </c>
      <c r="K115" s="51">
        <f>P85</f>
        <v>-0.21235387546400317</v>
      </c>
      <c r="M115" s="53"/>
    </row>
    <row r="116" spans="7:13" x14ac:dyDescent="0.25">
      <c r="H116" t="s">
        <v>3449</v>
      </c>
      <c r="I116" s="53">
        <f>M84</f>
        <v>370.72555983600648</v>
      </c>
      <c r="J116" s="53">
        <f>O84</f>
        <v>-1133.6950274830647</v>
      </c>
      <c r="K116" s="51">
        <f>P84</f>
        <v>-0.75357585308198138</v>
      </c>
      <c r="M116" s="53"/>
    </row>
    <row r="117" spans="7:13" x14ac:dyDescent="0.25">
      <c r="H117" t="s">
        <v>3434</v>
      </c>
      <c r="I117" s="53">
        <f>M94</f>
        <v>2.1326601322759039E-2</v>
      </c>
      <c r="J117" s="53">
        <f>O94</f>
        <v>-0.26228824919137078</v>
      </c>
      <c r="K117" s="73">
        <f>P94</f>
        <v>-0.92480435603390043</v>
      </c>
      <c r="M117" s="53"/>
    </row>
    <row r="118" spans="7:13" x14ac:dyDescent="0.25">
      <c r="H118" t="s">
        <v>1006</v>
      </c>
      <c r="I118" s="53">
        <f>SUM(I106:I117)</f>
        <v>616.71748000421894</v>
      </c>
      <c r="J118" s="53">
        <f>O97</f>
        <v>-1349.5124864785193</v>
      </c>
      <c r="K118" s="51">
        <f>P97</f>
        <v>-0.68634519333085686</v>
      </c>
      <c r="M118" s="53"/>
    </row>
    <row r="119" spans="7:13" x14ac:dyDescent="0.25">
      <c r="J119" s="53"/>
      <c r="K119" s="51"/>
      <c r="M119" s="53"/>
    </row>
    <row r="126" spans="7:13" x14ac:dyDescent="0.25">
      <c r="G126" s="83"/>
      <c r="H126" s="83"/>
      <c r="I126" s="51"/>
    </row>
    <row r="127" spans="7:13" x14ac:dyDescent="0.25">
      <c r="G127" s="83"/>
      <c r="H127" s="83"/>
      <c r="I127" s="51"/>
    </row>
    <row r="128" spans="7:13" x14ac:dyDescent="0.25">
      <c r="G128" s="83"/>
      <c r="H128" s="83"/>
      <c r="I128" s="51"/>
    </row>
    <row r="129" spans="7:9" x14ac:dyDescent="0.25">
      <c r="G129" s="83"/>
      <c r="H129" s="83"/>
      <c r="I129" s="51"/>
    </row>
    <row r="130" spans="7:9" x14ac:dyDescent="0.25">
      <c r="G130" s="83"/>
      <c r="H130" s="83"/>
      <c r="I130" s="51"/>
    </row>
    <row r="131" spans="7:9" x14ac:dyDescent="0.25">
      <c r="G131" s="83"/>
      <c r="H131" s="83"/>
      <c r="I131" s="51"/>
    </row>
    <row r="132" spans="7:9" x14ac:dyDescent="0.25">
      <c r="G132" s="83"/>
      <c r="H132" s="83"/>
      <c r="I132" s="51"/>
    </row>
    <row r="133" spans="7:9" x14ac:dyDescent="0.25">
      <c r="G133" s="83"/>
      <c r="H133" s="83"/>
      <c r="I133" s="51"/>
    </row>
    <row r="134" spans="7:9" x14ac:dyDescent="0.25">
      <c r="G134" s="83"/>
      <c r="H134" s="83"/>
      <c r="I134" s="51"/>
    </row>
    <row r="135" spans="7:9" x14ac:dyDescent="0.25">
      <c r="G135" s="83"/>
      <c r="H135" s="83"/>
      <c r="I135" s="51"/>
    </row>
    <row r="136" spans="7:9" x14ac:dyDescent="0.25">
      <c r="G136" s="83"/>
      <c r="H136" s="83"/>
      <c r="I136" s="51"/>
    </row>
    <row r="137" spans="7:9" x14ac:dyDescent="0.25">
      <c r="G137" s="83"/>
      <c r="H137" s="83"/>
      <c r="I137" s="51"/>
    </row>
    <row r="138" spans="7:9" x14ac:dyDescent="0.25">
      <c r="I138" s="51"/>
    </row>
    <row r="139" spans="7:9" x14ac:dyDescent="0.25">
      <c r="I139" s="51"/>
    </row>
  </sheetData>
  <sortState xmlns:xlrd2="http://schemas.microsoft.com/office/spreadsheetml/2017/richdata2" ref="F126:H137">
    <sortCondition descending="1" ref="H126:H137"/>
  </sortState>
  <mergeCells count="1">
    <mergeCell ref="O82:P82"/>
  </mergeCells>
  <pageMargins left="0.7" right="0.7" top="0.75" bottom="0.75" header="0.3" footer="0.3"/>
  <drawing r:id="rId7"/>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85540C-8172-436E-9785-08BA1FFFC173}">
  <sheetPr>
    <tabColor theme="9"/>
  </sheetPr>
  <dimension ref="A1:N53"/>
  <sheetViews>
    <sheetView workbookViewId="0">
      <selection activeCell="E51" sqref="E51:G53"/>
    </sheetView>
  </sheetViews>
  <sheetFormatPr defaultRowHeight="15" x14ac:dyDescent="0.25"/>
  <cols>
    <col min="1" max="1" width="16.42578125" bestFit="1" customWidth="1"/>
    <col min="2" max="2" width="27" bestFit="1" customWidth="1"/>
    <col min="3" max="3" width="30.28515625" bestFit="1" customWidth="1"/>
    <col min="4" max="4" width="18.7109375" bestFit="1" customWidth="1"/>
    <col min="5" max="5" width="15" bestFit="1" customWidth="1"/>
    <col min="6" max="6" width="22.140625" bestFit="1" customWidth="1"/>
    <col min="7" max="7" width="11.140625" bestFit="1" customWidth="1"/>
  </cols>
  <sheetData>
    <row r="1" spans="1:14" ht="161.25" customHeight="1" x14ac:dyDescent="0.3">
      <c r="A1" s="106" t="s">
        <v>3450</v>
      </c>
      <c r="B1" s="106"/>
      <c r="C1" s="85" t="s">
        <v>3451</v>
      </c>
      <c r="D1" s="85" t="s">
        <v>3452</v>
      </c>
      <c r="E1" s="85" t="s">
        <v>3453</v>
      </c>
      <c r="F1" s="85" t="s">
        <v>3454</v>
      </c>
      <c r="G1" s="86"/>
      <c r="H1" s="87"/>
      <c r="I1" s="87" t="s">
        <v>3455</v>
      </c>
      <c r="J1" s="87" t="s">
        <v>3456</v>
      </c>
      <c r="K1" s="87"/>
      <c r="L1" s="87"/>
      <c r="M1" s="87"/>
      <c r="N1" s="87"/>
    </row>
    <row r="2" spans="1:14" ht="83.25" customHeight="1" x14ac:dyDescent="0.25">
      <c r="A2" s="88" t="s">
        <v>3457</v>
      </c>
      <c r="B2" s="88" t="s">
        <v>3458</v>
      </c>
      <c r="C2" s="89" t="s">
        <v>3459</v>
      </c>
      <c r="D2" s="88" t="s">
        <v>3460</v>
      </c>
      <c r="E2" s="90" t="s">
        <v>3461</v>
      </c>
      <c r="F2" s="91" t="s">
        <v>3462</v>
      </c>
      <c r="G2" s="92" t="s">
        <v>3463</v>
      </c>
      <c r="H2" s="87"/>
      <c r="I2" s="87">
        <f>SUM(E:E)</f>
        <v>4580073.6263448382</v>
      </c>
      <c r="J2" s="87">
        <f>SUM(G:G)</f>
        <v>616.71748000329137</v>
      </c>
      <c r="L2" s="87"/>
      <c r="M2" s="87"/>
      <c r="N2" s="87"/>
    </row>
    <row r="3" spans="1:14" x14ac:dyDescent="0.25">
      <c r="A3" t="s">
        <v>3464</v>
      </c>
      <c r="B3" t="s">
        <v>3465</v>
      </c>
      <c r="C3" t="s">
        <v>3293</v>
      </c>
      <c r="D3" t="s">
        <v>3466</v>
      </c>
      <c r="E3">
        <f>SUMIFS('Total Final for inventory'!R:R,'Total Final for inventory'!Z:Z,CNGP!A3,'Total Final for inventory'!AA:AA,CNGP!B3,'Total Final for inventory'!AB:AB,CNGP!C3,'Total Final for inventory'!AC:AC,CNGP!D3)</f>
        <v>127.71</v>
      </c>
      <c r="F3">
        <f>G3/E3</f>
        <v>2.4226973105E-3</v>
      </c>
      <c r="G3">
        <f>SUMIFS('Total Final for inventory'!Y:Y,'Total Final for inventory'!Z:Z,CNGP!A3,'Total Final for inventory'!AA:AA,CNGP!B3,'Total Final for inventory'!AB:AB,CNGP!C3,'Total Final for inventory'!AC:AC,CNGP!D3)</f>
        <v>0.30940267352395501</v>
      </c>
    </row>
    <row r="4" spans="1:14" x14ac:dyDescent="0.25">
      <c r="A4" t="s">
        <v>3464</v>
      </c>
      <c r="B4" t="s">
        <v>3465</v>
      </c>
      <c r="C4" t="s">
        <v>3294</v>
      </c>
      <c r="D4" t="s">
        <v>3466</v>
      </c>
      <c r="E4">
        <f>SUMIFS('Total Final for inventory'!R:R,'Total Final for inventory'!Z:Z,CNGP!A4,'Total Final for inventory'!AA:AA,CNGP!B4,'Total Final for inventory'!AB:AB,CNGP!C4,'Total Final for inventory'!AC:AC,CNGP!D4)</f>
        <v>809.15</v>
      </c>
      <c r="F4">
        <f t="shared" ref="F4:F49" si="0">G4/E4</f>
        <v>2.3831269236000005E-3</v>
      </c>
      <c r="G4">
        <f>SUMIFS('Total Final for inventory'!Y:Y,'Total Final for inventory'!Z:Z,CNGP!A4,'Total Final for inventory'!AA:AA,CNGP!B4,'Total Final for inventory'!AB:AB,CNGP!C4,'Total Final for inventory'!AC:AC,CNGP!D4)</f>
        <v>1.9283071502309403</v>
      </c>
    </row>
    <row r="5" spans="1:14" x14ac:dyDescent="0.25">
      <c r="A5" t="s">
        <v>3467</v>
      </c>
      <c r="B5" t="s">
        <v>489</v>
      </c>
      <c r="C5" t="s">
        <v>151</v>
      </c>
      <c r="D5" t="s">
        <v>125</v>
      </c>
      <c r="E5">
        <f>SUMIFS('Total Final for inventory'!R:R,'Total Final for inventory'!Z:Z,CNGP!A5,'Total Final for inventory'!AA:AA,CNGP!B5,'Total Final for inventory'!AB:AB,CNGP!C5,'Total Final for inventory'!AC:AC,CNGP!D5)</f>
        <v>1148594.0739999998</v>
      </c>
      <c r="F5">
        <f t="shared" si="0"/>
        <v>1.011189483E-4</v>
      </c>
      <c r="G5">
        <f>SUMIFS('Total Final for inventory'!Y:Y,'Total Final for inventory'!Z:Z,CNGP!A5,'Total Final for inventory'!AA:AA,CNGP!B5,'Total Final for inventory'!AB:AB,CNGP!C5,'Total Final for inventory'!AC:AC,CNGP!D5)</f>
        <v>116.14462478649236</v>
      </c>
    </row>
    <row r="6" spans="1:14" x14ac:dyDescent="0.25">
      <c r="A6" t="s">
        <v>3468</v>
      </c>
      <c r="B6" t="s">
        <v>3469</v>
      </c>
      <c r="C6" t="s">
        <v>90</v>
      </c>
      <c r="D6" t="s">
        <v>3470</v>
      </c>
      <c r="E6">
        <f>SUMIFS('Total Final for inventory'!R:R,'Total Final for inventory'!Z:Z,CNGP!A6,'Total Final for inventory'!AA:AA,CNGP!B6,'Total Final for inventory'!AB:AB,CNGP!C6,'Total Final for inventory'!AC:AC,CNGP!D6)</f>
        <v>7681</v>
      </c>
      <c r="F6">
        <f t="shared" si="0"/>
        <v>1.9428307609999998E-4</v>
      </c>
      <c r="G6">
        <f>SUMIFS('Total Final for inventory'!Y:Y,'Total Final for inventory'!Z:Z,CNGP!A6,'Total Final for inventory'!AA:AA,CNGP!B6,'Total Final for inventory'!AB:AB,CNGP!C6,'Total Final for inventory'!AC:AC,CNGP!D6)</f>
        <v>1.4922883075240998</v>
      </c>
    </row>
    <row r="7" spans="1:14" x14ac:dyDescent="0.25">
      <c r="A7" t="s">
        <v>3468</v>
      </c>
      <c r="B7" t="s">
        <v>3469</v>
      </c>
      <c r="C7" t="s">
        <v>93</v>
      </c>
      <c r="D7" t="s">
        <v>3470</v>
      </c>
      <c r="E7">
        <f>SUMIFS('Total Final for inventory'!R:R,'Total Final for inventory'!Z:Z,CNGP!A7,'Total Final for inventory'!AA:AA,CNGP!B7,'Total Final for inventory'!AB:AB,CNGP!C7,'Total Final for inventory'!AC:AC,CNGP!D7)</f>
        <v>776349.15493999992</v>
      </c>
      <c r="F7">
        <f t="shared" si="0"/>
        <v>1.7664075930000001E-4</v>
      </c>
      <c r="G7">
        <f>SUMIFS('Total Final for inventory'!Y:Y,'Total Final for inventory'!Z:Z,CNGP!A7,'Total Final for inventory'!AA:AA,CNGP!B7,'Total Final for inventory'!AB:AB,CNGP!C7,'Total Final for inventory'!AC:AC,CNGP!D7)</f>
        <v>137.13490421051495</v>
      </c>
    </row>
    <row r="8" spans="1:14" x14ac:dyDescent="0.25">
      <c r="A8" t="s">
        <v>3468</v>
      </c>
      <c r="B8" t="s">
        <v>3469</v>
      </c>
      <c r="C8" t="s">
        <v>95</v>
      </c>
      <c r="D8" t="s">
        <v>3470</v>
      </c>
      <c r="E8">
        <f>SUMIFS('Total Final for inventory'!R:R,'Total Final for inventory'!Z:Z,CNGP!A8,'Total Final for inventory'!AA:AA,CNGP!B8,'Total Final for inventory'!AB:AB,CNGP!C8,'Total Final for inventory'!AC:AC,CNGP!D8)</f>
        <v>386287.62163000001</v>
      </c>
      <c r="F8">
        <f t="shared" si="0"/>
        <v>2.0311523959999999E-4</v>
      </c>
      <c r="G8">
        <f>SUMIFS('Total Final for inventory'!Y:Y,'Total Final for inventory'!Z:Z,CNGP!A8,'Total Final for inventory'!AA:AA,CNGP!B8,'Total Final for inventory'!AB:AB,CNGP!C8,'Total Final for inventory'!AC:AC,CNGP!D8)</f>
        <v>78.460902821891594</v>
      </c>
    </row>
    <row r="9" spans="1:14" x14ac:dyDescent="0.25">
      <c r="A9" t="s">
        <v>3468</v>
      </c>
      <c r="B9" t="s">
        <v>3469</v>
      </c>
      <c r="C9" t="s">
        <v>97</v>
      </c>
      <c r="D9" t="s">
        <v>3470</v>
      </c>
      <c r="E9">
        <f>SUMIFS('Total Final for inventory'!R:R,'Total Final for inventory'!Z:Z,CNGP!A9,'Total Final for inventory'!AA:AA,CNGP!B9,'Total Final for inventory'!AB:AB,CNGP!C9,'Total Final for inventory'!AC:AC,CNGP!D9)</f>
        <v>4794.3222299999998</v>
      </c>
      <c r="F9">
        <f t="shared" si="0"/>
        <v>5.9083809960000012E-4</v>
      </c>
      <c r="G9">
        <f>SUMIFS('Total Final for inventory'!Y:Y,'Total Final for inventory'!Z:Z,CNGP!A9,'Total Final for inventory'!AA:AA,CNGP!B9,'Total Final for inventory'!AB:AB,CNGP!C9,'Total Final for inventory'!AC:AC,CNGP!D9)</f>
        <v>2.8326682352432346</v>
      </c>
    </row>
    <row r="10" spans="1:14" x14ac:dyDescent="0.25">
      <c r="A10" t="s">
        <v>3468</v>
      </c>
      <c r="B10" t="s">
        <v>3471</v>
      </c>
      <c r="C10" t="s">
        <v>103</v>
      </c>
      <c r="D10" t="s">
        <v>3470</v>
      </c>
      <c r="E10">
        <f>SUMIFS('Total Final for inventory'!R:R,'Total Final for inventory'!Z:Z,CNGP!A10,'Total Final for inventory'!AA:AA,CNGP!B10,'Total Final for inventory'!AB:AB,CNGP!C10,'Total Final for inventory'!AC:AC,CNGP!D10)</f>
        <v>52733.374859999996</v>
      </c>
      <c r="F10">
        <f t="shared" si="0"/>
        <v>4.285876349E-4</v>
      </c>
      <c r="G10">
        <f>SUMIFS('Total Final for inventory'!Y:Y,'Total Final for inventory'!Z:Z,CNGP!A10,'Total Final for inventory'!AA:AA,CNGP!B10,'Total Final for inventory'!AB:AB,CNGP!C10,'Total Final for inventory'!AC:AC,CNGP!D10)</f>
        <v>22.600872411542518</v>
      </c>
    </row>
    <row r="11" spans="1:14" x14ac:dyDescent="0.25">
      <c r="A11" t="s">
        <v>3468</v>
      </c>
      <c r="B11" t="s">
        <v>3471</v>
      </c>
      <c r="C11" t="s">
        <v>113</v>
      </c>
      <c r="D11" t="s">
        <v>3470</v>
      </c>
      <c r="E11">
        <f>SUMIFS('Total Final for inventory'!R:R,'Total Final for inventory'!Z:Z,CNGP!A11,'Total Final for inventory'!AA:AA,CNGP!B11,'Total Final for inventory'!AB:AB,CNGP!C11,'Total Final for inventory'!AC:AC,CNGP!D11)</f>
        <v>4757.2208600000004</v>
      </c>
      <c r="F11">
        <f t="shared" si="0"/>
        <v>2.263971732E-4</v>
      </c>
      <c r="G11">
        <f>SUMIFS('Total Final for inventory'!Y:Y,'Total Final for inventory'!Z:Z,CNGP!A11,'Total Final for inventory'!AA:AA,CNGP!B11,'Total Final for inventory'!AB:AB,CNGP!C11,'Total Final for inventory'!AC:AC,CNGP!D11)</f>
        <v>1.0770213549920731</v>
      </c>
    </row>
    <row r="12" spans="1:14" x14ac:dyDescent="0.25">
      <c r="A12" t="s">
        <v>3468</v>
      </c>
      <c r="B12" t="s">
        <v>3472</v>
      </c>
      <c r="C12" t="s">
        <v>105</v>
      </c>
      <c r="D12" t="s">
        <v>3470</v>
      </c>
      <c r="E12">
        <f>SUMIFS('Total Final for inventory'!R:R,'Total Final for inventory'!Z:Z,CNGP!A12,'Total Final for inventory'!AA:AA,CNGP!B12,'Total Final for inventory'!AB:AB,CNGP!C12,'Total Final for inventory'!AC:AC,CNGP!D12)</f>
        <v>433687.46444999991</v>
      </c>
      <c r="F12">
        <f t="shared" si="0"/>
        <v>1.4779036109999999E-4</v>
      </c>
      <c r="G12">
        <f>SUMIFS('Total Final for inventory'!Y:Y,'Total Final for inventory'!Z:Z,CNGP!A12,'Total Final for inventory'!AA:AA,CNGP!B12,'Total Final for inventory'!AB:AB,CNGP!C12,'Total Final for inventory'!AC:AC,CNGP!D12)</f>
        <v>64.094826975608896</v>
      </c>
    </row>
    <row r="13" spans="1:14" x14ac:dyDescent="0.25">
      <c r="A13" t="s">
        <v>3468</v>
      </c>
      <c r="B13" t="s">
        <v>3472</v>
      </c>
      <c r="C13" t="s">
        <v>115</v>
      </c>
      <c r="D13" t="s">
        <v>3470</v>
      </c>
      <c r="E13">
        <f>SUMIFS('Total Final for inventory'!R:R,'Total Final for inventory'!Z:Z,CNGP!A13,'Total Final for inventory'!AA:AA,CNGP!B13,'Total Final for inventory'!AB:AB,CNGP!C13,'Total Final for inventory'!AC:AC,CNGP!D13)</f>
        <v>251710.86002999998</v>
      </c>
      <c r="F13">
        <f t="shared" si="0"/>
        <v>1.5093814630000001E-4</v>
      </c>
      <c r="G13">
        <f>SUMIFS('Total Final for inventory'!Y:Y,'Total Final for inventory'!Z:Z,CNGP!A13,'Total Final for inventory'!AA:AA,CNGP!B13,'Total Final for inventory'!AB:AB,CNGP!C13,'Total Final for inventory'!AC:AC,CNGP!D13)</f>
        <v>37.992770616506959</v>
      </c>
    </row>
    <row r="14" spans="1:14" x14ac:dyDescent="0.25">
      <c r="A14" t="s">
        <v>3468</v>
      </c>
      <c r="B14" t="s">
        <v>3473</v>
      </c>
      <c r="C14" t="s">
        <v>109</v>
      </c>
      <c r="D14" t="s">
        <v>3470</v>
      </c>
      <c r="E14">
        <f>SUMIFS('Total Final for inventory'!R:R,'Total Final for inventory'!Z:Z,CNGP!A14,'Total Final for inventory'!AA:AA,CNGP!B14,'Total Final for inventory'!AB:AB,CNGP!C14,'Total Final for inventory'!AC:AC,CNGP!D14)</f>
        <v>105891.61652000001</v>
      </c>
      <c r="F14">
        <f t="shared" si="0"/>
        <v>2.364616362E-4</v>
      </c>
      <c r="G14">
        <f>SUMIFS('Total Final for inventory'!Y:Y,'Total Final for inventory'!Z:Z,CNGP!A14,'Total Final for inventory'!AA:AA,CNGP!B14,'Total Final for inventory'!AB:AB,CNGP!C14,'Total Final for inventory'!AC:AC,CNGP!D14)</f>
        <v>25.039304902182153</v>
      </c>
    </row>
    <row r="15" spans="1:14" x14ac:dyDescent="0.25">
      <c r="A15" t="s">
        <v>3468</v>
      </c>
      <c r="B15" t="s">
        <v>3474</v>
      </c>
      <c r="C15" t="s">
        <v>13</v>
      </c>
      <c r="D15" t="s">
        <v>3475</v>
      </c>
      <c r="E15">
        <f>SUMIFS('Total Final for inventory'!R:R,'Total Final for inventory'!Z:Z,CNGP!A15,'Total Final for inventory'!AA:AA,CNGP!B15,'Total Final for inventory'!AB:AB,CNGP!C15,'Total Final for inventory'!AC:AC,CNGP!D15)</f>
        <v>6</v>
      </c>
      <c r="F15">
        <f t="shared" si="0"/>
        <v>1.5325365909999999E-2</v>
      </c>
      <c r="G15">
        <f>SUMIFS('Total Final for inventory'!Y:Y,'Total Final for inventory'!Z:Z,CNGP!A15,'Total Final for inventory'!AA:AA,CNGP!B15,'Total Final for inventory'!AB:AB,CNGP!C15,'Total Final for inventory'!AC:AC,CNGP!D15)</f>
        <v>9.1952195459999997E-2</v>
      </c>
    </row>
    <row r="16" spans="1:14" x14ac:dyDescent="0.25">
      <c r="A16" t="s">
        <v>3468</v>
      </c>
      <c r="B16" t="s">
        <v>3474</v>
      </c>
      <c r="C16" t="s">
        <v>15</v>
      </c>
      <c r="D16" t="s">
        <v>3475</v>
      </c>
      <c r="E16">
        <f>SUMIFS('Total Final for inventory'!R:R,'Total Final for inventory'!Z:Z,CNGP!A16,'Total Final for inventory'!AA:AA,CNGP!B16,'Total Final for inventory'!AB:AB,CNGP!C16,'Total Final for inventory'!AC:AC,CNGP!D16)</f>
        <v>35</v>
      </c>
      <c r="F16">
        <f t="shared" si="0"/>
        <v>3.4119415829999999E-2</v>
      </c>
      <c r="G16">
        <f>SUMIFS('Total Final for inventory'!Y:Y,'Total Final for inventory'!Z:Z,CNGP!A16,'Total Final for inventory'!AA:AA,CNGP!B16,'Total Final for inventory'!AB:AB,CNGP!C16,'Total Final for inventory'!AC:AC,CNGP!D16)</f>
        <v>1.19417955405</v>
      </c>
    </row>
    <row r="17" spans="1:7" x14ac:dyDescent="0.25">
      <c r="A17" t="s">
        <v>3468</v>
      </c>
      <c r="B17" t="s">
        <v>3474</v>
      </c>
      <c r="C17" t="s">
        <v>17</v>
      </c>
      <c r="D17" t="s">
        <v>3475</v>
      </c>
      <c r="E17">
        <f>SUMIFS('Total Final for inventory'!R:R,'Total Final for inventory'!Z:Z,CNGP!A17,'Total Final for inventory'!AA:AA,CNGP!B17,'Total Final for inventory'!AB:AB,CNGP!C17,'Total Final for inventory'!AC:AC,CNGP!D17)</f>
        <v>23</v>
      </c>
      <c r="F17">
        <f t="shared" si="0"/>
        <v>1.00507584E-2</v>
      </c>
      <c r="G17">
        <f>SUMIFS('Total Final for inventory'!Y:Y,'Total Final for inventory'!Z:Z,CNGP!A17,'Total Final for inventory'!AA:AA,CNGP!B17,'Total Final for inventory'!AB:AB,CNGP!C17,'Total Final for inventory'!AC:AC,CNGP!D17)</f>
        <v>0.23116744319999999</v>
      </c>
    </row>
    <row r="18" spans="1:7" x14ac:dyDescent="0.25">
      <c r="A18" t="s">
        <v>3468</v>
      </c>
      <c r="B18" t="s">
        <v>3474</v>
      </c>
      <c r="C18" t="s">
        <v>1004</v>
      </c>
      <c r="D18" t="s">
        <v>3475</v>
      </c>
      <c r="E18">
        <f>SUMIFS('Total Final for inventory'!R:R,'Total Final for inventory'!Z:Z,CNGP!A18,'Total Final for inventory'!AA:AA,CNGP!B18,'Total Final for inventory'!AB:AB,CNGP!C18,'Total Final for inventory'!AC:AC,CNGP!D18)</f>
        <v>13</v>
      </c>
      <c r="F18">
        <f t="shared" si="0"/>
        <v>6.7573100619999996E-3</v>
      </c>
      <c r="G18">
        <f>SUMIFS('Total Final for inventory'!Y:Y,'Total Final for inventory'!Z:Z,CNGP!A18,'Total Final for inventory'!AA:AA,CNGP!B18,'Total Final for inventory'!AB:AB,CNGP!C18,'Total Final for inventory'!AC:AC,CNGP!D18)</f>
        <v>8.7845030805999993E-2</v>
      </c>
    </row>
    <row r="19" spans="1:7" x14ac:dyDescent="0.25">
      <c r="A19" t="s">
        <v>3468</v>
      </c>
      <c r="B19" t="s">
        <v>3474</v>
      </c>
      <c r="C19" t="s">
        <v>21</v>
      </c>
      <c r="D19" t="s">
        <v>3475</v>
      </c>
      <c r="E19">
        <f>SUMIFS('Total Final for inventory'!R:R,'Total Final for inventory'!Z:Z,CNGP!A19,'Total Final for inventory'!AA:AA,CNGP!B19,'Total Final for inventory'!AB:AB,CNGP!C19,'Total Final for inventory'!AC:AC,CNGP!D19)</f>
        <v>14</v>
      </c>
      <c r="F19">
        <f t="shared" si="0"/>
        <v>1.0624741580000001E-2</v>
      </c>
      <c r="G19">
        <f>SUMIFS('Total Final for inventory'!Y:Y,'Total Final for inventory'!Z:Z,CNGP!A19,'Total Final for inventory'!AA:AA,CNGP!B19,'Total Final for inventory'!AB:AB,CNGP!C19,'Total Final for inventory'!AC:AC,CNGP!D19)</f>
        <v>0.14874638212000002</v>
      </c>
    </row>
    <row r="20" spans="1:7" x14ac:dyDescent="0.25">
      <c r="A20" t="s">
        <v>3468</v>
      </c>
      <c r="B20" t="s">
        <v>3474</v>
      </c>
      <c r="C20" t="s">
        <v>29</v>
      </c>
      <c r="D20" t="s">
        <v>3475</v>
      </c>
      <c r="E20">
        <f>SUMIFS('Total Final for inventory'!R:R,'Total Final for inventory'!Z:Z,CNGP!A20,'Total Final for inventory'!AA:AA,CNGP!B20,'Total Final for inventory'!AB:AB,CNGP!C20,'Total Final for inventory'!AC:AC,CNGP!D20)</f>
        <v>6</v>
      </c>
      <c r="F20">
        <f t="shared" si="0"/>
        <v>1.627678951E-2</v>
      </c>
      <c r="G20">
        <f>SUMIFS('Total Final for inventory'!Y:Y,'Total Final for inventory'!Z:Z,CNGP!A20,'Total Final for inventory'!AA:AA,CNGP!B20,'Total Final for inventory'!AB:AB,CNGP!C20,'Total Final for inventory'!AC:AC,CNGP!D20)</f>
        <v>9.7660737060000002E-2</v>
      </c>
    </row>
    <row r="21" spans="1:7" x14ac:dyDescent="0.25">
      <c r="A21" t="s">
        <v>3468</v>
      </c>
      <c r="B21" t="s">
        <v>3474</v>
      </c>
      <c r="C21" t="s">
        <v>33</v>
      </c>
      <c r="D21" t="s">
        <v>3475</v>
      </c>
      <c r="E21">
        <f>SUMIFS('Total Final for inventory'!R:R,'Total Final for inventory'!Z:Z,CNGP!A21,'Total Final for inventory'!AA:AA,CNGP!B21,'Total Final for inventory'!AB:AB,CNGP!C21,'Total Final for inventory'!AC:AC,CNGP!D21)</f>
        <v>34</v>
      </c>
      <c r="F21">
        <f t="shared" si="0"/>
        <v>5.4800000000000001E-2</v>
      </c>
      <c r="G21">
        <f>SUMIFS('Total Final for inventory'!Y:Y,'Total Final for inventory'!Z:Z,CNGP!A21,'Total Final for inventory'!AA:AA,CNGP!B21,'Total Final for inventory'!AB:AB,CNGP!C21,'Total Final for inventory'!AC:AC,CNGP!D21)</f>
        <v>1.8632</v>
      </c>
    </row>
    <row r="22" spans="1:7" x14ac:dyDescent="0.25">
      <c r="A22" t="s">
        <v>3468</v>
      </c>
      <c r="B22" t="s">
        <v>3474</v>
      </c>
      <c r="C22" t="s">
        <v>844</v>
      </c>
      <c r="D22" t="s">
        <v>3475</v>
      </c>
      <c r="E22">
        <f>SUMIFS('Total Final for inventory'!R:R,'Total Final for inventory'!Z:Z,CNGP!A22,'Total Final for inventory'!AA:AA,CNGP!B22,'Total Final for inventory'!AB:AB,CNGP!C22,'Total Final for inventory'!AC:AC,CNGP!D22)</f>
        <v>19</v>
      </c>
      <c r="F22">
        <f t="shared" si="0"/>
        <v>7.2999999999999995E-2</v>
      </c>
      <c r="G22">
        <f>SUMIFS('Total Final for inventory'!Y:Y,'Total Final for inventory'!Z:Z,CNGP!A22,'Total Final for inventory'!AA:AA,CNGP!B22,'Total Final for inventory'!AB:AB,CNGP!C22,'Total Final for inventory'!AC:AC,CNGP!D22)</f>
        <v>1.387</v>
      </c>
    </row>
    <row r="23" spans="1:7" x14ac:dyDescent="0.25">
      <c r="A23" t="s">
        <v>3468</v>
      </c>
      <c r="B23" t="s">
        <v>3474</v>
      </c>
      <c r="C23" t="s">
        <v>59</v>
      </c>
      <c r="D23" t="s">
        <v>3475</v>
      </c>
      <c r="E23">
        <f>SUMIFS('Total Final for inventory'!R:R,'Total Final for inventory'!Z:Z,CNGP!A23,'Total Final for inventory'!AA:AA,CNGP!B23,'Total Final for inventory'!AB:AB,CNGP!C23,'Total Final for inventory'!AC:AC,CNGP!D23)</f>
        <v>1583</v>
      </c>
      <c r="F23">
        <f t="shared" si="0"/>
        <v>1.0307849119999999E-2</v>
      </c>
      <c r="G23">
        <f>SUMIFS('Total Final for inventory'!Y:Y,'Total Final for inventory'!Z:Z,CNGP!A23,'Total Final for inventory'!AA:AA,CNGP!B23,'Total Final for inventory'!AB:AB,CNGP!C23,'Total Final for inventory'!AC:AC,CNGP!D23)</f>
        <v>16.317325156959999</v>
      </c>
    </row>
    <row r="24" spans="1:7" x14ac:dyDescent="0.25">
      <c r="A24" t="s">
        <v>3468</v>
      </c>
      <c r="B24" t="s">
        <v>3474</v>
      </c>
      <c r="C24" t="s">
        <v>63</v>
      </c>
      <c r="D24" t="s">
        <v>3475</v>
      </c>
      <c r="E24">
        <f>SUMIFS('Total Final for inventory'!R:R,'Total Final for inventory'!Z:Z,CNGP!A24,'Total Final for inventory'!AA:AA,CNGP!B24,'Total Final for inventory'!AB:AB,CNGP!C24,'Total Final for inventory'!AC:AC,CNGP!D24)</f>
        <v>3</v>
      </c>
      <c r="F24">
        <f t="shared" si="0"/>
        <v>5.5761616889999997E-2</v>
      </c>
      <c r="G24">
        <f>SUMIFS('Total Final for inventory'!Y:Y,'Total Final for inventory'!Z:Z,CNGP!A24,'Total Final for inventory'!AA:AA,CNGP!B24,'Total Final for inventory'!AB:AB,CNGP!C24,'Total Final for inventory'!AC:AC,CNGP!D24)</f>
        <v>0.16728485066999998</v>
      </c>
    </row>
    <row r="25" spans="1:7" x14ac:dyDescent="0.25">
      <c r="A25" t="s">
        <v>3468</v>
      </c>
      <c r="B25" t="s">
        <v>3474</v>
      </c>
      <c r="C25" t="s">
        <v>69</v>
      </c>
      <c r="D25" t="s">
        <v>3475</v>
      </c>
      <c r="E25">
        <f>SUMIFS('Total Final for inventory'!R:R,'Total Final for inventory'!Z:Z,CNGP!A25,'Total Final for inventory'!AA:AA,CNGP!B25,'Total Final for inventory'!AB:AB,CNGP!C25,'Total Final for inventory'!AC:AC,CNGP!D25)</f>
        <v>5.9999999999999991</v>
      </c>
      <c r="F25">
        <f t="shared" si="0"/>
        <v>2.3305414109999999E-2</v>
      </c>
      <c r="G25">
        <f>SUMIFS('Total Final for inventory'!Y:Y,'Total Final for inventory'!Z:Z,CNGP!A25,'Total Final for inventory'!AA:AA,CNGP!B25,'Total Final for inventory'!AB:AB,CNGP!C25,'Total Final for inventory'!AC:AC,CNGP!D25)</f>
        <v>0.13983248465999998</v>
      </c>
    </row>
    <row r="26" spans="1:7" x14ac:dyDescent="0.25">
      <c r="A26" t="s">
        <v>3468</v>
      </c>
      <c r="B26" t="s">
        <v>3474</v>
      </c>
      <c r="C26" t="s">
        <v>73</v>
      </c>
      <c r="D26" t="s">
        <v>3475</v>
      </c>
      <c r="E26">
        <f>SUMIFS('Total Final for inventory'!R:R,'Total Final for inventory'!Z:Z,CNGP!A26,'Total Final for inventory'!AA:AA,CNGP!B26,'Total Final for inventory'!AB:AB,CNGP!C26,'Total Final for inventory'!AC:AC,CNGP!D26)</f>
        <v>25</v>
      </c>
      <c r="F26">
        <f t="shared" si="0"/>
        <v>7.940829160000001E-3</v>
      </c>
      <c r="G26">
        <f>SUMIFS('Total Final for inventory'!Y:Y,'Total Final for inventory'!Z:Z,CNGP!A26,'Total Final for inventory'!AA:AA,CNGP!B26,'Total Final for inventory'!AB:AB,CNGP!C26,'Total Final for inventory'!AC:AC,CNGP!D26)</f>
        <v>0.19852072900000001</v>
      </c>
    </row>
    <row r="27" spans="1:7" x14ac:dyDescent="0.25">
      <c r="A27" t="s">
        <v>3468</v>
      </c>
      <c r="B27" t="s">
        <v>3474</v>
      </c>
      <c r="C27" t="s">
        <v>75</v>
      </c>
      <c r="D27" t="s">
        <v>3475</v>
      </c>
      <c r="E27">
        <f>SUMIFS('Total Final for inventory'!R:R,'Total Final for inventory'!Z:Z,CNGP!A27,'Total Final for inventory'!AA:AA,CNGP!B27,'Total Final for inventory'!AB:AB,CNGP!C27,'Total Final for inventory'!AC:AC,CNGP!D27)</f>
        <v>4</v>
      </c>
      <c r="F27">
        <f t="shared" si="0"/>
        <v>4.3879307999999999E-2</v>
      </c>
      <c r="G27">
        <f>SUMIFS('Total Final for inventory'!Y:Y,'Total Final for inventory'!Z:Z,CNGP!A27,'Total Final for inventory'!AA:AA,CNGP!B27,'Total Final for inventory'!AB:AB,CNGP!C27,'Total Final for inventory'!AC:AC,CNGP!D27)</f>
        <v>0.175517232</v>
      </c>
    </row>
    <row r="28" spans="1:7" x14ac:dyDescent="0.25">
      <c r="A28" t="s">
        <v>3468</v>
      </c>
      <c r="B28" t="s">
        <v>3474</v>
      </c>
      <c r="C28" t="s">
        <v>77</v>
      </c>
      <c r="D28" t="s">
        <v>3475</v>
      </c>
      <c r="E28">
        <f>SUMIFS('Total Final for inventory'!R:R,'Total Final for inventory'!Z:Z,CNGP!A28,'Total Final for inventory'!AA:AA,CNGP!B28,'Total Final for inventory'!AB:AB,CNGP!C28,'Total Final for inventory'!AC:AC,CNGP!D28)</f>
        <v>5</v>
      </c>
      <c r="F28">
        <f t="shared" si="0"/>
        <v>5.4724472830000002E-2</v>
      </c>
      <c r="G28">
        <f>SUMIFS('Total Final for inventory'!Y:Y,'Total Final for inventory'!Z:Z,CNGP!A28,'Total Final for inventory'!AA:AA,CNGP!B28,'Total Final for inventory'!AB:AB,CNGP!C28,'Total Final for inventory'!AC:AC,CNGP!D28)</f>
        <v>0.27362236415000002</v>
      </c>
    </row>
    <row r="29" spans="1:7" x14ac:dyDescent="0.25">
      <c r="A29" t="s">
        <v>3468</v>
      </c>
      <c r="B29" t="s">
        <v>3474</v>
      </c>
      <c r="C29" t="s">
        <v>81</v>
      </c>
      <c r="D29" t="s">
        <v>3475</v>
      </c>
      <c r="E29">
        <f>SUMIFS('Total Final for inventory'!R:R,'Total Final for inventory'!Z:Z,CNGP!A29,'Total Final for inventory'!AA:AA,CNGP!B29,'Total Final for inventory'!AB:AB,CNGP!C29,'Total Final for inventory'!AC:AC,CNGP!D29)</f>
        <v>0.999999999999999</v>
      </c>
      <c r="F29">
        <f t="shared" si="0"/>
        <v>1.423988937E-2</v>
      </c>
      <c r="G29">
        <f>SUMIFS('Total Final for inventory'!Y:Y,'Total Final for inventory'!Z:Z,CNGP!A29,'Total Final for inventory'!AA:AA,CNGP!B29,'Total Final for inventory'!AB:AB,CNGP!C29,'Total Final for inventory'!AC:AC,CNGP!D29)</f>
        <v>1.4239889369999986E-2</v>
      </c>
    </row>
    <row r="30" spans="1:7" x14ac:dyDescent="0.25">
      <c r="A30" t="s">
        <v>3468</v>
      </c>
      <c r="B30" t="s">
        <v>3476</v>
      </c>
      <c r="C30" t="s">
        <v>274</v>
      </c>
      <c r="D30" t="s">
        <v>170</v>
      </c>
      <c r="E30">
        <f>SUMIFS('Total Final for inventory'!R:R,'Total Final for inventory'!Z:Z,CNGP!A30,'Total Final for inventory'!AA:AA,CNGP!B30,'Total Final for inventory'!AB:AB,CNGP!C30,'Total Final for inventory'!AC:AC,CNGP!D30)</f>
        <v>805.39960999999994</v>
      </c>
      <c r="F30">
        <f t="shared" si="0"/>
        <v>2.6501793410000003E-4</v>
      </c>
      <c r="G30">
        <f>SUMIFS('Total Final for inventory'!Y:Y,'Total Final for inventory'!Z:Z,CNGP!A30,'Total Final for inventory'!AA:AA,CNGP!B30,'Total Final for inventory'!AB:AB,CNGP!C30,'Total Final for inventory'!AC:AC,CNGP!D30)</f>
        <v>0.21344534076714572</v>
      </c>
    </row>
    <row r="31" spans="1:7" x14ac:dyDescent="0.25">
      <c r="A31" t="s">
        <v>3468</v>
      </c>
      <c r="B31" t="s">
        <v>3476</v>
      </c>
      <c r="C31" t="s">
        <v>276</v>
      </c>
      <c r="D31" t="s">
        <v>170</v>
      </c>
      <c r="E31">
        <f>SUMIFS('Total Final for inventory'!R:R,'Total Final for inventory'!Z:Z,CNGP!A31,'Total Final for inventory'!AA:AA,CNGP!B31,'Total Final for inventory'!AB:AB,CNGP!C31,'Total Final for inventory'!AC:AC,CNGP!D31)</f>
        <v>8143.4850600000009</v>
      </c>
      <c r="F31">
        <f t="shared" si="0"/>
        <v>2.4436844850000001E-4</v>
      </c>
      <c r="G31">
        <f>SUMIFS('Total Final for inventory'!Y:Y,'Total Final for inventory'!Z:Z,CNGP!A31,'Total Final for inventory'!AA:AA,CNGP!B31,'Total Final for inventory'!AB:AB,CNGP!C31,'Total Final for inventory'!AC:AC,CNGP!D31)</f>
        <v>1.9900108094951297</v>
      </c>
    </row>
    <row r="32" spans="1:7" x14ac:dyDescent="0.25">
      <c r="A32" t="s">
        <v>3468</v>
      </c>
      <c r="B32" t="s">
        <v>3476</v>
      </c>
      <c r="C32" t="s">
        <v>996</v>
      </c>
      <c r="D32" t="s">
        <v>3470</v>
      </c>
      <c r="E32">
        <f>SUMIFS('Total Final for inventory'!R:R,'Total Final for inventory'!Z:Z,CNGP!A32,'Total Final for inventory'!AA:AA,CNGP!B32,'Total Final for inventory'!AB:AB,CNGP!C32,'Total Final for inventory'!AC:AC,CNGP!D32)</f>
        <v>734.99999000000003</v>
      </c>
      <c r="F32">
        <f t="shared" si="0"/>
        <v>2.0624096099999999E-5</v>
      </c>
      <c r="G32">
        <f>SUMIFS('Total Final for inventory'!Y:Y,'Total Final for inventory'!Z:Z,CNGP!A32,'Total Final for inventory'!AA:AA,CNGP!B32,'Total Final for inventory'!AB:AB,CNGP!C32,'Total Final for inventory'!AC:AC,CNGP!D32)</f>
        <v>1.5158710427259039E-2</v>
      </c>
    </row>
    <row r="33" spans="1:7" x14ac:dyDescent="0.25">
      <c r="A33" t="s">
        <v>3468</v>
      </c>
      <c r="B33" t="s">
        <v>3476</v>
      </c>
      <c r="C33" t="s">
        <v>296</v>
      </c>
      <c r="D33" t="s">
        <v>3470</v>
      </c>
      <c r="E33">
        <f>SUMIFS('Total Final for inventory'!R:R,'Total Final for inventory'!Z:Z,CNGP!A33,'Total Final for inventory'!AA:AA,CNGP!B33,'Total Final for inventory'!AB:AB,CNGP!C33,'Total Final for inventory'!AC:AC,CNGP!D33)</f>
        <v>305</v>
      </c>
      <c r="F33">
        <f t="shared" si="0"/>
        <v>2.0222593100000001E-5</v>
      </c>
      <c r="G33">
        <f>SUMIFS('Total Final for inventory'!Y:Y,'Total Final for inventory'!Z:Z,CNGP!A33,'Total Final for inventory'!AA:AA,CNGP!B33,'Total Final for inventory'!AB:AB,CNGP!C33,'Total Final for inventory'!AC:AC,CNGP!D33)</f>
        <v>6.1678908955000002E-3</v>
      </c>
    </row>
    <row r="34" spans="1:7" x14ac:dyDescent="0.25">
      <c r="A34" t="s">
        <v>3468</v>
      </c>
      <c r="B34" t="s">
        <v>3476</v>
      </c>
      <c r="C34" t="s">
        <v>3477</v>
      </c>
      <c r="D34" t="s">
        <v>170</v>
      </c>
      <c r="E34">
        <f>SUMIFS('Total Final for inventory'!R:R,'Total Final for inventory'!Z:Z,CNGP!A34,'Total Final for inventory'!AA:AA,CNGP!B34,'Total Final for inventory'!AB:AB,CNGP!C34,'Total Final for inventory'!AC:AC,CNGP!D34)</f>
        <v>394.00000999999997</v>
      </c>
      <c r="F34">
        <f t="shared" si="0"/>
        <v>2.2363397030000001E-4</v>
      </c>
      <c r="G34">
        <f>SUMIFS('Total Final for inventory'!Y:Y,'Total Final for inventory'!Z:Z,CNGP!A34,'Total Final for inventory'!AA:AA,CNGP!B34,'Total Final for inventory'!AB:AB,CNGP!C34,'Total Final for inventory'!AC:AC,CNGP!D34)</f>
        <v>8.8111786534539702E-2</v>
      </c>
    </row>
    <row r="35" spans="1:7" x14ac:dyDescent="0.25">
      <c r="A35" t="s">
        <v>3468</v>
      </c>
      <c r="B35" t="s">
        <v>3476</v>
      </c>
      <c r="C35" t="s">
        <v>321</v>
      </c>
      <c r="D35" t="s">
        <v>170</v>
      </c>
      <c r="E35">
        <f>SUMIFS('Total Final for inventory'!R:R,'Total Final for inventory'!Z:Z,CNGP!A35,'Total Final for inventory'!AA:AA,CNGP!B35,'Total Final for inventory'!AB:AB,CNGP!C35,'Total Final for inventory'!AC:AC,CNGP!D35)</f>
        <v>724.99999000000003</v>
      </c>
      <c r="F35">
        <f t="shared" si="0"/>
        <v>2.4433410870000003E-4</v>
      </c>
      <c r="G35">
        <f>SUMIFS('Total Final for inventory'!Y:Y,'Total Final for inventory'!Z:Z,CNGP!A35,'Total Final for inventory'!AA:AA,CNGP!B35,'Total Final for inventory'!AB:AB,CNGP!C35,'Total Final for inventory'!AC:AC,CNGP!D35)</f>
        <v>0.17714222636415894</v>
      </c>
    </row>
    <row r="36" spans="1:7" x14ac:dyDescent="0.25">
      <c r="A36" t="s">
        <v>3468</v>
      </c>
      <c r="B36" t="s">
        <v>3476</v>
      </c>
      <c r="C36" t="s">
        <v>323</v>
      </c>
      <c r="D36" t="s">
        <v>170</v>
      </c>
      <c r="E36">
        <f>SUMIFS('Total Final for inventory'!R:R,'Total Final for inventory'!Z:Z,CNGP!A36,'Total Final for inventory'!AA:AA,CNGP!B36,'Total Final for inventory'!AB:AB,CNGP!C36,'Total Final for inventory'!AC:AC,CNGP!D36)</f>
        <v>668</v>
      </c>
      <c r="F36">
        <f t="shared" si="0"/>
        <v>1.6331359679999999E-4</v>
      </c>
      <c r="G36">
        <f>SUMIFS('Total Final for inventory'!Y:Y,'Total Final for inventory'!Z:Z,CNGP!A36,'Total Final for inventory'!AA:AA,CNGP!B36,'Total Final for inventory'!AB:AB,CNGP!C36,'Total Final for inventory'!AC:AC,CNGP!D36)</f>
        <v>0.1090934826624</v>
      </c>
    </row>
    <row r="37" spans="1:7" x14ac:dyDescent="0.25">
      <c r="A37" t="s">
        <v>3468</v>
      </c>
      <c r="B37" t="s">
        <v>3476</v>
      </c>
      <c r="C37" t="s">
        <v>325</v>
      </c>
      <c r="D37" t="s">
        <v>170</v>
      </c>
      <c r="E37">
        <f>SUMIFS('Total Final for inventory'!R:R,'Total Final for inventory'!Z:Z,CNGP!A37,'Total Final for inventory'!AA:AA,CNGP!B37,'Total Final for inventory'!AB:AB,CNGP!C37,'Total Final for inventory'!AC:AC,CNGP!D37)</f>
        <v>5701.0000100000016</v>
      </c>
      <c r="F37">
        <f t="shared" si="0"/>
        <v>1.8388686819999998E-4</v>
      </c>
      <c r="G37">
        <f>SUMIFS('Total Final for inventory'!Y:Y,'Total Final for inventory'!Z:Z,CNGP!A37,'Total Final for inventory'!AA:AA,CNGP!B37,'Total Final for inventory'!AB:AB,CNGP!C37,'Total Final for inventory'!AC:AC,CNGP!D37)</f>
        <v>1.0483390374470689</v>
      </c>
    </row>
    <row r="38" spans="1:7" x14ac:dyDescent="0.25">
      <c r="A38" t="s">
        <v>3468</v>
      </c>
      <c r="B38" t="s">
        <v>3476</v>
      </c>
      <c r="C38" t="s">
        <v>327</v>
      </c>
      <c r="D38" t="s">
        <v>170</v>
      </c>
      <c r="E38">
        <f>SUMIFS('Total Final for inventory'!R:R,'Total Final for inventory'!Z:Z,CNGP!A38,'Total Final for inventory'!AA:AA,CNGP!B38,'Total Final for inventory'!AB:AB,CNGP!C38,'Total Final for inventory'!AC:AC,CNGP!D38)</f>
        <v>326</v>
      </c>
      <c r="F38">
        <f t="shared" si="0"/>
        <v>2.0424804389999995E-4</v>
      </c>
      <c r="G38">
        <f>SUMIFS('Total Final for inventory'!Y:Y,'Total Final for inventory'!Z:Z,CNGP!A38,'Total Final for inventory'!AA:AA,CNGP!B38,'Total Final for inventory'!AB:AB,CNGP!C38,'Total Final for inventory'!AC:AC,CNGP!D38)</f>
        <v>6.6584862311399984E-2</v>
      </c>
    </row>
    <row r="39" spans="1:7" x14ac:dyDescent="0.25">
      <c r="A39" t="s">
        <v>3468</v>
      </c>
      <c r="B39" t="s">
        <v>3476</v>
      </c>
      <c r="C39" t="s">
        <v>875</v>
      </c>
      <c r="D39" t="s">
        <v>3470</v>
      </c>
      <c r="E39">
        <f>SUMIFS('Total Final for inventory'!R:R,'Total Final for inventory'!Z:Z,CNGP!A39,'Total Final for inventory'!AA:AA,CNGP!B39,'Total Final for inventory'!AB:AB,CNGP!C39,'Total Final for inventory'!AC:AC,CNGP!D39)</f>
        <v>1214.0000000000009</v>
      </c>
      <c r="F39">
        <f t="shared" si="0"/>
        <v>1.4517384320000002E-4</v>
      </c>
      <c r="G39">
        <f>SUMIFS('Total Final for inventory'!Y:Y,'Total Final for inventory'!Z:Z,CNGP!A39,'Total Final for inventory'!AA:AA,CNGP!B39,'Total Final for inventory'!AB:AB,CNGP!C39,'Total Final for inventory'!AC:AC,CNGP!D39)</f>
        <v>0.17624104564480014</v>
      </c>
    </row>
    <row r="40" spans="1:7" x14ac:dyDescent="0.25">
      <c r="A40" t="s">
        <v>3468</v>
      </c>
      <c r="B40" t="s">
        <v>3476</v>
      </c>
      <c r="C40" t="s">
        <v>879</v>
      </c>
      <c r="D40" t="s">
        <v>3470</v>
      </c>
      <c r="E40">
        <f>SUMIFS('Total Final for inventory'!R:R,'Total Final for inventory'!Z:Z,CNGP!A40,'Total Final for inventory'!AA:AA,CNGP!B40,'Total Final for inventory'!AB:AB,CNGP!C40,'Total Final for inventory'!AC:AC,CNGP!D40)</f>
        <v>674.08897000000002</v>
      </c>
      <c r="F40">
        <f t="shared" si="0"/>
        <v>1.6124845569999999E-4</v>
      </c>
      <c r="G40">
        <f>SUMIFS('Total Final for inventory'!Y:Y,'Total Final for inventory'!Z:Z,CNGP!A40,'Total Final for inventory'!AA:AA,CNGP!B40,'Total Final for inventory'!AB:AB,CNGP!C40,'Total Final for inventory'!AC:AC,CNGP!D40)</f>
        <v>0.10869580541690363</v>
      </c>
    </row>
    <row r="41" spans="1:7" x14ac:dyDescent="0.25">
      <c r="A41" t="s">
        <v>3468</v>
      </c>
      <c r="B41" t="s">
        <v>3476</v>
      </c>
      <c r="C41" t="s">
        <v>333</v>
      </c>
      <c r="D41" t="s">
        <v>170</v>
      </c>
      <c r="E41">
        <f>SUMIFS('Total Final for inventory'!R:R,'Total Final for inventory'!Z:Z,CNGP!A41,'Total Final for inventory'!AA:AA,CNGP!B41,'Total Final for inventory'!AB:AB,CNGP!C41,'Total Final for inventory'!AC:AC,CNGP!D41)</f>
        <v>4998.0000000000009</v>
      </c>
      <c r="F41">
        <f t="shared" si="0"/>
        <v>1.8199986620000001E-4</v>
      </c>
      <c r="G41">
        <f>SUMIFS('Total Final for inventory'!Y:Y,'Total Final for inventory'!Z:Z,CNGP!A41,'Total Final for inventory'!AA:AA,CNGP!B41,'Total Final for inventory'!AB:AB,CNGP!C41,'Total Final for inventory'!AC:AC,CNGP!D41)</f>
        <v>0.90963533126760021</v>
      </c>
    </row>
    <row r="42" spans="1:7" x14ac:dyDescent="0.25">
      <c r="A42" t="s">
        <v>3468</v>
      </c>
      <c r="B42" t="s">
        <v>3476</v>
      </c>
      <c r="C42" t="s">
        <v>335</v>
      </c>
      <c r="D42" t="s">
        <v>170</v>
      </c>
      <c r="E42">
        <f>SUMIFS('Total Final for inventory'!R:R,'Total Final for inventory'!Z:Z,CNGP!A42,'Total Final for inventory'!AA:AA,CNGP!B42,'Total Final for inventory'!AB:AB,CNGP!C42,'Total Final for inventory'!AC:AC,CNGP!D42)</f>
        <v>776</v>
      </c>
      <c r="F42">
        <f t="shared" si="0"/>
        <v>2.2637534400000001E-5</v>
      </c>
      <c r="G42">
        <f>SUMIFS('Total Final for inventory'!Y:Y,'Total Final for inventory'!Z:Z,CNGP!A42,'Total Final for inventory'!AA:AA,CNGP!B42,'Total Final for inventory'!AB:AB,CNGP!C42,'Total Final for inventory'!AC:AC,CNGP!D42)</f>
        <v>1.7566726694400001E-2</v>
      </c>
    </row>
    <row r="43" spans="1:7" x14ac:dyDescent="0.25">
      <c r="A43" t="s">
        <v>3468</v>
      </c>
      <c r="B43" t="s">
        <v>3476</v>
      </c>
      <c r="C43" t="s">
        <v>345</v>
      </c>
      <c r="D43" t="s">
        <v>170</v>
      </c>
      <c r="E43">
        <f>SUMIFS('Total Final for inventory'!R:R,'Total Final for inventory'!Z:Z,CNGP!A43,'Total Final for inventory'!AA:AA,CNGP!B43,'Total Final for inventory'!AB:AB,CNGP!C43,'Total Final for inventory'!AC:AC,CNGP!D43)</f>
        <v>31288</v>
      </c>
      <c r="F43">
        <f t="shared" si="0"/>
        <v>1.8388686820000001E-4</v>
      </c>
      <c r="G43">
        <f>SUMIFS('Total Final for inventory'!Y:Y,'Total Final for inventory'!Z:Z,CNGP!A43,'Total Final for inventory'!AA:AA,CNGP!B43,'Total Final for inventory'!AB:AB,CNGP!C43,'Total Final for inventory'!AC:AC,CNGP!D43)</f>
        <v>5.7534523322415998</v>
      </c>
    </row>
    <row r="44" spans="1:7" x14ac:dyDescent="0.25">
      <c r="A44" t="s">
        <v>3468</v>
      </c>
      <c r="B44" t="s">
        <v>3476</v>
      </c>
      <c r="C44" t="s">
        <v>380</v>
      </c>
      <c r="D44" t="s">
        <v>3478</v>
      </c>
      <c r="E44">
        <f>SUMIFS('Total Final for inventory'!R:R,'Total Final for inventory'!Z:Z,CNGP!A44,'Total Final for inventory'!AA:AA,CNGP!B44,'Total Final for inventory'!AB:AB,CNGP!C44,'Total Final for inventory'!AC:AC,CNGP!D44)</f>
        <v>6874.39</v>
      </c>
      <c r="F44">
        <f t="shared" si="0"/>
        <v>4.4823965799999993E-5</v>
      </c>
      <c r="G44">
        <f>SUMIFS('Total Final for inventory'!Y:Y,'Total Final for inventory'!Z:Z,CNGP!A44,'Total Final for inventory'!AA:AA,CNGP!B44,'Total Final for inventory'!AB:AB,CNGP!C44,'Total Final for inventory'!AC:AC,CNGP!D44)</f>
        <v>0.30813742225586199</v>
      </c>
    </row>
    <row r="45" spans="1:7" x14ac:dyDescent="0.25">
      <c r="A45" t="s">
        <v>3468</v>
      </c>
      <c r="B45" t="s">
        <v>3476</v>
      </c>
      <c r="C45" t="s">
        <v>384</v>
      </c>
      <c r="D45" t="s">
        <v>170</v>
      </c>
      <c r="E45">
        <f>SUMIFS('Total Final for inventory'!R:R,'Total Final for inventory'!Z:Z,CNGP!A45,'Total Final for inventory'!AA:AA,CNGP!B45,'Total Final for inventory'!AB:AB,CNGP!C45,'Total Final for inventory'!AC:AC,CNGP!D45)</f>
        <v>38481.309949999995</v>
      </c>
      <c r="F45">
        <f t="shared" si="0"/>
        <v>1.6226275570000001E-4</v>
      </c>
      <c r="G45">
        <f>SUMIFS('Total Final for inventory'!Y:Y,'Total Final for inventory'!Z:Z,CNGP!A45,'Total Final for inventory'!AA:AA,CNGP!B45,'Total Final for inventory'!AB:AB,CNGP!C45,'Total Final for inventory'!AC:AC,CNGP!D45)</f>
        <v>6.2440833954328294</v>
      </c>
    </row>
    <row r="46" spans="1:7" x14ac:dyDescent="0.25">
      <c r="A46" t="s">
        <v>3468</v>
      </c>
      <c r="B46" t="s">
        <v>3479</v>
      </c>
      <c r="C46" t="s">
        <v>166</v>
      </c>
      <c r="D46" t="s">
        <v>3480</v>
      </c>
      <c r="E46">
        <f>SUMIFS('Total Final for inventory'!R:R,'Total Final for inventory'!Z:Z,CNGP!A46,'Total Final for inventory'!AA:AA,CNGP!B46,'Total Final for inventory'!AB:AB,CNGP!C46,'Total Final for inventory'!AC:AC,CNGP!D46)</f>
        <v>0.13788</v>
      </c>
      <c r="F46">
        <f t="shared" si="0"/>
        <v>1</v>
      </c>
      <c r="G46">
        <f>SUMIFS('Total Final for inventory'!Y:Y,'Total Final for inventory'!Z:Z,CNGP!A46,'Total Final for inventory'!AA:AA,CNGP!B46,'Total Final for inventory'!AB:AB,CNGP!C46,'Total Final for inventory'!AC:AC,CNGP!D46)</f>
        <v>0.13788</v>
      </c>
    </row>
    <row r="47" spans="1:7" x14ac:dyDescent="0.25">
      <c r="A47" t="s">
        <v>3468</v>
      </c>
      <c r="B47" t="s">
        <v>3479</v>
      </c>
      <c r="C47" t="s">
        <v>174</v>
      </c>
      <c r="D47" t="s">
        <v>170</v>
      </c>
      <c r="E47">
        <f>SUMIFS('Total Final for inventory'!R:R,'Total Final for inventory'!Z:Z,CNGP!A47,'Total Final for inventory'!AA:AA,CNGP!B47,'Total Final for inventory'!AB:AB,CNGP!C47,'Total Final for inventory'!AC:AC,CNGP!D47)</f>
        <v>20</v>
      </c>
      <c r="F47">
        <f t="shared" si="0"/>
        <v>2.7415241870000007E-4</v>
      </c>
      <c r="G47">
        <f>SUMIFS('Total Final for inventory'!Y:Y,'Total Final for inventory'!Z:Z,CNGP!A47,'Total Final for inventory'!AA:AA,CNGP!B47,'Total Final for inventory'!AB:AB,CNGP!C47,'Total Final for inventory'!AC:AC,CNGP!D47)</f>
        <v>5.483048374000001E-3</v>
      </c>
    </row>
    <row r="48" spans="1:7" x14ac:dyDescent="0.25">
      <c r="A48" t="s">
        <v>3468</v>
      </c>
      <c r="B48" t="s">
        <v>3479</v>
      </c>
      <c r="C48" t="s">
        <v>176</v>
      </c>
      <c r="D48" t="s">
        <v>170</v>
      </c>
      <c r="E48">
        <f>SUMIFS('Total Final for inventory'!R:R,'Total Final for inventory'!Z:Z,CNGP!A48,'Total Final for inventory'!AA:AA,CNGP!B48,'Total Final for inventory'!AB:AB,CNGP!C48,'Total Final for inventory'!AC:AC,CNGP!D48)</f>
        <v>105</v>
      </c>
      <c r="F48">
        <f t="shared" si="0"/>
        <v>2.707451452E-4</v>
      </c>
      <c r="G48">
        <f>SUMIFS('Total Final for inventory'!Y:Y,'Total Final for inventory'!Z:Z,CNGP!A48,'Total Final for inventory'!AA:AA,CNGP!B48,'Total Final for inventory'!AB:AB,CNGP!C48,'Total Final for inventory'!AC:AC,CNGP!D48)</f>
        <v>2.8428240245999999E-2</v>
      </c>
    </row>
    <row r="49" spans="1:7" x14ac:dyDescent="0.25">
      <c r="A49" t="s">
        <v>3468</v>
      </c>
      <c r="B49" t="s">
        <v>3479</v>
      </c>
      <c r="C49" t="s">
        <v>184</v>
      </c>
      <c r="D49" t="s">
        <v>170</v>
      </c>
      <c r="E49">
        <f>SUMIFS('Total Final for inventory'!R:R,'Total Final for inventory'!Z:Z,CNGP!A49,'Total Final for inventory'!AA:AA,CNGP!B49,'Total Final for inventory'!AB:AB,CNGP!C49,'Total Final for inventory'!AC:AC,CNGP!D49)</f>
        <v>98</v>
      </c>
      <c r="F49">
        <f t="shared" si="0"/>
        <v>3.0958411969999998E-4</v>
      </c>
      <c r="G49">
        <f>SUMIFS('Total Final for inventory'!Y:Y,'Total Final for inventory'!Z:Z,CNGP!A49,'Total Final for inventory'!AA:AA,CNGP!B49,'Total Final for inventory'!AB:AB,CNGP!C49,'Total Final for inventory'!AC:AC,CNGP!D49)</f>
        <v>3.0339243730599999E-2</v>
      </c>
    </row>
    <row r="50" spans="1:7" x14ac:dyDescent="0.25">
      <c r="A50" t="s">
        <v>3468</v>
      </c>
      <c r="B50" t="s">
        <v>3479</v>
      </c>
      <c r="C50" t="s">
        <v>194</v>
      </c>
      <c r="D50" t="s">
        <v>170</v>
      </c>
      <c r="E50">
        <f>SUMIFS('Total Final for inventory'!R:R,'Total Final for inventory'!Z:Z,CNGP!A50,'Total Final for inventory'!AA:AA,CNGP!B50,'Total Final for inventory'!AB:AB,CNGP!C50,'Total Final for inventory'!AC:AC,CNGP!D50)</f>
        <v>20</v>
      </c>
      <c r="F50">
        <f t="shared" ref="F50" si="1">G50/E50</f>
        <v>2.7474801590000002E-4</v>
      </c>
      <c r="G50">
        <f>SUMIFS('Total Final for inventory'!Y:Y,'Total Final for inventory'!Z:Z,CNGP!A50,'Total Final for inventory'!AA:AA,CNGP!B50,'Total Final for inventory'!AB:AB,CNGP!C50,'Total Final for inventory'!AC:AC,CNGP!D50)</f>
        <v>5.4949603180000006E-3</v>
      </c>
    </row>
    <row r="51" spans="1:7" x14ac:dyDescent="0.25">
      <c r="A51" t="s">
        <v>3468</v>
      </c>
      <c r="B51" t="s">
        <v>3481</v>
      </c>
      <c r="C51" t="s">
        <v>420</v>
      </c>
      <c r="D51" t="s">
        <v>3482</v>
      </c>
      <c r="E51">
        <f>SUMIFS('Total Final for inventory'!R:R,'Total Final for inventory'!Z:Z,CNGP!A51,'Total Final for inventory'!AA:AA,CNGP!B51,'Total Final for inventory'!AB:AB,CNGP!C51,'Total Final for inventory'!AC:AC,CNGP!D51)</f>
        <v>104907.53</v>
      </c>
      <c r="F51">
        <f t="shared" ref="F51" si="2">G51/E51</f>
        <v>4.7965204429999998E-4</v>
      </c>
      <c r="G51">
        <f>SUMIFS('Total Final for inventory'!Y:Y,'Total Final for inventory'!Z:Z,CNGP!A51,'Total Final for inventory'!AA:AA,CNGP!B51,'Total Final for inventory'!AB:AB,CNGP!C51,'Total Final for inventory'!AC:AC,CNGP!D51)</f>
        <v>50.319111226963578</v>
      </c>
    </row>
    <row r="52" spans="1:7" x14ac:dyDescent="0.25">
      <c r="A52" t="s">
        <v>3468</v>
      </c>
      <c r="B52" t="s">
        <v>3483</v>
      </c>
      <c r="C52" t="s">
        <v>162</v>
      </c>
      <c r="D52" t="s">
        <v>125</v>
      </c>
      <c r="E52">
        <f>SUMIFS('Total Final for inventory'!R:R,'Total Final for inventory'!Z:Z,CNGP!A52,'Total Final for inventory'!AA:AA,CNGP!B52,'Total Final for inventory'!AB:AB,CNGP!C52,'Total Final for inventory'!AC:AC,CNGP!D52)</f>
        <v>1148594.0773548388</v>
      </c>
      <c r="F52">
        <f t="shared" ref="F52:F53" si="3">G52/E52</f>
        <v>7.6903022999999985E-6</v>
      </c>
      <c r="G52">
        <f>SUMIFS('Total Final for inventory'!Y:Y,'Total Final for inventory'!Z:Z,CNGP!A52,'Total Final for inventory'!AA:AA,CNGP!B52,'Total Final for inventory'!AB:AB,CNGP!C52,'Total Final for inventory'!AC:AC,CNGP!D52)</f>
        <v>8.8330356748482934</v>
      </c>
    </row>
    <row r="53" spans="1:7" x14ac:dyDescent="0.25">
      <c r="A53" t="s">
        <v>3468</v>
      </c>
      <c r="B53" t="s">
        <v>3484</v>
      </c>
      <c r="C53" t="s">
        <v>233</v>
      </c>
      <c r="D53" t="s">
        <v>225</v>
      </c>
      <c r="E53">
        <f>SUMIFS('Total Final for inventory'!R:R,'Total Final for inventory'!Z:Z,CNGP!A53,'Total Final for inventory'!AA:AA,CNGP!B53,'Total Final for inventory'!AB:AB,CNGP!C53,'Total Final for inventory'!AC:AC,CNGP!D53)</f>
        <v>49019.637999999999</v>
      </c>
      <c r="F53">
        <f t="shared" si="3"/>
        <v>5.8404864000000003E-4</v>
      </c>
      <c r="G53">
        <f>SUMIFS('Total Final for inventory'!Y:Y,'Total Final for inventory'!Z:Z,CNGP!A53,'Total Final for inventory'!AA:AA,CNGP!B53,'Total Final for inventory'!AB:AB,CNGP!C53,'Total Final for inventory'!AC:AC,CNGP!D53)</f>
        <v>28.629852907192319</v>
      </c>
    </row>
  </sheetData>
  <mergeCells count="1">
    <mergeCell ref="A1:B1"/>
  </mergeCell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3342A9-D0E8-4DA0-8817-F2E8A20E46F5}">
  <dimension ref="A1:E66"/>
  <sheetViews>
    <sheetView topLeftCell="A46" workbookViewId="0">
      <selection activeCell="D74" sqref="D73:D74"/>
    </sheetView>
  </sheetViews>
  <sheetFormatPr defaultRowHeight="15" x14ac:dyDescent="0.25"/>
  <cols>
    <col min="1" max="1" width="66.140625" bestFit="1" customWidth="1"/>
    <col min="2" max="2" width="6.140625" customWidth="1"/>
    <col min="3" max="3" width="60" bestFit="1" customWidth="1"/>
    <col min="4" max="4" width="66.140625" bestFit="1" customWidth="1"/>
    <col min="5" max="5" width="32" bestFit="1" customWidth="1"/>
  </cols>
  <sheetData>
    <row r="1" spans="1:5" x14ac:dyDescent="0.25">
      <c r="A1" t="s">
        <v>3293</v>
      </c>
      <c r="B1" t="s">
        <v>3464</v>
      </c>
      <c r="C1" t="s">
        <v>3465</v>
      </c>
      <c r="D1" t="s">
        <v>3293</v>
      </c>
      <c r="E1" t="s">
        <v>3466</v>
      </c>
    </row>
    <row r="2" spans="1:5" x14ac:dyDescent="0.25">
      <c r="A2" t="s">
        <v>3294</v>
      </c>
      <c r="B2" t="s">
        <v>3464</v>
      </c>
      <c r="C2" t="s">
        <v>3465</v>
      </c>
      <c r="D2" t="s">
        <v>3294</v>
      </c>
      <c r="E2" t="s">
        <v>3466</v>
      </c>
    </row>
    <row r="3" spans="1:5" x14ac:dyDescent="0.25">
      <c r="A3" t="s">
        <v>3300</v>
      </c>
      <c r="B3" t="s">
        <v>3467</v>
      </c>
      <c r="C3" t="s">
        <v>489</v>
      </c>
      <c r="D3" t="s">
        <v>151</v>
      </c>
      <c r="E3" t="s">
        <v>125</v>
      </c>
    </row>
    <row r="4" spans="1:5" x14ac:dyDescent="0.25">
      <c r="A4" t="s">
        <v>3307</v>
      </c>
      <c r="B4" t="s">
        <v>3468</v>
      </c>
      <c r="C4" t="s">
        <v>3474</v>
      </c>
      <c r="D4" t="s">
        <v>15</v>
      </c>
      <c r="E4" t="s">
        <v>3475</v>
      </c>
    </row>
    <row r="5" spans="1:5" x14ac:dyDescent="0.25">
      <c r="A5" t="s">
        <v>3308</v>
      </c>
      <c r="B5" t="s">
        <v>3468</v>
      </c>
      <c r="C5" t="s">
        <v>3474</v>
      </c>
      <c r="D5" t="s">
        <v>17</v>
      </c>
      <c r="E5" t="s">
        <v>3475</v>
      </c>
    </row>
    <row r="6" spans="1:5" x14ac:dyDescent="0.25">
      <c r="A6" t="s">
        <v>3384</v>
      </c>
      <c r="B6" t="s">
        <v>3468</v>
      </c>
      <c r="C6" t="s">
        <v>3474</v>
      </c>
      <c r="D6" t="s">
        <v>19</v>
      </c>
      <c r="E6" t="s">
        <v>3475</v>
      </c>
    </row>
    <row r="7" spans="1:5" x14ac:dyDescent="0.25">
      <c r="A7" t="s">
        <v>3309</v>
      </c>
      <c r="B7" t="s">
        <v>3468</v>
      </c>
      <c r="C7" t="s">
        <v>3474</v>
      </c>
      <c r="D7" t="s">
        <v>21</v>
      </c>
      <c r="E7" t="s">
        <v>3475</v>
      </c>
    </row>
    <row r="8" spans="1:5" x14ac:dyDescent="0.25">
      <c r="A8" t="s">
        <v>3324</v>
      </c>
      <c r="B8" t="s">
        <v>3468</v>
      </c>
      <c r="C8" t="s">
        <v>3474</v>
      </c>
      <c r="D8" t="s">
        <v>33</v>
      </c>
      <c r="E8" t="s">
        <v>3475</v>
      </c>
    </row>
    <row r="9" spans="1:5" x14ac:dyDescent="0.25">
      <c r="A9" t="s">
        <v>3318</v>
      </c>
      <c r="B9" t="s">
        <v>3468</v>
      </c>
      <c r="C9" t="s">
        <v>3474</v>
      </c>
      <c r="D9" t="s">
        <v>844</v>
      </c>
      <c r="E9" t="s">
        <v>3475</v>
      </c>
    </row>
    <row r="10" spans="1:5" x14ac:dyDescent="0.25">
      <c r="A10" t="s">
        <v>3383</v>
      </c>
      <c r="B10" t="s">
        <v>3468</v>
      </c>
      <c r="C10" t="s">
        <v>3474</v>
      </c>
      <c r="D10" t="s">
        <v>41</v>
      </c>
      <c r="E10" t="s">
        <v>3475</v>
      </c>
    </row>
    <row r="11" spans="1:5" x14ac:dyDescent="0.25">
      <c r="A11" t="s">
        <v>3380</v>
      </c>
      <c r="B11" t="s">
        <v>3468</v>
      </c>
      <c r="C11" t="s">
        <v>3474</v>
      </c>
      <c r="D11" t="s">
        <v>43</v>
      </c>
      <c r="E11" t="s">
        <v>3475</v>
      </c>
    </row>
    <row r="12" spans="1:5" x14ac:dyDescent="0.25">
      <c r="A12" t="s">
        <v>3326</v>
      </c>
      <c r="B12" t="s">
        <v>3468</v>
      </c>
      <c r="C12" t="s">
        <v>3474</v>
      </c>
      <c r="D12" t="s">
        <v>47</v>
      </c>
      <c r="E12" t="s">
        <v>3475</v>
      </c>
    </row>
    <row r="13" spans="1:5" x14ac:dyDescent="0.25">
      <c r="A13" t="s">
        <v>3317</v>
      </c>
      <c r="B13" t="s">
        <v>3468</v>
      </c>
      <c r="C13" t="s">
        <v>3474</v>
      </c>
      <c r="D13" t="s">
        <v>53</v>
      </c>
      <c r="E13" t="s">
        <v>3475</v>
      </c>
    </row>
    <row r="14" spans="1:5" x14ac:dyDescent="0.25">
      <c r="A14" t="s">
        <v>3311</v>
      </c>
      <c r="B14" t="s">
        <v>3468</v>
      </c>
      <c r="C14" t="s">
        <v>3474</v>
      </c>
      <c r="D14" t="s">
        <v>57</v>
      </c>
      <c r="E14" t="s">
        <v>3475</v>
      </c>
    </row>
    <row r="15" spans="1:5" x14ac:dyDescent="0.25">
      <c r="A15" t="s">
        <v>3312</v>
      </c>
      <c r="B15" t="s">
        <v>3468</v>
      </c>
      <c r="C15" t="s">
        <v>3474</v>
      </c>
      <c r="D15" t="s">
        <v>59</v>
      </c>
      <c r="E15" t="s">
        <v>3475</v>
      </c>
    </row>
    <row r="16" spans="1:5" x14ac:dyDescent="0.25">
      <c r="A16" t="s">
        <v>3381</v>
      </c>
      <c r="B16" t="s">
        <v>3468</v>
      </c>
      <c r="C16" t="s">
        <v>3474</v>
      </c>
      <c r="D16" t="s">
        <v>61</v>
      </c>
      <c r="E16" t="s">
        <v>3475</v>
      </c>
    </row>
    <row r="17" spans="1:5" x14ac:dyDescent="0.25">
      <c r="A17" t="s">
        <v>3325</v>
      </c>
      <c r="B17" t="s">
        <v>3468</v>
      </c>
      <c r="C17" t="s">
        <v>3474</v>
      </c>
      <c r="D17" t="s">
        <v>65</v>
      </c>
      <c r="E17" t="s">
        <v>3475</v>
      </c>
    </row>
    <row r="18" spans="1:5" x14ac:dyDescent="0.25">
      <c r="A18" t="s">
        <v>3314</v>
      </c>
      <c r="B18" t="s">
        <v>3468</v>
      </c>
      <c r="C18" t="s">
        <v>3474</v>
      </c>
      <c r="D18" t="s">
        <v>69</v>
      </c>
      <c r="E18" t="s">
        <v>3475</v>
      </c>
    </row>
    <row r="19" spans="1:5" x14ac:dyDescent="0.25">
      <c r="A19" t="s">
        <v>3382</v>
      </c>
      <c r="B19" t="s">
        <v>3468</v>
      </c>
      <c r="C19" t="s">
        <v>3474</v>
      </c>
      <c r="D19" t="s">
        <v>71</v>
      </c>
      <c r="E19" t="s">
        <v>3475</v>
      </c>
    </row>
    <row r="20" spans="1:5" x14ac:dyDescent="0.25">
      <c r="A20" t="s">
        <v>3319</v>
      </c>
      <c r="B20" t="s">
        <v>3468</v>
      </c>
      <c r="C20" t="s">
        <v>3474</v>
      </c>
      <c r="D20" t="s">
        <v>73</v>
      </c>
      <c r="E20" t="s">
        <v>3475</v>
      </c>
    </row>
    <row r="21" spans="1:5" x14ac:dyDescent="0.25">
      <c r="A21" t="s">
        <v>3320</v>
      </c>
      <c r="B21" t="s">
        <v>3468</v>
      </c>
      <c r="C21" t="s">
        <v>3474</v>
      </c>
      <c r="D21" t="s">
        <v>75</v>
      </c>
      <c r="E21" t="s">
        <v>3475</v>
      </c>
    </row>
    <row r="22" spans="1:5" x14ac:dyDescent="0.25">
      <c r="A22" t="s">
        <v>3310</v>
      </c>
      <c r="B22" t="s">
        <v>3468</v>
      </c>
      <c r="C22" t="s">
        <v>3474</v>
      </c>
      <c r="D22" t="s">
        <v>79</v>
      </c>
      <c r="E22" t="s">
        <v>3475</v>
      </c>
    </row>
    <row r="23" spans="1:5" x14ac:dyDescent="0.25">
      <c r="A23" t="s">
        <v>3321</v>
      </c>
      <c r="B23" t="s">
        <v>3468</v>
      </c>
      <c r="C23" t="s">
        <v>3474</v>
      </c>
      <c r="D23" t="s">
        <v>81</v>
      </c>
      <c r="E23" t="s">
        <v>3475</v>
      </c>
    </row>
    <row r="24" spans="1:5" x14ac:dyDescent="0.25">
      <c r="A24" t="s">
        <v>3331</v>
      </c>
      <c r="B24" t="s">
        <v>3468</v>
      </c>
      <c r="C24" t="s">
        <v>3469</v>
      </c>
      <c r="D24" t="s">
        <v>90</v>
      </c>
      <c r="E24" t="s">
        <v>3470</v>
      </c>
    </row>
    <row r="25" spans="1:5" x14ac:dyDescent="0.25">
      <c r="A25" t="s">
        <v>3333</v>
      </c>
      <c r="B25" t="s">
        <v>3468</v>
      </c>
      <c r="C25" t="s">
        <v>3469</v>
      </c>
      <c r="D25" t="s">
        <v>93</v>
      </c>
      <c r="E25" t="s">
        <v>3470</v>
      </c>
    </row>
    <row r="26" spans="1:5" x14ac:dyDescent="0.25">
      <c r="A26" t="s">
        <v>3334</v>
      </c>
      <c r="B26" t="s">
        <v>3468</v>
      </c>
      <c r="C26" t="s">
        <v>3469</v>
      </c>
      <c r="D26" t="s">
        <v>95</v>
      </c>
      <c r="E26" t="s">
        <v>3470</v>
      </c>
    </row>
    <row r="27" spans="1:5" x14ac:dyDescent="0.25">
      <c r="A27" t="s">
        <v>3335</v>
      </c>
      <c r="B27" t="s">
        <v>3468</v>
      </c>
      <c r="C27" t="s">
        <v>3469</v>
      </c>
      <c r="D27" t="s">
        <v>97</v>
      </c>
      <c r="E27" t="s">
        <v>3470</v>
      </c>
    </row>
    <row r="28" spans="1:5" x14ac:dyDescent="0.25">
      <c r="A28" t="s">
        <v>3336</v>
      </c>
      <c r="B28" t="s">
        <v>3468</v>
      </c>
      <c r="C28" t="s">
        <v>3471</v>
      </c>
      <c r="D28" t="s">
        <v>103</v>
      </c>
      <c r="E28" t="s">
        <v>3470</v>
      </c>
    </row>
    <row r="29" spans="1:5" x14ac:dyDescent="0.25">
      <c r="A29" t="s">
        <v>3337</v>
      </c>
      <c r="B29" t="s">
        <v>3468</v>
      </c>
      <c r="C29" t="s">
        <v>3472</v>
      </c>
      <c r="D29" t="s">
        <v>105</v>
      </c>
      <c r="E29" t="s">
        <v>3470</v>
      </c>
    </row>
    <row r="30" spans="1:5" x14ac:dyDescent="0.25">
      <c r="A30" t="s">
        <v>3338</v>
      </c>
      <c r="B30" t="s">
        <v>3468</v>
      </c>
      <c r="C30" t="s">
        <v>3473</v>
      </c>
      <c r="D30" t="s">
        <v>109</v>
      </c>
      <c r="E30" t="s">
        <v>3470</v>
      </c>
    </row>
    <row r="31" spans="1:5" x14ac:dyDescent="0.25">
      <c r="A31" t="s">
        <v>3339</v>
      </c>
      <c r="B31" t="s">
        <v>3468</v>
      </c>
      <c r="C31" t="s">
        <v>3471</v>
      </c>
      <c r="D31" t="s">
        <v>113</v>
      </c>
      <c r="E31" t="s">
        <v>3470</v>
      </c>
    </row>
    <row r="32" spans="1:5" x14ac:dyDescent="0.25">
      <c r="A32" t="s">
        <v>3340</v>
      </c>
      <c r="B32" t="s">
        <v>3468</v>
      </c>
      <c r="C32" t="s">
        <v>3472</v>
      </c>
      <c r="D32" t="s">
        <v>115</v>
      </c>
      <c r="E32" t="s">
        <v>3470</v>
      </c>
    </row>
    <row r="33" spans="1:5" x14ac:dyDescent="0.25">
      <c r="A33" t="s">
        <v>3346</v>
      </c>
      <c r="B33" t="s">
        <v>3468</v>
      </c>
      <c r="C33" t="s">
        <v>3479</v>
      </c>
      <c r="D33" t="s">
        <v>166</v>
      </c>
      <c r="E33" t="s">
        <v>3480</v>
      </c>
    </row>
    <row r="34" spans="1:5" x14ac:dyDescent="0.25">
      <c r="A34" t="s">
        <v>172</v>
      </c>
      <c r="B34" t="s">
        <v>3468</v>
      </c>
      <c r="C34" t="s">
        <v>3479</v>
      </c>
      <c r="D34" t="s">
        <v>172</v>
      </c>
      <c r="E34" t="s">
        <v>170</v>
      </c>
    </row>
    <row r="35" spans="1:5" x14ac:dyDescent="0.25">
      <c r="A35" t="s">
        <v>174</v>
      </c>
      <c r="B35" t="s">
        <v>3468</v>
      </c>
      <c r="C35" t="s">
        <v>3479</v>
      </c>
      <c r="D35" t="s">
        <v>174</v>
      </c>
      <c r="E35" t="s">
        <v>170</v>
      </c>
    </row>
    <row r="36" spans="1:5" x14ac:dyDescent="0.25">
      <c r="A36" t="s">
        <v>176</v>
      </c>
      <c r="B36" t="s">
        <v>3468</v>
      </c>
      <c r="C36" t="s">
        <v>3479</v>
      </c>
      <c r="D36" t="s">
        <v>176</v>
      </c>
      <c r="E36" t="s">
        <v>170</v>
      </c>
    </row>
    <row r="37" spans="1:5" x14ac:dyDescent="0.25">
      <c r="A37" t="s">
        <v>178</v>
      </c>
      <c r="B37" t="s">
        <v>3468</v>
      </c>
      <c r="C37" t="s">
        <v>3479</v>
      </c>
      <c r="D37" t="s">
        <v>178</v>
      </c>
      <c r="E37" t="s">
        <v>170</v>
      </c>
    </row>
    <row r="38" spans="1:5" x14ac:dyDescent="0.25">
      <c r="A38" t="s">
        <v>182</v>
      </c>
      <c r="B38" t="s">
        <v>3468</v>
      </c>
      <c r="C38" t="s">
        <v>3479</v>
      </c>
      <c r="D38" t="s">
        <v>182</v>
      </c>
      <c r="E38" t="s">
        <v>170</v>
      </c>
    </row>
    <row r="39" spans="1:5" x14ac:dyDescent="0.25">
      <c r="A39" t="s">
        <v>184</v>
      </c>
      <c r="B39" t="s">
        <v>3468</v>
      </c>
      <c r="C39" t="s">
        <v>3479</v>
      </c>
      <c r="D39" t="s">
        <v>184</v>
      </c>
      <c r="E39" t="s">
        <v>170</v>
      </c>
    </row>
    <row r="40" spans="1:5" x14ac:dyDescent="0.25">
      <c r="A40" t="s">
        <v>192</v>
      </c>
      <c r="B40" t="s">
        <v>3468</v>
      </c>
      <c r="C40" t="s">
        <v>3479</v>
      </c>
      <c r="D40" t="s">
        <v>192</v>
      </c>
      <c r="E40" t="s">
        <v>170</v>
      </c>
    </row>
    <row r="41" spans="1:5" x14ac:dyDescent="0.25">
      <c r="A41" t="s">
        <v>3353</v>
      </c>
      <c r="B41" t="s">
        <v>3468</v>
      </c>
      <c r="C41" t="s">
        <v>3476</v>
      </c>
      <c r="D41" t="s">
        <v>274</v>
      </c>
      <c r="E41" t="s">
        <v>170</v>
      </c>
    </row>
    <row r="42" spans="1:5" x14ac:dyDescent="0.25">
      <c r="A42" t="s">
        <v>3351</v>
      </c>
      <c r="B42" t="s">
        <v>3468</v>
      </c>
      <c r="C42" t="s">
        <v>3476</v>
      </c>
      <c r="D42" t="s">
        <v>276</v>
      </c>
      <c r="E42" t="s">
        <v>170</v>
      </c>
    </row>
    <row r="43" spans="1:5" x14ac:dyDescent="0.25">
      <c r="A43" t="s">
        <v>994</v>
      </c>
      <c r="B43" t="s">
        <v>3468</v>
      </c>
      <c r="C43" t="s">
        <v>3476</v>
      </c>
      <c r="D43" t="s">
        <v>996</v>
      </c>
      <c r="E43" t="s">
        <v>3470</v>
      </c>
    </row>
    <row r="44" spans="1:5" x14ac:dyDescent="0.25">
      <c r="A44" t="s">
        <v>292</v>
      </c>
      <c r="B44" t="s">
        <v>3468</v>
      </c>
      <c r="C44" t="s">
        <v>3476</v>
      </c>
      <c r="D44" t="s">
        <v>292</v>
      </c>
      <c r="E44" t="s">
        <v>3470</v>
      </c>
    </row>
    <row r="45" spans="1:5" x14ac:dyDescent="0.25">
      <c r="A45" t="s">
        <v>296</v>
      </c>
      <c r="B45" t="s">
        <v>3468</v>
      </c>
      <c r="C45" t="s">
        <v>3476</v>
      </c>
      <c r="D45" t="s">
        <v>296</v>
      </c>
      <c r="E45" t="s">
        <v>3470</v>
      </c>
    </row>
    <row r="46" spans="1:5" x14ac:dyDescent="0.25">
      <c r="A46" t="s">
        <v>321</v>
      </c>
      <c r="B46" t="s">
        <v>3468</v>
      </c>
      <c r="C46" t="s">
        <v>3476</v>
      </c>
      <c r="D46" t="s">
        <v>321</v>
      </c>
      <c r="E46" t="s">
        <v>170</v>
      </c>
    </row>
    <row r="47" spans="1:5" x14ac:dyDescent="0.25">
      <c r="A47" t="s">
        <v>323</v>
      </c>
      <c r="B47" t="s">
        <v>3468</v>
      </c>
      <c r="C47" t="s">
        <v>3476</v>
      </c>
      <c r="D47" t="s">
        <v>323</v>
      </c>
      <c r="E47" t="s">
        <v>170</v>
      </c>
    </row>
    <row r="48" spans="1:5" x14ac:dyDescent="0.25">
      <c r="A48" t="s">
        <v>325</v>
      </c>
      <c r="B48" t="s">
        <v>3468</v>
      </c>
      <c r="C48" t="s">
        <v>3476</v>
      </c>
      <c r="D48" t="s">
        <v>325</v>
      </c>
      <c r="E48" t="s">
        <v>170</v>
      </c>
    </row>
    <row r="49" spans="1:5" x14ac:dyDescent="0.25">
      <c r="A49" t="s">
        <v>327</v>
      </c>
      <c r="B49" t="s">
        <v>3468</v>
      </c>
      <c r="C49" t="s">
        <v>3476</v>
      </c>
      <c r="D49" t="s">
        <v>327</v>
      </c>
      <c r="E49" t="s">
        <v>170</v>
      </c>
    </row>
    <row r="50" spans="1:5" x14ac:dyDescent="0.25">
      <c r="A50" t="s">
        <v>3358</v>
      </c>
      <c r="B50" t="s">
        <v>3468</v>
      </c>
      <c r="C50" t="s">
        <v>3476</v>
      </c>
      <c r="D50" t="s">
        <v>333</v>
      </c>
      <c r="E50" t="s">
        <v>170</v>
      </c>
    </row>
    <row r="51" spans="1:5" x14ac:dyDescent="0.25">
      <c r="A51" t="s">
        <v>3359</v>
      </c>
      <c r="B51" t="s">
        <v>3468</v>
      </c>
      <c r="C51" t="s">
        <v>3476</v>
      </c>
      <c r="D51" t="s">
        <v>335</v>
      </c>
      <c r="E51" t="s">
        <v>170</v>
      </c>
    </row>
    <row r="52" spans="1:5" x14ac:dyDescent="0.25">
      <c r="A52" t="s">
        <v>3360</v>
      </c>
      <c r="B52" t="s">
        <v>3468</v>
      </c>
      <c r="C52" t="s">
        <v>3476</v>
      </c>
      <c r="D52" t="s">
        <v>345</v>
      </c>
      <c r="E52" t="s">
        <v>170</v>
      </c>
    </row>
    <row r="53" spans="1:5" x14ac:dyDescent="0.25">
      <c r="A53" t="s">
        <v>380</v>
      </c>
      <c r="B53" t="s">
        <v>3468</v>
      </c>
      <c r="C53" t="s">
        <v>3476</v>
      </c>
      <c r="D53" t="s">
        <v>380</v>
      </c>
      <c r="E53" t="s">
        <v>3478</v>
      </c>
    </row>
    <row r="54" spans="1:5" x14ac:dyDescent="0.25">
      <c r="A54" t="s">
        <v>384</v>
      </c>
      <c r="B54" t="s">
        <v>3468</v>
      </c>
      <c r="C54" t="s">
        <v>3476</v>
      </c>
      <c r="D54" t="s">
        <v>384</v>
      </c>
      <c r="E54" t="s">
        <v>170</v>
      </c>
    </row>
    <row r="55" spans="1:5" x14ac:dyDescent="0.25">
      <c r="A55" t="s">
        <v>3371</v>
      </c>
      <c r="B55" t="s">
        <v>3468</v>
      </c>
      <c r="C55" t="s">
        <v>3481</v>
      </c>
      <c r="D55" t="s">
        <v>420</v>
      </c>
      <c r="E55" t="s">
        <v>3482</v>
      </c>
    </row>
    <row r="56" spans="1:5" x14ac:dyDescent="0.25">
      <c r="A56" t="s">
        <v>162</v>
      </c>
      <c r="B56" t="s">
        <v>3468</v>
      </c>
      <c r="C56" t="s">
        <v>3483</v>
      </c>
      <c r="D56" t="s">
        <v>162</v>
      </c>
      <c r="E56" t="s">
        <v>125</v>
      </c>
    </row>
    <row r="57" spans="1:5" x14ac:dyDescent="0.25">
      <c r="A57" t="s">
        <v>3377</v>
      </c>
      <c r="B57" t="s">
        <v>3468</v>
      </c>
      <c r="C57" t="s">
        <v>3484</v>
      </c>
      <c r="D57" t="s">
        <v>233</v>
      </c>
      <c r="E57" t="s">
        <v>225</v>
      </c>
    </row>
    <row r="58" spans="1:5" x14ac:dyDescent="0.25">
      <c r="A58" t="s">
        <v>329</v>
      </c>
      <c r="B58" t="s">
        <v>3468</v>
      </c>
      <c r="C58" t="s">
        <v>3476</v>
      </c>
      <c r="D58" t="s">
        <v>875</v>
      </c>
      <c r="E58" t="s">
        <v>3470</v>
      </c>
    </row>
    <row r="59" spans="1:5" x14ac:dyDescent="0.25">
      <c r="A59" t="s">
        <v>331</v>
      </c>
      <c r="B59" t="s">
        <v>3468</v>
      </c>
      <c r="C59" t="s">
        <v>3476</v>
      </c>
      <c r="D59" t="s">
        <v>879</v>
      </c>
      <c r="E59" t="s">
        <v>3470</v>
      </c>
    </row>
    <row r="60" spans="1:5" x14ac:dyDescent="0.25">
      <c r="A60" t="s">
        <v>3385</v>
      </c>
      <c r="B60" t="s">
        <v>3468</v>
      </c>
      <c r="C60" t="s">
        <v>3474</v>
      </c>
      <c r="D60" t="s">
        <v>1004</v>
      </c>
      <c r="E60" t="s">
        <v>3475</v>
      </c>
    </row>
    <row r="61" spans="1:5" x14ac:dyDescent="0.25">
      <c r="A61" t="s">
        <v>319</v>
      </c>
      <c r="B61" t="s">
        <v>3468</v>
      </c>
      <c r="C61" t="s">
        <v>3476</v>
      </c>
      <c r="D61" t="s">
        <v>3477</v>
      </c>
      <c r="E61" t="s">
        <v>170</v>
      </c>
    </row>
    <row r="62" spans="1:5" x14ac:dyDescent="0.25">
      <c r="A62" t="s">
        <v>3306</v>
      </c>
      <c r="B62" t="s">
        <v>3468</v>
      </c>
      <c r="C62" t="s">
        <v>3474</v>
      </c>
      <c r="D62" t="s">
        <v>77</v>
      </c>
      <c r="E62" t="s">
        <v>3475</v>
      </c>
    </row>
    <row r="63" spans="1:5" x14ac:dyDescent="0.25">
      <c r="A63" t="s">
        <v>194</v>
      </c>
      <c r="B63" t="s">
        <v>3468</v>
      </c>
      <c r="C63" t="s">
        <v>3479</v>
      </c>
      <c r="D63" t="s">
        <v>194</v>
      </c>
      <c r="E63" t="s">
        <v>170</v>
      </c>
    </row>
    <row r="64" spans="1:5" x14ac:dyDescent="0.25">
      <c r="A64" t="s">
        <v>3316</v>
      </c>
      <c r="B64" t="s">
        <v>3468</v>
      </c>
      <c r="C64" t="s">
        <v>3474</v>
      </c>
      <c r="D64" t="s">
        <v>29</v>
      </c>
      <c r="E64" t="s">
        <v>3475</v>
      </c>
    </row>
    <row r="65" spans="1:5" ht="15.75" x14ac:dyDescent="0.25">
      <c r="A65" t="s">
        <v>3386</v>
      </c>
      <c r="B65" t="s">
        <v>3468</v>
      </c>
      <c r="C65" t="s">
        <v>3474</v>
      </c>
      <c r="D65" s="17" t="s">
        <v>13</v>
      </c>
      <c r="E65" t="s">
        <v>3475</v>
      </c>
    </row>
    <row r="66" spans="1:5" x14ac:dyDescent="0.25">
      <c r="A66" t="s">
        <v>3313</v>
      </c>
      <c r="B66" t="s">
        <v>3468</v>
      </c>
      <c r="C66" t="s">
        <v>3474</v>
      </c>
      <c r="D66" t="s">
        <v>63</v>
      </c>
      <c r="E66" t="s">
        <v>3475</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09AB5C-D93D-40BA-9122-BA224AF5467F}">
  <sheetPr filterMode="1">
    <outlinePr summaryBelow="0"/>
  </sheetPr>
  <dimension ref="A1:BU213"/>
  <sheetViews>
    <sheetView topLeftCell="BA1" workbookViewId="0">
      <selection activeCell="BL137" sqref="BL137"/>
    </sheetView>
  </sheetViews>
  <sheetFormatPr defaultRowHeight="15" x14ac:dyDescent="0.25"/>
  <cols>
    <col min="1" max="1" width="13.140625" customWidth="1"/>
    <col min="2" max="5" width="11.85546875" customWidth="1"/>
    <col min="6" max="6" width="13.28515625" customWidth="1"/>
    <col min="7" max="7" width="30.42578125" customWidth="1"/>
    <col min="8" max="8" width="3.42578125" customWidth="1"/>
    <col min="9" max="9" width="6.42578125" customWidth="1"/>
    <col min="10" max="10" width="26.140625" customWidth="1"/>
    <col min="11" max="11" width="8.140625" customWidth="1"/>
    <col min="12" max="12" width="7.140625" customWidth="1"/>
    <col min="13" max="13" width="3.42578125" customWidth="1"/>
    <col min="14" max="14" width="14.42578125" customWidth="1"/>
    <col min="15" max="15" width="15.85546875" customWidth="1"/>
    <col min="16" max="16" width="18" customWidth="1"/>
    <col min="17" max="17" width="20.42578125" customWidth="1"/>
    <col min="18" max="18" width="19.85546875" customWidth="1"/>
    <col min="19" max="19" width="18.7109375" customWidth="1"/>
    <col min="20" max="20" width="7.42578125" customWidth="1"/>
    <col min="21" max="21" width="14.7109375" customWidth="1"/>
    <col min="22" max="22" width="15.85546875" customWidth="1"/>
    <col min="23" max="23" width="8.28515625" customWidth="1"/>
    <col min="24" max="24" width="12" customWidth="1"/>
    <col min="25" max="25" width="9" customWidth="1"/>
    <col min="26" max="28" width="8.5703125" customWidth="1"/>
    <col min="29" max="29" width="9.5703125" customWidth="1"/>
    <col min="30" max="46" width="11.28515625" customWidth="1"/>
    <col min="47" max="47" width="13.28515625" customWidth="1"/>
    <col min="48" max="49" width="12.140625" bestFit="1" customWidth="1"/>
    <col min="50" max="50" width="12.85546875" customWidth="1"/>
    <col min="51" max="53" width="13.7109375" customWidth="1"/>
    <col min="54" max="54" width="11.42578125" customWidth="1"/>
    <col min="55" max="56" width="12" customWidth="1"/>
    <col min="57" max="59" width="13.28515625" customWidth="1"/>
    <col min="60" max="60" width="14" style="67" customWidth="1"/>
    <col min="61" max="61" width="21.7109375" bestFit="1" customWidth="1"/>
    <col min="62" max="62" width="13.85546875" bestFit="1" customWidth="1"/>
    <col min="63" max="63" width="14.85546875" customWidth="1"/>
    <col min="64" max="64" width="13" customWidth="1"/>
    <col min="65" max="68" width="12.140625" customWidth="1"/>
    <col min="69" max="70" width="12.28515625" customWidth="1"/>
    <col min="71" max="71" width="11.42578125" style="67" customWidth="1"/>
  </cols>
  <sheetData>
    <row r="1" spans="1:72" ht="15" customHeight="1" x14ac:dyDescent="0.25">
      <c r="B1" t="s">
        <v>422</v>
      </c>
      <c r="C1" t="s">
        <v>423</v>
      </c>
      <c r="D1" t="s">
        <v>424</v>
      </c>
      <c r="E1" t="s">
        <v>425</v>
      </c>
      <c r="F1" s="54" t="s">
        <v>426</v>
      </c>
      <c r="G1" s="54" t="s">
        <v>427</v>
      </c>
      <c r="H1" s="54" t="s">
        <v>428</v>
      </c>
      <c r="I1" s="54" t="s">
        <v>429</v>
      </c>
      <c r="J1" s="54" t="s">
        <v>430</v>
      </c>
      <c r="K1" s="54" t="s">
        <v>431</v>
      </c>
      <c r="L1" s="54" t="s">
        <v>432</v>
      </c>
      <c r="M1" s="54" t="s">
        <v>433</v>
      </c>
      <c r="N1" s="54" t="s">
        <v>434</v>
      </c>
      <c r="O1" s="54" t="s">
        <v>435</v>
      </c>
      <c r="P1" s="54" t="s">
        <v>436</v>
      </c>
      <c r="Q1" s="54" t="s">
        <v>437</v>
      </c>
      <c r="R1" s="54" t="s">
        <v>438</v>
      </c>
      <c r="S1" s="54" t="s">
        <v>439</v>
      </c>
      <c r="T1" s="54" t="s">
        <v>440</v>
      </c>
      <c r="U1" s="54" t="s">
        <v>441</v>
      </c>
      <c r="V1" s="54" t="s">
        <v>442</v>
      </c>
      <c r="W1" s="54" t="s">
        <v>443</v>
      </c>
      <c r="X1" s="54" t="s">
        <v>444</v>
      </c>
      <c r="Y1" s="54" t="s">
        <v>445</v>
      </c>
      <c r="Z1" s="54" t="s">
        <v>446</v>
      </c>
      <c r="AA1" s="54" t="s">
        <v>447</v>
      </c>
      <c r="AB1" s="54" t="s">
        <v>448</v>
      </c>
      <c r="AC1" s="54" t="s">
        <v>449</v>
      </c>
      <c r="AD1" s="54" t="s">
        <v>450</v>
      </c>
      <c r="AE1" s="54" t="s">
        <v>451</v>
      </c>
      <c r="AF1" s="54" t="s">
        <v>452</v>
      </c>
      <c r="AG1" s="54" t="s">
        <v>453</v>
      </c>
      <c r="AH1" s="54" t="s">
        <v>454</v>
      </c>
      <c r="AI1" s="54" t="s">
        <v>455</v>
      </c>
      <c r="AJ1" s="54" t="s">
        <v>456</v>
      </c>
      <c r="AK1" s="54" t="s">
        <v>457</v>
      </c>
      <c r="AL1" s="54" t="s">
        <v>458</v>
      </c>
      <c r="AM1" s="54" t="s">
        <v>459</v>
      </c>
      <c r="AN1" s="54" t="s">
        <v>460</v>
      </c>
      <c r="AO1" s="54" t="s">
        <v>461</v>
      </c>
      <c r="AP1" s="54" t="s">
        <v>462</v>
      </c>
      <c r="AQ1" s="54" t="s">
        <v>463</v>
      </c>
      <c r="AR1" s="54" t="s">
        <v>464</v>
      </c>
      <c r="AS1" s="54" t="s">
        <v>465</v>
      </c>
      <c r="AT1" s="54" t="s">
        <v>466</v>
      </c>
      <c r="AU1" s="54" t="s">
        <v>467</v>
      </c>
      <c r="AV1" s="54" t="s">
        <v>468</v>
      </c>
      <c r="AW1" s="54" t="s">
        <v>469</v>
      </c>
      <c r="AX1" s="54" t="s">
        <v>470</v>
      </c>
      <c r="AY1" s="54" t="s">
        <v>471</v>
      </c>
      <c r="AZ1" s="54" t="s">
        <v>472</v>
      </c>
      <c r="BA1" s="54" t="s">
        <v>473</v>
      </c>
      <c r="BB1" s="54" t="s">
        <v>474</v>
      </c>
      <c r="BC1" s="54" t="s">
        <v>475</v>
      </c>
      <c r="BD1" s="54" t="s">
        <v>476</v>
      </c>
      <c r="BE1" s="54" t="s">
        <v>477</v>
      </c>
      <c r="BF1" s="54" t="s">
        <v>478</v>
      </c>
      <c r="BG1" s="54" t="s">
        <v>479</v>
      </c>
      <c r="BH1" s="75">
        <v>45474</v>
      </c>
      <c r="BI1" s="74">
        <v>45505</v>
      </c>
      <c r="BJ1" s="74">
        <v>45536</v>
      </c>
      <c r="BK1" s="74">
        <v>45566</v>
      </c>
      <c r="BL1" s="74">
        <v>45597</v>
      </c>
      <c r="BM1" s="74">
        <v>45627</v>
      </c>
      <c r="BN1" s="74">
        <v>45658</v>
      </c>
      <c r="BO1" s="74">
        <v>45689</v>
      </c>
      <c r="BP1" s="74">
        <v>45717</v>
      </c>
      <c r="BQ1" s="74">
        <v>45748</v>
      </c>
      <c r="BR1" s="74">
        <v>45778</v>
      </c>
      <c r="BS1" s="75">
        <v>45809</v>
      </c>
    </row>
    <row r="2" spans="1:72" ht="15" hidden="1" customHeight="1" x14ac:dyDescent="0.25">
      <c r="A2" s="21">
        <f>SUM(BH2:BS2)</f>
        <v>0</v>
      </c>
      <c r="B2" s="21">
        <f>SUM(BH2:BJ2)</f>
        <v>0</v>
      </c>
      <c r="C2" s="21">
        <f>SUM(BK2:BM2)</f>
        <v>0</v>
      </c>
      <c r="D2" s="21">
        <f>SUM(BN2:BP2)</f>
        <v>0</v>
      </c>
      <c r="E2" s="21">
        <f>SUM(BQ2:BS2)</f>
        <v>0</v>
      </c>
      <c r="F2" s="59">
        <v>1</v>
      </c>
      <c r="G2" s="54" t="s">
        <v>480</v>
      </c>
      <c r="H2" s="54" t="s">
        <v>481</v>
      </c>
      <c r="I2" s="54" t="s">
        <v>482</v>
      </c>
      <c r="J2" s="54" t="s">
        <v>483</v>
      </c>
      <c r="K2" s="54" t="s">
        <v>484</v>
      </c>
      <c r="L2" s="54" t="s">
        <v>485</v>
      </c>
      <c r="M2" s="59"/>
      <c r="N2" s="54" t="s">
        <v>486</v>
      </c>
      <c r="O2" s="54" t="s">
        <v>485</v>
      </c>
      <c r="P2" s="54" t="s">
        <v>487</v>
      </c>
      <c r="Q2" s="54" t="s">
        <v>488</v>
      </c>
      <c r="R2" s="59">
        <v>1084.5999999999999</v>
      </c>
      <c r="S2" s="59">
        <v>1084.5999999999999</v>
      </c>
      <c r="T2" s="59">
        <v>41</v>
      </c>
      <c r="U2" s="54" t="s">
        <v>489</v>
      </c>
      <c r="V2" s="54" t="s">
        <v>151</v>
      </c>
      <c r="W2" s="54" t="s">
        <v>125</v>
      </c>
      <c r="X2" s="55">
        <v>0</v>
      </c>
      <c r="Y2" s="55">
        <v>0</v>
      </c>
      <c r="Z2" s="55">
        <v>0</v>
      </c>
      <c r="AA2" s="55">
        <v>0</v>
      </c>
      <c r="AB2" s="55">
        <v>0</v>
      </c>
      <c r="AC2" s="55">
        <v>0</v>
      </c>
      <c r="AD2" s="55">
        <v>0</v>
      </c>
      <c r="AE2" s="55">
        <v>0</v>
      </c>
      <c r="AF2" s="55">
        <v>0</v>
      </c>
      <c r="AG2" s="55">
        <v>0</v>
      </c>
      <c r="AH2" s="55">
        <v>0</v>
      </c>
      <c r="AI2" s="55">
        <v>0</v>
      </c>
      <c r="AJ2" s="55">
        <v>0</v>
      </c>
      <c r="AK2" s="55">
        <v>0</v>
      </c>
      <c r="AL2" s="55">
        <v>0</v>
      </c>
      <c r="AM2" s="55">
        <v>0</v>
      </c>
      <c r="AN2" s="55">
        <v>0</v>
      </c>
      <c r="AO2" s="55">
        <v>0</v>
      </c>
      <c r="AP2" s="55">
        <v>0</v>
      </c>
      <c r="AQ2" s="55">
        <v>0</v>
      </c>
      <c r="AR2" s="55">
        <v>0</v>
      </c>
      <c r="AS2" s="55">
        <v>0</v>
      </c>
      <c r="AT2" s="55">
        <v>0</v>
      </c>
      <c r="AU2" s="55">
        <v>0</v>
      </c>
      <c r="AV2" s="68">
        <v>0</v>
      </c>
      <c r="AW2" s="68">
        <v>0</v>
      </c>
      <c r="AX2" s="68">
        <v>0</v>
      </c>
      <c r="AY2" s="68">
        <v>0</v>
      </c>
      <c r="AZ2" s="68">
        <v>0</v>
      </c>
      <c r="BA2" s="68">
        <v>0</v>
      </c>
      <c r="BB2" s="68">
        <v>0</v>
      </c>
      <c r="BC2" s="68">
        <v>0</v>
      </c>
      <c r="BD2" s="68">
        <v>0</v>
      </c>
      <c r="BE2" s="68">
        <v>0</v>
      </c>
      <c r="BF2" s="68">
        <v>0</v>
      </c>
      <c r="BG2" s="68">
        <v>0</v>
      </c>
      <c r="BH2" s="78">
        <v>0</v>
      </c>
      <c r="BI2" s="68">
        <v>0</v>
      </c>
      <c r="BJ2" s="68">
        <v>0</v>
      </c>
      <c r="BK2" s="68">
        <v>0</v>
      </c>
      <c r="BL2" s="68">
        <v>0</v>
      </c>
      <c r="BM2" s="68">
        <v>0</v>
      </c>
      <c r="BN2" s="68">
        <v>0</v>
      </c>
      <c r="BO2" s="68">
        <v>0</v>
      </c>
      <c r="BP2" s="68">
        <v>0</v>
      </c>
      <c r="BQ2">
        <v>0</v>
      </c>
      <c r="BR2">
        <v>0</v>
      </c>
      <c r="BS2" s="67">
        <v>0</v>
      </c>
    </row>
    <row r="3" spans="1:72" ht="15" hidden="1" customHeight="1" x14ac:dyDescent="0.25">
      <c r="A3" s="21">
        <f t="shared" ref="A3:A66" si="0">SUM(BH3:BS3)</f>
        <v>0</v>
      </c>
      <c r="B3" s="21">
        <f t="shared" ref="B3:B66" si="1">SUM(BH3:BJ3)</f>
        <v>0</v>
      </c>
      <c r="C3" s="21">
        <f t="shared" ref="C3:C66" si="2">SUM(BK3:BM3)</f>
        <v>0</v>
      </c>
      <c r="D3" s="21">
        <f t="shared" ref="D3:D66" si="3">SUM(BN3:BP3)</f>
        <v>0</v>
      </c>
      <c r="E3" s="21">
        <f t="shared" ref="E3:E66" si="4">SUM(BQ3:BS3)</f>
        <v>0</v>
      </c>
      <c r="F3" s="59">
        <v>2</v>
      </c>
      <c r="G3" s="54" t="s">
        <v>490</v>
      </c>
      <c r="H3" s="54" t="s">
        <v>491</v>
      </c>
      <c r="I3" s="54" t="s">
        <v>492</v>
      </c>
      <c r="J3" s="54" t="s">
        <v>493</v>
      </c>
      <c r="K3" s="54" t="s">
        <v>494</v>
      </c>
      <c r="L3" s="54" t="s">
        <v>485</v>
      </c>
      <c r="M3" s="59"/>
      <c r="N3" s="54" t="s">
        <v>486</v>
      </c>
      <c r="O3" s="54" t="s">
        <v>495</v>
      </c>
      <c r="P3" s="54" t="s">
        <v>487</v>
      </c>
      <c r="Q3" s="54" t="s">
        <v>488</v>
      </c>
      <c r="R3" s="59">
        <v>6640.2</v>
      </c>
      <c r="S3" s="59">
        <v>6640.2</v>
      </c>
      <c r="T3" s="59">
        <v>0</v>
      </c>
      <c r="U3" s="54" t="s">
        <v>489</v>
      </c>
      <c r="V3" s="54" t="s">
        <v>151</v>
      </c>
      <c r="W3" s="54" t="s">
        <v>125</v>
      </c>
      <c r="X3" s="55">
        <v>0</v>
      </c>
      <c r="Y3" s="55">
        <v>0</v>
      </c>
      <c r="Z3" s="55">
        <v>0</v>
      </c>
      <c r="AA3" s="55">
        <v>0</v>
      </c>
      <c r="AB3" s="55">
        <v>0</v>
      </c>
      <c r="AC3" s="55">
        <v>0</v>
      </c>
      <c r="AD3" s="55">
        <v>0</v>
      </c>
      <c r="AE3" s="55">
        <v>0</v>
      </c>
      <c r="AF3" s="55">
        <v>0</v>
      </c>
      <c r="AG3" s="55">
        <v>0</v>
      </c>
      <c r="AH3" s="55">
        <v>0</v>
      </c>
      <c r="AI3" s="55">
        <v>0</v>
      </c>
      <c r="AJ3" s="55">
        <v>0</v>
      </c>
      <c r="AK3" s="55">
        <v>0</v>
      </c>
      <c r="AL3" s="55">
        <v>0</v>
      </c>
      <c r="AM3" s="55">
        <v>0</v>
      </c>
      <c r="AN3" s="55">
        <v>0</v>
      </c>
      <c r="AO3" s="55">
        <v>0</v>
      </c>
      <c r="AP3" s="55">
        <v>0</v>
      </c>
      <c r="AQ3" s="55">
        <v>0</v>
      </c>
      <c r="AR3" s="55">
        <v>0</v>
      </c>
      <c r="AS3" s="55">
        <v>0</v>
      </c>
      <c r="AT3" s="55">
        <v>0</v>
      </c>
      <c r="AU3" s="55">
        <v>0</v>
      </c>
      <c r="AV3" s="68">
        <v>0</v>
      </c>
      <c r="AW3" s="68">
        <v>0</v>
      </c>
      <c r="AX3" s="68">
        <v>0</v>
      </c>
      <c r="AY3" s="68">
        <v>0</v>
      </c>
      <c r="AZ3" s="68">
        <v>0</v>
      </c>
      <c r="BA3" s="68">
        <v>0</v>
      </c>
      <c r="BB3" s="68">
        <v>0</v>
      </c>
      <c r="BC3" s="68">
        <v>0</v>
      </c>
      <c r="BD3" s="68">
        <v>0</v>
      </c>
      <c r="BE3" s="68">
        <v>0</v>
      </c>
      <c r="BF3" s="68">
        <v>0</v>
      </c>
      <c r="BG3" s="68">
        <v>0</v>
      </c>
      <c r="BH3" s="78">
        <v>0</v>
      </c>
      <c r="BI3" s="68">
        <v>0</v>
      </c>
      <c r="BJ3" s="68">
        <v>0</v>
      </c>
      <c r="BK3" s="68">
        <v>0</v>
      </c>
      <c r="BL3" s="68">
        <v>0</v>
      </c>
      <c r="BM3" s="68">
        <v>0</v>
      </c>
      <c r="BN3" s="68">
        <v>0</v>
      </c>
      <c r="BO3" s="68">
        <v>0</v>
      </c>
      <c r="BP3" s="68">
        <v>0</v>
      </c>
      <c r="BQ3">
        <v>0</v>
      </c>
      <c r="BR3">
        <v>0</v>
      </c>
      <c r="BS3" s="67">
        <v>0</v>
      </c>
    </row>
    <row r="4" spans="1:72" ht="15" hidden="1" customHeight="1" x14ac:dyDescent="0.25">
      <c r="A4" s="21">
        <f t="shared" si="0"/>
        <v>0</v>
      </c>
      <c r="B4" s="21">
        <f t="shared" si="1"/>
        <v>0</v>
      </c>
      <c r="C4" s="21">
        <f t="shared" si="2"/>
        <v>0</v>
      </c>
      <c r="D4" s="21">
        <f t="shared" si="3"/>
        <v>0</v>
      </c>
      <c r="E4" s="21">
        <f t="shared" si="4"/>
        <v>0</v>
      </c>
      <c r="F4" s="59">
        <v>3</v>
      </c>
      <c r="G4" s="54" t="s">
        <v>496</v>
      </c>
      <c r="H4" s="54" t="s">
        <v>497</v>
      </c>
      <c r="I4" s="54" t="s">
        <v>498</v>
      </c>
      <c r="J4" s="54" t="s">
        <v>499</v>
      </c>
      <c r="K4" s="54" t="s">
        <v>484</v>
      </c>
      <c r="L4" s="54" t="s">
        <v>485</v>
      </c>
      <c r="M4" s="59"/>
      <c r="N4" s="54" t="s">
        <v>486</v>
      </c>
      <c r="O4" s="54" t="s">
        <v>500</v>
      </c>
      <c r="P4" s="54" t="s">
        <v>487</v>
      </c>
      <c r="Q4" s="54" t="s">
        <v>488</v>
      </c>
      <c r="R4" s="59">
        <v>1612</v>
      </c>
      <c r="S4" s="59">
        <v>1612</v>
      </c>
      <c r="T4" s="59">
        <v>41</v>
      </c>
      <c r="U4" s="54" t="s">
        <v>489</v>
      </c>
      <c r="V4" s="54" t="s">
        <v>151</v>
      </c>
      <c r="W4" s="54" t="s">
        <v>125</v>
      </c>
      <c r="X4" s="55">
        <v>0</v>
      </c>
      <c r="Y4" s="55">
        <v>0</v>
      </c>
      <c r="Z4" s="55">
        <v>0</v>
      </c>
      <c r="AA4" s="55">
        <v>0</v>
      </c>
      <c r="AB4" s="55">
        <v>0</v>
      </c>
      <c r="AC4" s="55">
        <v>0</v>
      </c>
      <c r="AD4" s="55">
        <v>0</v>
      </c>
      <c r="AE4" s="55">
        <v>0</v>
      </c>
      <c r="AF4" s="55">
        <v>0</v>
      </c>
      <c r="AG4" s="55">
        <v>0</v>
      </c>
      <c r="AH4" s="55">
        <v>0</v>
      </c>
      <c r="AI4" s="55">
        <v>0</v>
      </c>
      <c r="AJ4" s="55">
        <v>0</v>
      </c>
      <c r="AK4" s="55">
        <v>0</v>
      </c>
      <c r="AL4" s="55">
        <v>0</v>
      </c>
      <c r="AM4" s="55">
        <v>0</v>
      </c>
      <c r="AN4" s="55">
        <v>0</v>
      </c>
      <c r="AO4" s="55">
        <v>0</v>
      </c>
      <c r="AP4" s="55">
        <v>0</v>
      </c>
      <c r="AQ4" s="55">
        <v>0</v>
      </c>
      <c r="AR4" s="55">
        <v>0</v>
      </c>
      <c r="AS4" s="55">
        <v>0</v>
      </c>
      <c r="AT4" s="55">
        <v>0</v>
      </c>
      <c r="AU4" s="55">
        <v>0</v>
      </c>
      <c r="AV4" s="68">
        <v>0</v>
      </c>
      <c r="AW4" s="68">
        <v>0</v>
      </c>
      <c r="AX4" s="68">
        <v>0</v>
      </c>
      <c r="AY4" s="68">
        <v>0</v>
      </c>
      <c r="AZ4" s="68">
        <v>0</v>
      </c>
      <c r="BA4" s="68">
        <v>0</v>
      </c>
      <c r="BB4" s="68">
        <v>0</v>
      </c>
      <c r="BC4" s="68">
        <v>0</v>
      </c>
      <c r="BD4" s="68">
        <v>0</v>
      </c>
      <c r="BE4" s="68">
        <v>0</v>
      </c>
      <c r="BF4" s="68">
        <v>0</v>
      </c>
      <c r="BG4" s="68">
        <v>0</v>
      </c>
      <c r="BH4" s="78">
        <v>0</v>
      </c>
      <c r="BI4" s="68">
        <v>0</v>
      </c>
      <c r="BJ4" s="68">
        <v>0</v>
      </c>
      <c r="BK4" s="68">
        <v>0</v>
      </c>
      <c r="BL4" s="68">
        <v>0</v>
      </c>
      <c r="BM4" s="68">
        <v>0</v>
      </c>
      <c r="BN4" s="68">
        <v>0</v>
      </c>
      <c r="BO4" s="68">
        <v>0</v>
      </c>
      <c r="BP4" s="68">
        <v>0</v>
      </c>
      <c r="BQ4">
        <v>0</v>
      </c>
      <c r="BR4">
        <v>0</v>
      </c>
      <c r="BS4" s="67">
        <v>0</v>
      </c>
    </row>
    <row r="5" spans="1:72" ht="15" hidden="1" customHeight="1" x14ac:dyDescent="0.25">
      <c r="A5" s="21">
        <f t="shared" si="0"/>
        <v>0</v>
      </c>
      <c r="B5" s="21">
        <f t="shared" si="1"/>
        <v>0</v>
      </c>
      <c r="C5" s="21">
        <f t="shared" si="2"/>
        <v>0</v>
      </c>
      <c r="D5" s="21">
        <f t="shared" si="3"/>
        <v>0</v>
      </c>
      <c r="E5" s="21">
        <f t="shared" si="4"/>
        <v>0</v>
      </c>
      <c r="F5" s="59">
        <v>4</v>
      </c>
      <c r="G5" s="54" t="s">
        <v>501</v>
      </c>
      <c r="H5" s="54" t="s">
        <v>502</v>
      </c>
      <c r="I5" s="54" t="s">
        <v>503</v>
      </c>
      <c r="J5" s="54" t="s">
        <v>504</v>
      </c>
      <c r="K5" s="54" t="s">
        <v>484</v>
      </c>
      <c r="L5" s="54" t="s">
        <v>485</v>
      </c>
      <c r="M5" s="59"/>
      <c r="N5" s="54" t="s">
        <v>486</v>
      </c>
      <c r="O5" s="54" t="s">
        <v>485</v>
      </c>
      <c r="P5" s="54" t="s">
        <v>487</v>
      </c>
      <c r="Q5" s="54" t="s">
        <v>488</v>
      </c>
      <c r="R5" s="59">
        <v>935</v>
      </c>
      <c r="S5" s="59">
        <v>935</v>
      </c>
      <c r="T5" s="59">
        <v>0</v>
      </c>
      <c r="U5" s="54" t="s">
        <v>489</v>
      </c>
      <c r="V5" s="54" t="s">
        <v>151</v>
      </c>
      <c r="W5" s="54" t="s">
        <v>125</v>
      </c>
      <c r="X5" s="55">
        <v>0</v>
      </c>
      <c r="Y5" s="55">
        <v>0</v>
      </c>
      <c r="Z5" s="55">
        <v>0</v>
      </c>
      <c r="AA5" s="55">
        <v>0</v>
      </c>
      <c r="AB5" s="55">
        <v>0</v>
      </c>
      <c r="AC5" s="55">
        <v>0</v>
      </c>
      <c r="AD5" s="55">
        <v>0</v>
      </c>
      <c r="AE5" s="55">
        <v>0</v>
      </c>
      <c r="AF5" s="55">
        <v>0</v>
      </c>
      <c r="AG5" s="55">
        <v>0</v>
      </c>
      <c r="AH5" s="55">
        <v>0</v>
      </c>
      <c r="AI5" s="55">
        <v>0</v>
      </c>
      <c r="AJ5" s="55">
        <v>0</v>
      </c>
      <c r="AK5" s="55">
        <v>0</v>
      </c>
      <c r="AL5" s="55">
        <v>0</v>
      </c>
      <c r="AM5" s="55">
        <v>0</v>
      </c>
      <c r="AN5" s="55">
        <v>0</v>
      </c>
      <c r="AO5" s="55">
        <v>0</v>
      </c>
      <c r="AP5" s="55">
        <v>0</v>
      </c>
      <c r="AQ5" s="55">
        <v>0</v>
      </c>
      <c r="AR5" s="55">
        <v>0</v>
      </c>
      <c r="AS5" s="55">
        <v>0</v>
      </c>
      <c r="AT5" s="55">
        <v>0</v>
      </c>
      <c r="AU5" s="55">
        <v>0</v>
      </c>
      <c r="AV5" s="68">
        <v>0</v>
      </c>
      <c r="AW5" s="68">
        <v>0</v>
      </c>
      <c r="AX5" s="68">
        <v>0</v>
      </c>
      <c r="AY5" s="68">
        <v>0</v>
      </c>
      <c r="AZ5" s="68">
        <v>0</v>
      </c>
      <c r="BA5" s="68">
        <v>0</v>
      </c>
      <c r="BB5" s="68">
        <v>0</v>
      </c>
      <c r="BC5" s="68">
        <v>0</v>
      </c>
      <c r="BD5" s="68">
        <v>0</v>
      </c>
      <c r="BE5" s="68">
        <v>0</v>
      </c>
      <c r="BF5" s="68">
        <v>0</v>
      </c>
      <c r="BG5" s="68">
        <v>0</v>
      </c>
      <c r="BH5" s="78">
        <v>0</v>
      </c>
      <c r="BI5" s="68">
        <v>0</v>
      </c>
      <c r="BJ5" s="68">
        <v>0</v>
      </c>
      <c r="BK5" s="68">
        <v>0</v>
      </c>
      <c r="BL5" s="68">
        <v>0</v>
      </c>
      <c r="BM5" s="68">
        <v>0</v>
      </c>
      <c r="BN5" s="68">
        <v>0</v>
      </c>
      <c r="BO5" s="68">
        <v>0</v>
      </c>
      <c r="BP5" s="68">
        <v>0</v>
      </c>
      <c r="BQ5">
        <v>0</v>
      </c>
      <c r="BR5">
        <v>0</v>
      </c>
      <c r="BS5" s="67">
        <v>0</v>
      </c>
    </row>
    <row r="6" spans="1:72" ht="15" hidden="1" customHeight="1" x14ac:dyDescent="0.25">
      <c r="A6" s="21">
        <f t="shared" si="0"/>
        <v>130319.86800000002</v>
      </c>
      <c r="B6" s="21">
        <f t="shared" si="1"/>
        <v>51593.67</v>
      </c>
      <c r="C6" s="21">
        <f t="shared" si="2"/>
        <v>28413.341999999997</v>
      </c>
      <c r="D6" s="21">
        <f t="shared" si="3"/>
        <v>20736.452000000001</v>
      </c>
      <c r="E6" s="21">
        <f t="shared" si="4"/>
        <v>29576.404000000002</v>
      </c>
      <c r="F6" s="59">
        <v>5</v>
      </c>
      <c r="G6" s="54" t="s">
        <v>505</v>
      </c>
      <c r="H6" s="54" t="s">
        <v>506</v>
      </c>
      <c r="I6" s="54" t="s">
        <v>507</v>
      </c>
      <c r="J6" s="54" t="s">
        <v>507</v>
      </c>
      <c r="K6" s="54" t="s">
        <v>508</v>
      </c>
      <c r="L6" s="54" t="s">
        <v>509</v>
      </c>
      <c r="M6" s="59"/>
      <c r="N6" s="54" t="s">
        <v>486</v>
      </c>
      <c r="O6" s="54" t="s">
        <v>510</v>
      </c>
      <c r="P6" s="54" t="s">
        <v>487</v>
      </c>
      <c r="Q6" s="54" t="s">
        <v>511</v>
      </c>
      <c r="R6" s="59">
        <v>1447.37</v>
      </c>
      <c r="S6" s="59">
        <v>1447.37</v>
      </c>
      <c r="T6" s="59">
        <v>0</v>
      </c>
      <c r="U6" s="54" t="s">
        <v>489</v>
      </c>
      <c r="V6" s="54" t="s">
        <v>151</v>
      </c>
      <c r="W6" s="54" t="s">
        <v>125</v>
      </c>
      <c r="X6" s="55">
        <v>15515.45</v>
      </c>
      <c r="Y6" s="55">
        <v>15225.24</v>
      </c>
      <c r="Z6" s="55">
        <v>13110.02</v>
      </c>
      <c r="AA6" s="55">
        <v>8877.9599999999991</v>
      </c>
      <c r="AB6" s="55">
        <v>6708.02</v>
      </c>
      <c r="AC6" s="55">
        <v>6697.43</v>
      </c>
      <c r="AD6" s="55">
        <v>7309.52</v>
      </c>
      <c r="AE6" s="55">
        <v>8169.5</v>
      </c>
      <c r="AF6" s="55">
        <v>8289.19</v>
      </c>
      <c r="AG6" s="55">
        <v>7268.11</v>
      </c>
      <c r="AH6" s="55">
        <v>8767.44</v>
      </c>
      <c r="AI6" s="55">
        <v>11277.59</v>
      </c>
      <c r="AJ6" s="55">
        <v>12416.37</v>
      </c>
      <c r="AK6" s="55">
        <v>12149.52</v>
      </c>
      <c r="AL6" s="55">
        <v>9988.66</v>
      </c>
      <c r="AM6" s="55">
        <v>8812.8060000000005</v>
      </c>
      <c r="AN6" s="55">
        <v>10832.441999999999</v>
      </c>
      <c r="AO6" s="55">
        <v>9449.42399999999</v>
      </c>
      <c r="AP6" s="55">
        <v>9901.3619999999992</v>
      </c>
      <c r="AQ6" s="55">
        <v>8964.2819999999992</v>
      </c>
      <c r="AR6" s="55">
        <v>11284.614</v>
      </c>
      <c r="AS6" s="55">
        <v>9299.49</v>
      </c>
      <c r="AT6" s="55">
        <v>14705.904</v>
      </c>
      <c r="AU6" s="55">
        <v>19023.168000000001</v>
      </c>
      <c r="AV6" s="68">
        <v>21281.292000000001</v>
      </c>
      <c r="AW6" s="68">
        <v>21465.288</v>
      </c>
      <c r="AX6" s="68">
        <v>14696.754000000001</v>
      </c>
      <c r="AY6" s="68">
        <v>12106.19</v>
      </c>
      <c r="AZ6" s="68">
        <v>9167.61</v>
      </c>
      <c r="BA6" s="68">
        <v>6473.57</v>
      </c>
      <c r="BB6" s="68">
        <v>7724.3280000000004</v>
      </c>
      <c r="BC6" s="68">
        <v>7366.0559999999996</v>
      </c>
      <c r="BD6" s="68">
        <v>7558.2719999999999</v>
      </c>
      <c r="BE6" s="68">
        <v>8897.4799999999905</v>
      </c>
      <c r="BF6" s="68">
        <v>12237.564</v>
      </c>
      <c r="BG6" s="68">
        <v>19224.083999999999</v>
      </c>
      <c r="BH6" s="78">
        <v>21045.018</v>
      </c>
      <c r="BI6" s="68">
        <v>17286.588</v>
      </c>
      <c r="BJ6" s="68">
        <v>13262.064</v>
      </c>
      <c r="BK6" s="68">
        <v>11455.722</v>
      </c>
      <c r="BL6" s="68">
        <v>9813.1080000000093</v>
      </c>
      <c r="BM6" s="68">
        <v>7144.5119999999897</v>
      </c>
      <c r="BN6" s="68">
        <v>6984.366</v>
      </c>
      <c r="BO6" s="68">
        <v>6189.35</v>
      </c>
      <c r="BP6" s="68">
        <v>7562.7359999999999</v>
      </c>
      <c r="BQ6">
        <v>7012.4340000000002</v>
      </c>
      <c r="BR6">
        <v>9622.68</v>
      </c>
      <c r="BS6" s="67">
        <v>12941.29</v>
      </c>
      <c r="BT6" s="68">
        <f>SUM(BP6:BR6)</f>
        <v>24197.85</v>
      </c>
    </row>
    <row r="7" spans="1:72" ht="15" hidden="1" customHeight="1" x14ac:dyDescent="0.25">
      <c r="A7" s="21">
        <f t="shared" si="0"/>
        <v>0</v>
      </c>
      <c r="B7" s="21">
        <f t="shared" si="1"/>
        <v>0</v>
      </c>
      <c r="C7" s="21">
        <f t="shared" si="2"/>
        <v>0</v>
      </c>
      <c r="D7" s="21">
        <f t="shared" si="3"/>
        <v>0</v>
      </c>
      <c r="E7" s="21">
        <f t="shared" si="4"/>
        <v>0</v>
      </c>
      <c r="F7" s="59">
        <v>6</v>
      </c>
      <c r="G7" s="54" t="s">
        <v>512</v>
      </c>
      <c r="H7" s="54" t="s">
        <v>513</v>
      </c>
      <c r="I7" s="54" t="s">
        <v>514</v>
      </c>
      <c r="J7" s="54" t="s">
        <v>515</v>
      </c>
      <c r="K7" s="54" t="s">
        <v>484</v>
      </c>
      <c r="L7" s="54" t="s">
        <v>485</v>
      </c>
      <c r="M7" s="59"/>
      <c r="N7" s="54" t="s">
        <v>486</v>
      </c>
      <c r="O7" s="54" t="s">
        <v>485</v>
      </c>
      <c r="P7" s="54" t="s">
        <v>516</v>
      </c>
      <c r="Q7" s="54" t="s">
        <v>517</v>
      </c>
      <c r="R7" s="59">
        <v>576.20000000000005</v>
      </c>
      <c r="S7" s="59">
        <v>576.20000000000005</v>
      </c>
      <c r="T7" s="59">
        <v>0</v>
      </c>
      <c r="U7" s="54" t="s">
        <v>489</v>
      </c>
      <c r="V7" s="54" t="s">
        <v>151</v>
      </c>
      <c r="W7" s="54" t="s">
        <v>125</v>
      </c>
      <c r="X7" s="55">
        <v>0</v>
      </c>
      <c r="Y7" s="55">
        <v>0</v>
      </c>
      <c r="Z7" s="55">
        <v>0</v>
      </c>
      <c r="AA7" s="55">
        <v>0</v>
      </c>
      <c r="AB7" s="55">
        <v>0</v>
      </c>
      <c r="AC7" s="55">
        <v>0</v>
      </c>
      <c r="AD7" s="55">
        <v>0</v>
      </c>
      <c r="AE7" s="55">
        <v>0</v>
      </c>
      <c r="AF7" s="55">
        <v>0</v>
      </c>
      <c r="AG7" s="55">
        <v>0</v>
      </c>
      <c r="AH7" s="55">
        <v>0</v>
      </c>
      <c r="AI7" s="55">
        <v>0</v>
      </c>
      <c r="AJ7" s="55">
        <v>0</v>
      </c>
      <c r="AK7" s="55">
        <v>0</v>
      </c>
      <c r="AL7" s="55">
        <v>0</v>
      </c>
      <c r="AM7" s="55">
        <v>0</v>
      </c>
      <c r="AN7" s="55">
        <v>0</v>
      </c>
      <c r="AO7" s="55">
        <v>0</v>
      </c>
      <c r="AP7" s="55">
        <v>0</v>
      </c>
      <c r="AQ7" s="55">
        <v>0</v>
      </c>
      <c r="AR7" s="55">
        <v>0</v>
      </c>
      <c r="AS7" s="55">
        <v>0</v>
      </c>
      <c r="AT7" s="55">
        <v>0</v>
      </c>
      <c r="AU7" s="55">
        <v>0</v>
      </c>
      <c r="AV7" s="68">
        <v>0</v>
      </c>
      <c r="AW7" s="68">
        <v>0</v>
      </c>
      <c r="AX7" s="68">
        <v>0</v>
      </c>
      <c r="AY7" s="68">
        <v>0</v>
      </c>
      <c r="AZ7" s="68">
        <v>0</v>
      </c>
      <c r="BA7" s="68">
        <v>0</v>
      </c>
      <c r="BB7" s="68">
        <v>0</v>
      </c>
      <c r="BC7" s="68">
        <v>0</v>
      </c>
      <c r="BD7" s="68">
        <v>0</v>
      </c>
      <c r="BE7" s="68">
        <v>0</v>
      </c>
      <c r="BF7" s="68">
        <v>0</v>
      </c>
      <c r="BG7" s="68">
        <v>0</v>
      </c>
      <c r="BH7" s="78">
        <v>0</v>
      </c>
      <c r="BI7" s="68">
        <v>0</v>
      </c>
      <c r="BJ7" s="68">
        <v>0</v>
      </c>
      <c r="BK7" s="68">
        <v>0</v>
      </c>
      <c r="BL7" s="68">
        <v>0</v>
      </c>
      <c r="BM7" s="68">
        <v>0</v>
      </c>
      <c r="BN7" s="68">
        <v>0</v>
      </c>
      <c r="BO7" s="68">
        <v>0</v>
      </c>
      <c r="BP7" s="68">
        <v>0</v>
      </c>
      <c r="BQ7">
        <v>0</v>
      </c>
      <c r="BR7">
        <v>0</v>
      </c>
      <c r="BS7" s="67">
        <v>0</v>
      </c>
      <c r="BT7" s="68">
        <f t="shared" ref="BT7:BT70" si="5">SUM(BP7:BR7)</f>
        <v>0</v>
      </c>
    </row>
    <row r="8" spans="1:72" ht="15" hidden="1" customHeight="1" x14ac:dyDescent="0.25">
      <c r="A8" s="21">
        <f t="shared" si="0"/>
        <v>0</v>
      </c>
      <c r="B8" s="21">
        <f t="shared" si="1"/>
        <v>0</v>
      </c>
      <c r="C8" s="21">
        <f t="shared" si="2"/>
        <v>0</v>
      </c>
      <c r="D8" s="21">
        <f t="shared" si="3"/>
        <v>0</v>
      </c>
      <c r="E8" s="21">
        <f t="shared" si="4"/>
        <v>0</v>
      </c>
      <c r="F8" s="59">
        <v>7</v>
      </c>
      <c r="G8" s="54" t="s">
        <v>518</v>
      </c>
      <c r="H8" s="54" t="s">
        <v>519</v>
      </c>
      <c r="I8" s="54" t="s">
        <v>514</v>
      </c>
      <c r="J8" s="54" t="s">
        <v>520</v>
      </c>
      <c r="K8" s="54" t="s">
        <v>484</v>
      </c>
      <c r="L8" s="54" t="s">
        <v>485</v>
      </c>
      <c r="M8" s="59"/>
      <c r="N8" s="54" t="s">
        <v>486</v>
      </c>
      <c r="O8" s="54" t="s">
        <v>485</v>
      </c>
      <c r="P8" s="54" t="s">
        <v>516</v>
      </c>
      <c r="Q8" s="54" t="s">
        <v>517</v>
      </c>
      <c r="R8" s="59">
        <v>575.70000000000005</v>
      </c>
      <c r="S8" s="59">
        <v>575.70000000000005</v>
      </c>
      <c r="T8" s="59">
        <v>0</v>
      </c>
      <c r="U8" s="54" t="s">
        <v>489</v>
      </c>
      <c r="V8" s="54" t="s">
        <v>151</v>
      </c>
      <c r="W8" s="54" t="s">
        <v>125</v>
      </c>
      <c r="X8" s="55">
        <v>0</v>
      </c>
      <c r="Y8" s="55">
        <v>0</v>
      </c>
      <c r="Z8" s="55">
        <v>0</v>
      </c>
      <c r="AA8" s="55">
        <v>0</v>
      </c>
      <c r="AB8" s="55">
        <v>0</v>
      </c>
      <c r="AC8" s="55">
        <v>0</v>
      </c>
      <c r="AD8" s="55">
        <v>0</v>
      </c>
      <c r="AE8" s="55">
        <v>0</v>
      </c>
      <c r="AF8" s="55">
        <v>0</v>
      </c>
      <c r="AG8" s="55">
        <v>0</v>
      </c>
      <c r="AH8" s="55">
        <v>0</v>
      </c>
      <c r="AI8" s="55">
        <v>0</v>
      </c>
      <c r="AJ8" s="55">
        <v>0</v>
      </c>
      <c r="AK8" s="55">
        <v>0</v>
      </c>
      <c r="AL8" s="55">
        <v>0</v>
      </c>
      <c r="AM8" s="55">
        <v>0</v>
      </c>
      <c r="AN8" s="55">
        <v>0</v>
      </c>
      <c r="AO8" s="55">
        <v>0</v>
      </c>
      <c r="AP8" s="55">
        <v>0</v>
      </c>
      <c r="AQ8" s="55">
        <v>0</v>
      </c>
      <c r="AR8" s="55">
        <v>0</v>
      </c>
      <c r="AS8" s="55">
        <v>0</v>
      </c>
      <c r="AT8" s="55">
        <v>0</v>
      </c>
      <c r="AU8" s="55">
        <v>0</v>
      </c>
      <c r="AV8" s="68">
        <v>0</v>
      </c>
      <c r="AW8" s="68">
        <v>0</v>
      </c>
      <c r="AX8" s="68">
        <v>0</v>
      </c>
      <c r="AY8" s="68">
        <v>0</v>
      </c>
      <c r="AZ8" s="68">
        <v>0</v>
      </c>
      <c r="BA8" s="68">
        <v>0</v>
      </c>
      <c r="BB8" s="68">
        <v>0</v>
      </c>
      <c r="BC8" s="68">
        <v>0</v>
      </c>
      <c r="BD8" s="68">
        <v>0</v>
      </c>
      <c r="BE8" s="68">
        <v>0</v>
      </c>
      <c r="BF8" s="68">
        <v>0</v>
      </c>
      <c r="BG8" s="68">
        <v>0</v>
      </c>
      <c r="BH8" s="78">
        <v>0</v>
      </c>
      <c r="BI8" s="68">
        <v>0</v>
      </c>
      <c r="BJ8" s="68">
        <v>0</v>
      </c>
      <c r="BK8" s="68">
        <v>0</v>
      </c>
      <c r="BL8" s="68">
        <v>0</v>
      </c>
      <c r="BM8" s="68">
        <v>0</v>
      </c>
      <c r="BN8" s="68">
        <v>0</v>
      </c>
      <c r="BO8" s="68">
        <v>0</v>
      </c>
      <c r="BP8" s="68">
        <v>0</v>
      </c>
      <c r="BQ8">
        <v>0</v>
      </c>
      <c r="BR8">
        <v>0</v>
      </c>
      <c r="BS8" s="67">
        <v>0</v>
      </c>
      <c r="BT8" s="68">
        <f t="shared" si="5"/>
        <v>0</v>
      </c>
    </row>
    <row r="9" spans="1:72" ht="15" hidden="1" customHeight="1" x14ac:dyDescent="0.25">
      <c r="A9" s="21">
        <f t="shared" si="0"/>
        <v>0</v>
      </c>
      <c r="B9" s="21">
        <f t="shared" si="1"/>
        <v>0</v>
      </c>
      <c r="C9" s="21">
        <f t="shared" si="2"/>
        <v>0</v>
      </c>
      <c r="D9" s="21">
        <f t="shared" si="3"/>
        <v>0</v>
      </c>
      <c r="E9" s="21">
        <f t="shared" si="4"/>
        <v>0</v>
      </c>
      <c r="F9" s="59">
        <v>8</v>
      </c>
      <c r="G9" s="54" t="s">
        <v>521</v>
      </c>
      <c r="H9" s="54" t="s">
        <v>522</v>
      </c>
      <c r="I9" s="54" t="s">
        <v>523</v>
      </c>
      <c r="J9" s="54" t="s">
        <v>524</v>
      </c>
      <c r="K9" s="54" t="s">
        <v>484</v>
      </c>
      <c r="L9" s="54" t="s">
        <v>485</v>
      </c>
      <c r="M9" s="59"/>
      <c r="N9" s="54" t="s">
        <v>486</v>
      </c>
      <c r="O9" s="54" t="s">
        <v>485</v>
      </c>
      <c r="P9" s="54" t="s">
        <v>525</v>
      </c>
      <c r="Q9" s="54" t="s">
        <v>517</v>
      </c>
      <c r="R9" s="59">
        <v>615.92999999999995</v>
      </c>
      <c r="S9" s="59">
        <v>615.92999999999995</v>
      </c>
      <c r="T9" s="59">
        <v>0</v>
      </c>
      <c r="U9" s="54" t="s">
        <v>489</v>
      </c>
      <c r="V9" s="54" t="s">
        <v>151</v>
      </c>
      <c r="W9" s="54" t="s">
        <v>125</v>
      </c>
      <c r="X9" s="55">
        <v>0</v>
      </c>
      <c r="Y9" s="55">
        <v>0</v>
      </c>
      <c r="Z9" s="55">
        <v>0</v>
      </c>
      <c r="AA9" s="55">
        <v>0</v>
      </c>
      <c r="AB9" s="55">
        <v>0</v>
      </c>
      <c r="AC9" s="55">
        <v>0</v>
      </c>
      <c r="AD9" s="55">
        <v>0</v>
      </c>
      <c r="AE9" s="55">
        <v>0</v>
      </c>
      <c r="AF9" s="55">
        <v>0</v>
      </c>
      <c r="AG9" s="55">
        <v>0</v>
      </c>
      <c r="AH9" s="55">
        <v>0</v>
      </c>
      <c r="AI9" s="55">
        <v>0</v>
      </c>
      <c r="AJ9" s="55">
        <v>0</v>
      </c>
      <c r="AK9" s="55">
        <v>0</v>
      </c>
      <c r="AL9" s="55">
        <v>0</v>
      </c>
      <c r="AM9" s="55">
        <v>0</v>
      </c>
      <c r="AN9" s="55">
        <v>0</v>
      </c>
      <c r="AO9" s="55">
        <v>0</v>
      </c>
      <c r="AP9" s="55">
        <v>0</v>
      </c>
      <c r="AQ9" s="55">
        <v>0</v>
      </c>
      <c r="AR9" s="55">
        <v>0</v>
      </c>
      <c r="AS9" s="55">
        <v>0</v>
      </c>
      <c r="AT9" s="55">
        <v>0</v>
      </c>
      <c r="AU9" s="55">
        <v>0</v>
      </c>
      <c r="AV9" s="68">
        <v>0</v>
      </c>
      <c r="AW9" s="68">
        <v>0</v>
      </c>
      <c r="AX9" s="68">
        <v>0</v>
      </c>
      <c r="AY9" s="68">
        <v>0</v>
      </c>
      <c r="AZ9" s="68">
        <v>0</v>
      </c>
      <c r="BA9" s="68">
        <v>0</v>
      </c>
      <c r="BB9" s="68">
        <v>0</v>
      </c>
      <c r="BC9" s="68">
        <v>0</v>
      </c>
      <c r="BD9" s="68">
        <v>0</v>
      </c>
      <c r="BE9" s="68">
        <v>0</v>
      </c>
      <c r="BF9" s="68">
        <v>0</v>
      </c>
      <c r="BG9" s="68">
        <v>0</v>
      </c>
      <c r="BH9" s="78">
        <v>0</v>
      </c>
      <c r="BI9" s="68">
        <v>0</v>
      </c>
      <c r="BJ9" s="68">
        <v>0</v>
      </c>
      <c r="BK9" s="68">
        <v>0</v>
      </c>
      <c r="BL9" s="68">
        <v>0</v>
      </c>
      <c r="BM9" s="68">
        <v>0</v>
      </c>
      <c r="BN9" s="68">
        <v>0</v>
      </c>
      <c r="BO9" s="68">
        <v>0</v>
      </c>
      <c r="BP9" s="68">
        <v>0</v>
      </c>
      <c r="BQ9">
        <v>0</v>
      </c>
      <c r="BR9">
        <v>0</v>
      </c>
      <c r="BS9" s="67">
        <v>0</v>
      </c>
      <c r="BT9" s="68">
        <f t="shared" si="5"/>
        <v>0</v>
      </c>
    </row>
    <row r="10" spans="1:72" ht="15" hidden="1" customHeight="1" x14ac:dyDescent="0.25">
      <c r="A10" s="21">
        <f t="shared" si="0"/>
        <v>0</v>
      </c>
      <c r="B10" s="21">
        <f t="shared" si="1"/>
        <v>0</v>
      </c>
      <c r="C10" s="21">
        <f t="shared" si="2"/>
        <v>0</v>
      </c>
      <c r="D10" s="21">
        <f t="shared" si="3"/>
        <v>0</v>
      </c>
      <c r="E10" s="21">
        <f t="shared" si="4"/>
        <v>0</v>
      </c>
      <c r="F10" s="59">
        <v>9</v>
      </c>
      <c r="G10" s="54" t="s">
        <v>526</v>
      </c>
      <c r="H10" s="54" t="s">
        <v>527</v>
      </c>
      <c r="I10" s="54" t="s">
        <v>523</v>
      </c>
      <c r="J10" s="54" t="s">
        <v>528</v>
      </c>
      <c r="K10" s="54" t="s">
        <v>484</v>
      </c>
      <c r="L10" s="54" t="s">
        <v>485</v>
      </c>
      <c r="M10" s="59"/>
      <c r="N10" s="54" t="s">
        <v>486</v>
      </c>
      <c r="O10" s="54" t="s">
        <v>485</v>
      </c>
      <c r="P10" s="54" t="s">
        <v>525</v>
      </c>
      <c r="Q10" s="54" t="s">
        <v>517</v>
      </c>
      <c r="R10" s="59">
        <v>613.97</v>
      </c>
      <c r="S10" s="59">
        <v>613.97</v>
      </c>
      <c r="T10" s="59">
        <v>0</v>
      </c>
      <c r="U10" s="54" t="s">
        <v>489</v>
      </c>
      <c r="V10" s="54" t="s">
        <v>151</v>
      </c>
      <c r="W10" s="54" t="s">
        <v>125</v>
      </c>
      <c r="X10" s="55">
        <v>0</v>
      </c>
      <c r="Y10" s="55">
        <v>0</v>
      </c>
      <c r="Z10" s="55">
        <v>0</v>
      </c>
      <c r="AA10" s="55">
        <v>0</v>
      </c>
      <c r="AB10" s="55">
        <v>0</v>
      </c>
      <c r="AC10" s="55">
        <v>0</v>
      </c>
      <c r="AD10" s="55">
        <v>0</v>
      </c>
      <c r="AE10" s="55">
        <v>0</v>
      </c>
      <c r="AF10" s="55">
        <v>0</v>
      </c>
      <c r="AG10" s="55">
        <v>0</v>
      </c>
      <c r="AH10" s="55">
        <v>0</v>
      </c>
      <c r="AI10" s="55">
        <v>0</v>
      </c>
      <c r="AJ10" s="55">
        <v>0</v>
      </c>
      <c r="AK10" s="55">
        <v>0</v>
      </c>
      <c r="AL10" s="55">
        <v>0</v>
      </c>
      <c r="AM10" s="55">
        <v>0</v>
      </c>
      <c r="AN10" s="55">
        <v>0</v>
      </c>
      <c r="AO10" s="55">
        <v>0</v>
      </c>
      <c r="AP10" s="55">
        <v>0</v>
      </c>
      <c r="AQ10" s="55">
        <v>0</v>
      </c>
      <c r="AR10" s="55">
        <v>0</v>
      </c>
      <c r="AS10" s="55">
        <v>0</v>
      </c>
      <c r="AT10" s="55">
        <v>0</v>
      </c>
      <c r="AU10" s="55">
        <v>0</v>
      </c>
      <c r="AV10" s="68">
        <v>0</v>
      </c>
      <c r="AW10" s="68">
        <v>0</v>
      </c>
      <c r="AX10" s="68">
        <v>0</v>
      </c>
      <c r="AY10" s="68">
        <v>0</v>
      </c>
      <c r="AZ10" s="68">
        <v>0</v>
      </c>
      <c r="BA10" s="68">
        <v>0</v>
      </c>
      <c r="BB10" s="68">
        <v>0</v>
      </c>
      <c r="BC10" s="68">
        <v>0</v>
      </c>
      <c r="BD10" s="68">
        <v>0</v>
      </c>
      <c r="BE10" s="68">
        <v>0</v>
      </c>
      <c r="BF10" s="68">
        <v>0</v>
      </c>
      <c r="BG10" s="68">
        <v>0</v>
      </c>
      <c r="BH10" s="78">
        <v>0</v>
      </c>
      <c r="BI10" s="68">
        <v>0</v>
      </c>
      <c r="BJ10" s="68">
        <v>0</v>
      </c>
      <c r="BK10" s="68">
        <v>0</v>
      </c>
      <c r="BL10" s="68">
        <v>0</v>
      </c>
      <c r="BM10" s="68">
        <v>0</v>
      </c>
      <c r="BN10" s="68">
        <v>0</v>
      </c>
      <c r="BO10" s="68">
        <v>0</v>
      </c>
      <c r="BP10" s="68">
        <v>0</v>
      </c>
      <c r="BQ10">
        <v>0</v>
      </c>
      <c r="BR10">
        <v>0</v>
      </c>
      <c r="BS10" s="67">
        <v>0</v>
      </c>
      <c r="BT10" s="68">
        <f t="shared" si="5"/>
        <v>0</v>
      </c>
    </row>
    <row r="11" spans="1:72" ht="15" hidden="1" customHeight="1" x14ac:dyDescent="0.25">
      <c r="A11" s="21">
        <f t="shared" si="0"/>
        <v>0</v>
      </c>
      <c r="B11" s="21">
        <f t="shared" si="1"/>
        <v>0</v>
      </c>
      <c r="C11" s="21">
        <f t="shared" si="2"/>
        <v>0</v>
      </c>
      <c r="D11" s="21">
        <f t="shared" si="3"/>
        <v>0</v>
      </c>
      <c r="E11" s="21">
        <f t="shared" si="4"/>
        <v>0</v>
      </c>
      <c r="F11" s="59">
        <v>10</v>
      </c>
      <c r="G11" s="54" t="s">
        <v>529</v>
      </c>
      <c r="H11" s="54" t="s">
        <v>530</v>
      </c>
      <c r="I11" s="54" t="s">
        <v>523</v>
      </c>
      <c r="J11" s="54" t="s">
        <v>531</v>
      </c>
      <c r="K11" s="54" t="s">
        <v>484</v>
      </c>
      <c r="L11" s="54" t="s">
        <v>485</v>
      </c>
      <c r="M11" s="59"/>
      <c r="N11" s="54" t="s">
        <v>486</v>
      </c>
      <c r="O11" s="54" t="s">
        <v>485</v>
      </c>
      <c r="P11" s="54" t="s">
        <v>525</v>
      </c>
      <c r="Q11" s="54" t="s">
        <v>517</v>
      </c>
      <c r="R11" s="59">
        <v>347.57</v>
      </c>
      <c r="S11" s="59">
        <v>347.57</v>
      </c>
      <c r="T11" s="59">
        <v>0</v>
      </c>
      <c r="U11" s="54" t="s">
        <v>489</v>
      </c>
      <c r="V11" s="54" t="s">
        <v>151</v>
      </c>
      <c r="W11" s="54" t="s">
        <v>125</v>
      </c>
      <c r="X11" s="55">
        <v>0</v>
      </c>
      <c r="Y11" s="55">
        <v>0</v>
      </c>
      <c r="Z11" s="55">
        <v>0</v>
      </c>
      <c r="AA11" s="55">
        <v>0</v>
      </c>
      <c r="AB11" s="55">
        <v>0</v>
      </c>
      <c r="AC11" s="55">
        <v>0</v>
      </c>
      <c r="AD11" s="55">
        <v>0</v>
      </c>
      <c r="AE11" s="55">
        <v>0</v>
      </c>
      <c r="AF11" s="55">
        <v>0</v>
      </c>
      <c r="AG11" s="55">
        <v>0</v>
      </c>
      <c r="AH11" s="55">
        <v>0</v>
      </c>
      <c r="AI11" s="55">
        <v>0</v>
      </c>
      <c r="AJ11" s="55">
        <v>0</v>
      </c>
      <c r="AK11" s="55">
        <v>0</v>
      </c>
      <c r="AL11" s="55">
        <v>0</v>
      </c>
      <c r="AM11" s="55">
        <v>0</v>
      </c>
      <c r="AN11" s="55">
        <v>0</v>
      </c>
      <c r="AO11" s="55">
        <v>0</v>
      </c>
      <c r="AP11" s="55">
        <v>0</v>
      </c>
      <c r="AQ11" s="55">
        <v>0</v>
      </c>
      <c r="AR11" s="55">
        <v>0</v>
      </c>
      <c r="AS11" s="55">
        <v>0</v>
      </c>
      <c r="AT11" s="55">
        <v>0</v>
      </c>
      <c r="AU11" s="55">
        <v>0</v>
      </c>
      <c r="AV11" s="68">
        <v>0</v>
      </c>
      <c r="AW11" s="68">
        <v>0</v>
      </c>
      <c r="AX11" s="68">
        <v>0</v>
      </c>
      <c r="AY11" s="68">
        <v>0</v>
      </c>
      <c r="AZ11" s="68">
        <v>0</v>
      </c>
      <c r="BA11" s="68">
        <v>0</v>
      </c>
      <c r="BB11" s="68">
        <v>0</v>
      </c>
      <c r="BC11" s="68">
        <v>0</v>
      </c>
      <c r="BD11" s="68">
        <v>0</v>
      </c>
      <c r="BE11" s="68">
        <v>0</v>
      </c>
      <c r="BF11" s="68">
        <v>0</v>
      </c>
      <c r="BG11" s="68">
        <v>0</v>
      </c>
      <c r="BH11" s="78">
        <v>0</v>
      </c>
      <c r="BI11" s="68">
        <v>0</v>
      </c>
      <c r="BJ11" s="68">
        <v>0</v>
      </c>
      <c r="BK11" s="68">
        <v>0</v>
      </c>
      <c r="BL11" s="68">
        <v>0</v>
      </c>
      <c r="BM11" s="68">
        <v>0</v>
      </c>
      <c r="BN11" s="68">
        <v>0</v>
      </c>
      <c r="BO11" s="68">
        <v>0</v>
      </c>
      <c r="BP11" s="68">
        <v>0</v>
      </c>
      <c r="BQ11">
        <v>0</v>
      </c>
      <c r="BR11">
        <v>0</v>
      </c>
      <c r="BS11" s="67">
        <v>0</v>
      </c>
      <c r="BT11" s="68">
        <f t="shared" si="5"/>
        <v>0</v>
      </c>
    </row>
    <row r="12" spans="1:72" ht="15" hidden="1" customHeight="1" x14ac:dyDescent="0.25">
      <c r="A12" s="21">
        <f t="shared" si="0"/>
        <v>0</v>
      </c>
      <c r="B12" s="21">
        <f t="shared" si="1"/>
        <v>0</v>
      </c>
      <c r="C12" s="21">
        <f t="shared" si="2"/>
        <v>0</v>
      </c>
      <c r="D12" s="21">
        <f t="shared" si="3"/>
        <v>0</v>
      </c>
      <c r="E12" s="21">
        <f t="shared" si="4"/>
        <v>0</v>
      </c>
      <c r="F12" s="59">
        <v>11</v>
      </c>
      <c r="G12" s="54" t="s">
        <v>532</v>
      </c>
      <c r="H12" s="54" t="s">
        <v>533</v>
      </c>
      <c r="I12" s="54" t="s">
        <v>514</v>
      </c>
      <c r="J12" s="54" t="s">
        <v>534</v>
      </c>
      <c r="K12" s="54" t="s">
        <v>484</v>
      </c>
      <c r="L12" s="54" t="s">
        <v>485</v>
      </c>
      <c r="M12" s="59"/>
      <c r="N12" s="54" t="s">
        <v>486</v>
      </c>
      <c r="O12" s="54" t="s">
        <v>485</v>
      </c>
      <c r="P12" s="59"/>
      <c r="Q12" s="54" t="s">
        <v>535</v>
      </c>
      <c r="R12" s="59">
        <v>3627.1</v>
      </c>
      <c r="S12" s="59">
        <v>3627.1</v>
      </c>
      <c r="T12" s="59"/>
      <c r="U12" s="54" t="s">
        <v>489</v>
      </c>
      <c r="V12" s="54" t="s">
        <v>151</v>
      </c>
      <c r="W12" s="54" t="s">
        <v>125</v>
      </c>
      <c r="X12" s="55">
        <v>0</v>
      </c>
      <c r="Y12" s="55">
        <v>0</v>
      </c>
      <c r="Z12" s="55">
        <v>0</v>
      </c>
      <c r="AA12" s="55">
        <v>0</v>
      </c>
      <c r="AB12" s="55">
        <v>0</v>
      </c>
      <c r="AC12" s="55">
        <v>0</v>
      </c>
      <c r="AD12" s="55">
        <v>0</v>
      </c>
      <c r="AE12" s="55">
        <v>0</v>
      </c>
      <c r="AF12" s="55">
        <v>0</v>
      </c>
      <c r="AG12" s="55">
        <v>0</v>
      </c>
      <c r="AH12" s="55">
        <v>0</v>
      </c>
      <c r="AI12" s="55">
        <v>0</v>
      </c>
      <c r="AJ12" s="55">
        <v>0</v>
      </c>
      <c r="AK12" s="55">
        <v>0</v>
      </c>
      <c r="AL12" s="55">
        <v>0</v>
      </c>
      <c r="AM12" s="55">
        <v>0</v>
      </c>
      <c r="AN12" s="55">
        <v>0</v>
      </c>
      <c r="AO12" s="55">
        <v>0</v>
      </c>
      <c r="AP12" s="55">
        <v>0</v>
      </c>
      <c r="AQ12" s="55">
        <v>0</v>
      </c>
      <c r="AR12" s="55">
        <v>0</v>
      </c>
      <c r="AS12" s="55">
        <v>0</v>
      </c>
      <c r="AT12" s="55">
        <v>0</v>
      </c>
      <c r="AU12" s="55">
        <v>0</v>
      </c>
      <c r="AV12" s="68">
        <v>0</v>
      </c>
      <c r="AW12" s="68">
        <v>0</v>
      </c>
      <c r="AX12" s="68">
        <v>0</v>
      </c>
      <c r="AY12" s="68">
        <v>0</v>
      </c>
      <c r="AZ12" s="68">
        <v>0</v>
      </c>
      <c r="BA12" s="68">
        <v>0</v>
      </c>
      <c r="BB12" s="68">
        <v>0</v>
      </c>
      <c r="BC12" s="68">
        <v>0</v>
      </c>
      <c r="BD12" s="68">
        <v>0</v>
      </c>
      <c r="BE12" s="68">
        <v>0</v>
      </c>
      <c r="BF12" s="68">
        <v>0</v>
      </c>
      <c r="BG12" s="68">
        <v>0</v>
      </c>
      <c r="BH12" s="78">
        <v>0</v>
      </c>
      <c r="BI12" s="68">
        <v>0</v>
      </c>
      <c r="BJ12" s="68">
        <v>0</v>
      </c>
      <c r="BK12" s="68">
        <v>0</v>
      </c>
      <c r="BL12" s="68">
        <v>0</v>
      </c>
      <c r="BM12" s="68">
        <v>0</v>
      </c>
      <c r="BN12" s="68">
        <v>0</v>
      </c>
      <c r="BO12" s="68">
        <v>0</v>
      </c>
      <c r="BP12" s="68">
        <v>0</v>
      </c>
      <c r="BQ12">
        <v>0</v>
      </c>
      <c r="BR12">
        <v>0</v>
      </c>
      <c r="BS12" s="67">
        <v>0</v>
      </c>
      <c r="BT12" s="68">
        <f t="shared" si="5"/>
        <v>0</v>
      </c>
    </row>
    <row r="13" spans="1:72" ht="15" hidden="1" customHeight="1" x14ac:dyDescent="0.25">
      <c r="A13" s="21">
        <f t="shared" si="0"/>
        <v>0</v>
      </c>
      <c r="B13" s="21">
        <f t="shared" si="1"/>
        <v>0</v>
      </c>
      <c r="C13" s="21">
        <f t="shared" si="2"/>
        <v>0</v>
      </c>
      <c r="D13" s="21">
        <f t="shared" si="3"/>
        <v>0</v>
      </c>
      <c r="E13" s="21">
        <f t="shared" si="4"/>
        <v>0</v>
      </c>
      <c r="F13" s="59">
        <v>12</v>
      </c>
      <c r="G13" s="54" t="s">
        <v>536</v>
      </c>
      <c r="H13" s="54" t="s">
        <v>537</v>
      </c>
      <c r="I13" s="54" t="s">
        <v>538</v>
      </c>
      <c r="J13" s="54" t="s">
        <v>539</v>
      </c>
      <c r="K13" s="54" t="s">
        <v>484</v>
      </c>
      <c r="L13" s="54" t="s">
        <v>485</v>
      </c>
      <c r="M13" s="59"/>
      <c r="N13" s="54" t="s">
        <v>486</v>
      </c>
      <c r="O13" s="54" t="s">
        <v>485</v>
      </c>
      <c r="P13" s="54" t="s">
        <v>540</v>
      </c>
      <c r="Q13" s="54" t="s">
        <v>511</v>
      </c>
      <c r="R13" s="59">
        <v>628</v>
      </c>
      <c r="S13" s="59">
        <v>628</v>
      </c>
      <c r="T13" s="59">
        <v>0</v>
      </c>
      <c r="U13" s="54" t="s">
        <v>489</v>
      </c>
      <c r="V13" s="54" t="s">
        <v>151</v>
      </c>
      <c r="W13" s="54" t="s">
        <v>125</v>
      </c>
      <c r="X13" s="55">
        <v>0</v>
      </c>
      <c r="Y13" s="55">
        <v>0</v>
      </c>
      <c r="Z13" s="55">
        <v>0</v>
      </c>
      <c r="AA13" s="55">
        <v>0</v>
      </c>
      <c r="AB13" s="55">
        <v>0</v>
      </c>
      <c r="AC13" s="55">
        <v>0</v>
      </c>
      <c r="AD13" s="55">
        <v>0</v>
      </c>
      <c r="AE13" s="55">
        <v>0</v>
      </c>
      <c r="AF13" s="55">
        <v>0</v>
      </c>
      <c r="AG13" s="55">
        <v>0</v>
      </c>
      <c r="AH13" s="55">
        <v>0</v>
      </c>
      <c r="AI13" s="55">
        <v>0</v>
      </c>
      <c r="AJ13" s="55">
        <v>0</v>
      </c>
      <c r="AK13" s="55">
        <v>0</v>
      </c>
      <c r="AL13" s="55">
        <v>0</v>
      </c>
      <c r="AM13" s="55">
        <v>0</v>
      </c>
      <c r="AN13" s="55">
        <v>0</v>
      </c>
      <c r="AO13" s="55">
        <v>0</v>
      </c>
      <c r="AP13" s="55">
        <v>0</v>
      </c>
      <c r="AQ13" s="55">
        <v>0</v>
      </c>
      <c r="AR13" s="55">
        <v>0</v>
      </c>
      <c r="AS13" s="55">
        <v>0</v>
      </c>
      <c r="AT13" s="55">
        <v>0</v>
      </c>
      <c r="AU13" s="55">
        <v>0</v>
      </c>
      <c r="AV13" s="68">
        <v>0</v>
      </c>
      <c r="AW13" s="68">
        <v>0</v>
      </c>
      <c r="AX13" s="68">
        <v>0</v>
      </c>
      <c r="AY13" s="68">
        <v>0</v>
      </c>
      <c r="AZ13" s="68">
        <v>0</v>
      </c>
      <c r="BA13" s="68">
        <v>0</v>
      </c>
      <c r="BB13" s="68">
        <v>0</v>
      </c>
      <c r="BC13" s="68">
        <v>0</v>
      </c>
      <c r="BD13" s="68">
        <v>0</v>
      </c>
      <c r="BE13" s="68">
        <v>0</v>
      </c>
      <c r="BF13" s="68">
        <v>0</v>
      </c>
      <c r="BG13" s="68">
        <v>0</v>
      </c>
      <c r="BH13" s="78">
        <v>0</v>
      </c>
      <c r="BI13" s="68">
        <v>0</v>
      </c>
      <c r="BJ13" s="68">
        <v>0</v>
      </c>
      <c r="BK13" s="68">
        <v>0</v>
      </c>
      <c r="BL13" s="68">
        <v>0</v>
      </c>
      <c r="BM13" s="68">
        <v>0</v>
      </c>
      <c r="BN13" s="68">
        <v>0</v>
      </c>
      <c r="BO13" s="68">
        <v>0</v>
      </c>
      <c r="BP13" s="68">
        <v>0</v>
      </c>
      <c r="BQ13">
        <v>0</v>
      </c>
      <c r="BR13">
        <v>0</v>
      </c>
      <c r="BS13" s="67">
        <v>0</v>
      </c>
      <c r="BT13" s="68">
        <f t="shared" si="5"/>
        <v>0</v>
      </c>
    </row>
    <row r="14" spans="1:72" ht="15" hidden="1" customHeight="1" x14ac:dyDescent="0.25">
      <c r="A14" s="21">
        <f t="shared" si="0"/>
        <v>0</v>
      </c>
      <c r="B14" s="21">
        <f t="shared" si="1"/>
        <v>0</v>
      </c>
      <c r="C14" s="21">
        <f t="shared" si="2"/>
        <v>0</v>
      </c>
      <c r="D14" s="21">
        <f t="shared" si="3"/>
        <v>0</v>
      </c>
      <c r="E14" s="21">
        <f t="shared" si="4"/>
        <v>0</v>
      </c>
      <c r="F14" s="59">
        <v>13</v>
      </c>
      <c r="G14" s="54" t="s">
        <v>541</v>
      </c>
      <c r="H14" s="54" t="s">
        <v>542</v>
      </c>
      <c r="I14" s="54" t="s">
        <v>543</v>
      </c>
      <c r="J14" s="54" t="s">
        <v>544</v>
      </c>
      <c r="K14" s="54" t="s">
        <v>484</v>
      </c>
      <c r="L14" s="54" t="s">
        <v>485</v>
      </c>
      <c r="M14" s="59"/>
      <c r="N14" s="54" t="s">
        <v>486</v>
      </c>
      <c r="O14" s="54" t="s">
        <v>545</v>
      </c>
      <c r="P14" s="54" t="s">
        <v>487</v>
      </c>
      <c r="Q14" s="54" t="s">
        <v>511</v>
      </c>
      <c r="R14" s="59">
        <v>653</v>
      </c>
      <c r="S14" s="59">
        <v>653</v>
      </c>
      <c r="T14" s="59">
        <v>0</v>
      </c>
      <c r="U14" s="54" t="s">
        <v>489</v>
      </c>
      <c r="V14" s="54" t="s">
        <v>151</v>
      </c>
      <c r="W14" s="54" t="s">
        <v>125</v>
      </c>
      <c r="X14" s="55">
        <v>0</v>
      </c>
      <c r="Y14" s="55">
        <v>0</v>
      </c>
      <c r="Z14" s="55">
        <v>0</v>
      </c>
      <c r="AA14" s="55">
        <v>0</v>
      </c>
      <c r="AB14" s="55">
        <v>0</v>
      </c>
      <c r="AC14" s="55">
        <v>0</v>
      </c>
      <c r="AD14" s="55">
        <v>0</v>
      </c>
      <c r="AE14" s="55">
        <v>0</v>
      </c>
      <c r="AF14" s="55">
        <v>0</v>
      </c>
      <c r="AG14" s="55">
        <v>0</v>
      </c>
      <c r="AH14" s="55">
        <v>0</v>
      </c>
      <c r="AI14" s="55">
        <v>0</v>
      </c>
      <c r="AJ14" s="55">
        <v>0</v>
      </c>
      <c r="AK14" s="55">
        <v>0</v>
      </c>
      <c r="AL14" s="55">
        <v>0</v>
      </c>
      <c r="AM14" s="55">
        <v>0</v>
      </c>
      <c r="AN14" s="55">
        <v>0</v>
      </c>
      <c r="AO14" s="55">
        <v>0</v>
      </c>
      <c r="AP14" s="55">
        <v>0</v>
      </c>
      <c r="AQ14" s="55">
        <v>0</v>
      </c>
      <c r="AR14" s="55">
        <v>0</v>
      </c>
      <c r="AS14" s="55">
        <v>0</v>
      </c>
      <c r="AT14" s="55">
        <v>0</v>
      </c>
      <c r="AU14" s="55">
        <v>0</v>
      </c>
      <c r="AV14" s="68">
        <v>0</v>
      </c>
      <c r="AW14" s="68">
        <v>0</v>
      </c>
      <c r="AX14" s="68">
        <v>0</v>
      </c>
      <c r="AY14" s="68">
        <v>0</v>
      </c>
      <c r="AZ14" s="68">
        <v>0</v>
      </c>
      <c r="BA14" s="68">
        <v>0</v>
      </c>
      <c r="BB14" s="68">
        <v>0</v>
      </c>
      <c r="BC14" s="68">
        <v>0</v>
      </c>
      <c r="BD14" s="68">
        <v>0</v>
      </c>
      <c r="BE14" s="68">
        <v>0</v>
      </c>
      <c r="BF14" s="68">
        <v>0</v>
      </c>
      <c r="BG14" s="68">
        <v>0</v>
      </c>
      <c r="BH14" s="78">
        <v>0</v>
      </c>
      <c r="BI14" s="68">
        <v>0</v>
      </c>
      <c r="BJ14" s="68">
        <v>0</v>
      </c>
      <c r="BK14" s="68">
        <v>0</v>
      </c>
      <c r="BL14" s="68">
        <v>0</v>
      </c>
      <c r="BM14" s="68">
        <v>0</v>
      </c>
      <c r="BN14" s="68">
        <v>0</v>
      </c>
      <c r="BO14" s="68">
        <v>0</v>
      </c>
      <c r="BP14" s="68">
        <v>0</v>
      </c>
      <c r="BQ14">
        <v>0</v>
      </c>
      <c r="BR14">
        <v>0</v>
      </c>
      <c r="BS14" s="67">
        <v>0</v>
      </c>
      <c r="BT14" s="68">
        <f t="shared" si="5"/>
        <v>0</v>
      </c>
    </row>
    <row r="15" spans="1:72" ht="15" hidden="1" customHeight="1" x14ac:dyDescent="0.25">
      <c r="A15" s="21">
        <f t="shared" si="0"/>
        <v>0</v>
      </c>
      <c r="B15" s="21">
        <f t="shared" si="1"/>
        <v>0</v>
      </c>
      <c r="C15" s="21">
        <f t="shared" si="2"/>
        <v>0</v>
      </c>
      <c r="D15" s="21">
        <f t="shared" si="3"/>
        <v>0</v>
      </c>
      <c r="E15" s="21">
        <f t="shared" si="4"/>
        <v>0</v>
      </c>
      <c r="F15" s="59">
        <v>14</v>
      </c>
      <c r="G15" s="54" t="s">
        <v>546</v>
      </c>
      <c r="H15" s="54" t="s">
        <v>547</v>
      </c>
      <c r="I15" s="54" t="s">
        <v>548</v>
      </c>
      <c r="J15" s="54" t="s">
        <v>548</v>
      </c>
      <c r="K15" s="54" t="s">
        <v>494</v>
      </c>
      <c r="L15" s="54" t="s">
        <v>485</v>
      </c>
      <c r="M15" s="59"/>
      <c r="N15" s="54" t="s">
        <v>486</v>
      </c>
      <c r="O15" s="59"/>
      <c r="P15" s="59"/>
      <c r="Q15" s="54" t="s">
        <v>488</v>
      </c>
      <c r="R15" s="59">
        <v>561.1</v>
      </c>
      <c r="S15" s="59">
        <v>561.1</v>
      </c>
      <c r="T15" s="59">
        <v>0</v>
      </c>
      <c r="U15" s="54" t="s">
        <v>489</v>
      </c>
      <c r="V15" s="54" t="s">
        <v>151</v>
      </c>
      <c r="W15" s="54" t="s">
        <v>125</v>
      </c>
      <c r="X15" s="55">
        <v>153.94193548387099</v>
      </c>
      <c r="Y15" s="55">
        <v>89.322580645161295</v>
      </c>
      <c r="Z15" s="55">
        <v>73.335483870967707</v>
      </c>
      <c r="AA15" s="55">
        <v>55.567741935483802</v>
      </c>
      <c r="AB15" s="55">
        <v>52.332258064516097</v>
      </c>
      <c r="AC15" s="55">
        <v>54.022580645161298</v>
      </c>
      <c r="AD15" s="55">
        <v>49.387096774193502</v>
      </c>
      <c r="AE15" s="55">
        <v>47.647465437788</v>
      </c>
      <c r="AF15" s="55">
        <v>70.739631336405495</v>
      </c>
      <c r="AG15" s="55">
        <v>55.203225806451599</v>
      </c>
      <c r="AH15" s="55">
        <v>74.345161290322594</v>
      </c>
      <c r="AI15" s="55">
        <v>64.754838709677401</v>
      </c>
      <c r="AJ15" s="55">
        <v>68.954838709677404</v>
      </c>
      <c r="AK15" s="55">
        <v>90.064516129032299</v>
      </c>
      <c r="AL15" s="55">
        <v>104.38064516129</v>
      </c>
      <c r="AM15" s="55">
        <v>142.26451612903199</v>
      </c>
      <c r="AN15" s="55">
        <v>134.70967741935499</v>
      </c>
      <c r="AO15" s="55">
        <v>127.725806451613</v>
      </c>
      <c r="AP15" s="55">
        <v>76.5</v>
      </c>
      <c r="AQ15" s="55">
        <v>0</v>
      </c>
      <c r="AR15" s="55">
        <v>0</v>
      </c>
      <c r="AS15" s="55">
        <v>0</v>
      </c>
      <c r="AT15" s="55">
        <v>0</v>
      </c>
      <c r="AU15" s="55">
        <v>0</v>
      </c>
      <c r="AV15" s="68">
        <v>0</v>
      </c>
      <c r="AW15" s="68">
        <v>0</v>
      </c>
      <c r="AX15" s="68">
        <v>0</v>
      </c>
      <c r="AY15" s="68">
        <v>0</v>
      </c>
      <c r="AZ15" s="68">
        <v>0</v>
      </c>
      <c r="BA15" s="68">
        <v>0</v>
      </c>
      <c r="BB15" s="68">
        <v>0</v>
      </c>
      <c r="BC15" s="68">
        <v>0</v>
      </c>
      <c r="BD15" s="68">
        <v>0</v>
      </c>
      <c r="BE15" s="68">
        <v>0</v>
      </c>
      <c r="BF15" s="68">
        <v>0</v>
      </c>
      <c r="BG15" s="68">
        <v>0</v>
      </c>
      <c r="BH15" s="78">
        <v>0</v>
      </c>
      <c r="BI15" s="68">
        <v>0</v>
      </c>
      <c r="BJ15" s="68">
        <v>0</v>
      </c>
      <c r="BK15" s="68">
        <v>0</v>
      </c>
      <c r="BL15" s="68">
        <v>0</v>
      </c>
      <c r="BM15" s="68">
        <v>0</v>
      </c>
      <c r="BN15" s="68">
        <v>0</v>
      </c>
      <c r="BO15" s="68">
        <v>0</v>
      </c>
      <c r="BP15" s="68">
        <v>0</v>
      </c>
      <c r="BQ15">
        <v>0</v>
      </c>
      <c r="BR15">
        <v>0</v>
      </c>
      <c r="BS15" s="67">
        <v>0</v>
      </c>
      <c r="BT15" s="68">
        <f t="shared" si="5"/>
        <v>0</v>
      </c>
    </row>
    <row r="16" spans="1:72" ht="15" hidden="1" customHeight="1" x14ac:dyDescent="0.25">
      <c r="A16" s="21">
        <f t="shared" si="0"/>
        <v>0</v>
      </c>
      <c r="B16" s="21">
        <f t="shared" si="1"/>
        <v>0</v>
      </c>
      <c r="C16" s="21">
        <f t="shared" si="2"/>
        <v>0</v>
      </c>
      <c r="D16" s="21">
        <f t="shared" si="3"/>
        <v>0</v>
      </c>
      <c r="E16" s="21">
        <f t="shared" si="4"/>
        <v>0</v>
      </c>
      <c r="F16" s="59">
        <v>15</v>
      </c>
      <c r="G16" s="54" t="s">
        <v>549</v>
      </c>
      <c r="H16" s="54" t="s">
        <v>550</v>
      </c>
      <c r="I16" s="54" t="s">
        <v>551</v>
      </c>
      <c r="J16" s="54" t="s">
        <v>552</v>
      </c>
      <c r="K16" s="54" t="s">
        <v>494</v>
      </c>
      <c r="L16" s="54" t="s">
        <v>485</v>
      </c>
      <c r="M16" s="59"/>
      <c r="N16" s="54" t="s">
        <v>486</v>
      </c>
      <c r="O16" s="54" t="s">
        <v>553</v>
      </c>
      <c r="P16" s="54" t="s">
        <v>554</v>
      </c>
      <c r="Q16" s="54" t="s">
        <v>555</v>
      </c>
      <c r="R16" s="59">
        <v>470.33</v>
      </c>
      <c r="S16" s="59">
        <v>1411</v>
      </c>
      <c r="T16" s="59">
        <v>0</v>
      </c>
      <c r="U16" s="54" t="s">
        <v>489</v>
      </c>
      <c r="V16" s="54" t="s">
        <v>151</v>
      </c>
      <c r="W16" s="54" t="s">
        <v>125</v>
      </c>
      <c r="X16" s="55">
        <v>0</v>
      </c>
      <c r="Y16" s="55">
        <v>0</v>
      </c>
      <c r="Z16" s="55">
        <v>0</v>
      </c>
      <c r="AA16" s="55">
        <v>0</v>
      </c>
      <c r="AB16" s="55">
        <v>0</v>
      </c>
      <c r="AC16" s="55">
        <v>0</v>
      </c>
      <c r="AD16" s="55">
        <v>0</v>
      </c>
      <c r="AE16" s="55">
        <v>0</v>
      </c>
      <c r="AF16" s="55">
        <v>0</v>
      </c>
      <c r="AG16" s="55">
        <v>0</v>
      </c>
      <c r="AH16" s="55">
        <v>0</v>
      </c>
      <c r="AI16" s="55">
        <v>0</v>
      </c>
      <c r="AJ16" s="55">
        <v>0</v>
      </c>
      <c r="AK16" s="55">
        <v>0</v>
      </c>
      <c r="AL16" s="55">
        <v>0</v>
      </c>
      <c r="AM16" s="55">
        <v>0</v>
      </c>
      <c r="AN16" s="55">
        <v>0</v>
      </c>
      <c r="AO16" s="55">
        <v>0</v>
      </c>
      <c r="AP16" s="55">
        <v>0</v>
      </c>
      <c r="AQ16" s="55">
        <v>0</v>
      </c>
      <c r="AR16" s="55">
        <v>0</v>
      </c>
      <c r="AS16" s="55">
        <v>0</v>
      </c>
      <c r="AT16" s="55">
        <v>0</v>
      </c>
      <c r="AU16" s="55">
        <v>0</v>
      </c>
      <c r="AV16" s="68">
        <v>0</v>
      </c>
      <c r="AW16" s="68">
        <v>0</v>
      </c>
      <c r="AX16" s="68">
        <v>0</v>
      </c>
      <c r="AY16" s="68">
        <v>0</v>
      </c>
      <c r="AZ16" s="68">
        <v>0</v>
      </c>
      <c r="BA16" s="68">
        <v>0</v>
      </c>
      <c r="BB16" s="68">
        <v>0</v>
      </c>
      <c r="BC16" s="68">
        <v>0</v>
      </c>
      <c r="BD16" s="68">
        <v>0</v>
      </c>
      <c r="BE16" s="68">
        <v>0</v>
      </c>
      <c r="BF16" s="68">
        <v>0</v>
      </c>
      <c r="BG16" s="68">
        <v>0</v>
      </c>
      <c r="BH16" s="78">
        <v>0</v>
      </c>
      <c r="BI16" s="68">
        <v>0</v>
      </c>
      <c r="BJ16" s="68">
        <v>0</v>
      </c>
      <c r="BK16" s="68">
        <v>0</v>
      </c>
      <c r="BL16" s="68">
        <v>0</v>
      </c>
      <c r="BM16" s="68">
        <v>0</v>
      </c>
      <c r="BN16" s="68">
        <v>0</v>
      </c>
      <c r="BO16" s="68">
        <v>0</v>
      </c>
      <c r="BP16" s="68">
        <v>0</v>
      </c>
      <c r="BQ16">
        <v>0</v>
      </c>
      <c r="BR16">
        <v>0</v>
      </c>
      <c r="BS16" s="67">
        <v>0</v>
      </c>
      <c r="BT16" s="68">
        <f t="shared" si="5"/>
        <v>0</v>
      </c>
    </row>
    <row r="17" spans="1:72" ht="15" hidden="1" customHeight="1" x14ac:dyDescent="0.25">
      <c r="A17" s="21">
        <f t="shared" si="0"/>
        <v>0</v>
      </c>
      <c r="B17" s="21">
        <f t="shared" si="1"/>
        <v>0</v>
      </c>
      <c r="C17" s="21">
        <f t="shared" si="2"/>
        <v>0</v>
      </c>
      <c r="D17" s="21">
        <f t="shared" si="3"/>
        <v>0</v>
      </c>
      <c r="E17" s="21">
        <f t="shared" si="4"/>
        <v>0</v>
      </c>
      <c r="F17" s="59">
        <v>16</v>
      </c>
      <c r="G17" s="54" t="s">
        <v>556</v>
      </c>
      <c r="H17" s="54" t="s">
        <v>557</v>
      </c>
      <c r="I17" s="54" t="s">
        <v>551</v>
      </c>
      <c r="J17" s="54" t="s">
        <v>558</v>
      </c>
      <c r="K17" s="54" t="s">
        <v>484</v>
      </c>
      <c r="L17" s="54" t="s">
        <v>485</v>
      </c>
      <c r="M17" s="59"/>
      <c r="N17" s="54" t="s">
        <v>486</v>
      </c>
      <c r="O17" s="54" t="s">
        <v>485</v>
      </c>
      <c r="P17" s="54" t="s">
        <v>554</v>
      </c>
      <c r="Q17" s="54" t="s">
        <v>517</v>
      </c>
      <c r="R17" s="59">
        <v>487</v>
      </c>
      <c r="S17" s="59">
        <v>487</v>
      </c>
      <c r="T17" s="59">
        <v>0</v>
      </c>
      <c r="U17" s="54" t="s">
        <v>489</v>
      </c>
      <c r="V17" s="54" t="s">
        <v>151</v>
      </c>
      <c r="W17" s="54" t="s">
        <v>125</v>
      </c>
      <c r="X17" s="55">
        <v>0</v>
      </c>
      <c r="Y17" s="55">
        <v>0</v>
      </c>
      <c r="Z17" s="55">
        <v>0</v>
      </c>
      <c r="AA17" s="55">
        <v>0</v>
      </c>
      <c r="AB17" s="55">
        <v>0</v>
      </c>
      <c r="AC17" s="55">
        <v>0</v>
      </c>
      <c r="AD17" s="55">
        <v>0</v>
      </c>
      <c r="AE17" s="55">
        <v>0</v>
      </c>
      <c r="AF17" s="55">
        <v>0</v>
      </c>
      <c r="AG17" s="55">
        <v>0</v>
      </c>
      <c r="AH17" s="55">
        <v>0</v>
      </c>
      <c r="AI17" s="55">
        <v>0</v>
      </c>
      <c r="AJ17" s="55">
        <v>0</v>
      </c>
      <c r="AK17" s="55">
        <v>0</v>
      </c>
      <c r="AL17" s="55">
        <v>0</v>
      </c>
      <c r="AM17" s="55">
        <v>0</v>
      </c>
      <c r="AN17" s="55">
        <v>0</v>
      </c>
      <c r="AO17" s="55">
        <v>0</v>
      </c>
      <c r="AP17" s="55">
        <v>0</v>
      </c>
      <c r="AQ17" s="55">
        <v>0</v>
      </c>
      <c r="AR17" s="55">
        <v>0</v>
      </c>
      <c r="AS17" s="55">
        <v>0</v>
      </c>
      <c r="AT17" s="55">
        <v>0</v>
      </c>
      <c r="AU17" s="55">
        <v>0</v>
      </c>
      <c r="AV17" s="68">
        <v>0</v>
      </c>
      <c r="AW17" s="68">
        <v>0</v>
      </c>
      <c r="AX17" s="68">
        <v>0</v>
      </c>
      <c r="AY17" s="68">
        <v>0</v>
      </c>
      <c r="AZ17" s="68">
        <v>0</v>
      </c>
      <c r="BA17" s="68">
        <v>0</v>
      </c>
      <c r="BB17" s="68">
        <v>0</v>
      </c>
      <c r="BC17" s="68">
        <v>0</v>
      </c>
      <c r="BD17" s="68">
        <v>0</v>
      </c>
      <c r="BE17" s="68">
        <v>0</v>
      </c>
      <c r="BF17" s="68">
        <v>0</v>
      </c>
      <c r="BG17" s="68">
        <v>0</v>
      </c>
      <c r="BH17" s="78">
        <v>0</v>
      </c>
      <c r="BI17" s="68">
        <v>0</v>
      </c>
      <c r="BJ17" s="68">
        <v>0</v>
      </c>
      <c r="BK17" s="68">
        <v>0</v>
      </c>
      <c r="BL17" s="68">
        <v>0</v>
      </c>
      <c r="BM17" s="68">
        <v>0</v>
      </c>
      <c r="BN17" s="68">
        <v>0</v>
      </c>
      <c r="BO17" s="68">
        <v>0</v>
      </c>
      <c r="BP17" s="68">
        <v>0</v>
      </c>
      <c r="BQ17">
        <v>0</v>
      </c>
      <c r="BR17">
        <v>0</v>
      </c>
      <c r="BS17" s="67">
        <v>0</v>
      </c>
      <c r="BT17" s="68">
        <f t="shared" si="5"/>
        <v>0</v>
      </c>
    </row>
    <row r="18" spans="1:72" ht="15" hidden="1" customHeight="1" x14ac:dyDescent="0.25">
      <c r="A18" s="21">
        <f t="shared" si="0"/>
        <v>0</v>
      </c>
      <c r="B18" s="21">
        <f t="shared" si="1"/>
        <v>0</v>
      </c>
      <c r="C18" s="21">
        <f t="shared" si="2"/>
        <v>0</v>
      </c>
      <c r="D18" s="21">
        <f t="shared" si="3"/>
        <v>0</v>
      </c>
      <c r="E18" s="21">
        <f t="shared" si="4"/>
        <v>0</v>
      </c>
      <c r="F18" s="59">
        <v>17</v>
      </c>
      <c r="G18" s="54" t="s">
        <v>559</v>
      </c>
      <c r="H18" s="54" t="s">
        <v>559</v>
      </c>
      <c r="I18" s="54" t="s">
        <v>523</v>
      </c>
      <c r="J18" s="54" t="s">
        <v>560</v>
      </c>
      <c r="K18" s="54" t="s">
        <v>484</v>
      </c>
      <c r="L18" s="54" t="s">
        <v>485</v>
      </c>
      <c r="M18" s="59"/>
      <c r="N18" s="54" t="s">
        <v>486</v>
      </c>
      <c r="O18" s="54" t="s">
        <v>561</v>
      </c>
      <c r="P18" s="54" t="s">
        <v>562</v>
      </c>
      <c r="Q18" s="54" t="s">
        <v>488</v>
      </c>
      <c r="R18" s="59">
        <v>835.1</v>
      </c>
      <c r="S18" s="59">
        <v>2388.44</v>
      </c>
      <c r="T18" s="59">
        <v>110</v>
      </c>
      <c r="U18" s="54" t="s">
        <v>489</v>
      </c>
      <c r="V18" s="54" t="s">
        <v>151</v>
      </c>
      <c r="W18" s="54" t="s">
        <v>125</v>
      </c>
      <c r="X18" s="55">
        <v>0</v>
      </c>
      <c r="Y18" s="55">
        <v>0</v>
      </c>
      <c r="Z18" s="55">
        <v>0</v>
      </c>
      <c r="AA18" s="55">
        <v>0</v>
      </c>
      <c r="AB18" s="55">
        <v>0</v>
      </c>
      <c r="AC18" s="55">
        <v>0</v>
      </c>
      <c r="AD18" s="55">
        <v>0</v>
      </c>
      <c r="AE18" s="55">
        <v>0</v>
      </c>
      <c r="AF18" s="55">
        <v>0</v>
      </c>
      <c r="AG18" s="55">
        <v>0</v>
      </c>
      <c r="AH18" s="55">
        <v>0</v>
      </c>
      <c r="AI18" s="55">
        <v>0</v>
      </c>
      <c r="AJ18" s="55">
        <v>0</v>
      </c>
      <c r="AK18" s="55">
        <v>0</v>
      </c>
      <c r="AL18" s="55">
        <v>0</v>
      </c>
      <c r="AM18" s="55">
        <v>0</v>
      </c>
      <c r="AN18" s="55">
        <v>0</v>
      </c>
      <c r="AO18" s="55">
        <v>0</v>
      </c>
      <c r="AP18" s="55">
        <v>0</v>
      </c>
      <c r="AQ18" s="55">
        <v>0</v>
      </c>
      <c r="AR18" s="55">
        <v>0</v>
      </c>
      <c r="AS18" s="55">
        <v>0</v>
      </c>
      <c r="AT18" s="55">
        <v>0</v>
      </c>
      <c r="AU18" s="55">
        <v>0</v>
      </c>
      <c r="AV18" s="68">
        <v>0</v>
      </c>
      <c r="AW18" s="68">
        <v>0</v>
      </c>
      <c r="AX18" s="68">
        <v>0</v>
      </c>
      <c r="AY18" s="68">
        <v>0</v>
      </c>
      <c r="AZ18" s="68">
        <v>0</v>
      </c>
      <c r="BA18" s="68">
        <v>0</v>
      </c>
      <c r="BB18" s="68">
        <v>0</v>
      </c>
      <c r="BC18" s="68">
        <v>0</v>
      </c>
      <c r="BD18" s="68">
        <v>0</v>
      </c>
      <c r="BE18" s="68">
        <v>0</v>
      </c>
      <c r="BF18" s="68">
        <v>0</v>
      </c>
      <c r="BG18" s="68">
        <v>0</v>
      </c>
      <c r="BH18" s="78">
        <v>0</v>
      </c>
      <c r="BI18" s="68">
        <v>0</v>
      </c>
      <c r="BJ18" s="68">
        <v>0</v>
      </c>
      <c r="BK18" s="68">
        <v>0</v>
      </c>
      <c r="BL18" s="68">
        <v>0</v>
      </c>
      <c r="BM18" s="68">
        <v>0</v>
      </c>
      <c r="BN18" s="68">
        <v>0</v>
      </c>
      <c r="BO18" s="68">
        <v>0</v>
      </c>
      <c r="BP18" s="68">
        <v>0</v>
      </c>
      <c r="BQ18">
        <v>0</v>
      </c>
      <c r="BR18">
        <v>0</v>
      </c>
      <c r="BS18" s="67">
        <v>0</v>
      </c>
      <c r="BT18" s="68">
        <f t="shared" si="5"/>
        <v>0</v>
      </c>
    </row>
    <row r="19" spans="1:72" ht="15" hidden="1" customHeight="1" x14ac:dyDescent="0.25">
      <c r="A19" s="21">
        <f t="shared" si="0"/>
        <v>0</v>
      </c>
      <c r="B19" s="21">
        <f t="shared" si="1"/>
        <v>0</v>
      </c>
      <c r="C19" s="21">
        <f t="shared" si="2"/>
        <v>0</v>
      </c>
      <c r="D19" s="21">
        <f t="shared" si="3"/>
        <v>0</v>
      </c>
      <c r="E19" s="21">
        <f t="shared" si="4"/>
        <v>0</v>
      </c>
      <c r="F19" s="59">
        <v>18</v>
      </c>
      <c r="G19" s="54" t="s">
        <v>563</v>
      </c>
      <c r="H19" s="54" t="s">
        <v>564</v>
      </c>
      <c r="I19" s="54" t="s">
        <v>523</v>
      </c>
      <c r="J19" s="54" t="s">
        <v>565</v>
      </c>
      <c r="K19" s="54" t="s">
        <v>484</v>
      </c>
      <c r="L19" s="54" t="s">
        <v>485</v>
      </c>
      <c r="M19" s="59"/>
      <c r="N19" s="54" t="s">
        <v>486</v>
      </c>
      <c r="O19" s="54" t="s">
        <v>561</v>
      </c>
      <c r="P19" s="54" t="s">
        <v>562</v>
      </c>
      <c r="Q19" s="54" t="s">
        <v>555</v>
      </c>
      <c r="R19" s="59">
        <v>727.9</v>
      </c>
      <c r="S19" s="59">
        <v>2388.44</v>
      </c>
      <c r="T19" s="59">
        <v>110</v>
      </c>
      <c r="U19" s="54" t="s">
        <v>489</v>
      </c>
      <c r="V19" s="54" t="s">
        <v>151</v>
      </c>
      <c r="W19" s="54" t="s">
        <v>125</v>
      </c>
      <c r="X19" s="55">
        <v>0</v>
      </c>
      <c r="Y19" s="55">
        <v>0</v>
      </c>
      <c r="Z19" s="55">
        <v>0</v>
      </c>
      <c r="AA19" s="55">
        <v>0</v>
      </c>
      <c r="AB19" s="55">
        <v>0</v>
      </c>
      <c r="AC19" s="55">
        <v>0</v>
      </c>
      <c r="AD19" s="55">
        <v>0</v>
      </c>
      <c r="AE19" s="55">
        <v>0</v>
      </c>
      <c r="AF19" s="55">
        <v>0</v>
      </c>
      <c r="AG19" s="55">
        <v>0</v>
      </c>
      <c r="AH19" s="55">
        <v>0</v>
      </c>
      <c r="AI19" s="55">
        <v>0</v>
      </c>
      <c r="AJ19" s="55">
        <v>0</v>
      </c>
      <c r="AK19" s="55">
        <v>0</v>
      </c>
      <c r="AL19" s="55">
        <v>0</v>
      </c>
      <c r="AM19" s="55">
        <v>0</v>
      </c>
      <c r="AN19" s="55">
        <v>0</v>
      </c>
      <c r="AO19" s="55">
        <v>0</v>
      </c>
      <c r="AP19" s="55">
        <v>0</v>
      </c>
      <c r="AQ19" s="55">
        <v>0</v>
      </c>
      <c r="AR19" s="55">
        <v>0</v>
      </c>
      <c r="AS19" s="55">
        <v>0</v>
      </c>
      <c r="AT19" s="55">
        <v>0</v>
      </c>
      <c r="AU19" s="55">
        <v>0</v>
      </c>
      <c r="AV19" s="68">
        <v>0</v>
      </c>
      <c r="AW19" s="68">
        <v>0</v>
      </c>
      <c r="AX19" s="68">
        <v>0</v>
      </c>
      <c r="AY19" s="68">
        <v>0</v>
      </c>
      <c r="AZ19" s="68">
        <v>0</v>
      </c>
      <c r="BA19" s="68">
        <v>0</v>
      </c>
      <c r="BB19" s="68">
        <v>0</v>
      </c>
      <c r="BC19" s="68">
        <v>0</v>
      </c>
      <c r="BD19" s="68">
        <v>0</v>
      </c>
      <c r="BE19" s="68">
        <v>0</v>
      </c>
      <c r="BF19" s="68">
        <v>0</v>
      </c>
      <c r="BG19" s="68">
        <v>0</v>
      </c>
      <c r="BH19" s="78">
        <v>0</v>
      </c>
      <c r="BI19" s="68">
        <v>0</v>
      </c>
      <c r="BJ19" s="68">
        <v>0</v>
      </c>
      <c r="BK19" s="68">
        <v>0</v>
      </c>
      <c r="BL19" s="68">
        <v>0</v>
      </c>
      <c r="BM19" s="68">
        <v>0</v>
      </c>
      <c r="BN19" s="68">
        <v>0</v>
      </c>
      <c r="BO19" s="68">
        <v>0</v>
      </c>
      <c r="BP19" s="68">
        <v>0</v>
      </c>
      <c r="BQ19">
        <v>0</v>
      </c>
      <c r="BR19">
        <v>0</v>
      </c>
      <c r="BS19" s="67">
        <v>0</v>
      </c>
      <c r="BT19" s="68">
        <f t="shared" si="5"/>
        <v>0</v>
      </c>
    </row>
    <row r="20" spans="1:72" ht="15" hidden="1" customHeight="1" x14ac:dyDescent="0.25">
      <c r="A20" s="21">
        <f t="shared" si="0"/>
        <v>0</v>
      </c>
      <c r="B20" s="21">
        <f t="shared" si="1"/>
        <v>0</v>
      </c>
      <c r="C20" s="21">
        <f t="shared" si="2"/>
        <v>0</v>
      </c>
      <c r="D20" s="21">
        <f t="shared" si="3"/>
        <v>0</v>
      </c>
      <c r="E20" s="21">
        <f t="shared" si="4"/>
        <v>0</v>
      </c>
      <c r="F20" s="59">
        <v>19</v>
      </c>
      <c r="G20" s="54" t="s">
        <v>566</v>
      </c>
      <c r="H20" s="54" t="s">
        <v>566</v>
      </c>
      <c r="I20" s="54" t="s">
        <v>523</v>
      </c>
      <c r="J20" s="54" t="s">
        <v>567</v>
      </c>
      <c r="K20" s="54" t="s">
        <v>484</v>
      </c>
      <c r="L20" s="54" t="s">
        <v>485</v>
      </c>
      <c r="M20" s="59"/>
      <c r="N20" s="54" t="s">
        <v>486</v>
      </c>
      <c r="O20" s="54" t="s">
        <v>561</v>
      </c>
      <c r="P20" s="54" t="s">
        <v>562</v>
      </c>
      <c r="Q20" s="54" t="s">
        <v>488</v>
      </c>
      <c r="R20" s="59">
        <v>825.44</v>
      </c>
      <c r="S20" s="59">
        <v>2388.44</v>
      </c>
      <c r="T20" s="59">
        <v>0</v>
      </c>
      <c r="U20" s="54" t="s">
        <v>489</v>
      </c>
      <c r="V20" s="54" t="s">
        <v>151</v>
      </c>
      <c r="W20" s="54" t="s">
        <v>125</v>
      </c>
      <c r="X20" s="55">
        <v>0</v>
      </c>
      <c r="Y20" s="55">
        <v>0</v>
      </c>
      <c r="Z20" s="55">
        <v>0</v>
      </c>
      <c r="AA20" s="55">
        <v>0</v>
      </c>
      <c r="AB20" s="55">
        <v>0</v>
      </c>
      <c r="AC20" s="55">
        <v>0</v>
      </c>
      <c r="AD20" s="55">
        <v>0</v>
      </c>
      <c r="AE20" s="55">
        <v>0</v>
      </c>
      <c r="AF20" s="55">
        <v>0</v>
      </c>
      <c r="AG20" s="55">
        <v>0</v>
      </c>
      <c r="AH20" s="55">
        <v>0</v>
      </c>
      <c r="AI20" s="55">
        <v>0</v>
      </c>
      <c r="AJ20" s="55">
        <v>0</v>
      </c>
      <c r="AK20" s="55">
        <v>0</v>
      </c>
      <c r="AL20" s="55">
        <v>0</v>
      </c>
      <c r="AM20" s="55">
        <v>0</v>
      </c>
      <c r="AN20" s="55">
        <v>0</v>
      </c>
      <c r="AO20" s="55">
        <v>0</v>
      </c>
      <c r="AP20" s="55">
        <v>0</v>
      </c>
      <c r="AQ20" s="55">
        <v>0</v>
      </c>
      <c r="AR20" s="55">
        <v>0</v>
      </c>
      <c r="AS20" s="55">
        <v>0</v>
      </c>
      <c r="AT20" s="55">
        <v>0</v>
      </c>
      <c r="AU20" s="55">
        <v>0</v>
      </c>
      <c r="AV20" s="68">
        <v>0</v>
      </c>
      <c r="AW20" s="68">
        <v>0</v>
      </c>
      <c r="AX20" s="68">
        <v>0</v>
      </c>
      <c r="AY20" s="68">
        <v>0</v>
      </c>
      <c r="AZ20" s="68">
        <v>0</v>
      </c>
      <c r="BA20" s="68">
        <v>0</v>
      </c>
      <c r="BB20" s="68">
        <v>0</v>
      </c>
      <c r="BC20" s="68">
        <v>0</v>
      </c>
      <c r="BD20" s="68">
        <v>0</v>
      </c>
      <c r="BE20" s="68">
        <v>0</v>
      </c>
      <c r="BF20" s="68">
        <v>0</v>
      </c>
      <c r="BG20" s="68">
        <v>0</v>
      </c>
      <c r="BH20" s="78">
        <v>0</v>
      </c>
      <c r="BI20" s="68">
        <v>0</v>
      </c>
      <c r="BJ20" s="68">
        <v>0</v>
      </c>
      <c r="BK20" s="68">
        <v>0</v>
      </c>
      <c r="BL20" s="68">
        <v>0</v>
      </c>
      <c r="BM20" s="68">
        <v>0</v>
      </c>
      <c r="BN20" s="68">
        <v>0</v>
      </c>
      <c r="BO20" s="68">
        <v>0</v>
      </c>
      <c r="BP20" s="68">
        <v>0</v>
      </c>
      <c r="BQ20">
        <v>0</v>
      </c>
      <c r="BR20">
        <v>0</v>
      </c>
      <c r="BS20" s="67">
        <v>0</v>
      </c>
      <c r="BT20" s="68">
        <f t="shared" si="5"/>
        <v>0</v>
      </c>
    </row>
    <row r="21" spans="1:72" ht="15" hidden="1" customHeight="1" x14ac:dyDescent="0.25">
      <c r="A21" s="21">
        <f t="shared" si="0"/>
        <v>7056.0000000000027</v>
      </c>
      <c r="B21" s="21">
        <f t="shared" si="1"/>
        <v>3002.0000000000027</v>
      </c>
      <c r="C21" s="21">
        <f t="shared" si="2"/>
        <v>1393.483870967742</v>
      </c>
      <c r="D21" s="21">
        <f t="shared" si="3"/>
        <v>1160.322580645161</v>
      </c>
      <c r="E21" s="21">
        <f t="shared" si="4"/>
        <v>1500.1935483870971</v>
      </c>
      <c r="F21" s="59">
        <v>20</v>
      </c>
      <c r="G21" s="54" t="s">
        <v>568</v>
      </c>
      <c r="H21" s="54" t="s">
        <v>568</v>
      </c>
      <c r="I21" s="54" t="s">
        <v>569</v>
      </c>
      <c r="J21" s="54" t="s">
        <v>569</v>
      </c>
      <c r="K21" s="54" t="s">
        <v>494</v>
      </c>
      <c r="L21" s="54" t="s">
        <v>509</v>
      </c>
      <c r="M21" s="59"/>
      <c r="N21" s="54" t="s">
        <v>486</v>
      </c>
      <c r="O21" s="54" t="s">
        <v>570</v>
      </c>
      <c r="P21" s="54" t="s">
        <v>487</v>
      </c>
      <c r="Q21" s="54" t="s">
        <v>488</v>
      </c>
      <c r="R21" s="59">
        <v>700</v>
      </c>
      <c r="S21" s="59">
        <v>700</v>
      </c>
      <c r="T21" s="59">
        <v>0</v>
      </c>
      <c r="U21" s="54" t="s">
        <v>489</v>
      </c>
      <c r="V21" s="54" t="s">
        <v>151</v>
      </c>
      <c r="W21" s="54" t="s">
        <v>125</v>
      </c>
      <c r="X21" s="55">
        <v>1106.4096774193499</v>
      </c>
      <c r="Y21" s="55">
        <v>930.22580645161202</v>
      </c>
      <c r="Z21" s="55">
        <v>764.36451612903204</v>
      </c>
      <c r="AA21" s="55">
        <v>772.63548387096705</v>
      </c>
      <c r="AB21" s="55">
        <v>650.16451612903302</v>
      </c>
      <c r="AC21" s="55">
        <v>715.67419354838705</v>
      </c>
      <c r="AD21" s="55">
        <v>657.90322580645204</v>
      </c>
      <c r="AE21" s="55">
        <v>600.25115207373301</v>
      </c>
      <c r="AF21" s="55">
        <v>678.91013824884806</v>
      </c>
      <c r="AG21" s="55">
        <v>654.56129032258104</v>
      </c>
      <c r="AH21" s="55">
        <v>730.18064516129004</v>
      </c>
      <c r="AI21" s="55">
        <v>897.619354838709</v>
      </c>
      <c r="AJ21" s="55">
        <v>1250.96129032258</v>
      </c>
      <c r="AK21" s="55">
        <v>1003.61290322581</v>
      </c>
      <c r="AL21" s="55">
        <v>780.22580645161395</v>
      </c>
      <c r="AM21" s="55">
        <v>748.48387096774195</v>
      </c>
      <c r="AN21" s="55">
        <v>681.38709677419399</v>
      </c>
      <c r="AO21" s="55">
        <v>660.92903225806401</v>
      </c>
      <c r="AP21" s="55">
        <v>684.74838709677397</v>
      </c>
      <c r="AQ21" s="55">
        <v>709.05875576036794</v>
      </c>
      <c r="AR21" s="55">
        <v>733.26382488479305</v>
      </c>
      <c r="AS21" s="55">
        <v>720.22903225806499</v>
      </c>
      <c r="AT21" s="55">
        <v>765.9</v>
      </c>
      <c r="AU21" s="55">
        <v>829.9</v>
      </c>
      <c r="AV21" s="68">
        <v>1115.45483870968</v>
      </c>
      <c r="AW21" s="68">
        <v>1512.5483870967701</v>
      </c>
      <c r="AX21" s="68">
        <v>837.39677419354905</v>
      </c>
      <c r="AY21" s="68">
        <v>773.82903225806501</v>
      </c>
      <c r="AZ21" s="68">
        <v>731.62958843159004</v>
      </c>
      <c r="BA21" s="68">
        <v>833.491379310345</v>
      </c>
      <c r="BB21" s="68">
        <v>776.52419354838696</v>
      </c>
      <c r="BC21" s="68">
        <v>1084.1568409343699</v>
      </c>
      <c r="BD21" s="68">
        <v>1176.7463848720799</v>
      </c>
      <c r="BE21" s="68">
        <v>745.12258064516095</v>
      </c>
      <c r="BF21" s="68">
        <v>900.32903225806501</v>
      </c>
      <c r="BG21" s="68">
        <v>975.87096774193503</v>
      </c>
      <c r="BH21" s="78">
        <v>1148.03225806452</v>
      </c>
      <c r="BI21" s="68">
        <v>1109.58064516129</v>
      </c>
      <c r="BJ21" s="68">
        <v>744.38709677419297</v>
      </c>
      <c r="BK21" s="68">
        <v>462.677419354839</v>
      </c>
      <c r="BL21" s="68">
        <v>437.52258064516099</v>
      </c>
      <c r="BM21" s="68">
        <v>493.28387096774202</v>
      </c>
      <c r="BN21" s="68">
        <v>449.25806451612902</v>
      </c>
      <c r="BO21" s="68">
        <v>334.36520737327203</v>
      </c>
      <c r="BP21" s="68">
        <v>376.69930875576</v>
      </c>
      <c r="BQ21">
        <v>376.89354838709698</v>
      </c>
      <c r="BR21">
        <v>463.97741935483901</v>
      </c>
      <c r="BS21" s="67">
        <v>659.322580645161</v>
      </c>
      <c r="BT21" s="68">
        <f t="shared" si="5"/>
        <v>1217.5702764976959</v>
      </c>
    </row>
    <row r="22" spans="1:72" ht="15" hidden="1" customHeight="1" x14ac:dyDescent="0.25">
      <c r="A22" s="21">
        <f t="shared" si="0"/>
        <v>0</v>
      </c>
      <c r="B22" s="21">
        <f t="shared" si="1"/>
        <v>0</v>
      </c>
      <c r="C22" s="21">
        <f t="shared" si="2"/>
        <v>0</v>
      </c>
      <c r="D22" s="21">
        <f t="shared" si="3"/>
        <v>0</v>
      </c>
      <c r="E22" s="21">
        <f t="shared" si="4"/>
        <v>0</v>
      </c>
      <c r="F22" s="59">
        <v>21</v>
      </c>
      <c r="G22" s="54" t="s">
        <v>571</v>
      </c>
      <c r="H22" s="54" t="s">
        <v>572</v>
      </c>
      <c r="I22" s="54" t="s">
        <v>573</v>
      </c>
      <c r="J22" s="54" t="s">
        <v>574</v>
      </c>
      <c r="K22" s="54" t="s">
        <v>484</v>
      </c>
      <c r="L22" s="54" t="s">
        <v>485</v>
      </c>
      <c r="M22" s="59"/>
      <c r="N22" s="54" t="s">
        <v>486</v>
      </c>
      <c r="O22" s="54" t="s">
        <v>485</v>
      </c>
      <c r="P22" s="54" t="s">
        <v>487</v>
      </c>
      <c r="Q22" s="54" t="s">
        <v>511</v>
      </c>
      <c r="R22" s="59">
        <v>1057.5</v>
      </c>
      <c r="S22" s="59">
        <v>1057.5</v>
      </c>
      <c r="T22" s="59">
        <v>0</v>
      </c>
      <c r="U22" s="54" t="s">
        <v>489</v>
      </c>
      <c r="V22" s="54" t="s">
        <v>151</v>
      </c>
      <c r="W22" s="54" t="s">
        <v>125</v>
      </c>
      <c r="X22" s="55">
        <v>0</v>
      </c>
      <c r="Y22" s="55">
        <v>0</v>
      </c>
      <c r="Z22" s="55">
        <v>0</v>
      </c>
      <c r="AA22" s="55">
        <v>0</v>
      </c>
      <c r="AB22" s="55">
        <v>0</v>
      </c>
      <c r="AC22" s="55">
        <v>0</v>
      </c>
      <c r="AD22" s="55">
        <v>0</v>
      </c>
      <c r="AE22" s="55">
        <v>0</v>
      </c>
      <c r="AF22" s="55">
        <v>0</v>
      </c>
      <c r="AG22" s="55">
        <v>0</v>
      </c>
      <c r="AH22" s="55">
        <v>0</v>
      </c>
      <c r="AI22" s="55">
        <v>0</v>
      </c>
      <c r="AJ22" s="55">
        <v>0</v>
      </c>
      <c r="AK22" s="55">
        <v>0</v>
      </c>
      <c r="AL22" s="55">
        <v>0</v>
      </c>
      <c r="AM22" s="55">
        <v>0</v>
      </c>
      <c r="AN22" s="55">
        <v>0</v>
      </c>
      <c r="AO22" s="55">
        <v>0</v>
      </c>
      <c r="AP22" s="55">
        <v>0</v>
      </c>
      <c r="AQ22" s="55">
        <v>0</v>
      </c>
      <c r="AR22" s="55">
        <v>0</v>
      </c>
      <c r="AS22" s="55">
        <v>0</v>
      </c>
      <c r="AT22" s="55">
        <v>0</v>
      </c>
      <c r="AU22" s="55">
        <v>0</v>
      </c>
      <c r="AV22" s="68">
        <v>0</v>
      </c>
      <c r="AW22" s="68">
        <v>0</v>
      </c>
      <c r="AX22" s="68">
        <v>0</v>
      </c>
      <c r="AY22" s="68">
        <v>0</v>
      </c>
      <c r="AZ22" s="68">
        <v>0</v>
      </c>
      <c r="BA22" s="68">
        <v>0</v>
      </c>
      <c r="BB22" s="68">
        <v>0</v>
      </c>
      <c r="BC22" s="68">
        <v>0</v>
      </c>
      <c r="BD22" s="68">
        <v>0</v>
      </c>
      <c r="BE22" s="68">
        <v>0</v>
      </c>
      <c r="BF22" s="68">
        <v>0</v>
      </c>
      <c r="BG22" s="68">
        <v>0</v>
      </c>
      <c r="BH22" s="78">
        <v>0</v>
      </c>
      <c r="BI22" s="68">
        <v>0</v>
      </c>
      <c r="BJ22" s="68">
        <v>0</v>
      </c>
      <c r="BK22" s="68">
        <v>0</v>
      </c>
      <c r="BL22" s="68">
        <v>0</v>
      </c>
      <c r="BM22" s="68">
        <v>0</v>
      </c>
      <c r="BN22" s="68">
        <v>0</v>
      </c>
      <c r="BO22" s="68">
        <v>0</v>
      </c>
      <c r="BP22" s="68">
        <v>0</v>
      </c>
      <c r="BQ22">
        <v>0</v>
      </c>
      <c r="BR22">
        <v>0</v>
      </c>
      <c r="BS22" s="67">
        <v>0</v>
      </c>
      <c r="BT22" s="68">
        <f t="shared" si="5"/>
        <v>0</v>
      </c>
    </row>
    <row r="23" spans="1:72" ht="15" hidden="1" customHeight="1" x14ac:dyDescent="0.25">
      <c r="A23" s="21">
        <f t="shared" si="0"/>
        <v>0</v>
      </c>
      <c r="B23" s="21">
        <f t="shared" si="1"/>
        <v>0</v>
      </c>
      <c r="C23" s="21">
        <f t="shared" si="2"/>
        <v>0</v>
      </c>
      <c r="D23" s="21">
        <f t="shared" si="3"/>
        <v>0</v>
      </c>
      <c r="E23" s="21">
        <f t="shared" si="4"/>
        <v>0</v>
      </c>
      <c r="F23" s="59">
        <v>22</v>
      </c>
      <c r="G23" s="54" t="s">
        <v>575</v>
      </c>
      <c r="H23" s="54" t="s">
        <v>533</v>
      </c>
      <c r="I23" s="54" t="s">
        <v>514</v>
      </c>
      <c r="J23" s="54" t="s">
        <v>576</v>
      </c>
      <c r="K23" s="54" t="s">
        <v>484</v>
      </c>
      <c r="L23" s="54" t="s">
        <v>485</v>
      </c>
      <c r="M23" s="59"/>
      <c r="N23" s="54" t="s">
        <v>486</v>
      </c>
      <c r="O23" s="54" t="s">
        <v>577</v>
      </c>
      <c r="P23" s="54" t="s">
        <v>577</v>
      </c>
      <c r="Q23" s="54" t="s">
        <v>578</v>
      </c>
      <c r="R23" s="59">
        <v>3627.1</v>
      </c>
      <c r="S23" s="59">
        <v>3627.1</v>
      </c>
      <c r="T23" s="59"/>
      <c r="U23" s="54" t="s">
        <v>489</v>
      </c>
      <c r="V23" s="54" t="s">
        <v>151</v>
      </c>
      <c r="W23" s="54" t="s">
        <v>125</v>
      </c>
      <c r="X23" s="55">
        <v>0</v>
      </c>
      <c r="Y23" s="55">
        <v>0</v>
      </c>
      <c r="Z23" s="55">
        <v>0</v>
      </c>
      <c r="AA23" s="55">
        <v>0</v>
      </c>
      <c r="AB23" s="55">
        <v>0</v>
      </c>
      <c r="AC23" s="55">
        <v>0</v>
      </c>
      <c r="AD23" s="55">
        <v>0</v>
      </c>
      <c r="AE23" s="55">
        <v>0</v>
      </c>
      <c r="AF23" s="55">
        <v>0</v>
      </c>
      <c r="AG23" s="55">
        <v>0</v>
      </c>
      <c r="AH23" s="55">
        <v>0</v>
      </c>
      <c r="AI23" s="55">
        <v>0</v>
      </c>
      <c r="AJ23" s="55">
        <v>0</v>
      </c>
      <c r="AK23" s="55">
        <v>0</v>
      </c>
      <c r="AL23" s="55">
        <v>0</v>
      </c>
      <c r="AM23" s="55">
        <v>0</v>
      </c>
      <c r="AN23" s="55">
        <v>0</v>
      </c>
      <c r="AO23" s="55">
        <v>0</v>
      </c>
      <c r="AP23" s="55">
        <v>0</v>
      </c>
      <c r="AQ23" s="55">
        <v>0</v>
      </c>
      <c r="AR23" s="55">
        <v>0</v>
      </c>
      <c r="AS23" s="55">
        <v>0</v>
      </c>
      <c r="AT23" s="55">
        <v>0</v>
      </c>
      <c r="AU23" s="55">
        <v>0</v>
      </c>
      <c r="AV23" s="68">
        <v>0</v>
      </c>
      <c r="AW23" s="68">
        <v>0</v>
      </c>
      <c r="AX23" s="68">
        <v>0</v>
      </c>
      <c r="AY23" s="68">
        <v>0</v>
      </c>
      <c r="AZ23" s="68">
        <v>0</v>
      </c>
      <c r="BA23" s="68">
        <v>0</v>
      </c>
      <c r="BB23" s="68">
        <v>0</v>
      </c>
      <c r="BC23" s="68">
        <v>0</v>
      </c>
      <c r="BD23" s="68">
        <v>0</v>
      </c>
      <c r="BE23" s="68">
        <v>0</v>
      </c>
      <c r="BF23" s="68">
        <v>0</v>
      </c>
      <c r="BG23" s="68">
        <v>0</v>
      </c>
      <c r="BH23" s="78">
        <v>0</v>
      </c>
      <c r="BI23" s="68">
        <v>0</v>
      </c>
      <c r="BJ23" s="68">
        <v>0</v>
      </c>
      <c r="BK23" s="68">
        <v>0</v>
      </c>
      <c r="BL23" s="68">
        <v>0</v>
      </c>
      <c r="BM23" s="68">
        <v>0</v>
      </c>
      <c r="BN23" s="68">
        <v>0</v>
      </c>
      <c r="BO23" s="68">
        <v>0</v>
      </c>
      <c r="BP23" s="68">
        <v>0</v>
      </c>
      <c r="BQ23">
        <v>0</v>
      </c>
      <c r="BR23">
        <v>0</v>
      </c>
      <c r="BS23" s="67">
        <v>0</v>
      </c>
      <c r="BT23" s="68">
        <f t="shared" si="5"/>
        <v>0</v>
      </c>
    </row>
    <row r="24" spans="1:72" ht="15" hidden="1" customHeight="1" x14ac:dyDescent="0.25">
      <c r="A24" s="21">
        <f t="shared" si="0"/>
        <v>0</v>
      </c>
      <c r="B24" s="21">
        <f t="shared" si="1"/>
        <v>0</v>
      </c>
      <c r="C24" s="21">
        <f t="shared" si="2"/>
        <v>0</v>
      </c>
      <c r="D24" s="21">
        <f t="shared" si="3"/>
        <v>0</v>
      </c>
      <c r="E24" s="21">
        <f t="shared" si="4"/>
        <v>0</v>
      </c>
      <c r="F24" s="59">
        <v>23</v>
      </c>
      <c r="G24" s="54" t="s">
        <v>579</v>
      </c>
      <c r="H24" s="54" t="s">
        <v>579</v>
      </c>
      <c r="I24" s="54" t="s">
        <v>514</v>
      </c>
      <c r="J24" s="54" t="s">
        <v>580</v>
      </c>
      <c r="K24" s="54" t="s">
        <v>484</v>
      </c>
      <c r="L24" s="54" t="s">
        <v>485</v>
      </c>
      <c r="M24" s="59"/>
      <c r="N24" s="54" t="s">
        <v>486</v>
      </c>
      <c r="O24" s="54" t="s">
        <v>581</v>
      </c>
      <c r="P24" s="54" t="s">
        <v>516</v>
      </c>
      <c r="Q24" s="54" t="s">
        <v>488</v>
      </c>
      <c r="R24" s="59">
        <v>775.9</v>
      </c>
      <c r="S24" s="59">
        <v>1551.8</v>
      </c>
      <c r="T24" s="59">
        <v>0</v>
      </c>
      <c r="U24" s="54" t="s">
        <v>489</v>
      </c>
      <c r="V24" s="54" t="s">
        <v>151</v>
      </c>
      <c r="W24" s="54" t="s">
        <v>125</v>
      </c>
      <c r="X24" s="55">
        <v>0</v>
      </c>
      <c r="Y24" s="55">
        <v>0</v>
      </c>
      <c r="Z24" s="55">
        <v>0</v>
      </c>
      <c r="AA24" s="55">
        <v>0</v>
      </c>
      <c r="AB24" s="55">
        <v>0</v>
      </c>
      <c r="AC24" s="55">
        <v>0</v>
      </c>
      <c r="AD24" s="55">
        <v>0</v>
      </c>
      <c r="AE24" s="55">
        <v>0</v>
      </c>
      <c r="AF24" s="55">
        <v>0</v>
      </c>
      <c r="AG24" s="55">
        <v>0</v>
      </c>
      <c r="AH24" s="55">
        <v>0</v>
      </c>
      <c r="AI24" s="55">
        <v>0</v>
      </c>
      <c r="AJ24" s="55">
        <v>0</v>
      </c>
      <c r="AK24" s="55">
        <v>0</v>
      </c>
      <c r="AL24" s="55">
        <v>0</v>
      </c>
      <c r="AM24" s="55">
        <v>0</v>
      </c>
      <c r="AN24" s="55">
        <v>0</v>
      </c>
      <c r="AO24" s="55">
        <v>0</v>
      </c>
      <c r="AP24" s="55">
        <v>0</v>
      </c>
      <c r="AQ24" s="55">
        <v>0</v>
      </c>
      <c r="AR24" s="55">
        <v>0</v>
      </c>
      <c r="AS24" s="55">
        <v>0</v>
      </c>
      <c r="AT24" s="55">
        <v>0</v>
      </c>
      <c r="AU24" s="55">
        <v>0</v>
      </c>
      <c r="AV24" s="68">
        <v>0</v>
      </c>
      <c r="AW24" s="68">
        <v>0</v>
      </c>
      <c r="AX24" s="68">
        <v>0</v>
      </c>
      <c r="AY24" s="68">
        <v>0</v>
      </c>
      <c r="AZ24" s="68">
        <v>0</v>
      </c>
      <c r="BA24" s="68">
        <v>0</v>
      </c>
      <c r="BB24" s="68">
        <v>0</v>
      </c>
      <c r="BC24" s="68">
        <v>0</v>
      </c>
      <c r="BD24" s="68">
        <v>0</v>
      </c>
      <c r="BE24" s="68">
        <v>0</v>
      </c>
      <c r="BF24" s="68">
        <v>0</v>
      </c>
      <c r="BG24" s="68">
        <v>0</v>
      </c>
      <c r="BH24" s="78">
        <v>0</v>
      </c>
      <c r="BI24" s="68">
        <v>0</v>
      </c>
      <c r="BJ24" s="68">
        <v>0</v>
      </c>
      <c r="BK24" s="68">
        <v>0</v>
      </c>
      <c r="BL24" s="68">
        <v>0</v>
      </c>
      <c r="BM24" s="68">
        <v>0</v>
      </c>
      <c r="BN24" s="68">
        <v>0</v>
      </c>
      <c r="BO24" s="68">
        <v>0</v>
      </c>
      <c r="BP24" s="68">
        <v>0</v>
      </c>
      <c r="BQ24">
        <v>0</v>
      </c>
      <c r="BR24">
        <v>0</v>
      </c>
      <c r="BS24" s="67">
        <v>0</v>
      </c>
      <c r="BT24" s="68">
        <f t="shared" si="5"/>
        <v>0</v>
      </c>
    </row>
    <row r="25" spans="1:72" ht="15" hidden="1" customHeight="1" x14ac:dyDescent="0.25">
      <c r="A25" s="21">
        <f t="shared" si="0"/>
        <v>0</v>
      </c>
      <c r="B25" s="21">
        <f t="shared" si="1"/>
        <v>0</v>
      </c>
      <c r="C25" s="21">
        <f t="shared" si="2"/>
        <v>0</v>
      </c>
      <c r="D25" s="21">
        <f t="shared" si="3"/>
        <v>0</v>
      </c>
      <c r="E25" s="21">
        <f t="shared" si="4"/>
        <v>0</v>
      </c>
      <c r="F25" s="59">
        <v>24</v>
      </c>
      <c r="G25" s="54" t="s">
        <v>582</v>
      </c>
      <c r="H25" s="54" t="s">
        <v>582</v>
      </c>
      <c r="I25" s="54" t="s">
        <v>514</v>
      </c>
      <c r="J25" s="54" t="s">
        <v>583</v>
      </c>
      <c r="K25" s="54" t="s">
        <v>484</v>
      </c>
      <c r="L25" s="54" t="s">
        <v>485</v>
      </c>
      <c r="M25" s="59"/>
      <c r="N25" s="54" t="s">
        <v>486</v>
      </c>
      <c r="O25" s="54" t="s">
        <v>581</v>
      </c>
      <c r="P25" s="54" t="s">
        <v>516</v>
      </c>
      <c r="Q25" s="54" t="s">
        <v>488</v>
      </c>
      <c r="R25" s="59">
        <v>775.9</v>
      </c>
      <c r="S25" s="59">
        <v>1551.8</v>
      </c>
      <c r="T25" s="59">
        <v>69</v>
      </c>
      <c r="U25" s="54" t="s">
        <v>489</v>
      </c>
      <c r="V25" s="54" t="s">
        <v>151</v>
      </c>
      <c r="W25" s="54" t="s">
        <v>125</v>
      </c>
      <c r="X25" s="55">
        <v>0</v>
      </c>
      <c r="Y25" s="55">
        <v>0</v>
      </c>
      <c r="Z25" s="55">
        <v>0</v>
      </c>
      <c r="AA25" s="55">
        <v>0</v>
      </c>
      <c r="AB25" s="55">
        <v>0</v>
      </c>
      <c r="AC25" s="55">
        <v>0</v>
      </c>
      <c r="AD25" s="55">
        <v>0</v>
      </c>
      <c r="AE25" s="55">
        <v>0</v>
      </c>
      <c r="AF25" s="55">
        <v>0</v>
      </c>
      <c r="AG25" s="55">
        <v>0</v>
      </c>
      <c r="AH25" s="55">
        <v>0</v>
      </c>
      <c r="AI25" s="55">
        <v>0</v>
      </c>
      <c r="AJ25" s="55">
        <v>0</v>
      </c>
      <c r="AK25" s="55">
        <v>0</v>
      </c>
      <c r="AL25" s="55">
        <v>0</v>
      </c>
      <c r="AM25" s="55">
        <v>0</v>
      </c>
      <c r="AN25" s="55">
        <v>0</v>
      </c>
      <c r="AO25" s="55">
        <v>0</v>
      </c>
      <c r="AP25" s="55">
        <v>0</v>
      </c>
      <c r="AQ25" s="55">
        <v>0</v>
      </c>
      <c r="AR25" s="55">
        <v>0</v>
      </c>
      <c r="AS25" s="55">
        <v>0</v>
      </c>
      <c r="AT25" s="55">
        <v>0</v>
      </c>
      <c r="AU25" s="55">
        <v>0</v>
      </c>
      <c r="AV25" s="68">
        <v>0</v>
      </c>
      <c r="AW25" s="68">
        <v>0</v>
      </c>
      <c r="AX25" s="68">
        <v>0</v>
      </c>
      <c r="AY25" s="68">
        <v>0</v>
      </c>
      <c r="AZ25" s="68">
        <v>0</v>
      </c>
      <c r="BA25" s="68">
        <v>0</v>
      </c>
      <c r="BB25" s="68">
        <v>0</v>
      </c>
      <c r="BC25" s="68">
        <v>0</v>
      </c>
      <c r="BD25" s="68">
        <v>0</v>
      </c>
      <c r="BE25" s="68">
        <v>0</v>
      </c>
      <c r="BF25" s="68">
        <v>0</v>
      </c>
      <c r="BG25" s="68">
        <v>0</v>
      </c>
      <c r="BH25" s="78">
        <v>0</v>
      </c>
      <c r="BI25" s="68">
        <v>0</v>
      </c>
      <c r="BJ25" s="68">
        <v>0</v>
      </c>
      <c r="BK25" s="68">
        <v>0</v>
      </c>
      <c r="BL25" s="68">
        <v>0</v>
      </c>
      <c r="BM25" s="68">
        <v>0</v>
      </c>
      <c r="BN25" s="68">
        <v>0</v>
      </c>
      <c r="BO25" s="68">
        <v>0</v>
      </c>
      <c r="BP25" s="68">
        <v>0</v>
      </c>
      <c r="BQ25">
        <v>0</v>
      </c>
      <c r="BR25">
        <v>0</v>
      </c>
      <c r="BS25" s="67">
        <v>0</v>
      </c>
      <c r="BT25" s="68">
        <f t="shared" si="5"/>
        <v>0</v>
      </c>
    </row>
    <row r="26" spans="1:72" ht="15" hidden="1" customHeight="1" x14ac:dyDescent="0.25">
      <c r="A26" s="21">
        <f t="shared" si="0"/>
        <v>0</v>
      </c>
      <c r="B26" s="21">
        <f t="shared" si="1"/>
        <v>0</v>
      </c>
      <c r="C26" s="21">
        <f t="shared" si="2"/>
        <v>0</v>
      </c>
      <c r="D26" s="21">
        <f t="shared" si="3"/>
        <v>0</v>
      </c>
      <c r="E26" s="21">
        <f t="shared" si="4"/>
        <v>0</v>
      </c>
      <c r="F26" s="59">
        <v>25</v>
      </c>
      <c r="G26" s="54" t="s">
        <v>584</v>
      </c>
      <c r="H26" s="54" t="s">
        <v>585</v>
      </c>
      <c r="I26" s="54" t="s">
        <v>503</v>
      </c>
      <c r="J26" s="54" t="s">
        <v>586</v>
      </c>
      <c r="K26" s="54" t="s">
        <v>484</v>
      </c>
      <c r="L26" s="54" t="s">
        <v>485</v>
      </c>
      <c r="M26" s="59"/>
      <c r="N26" s="54" t="s">
        <v>486</v>
      </c>
      <c r="O26" s="54" t="s">
        <v>485</v>
      </c>
      <c r="P26" s="54" t="s">
        <v>487</v>
      </c>
      <c r="Q26" s="54" t="s">
        <v>517</v>
      </c>
      <c r="R26" s="59">
        <v>935</v>
      </c>
      <c r="S26" s="59">
        <v>935</v>
      </c>
      <c r="T26" s="59">
        <v>0</v>
      </c>
      <c r="U26" s="54" t="s">
        <v>489</v>
      </c>
      <c r="V26" s="54" t="s">
        <v>151</v>
      </c>
      <c r="W26" s="54" t="s">
        <v>125</v>
      </c>
      <c r="X26" s="55">
        <v>0</v>
      </c>
      <c r="Y26" s="55">
        <v>0</v>
      </c>
      <c r="Z26" s="55">
        <v>0</v>
      </c>
      <c r="AA26" s="55">
        <v>0</v>
      </c>
      <c r="AB26" s="55">
        <v>0</v>
      </c>
      <c r="AC26" s="55">
        <v>0</v>
      </c>
      <c r="AD26" s="55">
        <v>0</v>
      </c>
      <c r="AE26" s="55">
        <v>0</v>
      </c>
      <c r="AF26" s="55">
        <v>0</v>
      </c>
      <c r="AG26" s="55">
        <v>0</v>
      </c>
      <c r="AH26" s="55">
        <v>0</v>
      </c>
      <c r="AI26" s="55">
        <v>0</v>
      </c>
      <c r="AJ26" s="55">
        <v>0</v>
      </c>
      <c r="AK26" s="55">
        <v>0</v>
      </c>
      <c r="AL26" s="55">
        <v>0</v>
      </c>
      <c r="AM26" s="55">
        <v>0</v>
      </c>
      <c r="AN26" s="55">
        <v>0</v>
      </c>
      <c r="AO26" s="55">
        <v>0</v>
      </c>
      <c r="AP26" s="55">
        <v>0</v>
      </c>
      <c r="AQ26" s="55">
        <v>0</v>
      </c>
      <c r="AR26" s="55">
        <v>0</v>
      </c>
      <c r="AS26" s="55">
        <v>0</v>
      </c>
      <c r="AT26" s="55">
        <v>0</v>
      </c>
      <c r="AU26" s="55">
        <v>0</v>
      </c>
      <c r="AV26" s="68">
        <v>0</v>
      </c>
      <c r="AW26" s="68">
        <v>0</v>
      </c>
      <c r="AX26" s="68">
        <v>0</v>
      </c>
      <c r="AY26" s="68">
        <v>0</v>
      </c>
      <c r="AZ26" s="68">
        <v>0</v>
      </c>
      <c r="BA26" s="68">
        <v>0</v>
      </c>
      <c r="BB26" s="68">
        <v>0</v>
      </c>
      <c r="BC26" s="68">
        <v>0</v>
      </c>
      <c r="BD26" s="68">
        <v>0</v>
      </c>
      <c r="BE26" s="68">
        <v>0</v>
      </c>
      <c r="BF26" s="68">
        <v>0</v>
      </c>
      <c r="BG26" s="68">
        <v>0</v>
      </c>
      <c r="BH26" s="78">
        <v>0</v>
      </c>
      <c r="BI26" s="68">
        <v>0</v>
      </c>
      <c r="BJ26" s="68">
        <v>0</v>
      </c>
      <c r="BK26" s="68">
        <v>0</v>
      </c>
      <c r="BL26" s="68">
        <v>0</v>
      </c>
      <c r="BM26" s="68">
        <v>0</v>
      </c>
      <c r="BN26" s="68">
        <v>0</v>
      </c>
      <c r="BO26" s="68">
        <v>0</v>
      </c>
      <c r="BP26" s="68">
        <v>0</v>
      </c>
      <c r="BQ26">
        <v>0</v>
      </c>
      <c r="BR26">
        <v>0</v>
      </c>
      <c r="BS26" s="67">
        <v>0</v>
      </c>
      <c r="BT26" s="68">
        <f t="shared" si="5"/>
        <v>0</v>
      </c>
    </row>
    <row r="27" spans="1:72" ht="15" hidden="1" customHeight="1" x14ac:dyDescent="0.25">
      <c r="A27" s="21">
        <f t="shared" si="0"/>
        <v>0</v>
      </c>
      <c r="B27" s="21">
        <f t="shared" si="1"/>
        <v>0</v>
      </c>
      <c r="C27" s="21">
        <f t="shared" si="2"/>
        <v>0</v>
      </c>
      <c r="D27" s="21">
        <f t="shared" si="3"/>
        <v>0</v>
      </c>
      <c r="E27" s="21">
        <f t="shared" si="4"/>
        <v>0</v>
      </c>
      <c r="F27" s="59">
        <v>26</v>
      </c>
      <c r="G27" s="59"/>
      <c r="H27" s="54" t="s">
        <v>587</v>
      </c>
      <c r="I27" s="59"/>
      <c r="J27" s="54" t="s">
        <v>588</v>
      </c>
      <c r="K27" s="54" t="s">
        <v>484</v>
      </c>
      <c r="L27" s="54" t="s">
        <v>485</v>
      </c>
      <c r="M27" s="59"/>
      <c r="N27" s="54" t="s">
        <v>486</v>
      </c>
      <c r="O27" s="54" t="s">
        <v>485</v>
      </c>
      <c r="P27" s="54" t="s">
        <v>589</v>
      </c>
      <c r="Q27" s="54" t="s">
        <v>590</v>
      </c>
      <c r="R27" s="59">
        <v>342</v>
      </c>
      <c r="S27" s="59">
        <v>342</v>
      </c>
      <c r="T27" s="59"/>
      <c r="U27" s="54" t="s">
        <v>489</v>
      </c>
      <c r="V27" s="54" t="s">
        <v>151</v>
      </c>
      <c r="W27" s="54" t="s">
        <v>125</v>
      </c>
      <c r="X27" s="55">
        <v>0</v>
      </c>
      <c r="Y27" s="55">
        <v>0</v>
      </c>
      <c r="Z27" s="55">
        <v>0</v>
      </c>
      <c r="AA27" s="55">
        <v>0</v>
      </c>
      <c r="AB27" s="55">
        <v>0</v>
      </c>
      <c r="AC27" s="55">
        <v>0</v>
      </c>
      <c r="AD27" s="55">
        <v>0</v>
      </c>
      <c r="AE27" s="55">
        <v>0</v>
      </c>
      <c r="AF27" s="55">
        <v>0</v>
      </c>
      <c r="AG27" s="55">
        <v>0</v>
      </c>
      <c r="AH27" s="55">
        <v>0</v>
      </c>
      <c r="AI27" s="55">
        <v>0</v>
      </c>
      <c r="AJ27" s="55">
        <v>0</v>
      </c>
      <c r="AK27" s="55">
        <v>0</v>
      </c>
      <c r="AL27" s="55">
        <v>0</v>
      </c>
      <c r="AM27" s="55">
        <v>0</v>
      </c>
      <c r="AN27" s="55">
        <v>0</v>
      </c>
      <c r="AO27" s="55">
        <v>0</v>
      </c>
      <c r="AP27" s="55">
        <v>0</v>
      </c>
      <c r="AQ27" s="55">
        <v>0</v>
      </c>
      <c r="AR27" s="55">
        <v>0</v>
      </c>
      <c r="AS27" s="55">
        <v>0</v>
      </c>
      <c r="AT27" s="55">
        <v>0</v>
      </c>
      <c r="AU27" s="55">
        <v>0</v>
      </c>
      <c r="AV27" s="68">
        <v>0</v>
      </c>
      <c r="AW27" s="68">
        <v>0</v>
      </c>
      <c r="AX27" s="68">
        <v>0</v>
      </c>
      <c r="AY27" s="68">
        <v>0</v>
      </c>
      <c r="AZ27" s="68">
        <v>0</v>
      </c>
      <c r="BA27" s="68">
        <v>0</v>
      </c>
      <c r="BB27" s="68">
        <v>0</v>
      </c>
      <c r="BC27" s="68">
        <v>0</v>
      </c>
      <c r="BD27" s="68">
        <v>0</v>
      </c>
      <c r="BE27" s="68">
        <v>0</v>
      </c>
      <c r="BF27" s="68">
        <v>0</v>
      </c>
      <c r="BG27" s="68">
        <v>0</v>
      </c>
      <c r="BH27" s="78">
        <v>0</v>
      </c>
      <c r="BI27" s="68">
        <v>0</v>
      </c>
      <c r="BJ27" s="68">
        <v>0</v>
      </c>
      <c r="BK27" s="68">
        <v>0</v>
      </c>
      <c r="BL27" s="68">
        <v>0</v>
      </c>
      <c r="BM27" s="68">
        <v>0</v>
      </c>
      <c r="BN27" s="68">
        <v>0</v>
      </c>
      <c r="BO27" s="68">
        <v>0</v>
      </c>
      <c r="BP27" s="68">
        <v>0</v>
      </c>
      <c r="BQ27">
        <v>0</v>
      </c>
      <c r="BR27">
        <v>0</v>
      </c>
      <c r="BS27" s="67">
        <v>0</v>
      </c>
      <c r="BT27" s="68">
        <f t="shared" si="5"/>
        <v>0</v>
      </c>
    </row>
    <row r="28" spans="1:72" ht="15" hidden="1" customHeight="1" x14ac:dyDescent="0.25">
      <c r="A28" s="21">
        <f t="shared" si="0"/>
        <v>0</v>
      </c>
      <c r="B28" s="21">
        <f t="shared" si="1"/>
        <v>0</v>
      </c>
      <c r="C28" s="21">
        <f t="shared" si="2"/>
        <v>0</v>
      </c>
      <c r="D28" s="21">
        <f t="shared" si="3"/>
        <v>0</v>
      </c>
      <c r="E28" s="21">
        <f t="shared" si="4"/>
        <v>0</v>
      </c>
      <c r="F28" s="59">
        <v>28</v>
      </c>
      <c r="G28" s="54" t="s">
        <v>591</v>
      </c>
      <c r="H28" s="54" t="s">
        <v>592</v>
      </c>
      <c r="I28" s="54" t="s">
        <v>593</v>
      </c>
      <c r="J28" s="54" t="s">
        <v>594</v>
      </c>
      <c r="K28" s="54" t="s">
        <v>494</v>
      </c>
      <c r="L28" s="54" t="s">
        <v>485</v>
      </c>
      <c r="M28" s="59"/>
      <c r="N28" s="54" t="s">
        <v>486</v>
      </c>
      <c r="O28" s="54" t="s">
        <v>553</v>
      </c>
      <c r="P28" s="54" t="s">
        <v>554</v>
      </c>
      <c r="Q28" s="54" t="s">
        <v>517</v>
      </c>
      <c r="R28" s="59">
        <v>731</v>
      </c>
      <c r="S28" s="59">
        <v>1218</v>
      </c>
      <c r="T28" s="59">
        <v>0</v>
      </c>
      <c r="U28" s="54" t="s">
        <v>489</v>
      </c>
      <c r="V28" s="54" t="s">
        <v>151</v>
      </c>
      <c r="W28" s="54" t="s">
        <v>125</v>
      </c>
      <c r="X28" s="55">
        <v>0</v>
      </c>
      <c r="Y28" s="55">
        <v>0</v>
      </c>
      <c r="Z28" s="55">
        <v>0</v>
      </c>
      <c r="AA28" s="55">
        <v>0</v>
      </c>
      <c r="AB28" s="55">
        <v>0</v>
      </c>
      <c r="AC28" s="55">
        <v>0</v>
      </c>
      <c r="AD28" s="55">
        <v>0</v>
      </c>
      <c r="AE28" s="55">
        <v>0</v>
      </c>
      <c r="AF28" s="55">
        <v>0</v>
      </c>
      <c r="AG28" s="55">
        <v>0</v>
      </c>
      <c r="AH28" s="55">
        <v>0</v>
      </c>
      <c r="AI28" s="55">
        <v>0</v>
      </c>
      <c r="AJ28" s="55">
        <v>0</v>
      </c>
      <c r="AK28" s="55">
        <v>0</v>
      </c>
      <c r="AL28" s="55">
        <v>0</v>
      </c>
      <c r="AM28" s="55">
        <v>0</v>
      </c>
      <c r="AN28" s="55">
        <v>0</v>
      </c>
      <c r="AO28" s="55">
        <v>0</v>
      </c>
      <c r="AP28" s="55">
        <v>0</v>
      </c>
      <c r="AQ28" s="55">
        <v>0</v>
      </c>
      <c r="AR28" s="55">
        <v>0</v>
      </c>
      <c r="AS28" s="55">
        <v>0</v>
      </c>
      <c r="AT28" s="55">
        <v>0</v>
      </c>
      <c r="AU28" s="55">
        <v>0</v>
      </c>
      <c r="AV28" s="68">
        <v>0</v>
      </c>
      <c r="AW28" s="68">
        <v>0</v>
      </c>
      <c r="AX28" s="68">
        <v>0</v>
      </c>
      <c r="AY28" s="68">
        <v>0</v>
      </c>
      <c r="AZ28" s="68">
        <v>0</v>
      </c>
      <c r="BA28" s="68">
        <v>0</v>
      </c>
      <c r="BB28" s="68">
        <v>0</v>
      </c>
      <c r="BC28" s="68">
        <v>0</v>
      </c>
      <c r="BD28" s="68">
        <v>0</v>
      </c>
      <c r="BE28" s="68">
        <v>0</v>
      </c>
      <c r="BF28" s="68">
        <v>0</v>
      </c>
      <c r="BG28" s="68">
        <v>0</v>
      </c>
      <c r="BH28" s="78">
        <v>0</v>
      </c>
      <c r="BI28" s="68">
        <v>0</v>
      </c>
      <c r="BJ28" s="68">
        <v>0</v>
      </c>
      <c r="BK28" s="68">
        <v>0</v>
      </c>
      <c r="BL28" s="68">
        <v>0</v>
      </c>
      <c r="BM28" s="68">
        <v>0</v>
      </c>
      <c r="BN28" s="68">
        <v>0</v>
      </c>
      <c r="BO28" s="68">
        <v>0</v>
      </c>
      <c r="BP28" s="68">
        <v>0</v>
      </c>
      <c r="BQ28">
        <v>0</v>
      </c>
      <c r="BR28">
        <v>0</v>
      </c>
      <c r="BS28" s="67">
        <v>0</v>
      </c>
      <c r="BT28" s="68">
        <f t="shared" si="5"/>
        <v>0</v>
      </c>
    </row>
    <row r="29" spans="1:72" ht="15" hidden="1" customHeight="1" x14ac:dyDescent="0.25">
      <c r="A29" s="21">
        <f t="shared" si="0"/>
        <v>0</v>
      </c>
      <c r="B29" s="21">
        <f t="shared" si="1"/>
        <v>0</v>
      </c>
      <c r="C29" s="21">
        <f t="shared" si="2"/>
        <v>0</v>
      </c>
      <c r="D29" s="21">
        <f t="shared" si="3"/>
        <v>0</v>
      </c>
      <c r="E29" s="21">
        <f t="shared" si="4"/>
        <v>0</v>
      </c>
      <c r="F29" s="59">
        <v>29</v>
      </c>
      <c r="G29" s="54" t="s">
        <v>595</v>
      </c>
      <c r="H29" s="54" t="s">
        <v>596</v>
      </c>
      <c r="I29" s="54" t="s">
        <v>597</v>
      </c>
      <c r="J29" s="54" t="s">
        <v>598</v>
      </c>
      <c r="K29" s="54" t="s">
        <v>484</v>
      </c>
      <c r="L29" s="54" t="s">
        <v>485</v>
      </c>
      <c r="M29" s="59"/>
      <c r="N29" s="54" t="s">
        <v>486</v>
      </c>
      <c r="O29" s="54" t="s">
        <v>599</v>
      </c>
      <c r="P29" s="54" t="s">
        <v>600</v>
      </c>
      <c r="Q29" s="54" t="s">
        <v>517</v>
      </c>
      <c r="R29" s="59">
        <v>252</v>
      </c>
      <c r="S29" s="59">
        <v>252</v>
      </c>
      <c r="T29" s="59">
        <v>0</v>
      </c>
      <c r="U29" s="54" t="s">
        <v>489</v>
      </c>
      <c r="V29" s="54" t="s">
        <v>151</v>
      </c>
      <c r="W29" s="54" t="s">
        <v>125</v>
      </c>
      <c r="X29" s="55">
        <v>0</v>
      </c>
      <c r="Y29" s="55">
        <v>0</v>
      </c>
      <c r="Z29" s="55">
        <v>0</v>
      </c>
      <c r="AA29" s="55">
        <v>0</v>
      </c>
      <c r="AB29" s="55">
        <v>0</v>
      </c>
      <c r="AC29" s="55">
        <v>0</v>
      </c>
      <c r="AD29" s="55">
        <v>0</v>
      </c>
      <c r="AE29" s="55">
        <v>0</v>
      </c>
      <c r="AF29" s="55">
        <v>0</v>
      </c>
      <c r="AG29" s="55">
        <v>0</v>
      </c>
      <c r="AH29" s="55">
        <v>0</v>
      </c>
      <c r="AI29" s="55">
        <v>0</v>
      </c>
      <c r="AJ29" s="55">
        <v>0</v>
      </c>
      <c r="AK29" s="55">
        <v>0</v>
      </c>
      <c r="AL29" s="55">
        <v>0</v>
      </c>
      <c r="AM29" s="55">
        <v>0</v>
      </c>
      <c r="AN29" s="55">
        <v>0</v>
      </c>
      <c r="AO29" s="55">
        <v>0</v>
      </c>
      <c r="AP29" s="55">
        <v>0</v>
      </c>
      <c r="AQ29" s="55">
        <v>0</v>
      </c>
      <c r="AR29" s="55">
        <v>0</v>
      </c>
      <c r="AS29" s="55">
        <v>0</v>
      </c>
      <c r="AT29" s="55">
        <v>0</v>
      </c>
      <c r="AU29" s="55">
        <v>0</v>
      </c>
      <c r="AV29" s="68">
        <v>0</v>
      </c>
      <c r="AW29" s="68">
        <v>0</v>
      </c>
      <c r="AX29" s="68">
        <v>0</v>
      </c>
      <c r="AY29" s="68">
        <v>0</v>
      </c>
      <c r="AZ29" s="68">
        <v>0</v>
      </c>
      <c r="BA29" s="68">
        <v>0</v>
      </c>
      <c r="BB29" s="68">
        <v>0</v>
      </c>
      <c r="BC29" s="68">
        <v>0</v>
      </c>
      <c r="BD29" s="68">
        <v>0</v>
      </c>
      <c r="BE29" s="68">
        <v>0</v>
      </c>
      <c r="BF29" s="68">
        <v>0</v>
      </c>
      <c r="BG29" s="68">
        <v>0</v>
      </c>
      <c r="BH29" s="78">
        <v>0</v>
      </c>
      <c r="BI29" s="68">
        <v>0</v>
      </c>
      <c r="BJ29" s="68">
        <v>0</v>
      </c>
      <c r="BK29" s="68">
        <v>0</v>
      </c>
      <c r="BL29" s="68">
        <v>0</v>
      </c>
      <c r="BM29" s="68">
        <v>0</v>
      </c>
      <c r="BN29" s="68">
        <v>0</v>
      </c>
      <c r="BO29" s="68">
        <v>0</v>
      </c>
      <c r="BP29" s="68">
        <v>0</v>
      </c>
      <c r="BQ29">
        <v>0</v>
      </c>
      <c r="BR29">
        <v>0</v>
      </c>
      <c r="BS29" s="67">
        <v>0</v>
      </c>
      <c r="BT29" s="68">
        <f t="shared" si="5"/>
        <v>0</v>
      </c>
    </row>
    <row r="30" spans="1:72" ht="15" hidden="1" customHeight="1" x14ac:dyDescent="0.25">
      <c r="A30" s="21">
        <f t="shared" si="0"/>
        <v>0</v>
      </c>
      <c r="B30" s="21">
        <f t="shared" si="1"/>
        <v>0</v>
      </c>
      <c r="C30" s="21">
        <f t="shared" si="2"/>
        <v>0</v>
      </c>
      <c r="D30" s="21">
        <f t="shared" si="3"/>
        <v>0</v>
      </c>
      <c r="E30" s="21">
        <f t="shared" si="4"/>
        <v>0</v>
      </c>
      <c r="F30" s="59">
        <v>30</v>
      </c>
      <c r="G30" s="59"/>
      <c r="H30" s="54" t="s">
        <v>601</v>
      </c>
      <c r="I30" s="54" t="s">
        <v>602</v>
      </c>
      <c r="J30" s="54" t="s">
        <v>603</v>
      </c>
      <c r="K30" s="54" t="s">
        <v>484</v>
      </c>
      <c r="L30" s="54" t="s">
        <v>485</v>
      </c>
      <c r="M30" s="59"/>
      <c r="N30" s="54" t="s">
        <v>486</v>
      </c>
      <c r="O30" s="54" t="s">
        <v>604</v>
      </c>
      <c r="P30" s="59"/>
      <c r="Q30" s="54" t="s">
        <v>605</v>
      </c>
      <c r="R30" s="59">
        <v>8316</v>
      </c>
      <c r="S30" s="59">
        <v>8316</v>
      </c>
      <c r="T30" s="59"/>
      <c r="U30" s="54" t="s">
        <v>606</v>
      </c>
      <c r="V30" s="54" t="s">
        <v>250</v>
      </c>
      <c r="W30" s="54" t="s">
        <v>125</v>
      </c>
      <c r="X30" s="55">
        <v>0</v>
      </c>
      <c r="Y30" s="55">
        <v>0</v>
      </c>
      <c r="Z30" s="55">
        <v>0</v>
      </c>
      <c r="AA30" s="55">
        <v>0</v>
      </c>
      <c r="AB30" s="55">
        <v>0</v>
      </c>
      <c r="AC30" s="55">
        <v>0</v>
      </c>
      <c r="AD30" s="55">
        <v>0</v>
      </c>
      <c r="AE30" s="55">
        <v>0</v>
      </c>
      <c r="AF30" s="55">
        <v>0</v>
      </c>
      <c r="AG30" s="55">
        <v>0</v>
      </c>
      <c r="AH30" s="55">
        <v>0</v>
      </c>
      <c r="AI30" s="55">
        <v>0</v>
      </c>
      <c r="AJ30" s="55">
        <v>0</v>
      </c>
      <c r="AK30" s="55">
        <v>0</v>
      </c>
      <c r="AL30" s="55">
        <v>0</v>
      </c>
      <c r="AM30" s="55">
        <v>0</v>
      </c>
      <c r="AN30" s="55">
        <v>0</v>
      </c>
      <c r="AO30" s="55">
        <v>0</v>
      </c>
      <c r="AP30" s="55">
        <v>0</v>
      </c>
      <c r="AQ30" s="55">
        <v>0</v>
      </c>
      <c r="AR30" s="55">
        <v>0</v>
      </c>
      <c r="AS30" s="55">
        <v>0</v>
      </c>
      <c r="AT30" s="55">
        <v>0</v>
      </c>
      <c r="AU30" s="55">
        <v>0</v>
      </c>
      <c r="AV30" s="68">
        <v>0</v>
      </c>
      <c r="AW30" s="68">
        <v>0</v>
      </c>
      <c r="AX30" s="68">
        <v>0</v>
      </c>
      <c r="AY30" s="68">
        <v>0</v>
      </c>
      <c r="AZ30" s="68">
        <v>0</v>
      </c>
      <c r="BA30" s="68">
        <v>0</v>
      </c>
      <c r="BB30" s="68">
        <v>0</v>
      </c>
      <c r="BC30" s="68">
        <v>0</v>
      </c>
      <c r="BD30" s="68">
        <v>0</v>
      </c>
      <c r="BE30" s="68">
        <v>0</v>
      </c>
      <c r="BF30" s="68">
        <v>0</v>
      </c>
      <c r="BG30" s="68">
        <v>0</v>
      </c>
      <c r="BH30" s="78">
        <v>0</v>
      </c>
      <c r="BI30" s="68">
        <v>0</v>
      </c>
      <c r="BJ30" s="68">
        <v>0</v>
      </c>
      <c r="BK30" s="68">
        <v>0</v>
      </c>
      <c r="BL30" s="68">
        <v>0</v>
      </c>
      <c r="BM30" s="68">
        <v>0</v>
      </c>
      <c r="BN30" s="68">
        <v>0</v>
      </c>
      <c r="BO30" s="68">
        <v>0</v>
      </c>
      <c r="BP30" s="68">
        <v>0</v>
      </c>
      <c r="BQ30">
        <v>0</v>
      </c>
      <c r="BR30">
        <v>0</v>
      </c>
      <c r="BS30" s="67">
        <v>0</v>
      </c>
      <c r="BT30" s="68">
        <f t="shared" si="5"/>
        <v>0</v>
      </c>
    </row>
    <row r="31" spans="1:72" ht="15" hidden="1" customHeight="1" x14ac:dyDescent="0.25">
      <c r="A31" s="21">
        <f t="shared" si="0"/>
        <v>0</v>
      </c>
      <c r="B31" s="21">
        <f t="shared" si="1"/>
        <v>0</v>
      </c>
      <c r="C31" s="21">
        <f t="shared" si="2"/>
        <v>0</v>
      </c>
      <c r="D31" s="21">
        <f t="shared" si="3"/>
        <v>0</v>
      </c>
      <c r="E31" s="21">
        <f t="shared" si="4"/>
        <v>0</v>
      </c>
      <c r="F31" s="59">
        <v>31</v>
      </c>
      <c r="G31" s="54" t="s">
        <v>607</v>
      </c>
      <c r="H31" s="54" t="s">
        <v>608</v>
      </c>
      <c r="I31" s="54" t="s">
        <v>609</v>
      </c>
      <c r="J31" s="54" t="s">
        <v>610</v>
      </c>
      <c r="K31" s="54" t="s">
        <v>484</v>
      </c>
      <c r="L31" s="54" t="s">
        <v>485</v>
      </c>
      <c r="M31" s="59"/>
      <c r="N31" s="54" t="s">
        <v>486</v>
      </c>
      <c r="O31" s="54" t="s">
        <v>485</v>
      </c>
      <c r="P31" s="59"/>
      <c r="Q31" s="54" t="s">
        <v>555</v>
      </c>
      <c r="R31" s="59">
        <v>1</v>
      </c>
      <c r="S31" s="59">
        <v>1</v>
      </c>
      <c r="T31" s="59">
        <v>0</v>
      </c>
      <c r="U31" s="54" t="s">
        <v>489</v>
      </c>
      <c r="V31" s="54" t="s">
        <v>151</v>
      </c>
      <c r="W31" s="54" t="s">
        <v>125</v>
      </c>
      <c r="X31" s="55">
        <v>0</v>
      </c>
      <c r="Y31" s="55">
        <v>0</v>
      </c>
      <c r="Z31" s="55">
        <v>0</v>
      </c>
      <c r="AA31" s="55">
        <v>0</v>
      </c>
      <c r="AB31" s="55">
        <v>0</v>
      </c>
      <c r="AC31" s="55">
        <v>0</v>
      </c>
      <c r="AD31" s="55">
        <v>0</v>
      </c>
      <c r="AE31" s="55">
        <v>0</v>
      </c>
      <c r="AF31" s="55">
        <v>0</v>
      </c>
      <c r="AG31" s="55">
        <v>0</v>
      </c>
      <c r="AH31" s="55">
        <v>0</v>
      </c>
      <c r="AI31" s="55">
        <v>0</v>
      </c>
      <c r="AJ31" s="55">
        <v>0</v>
      </c>
      <c r="AK31" s="55">
        <v>0</v>
      </c>
      <c r="AL31" s="55">
        <v>0</v>
      </c>
      <c r="AM31" s="55">
        <v>0</v>
      </c>
      <c r="AN31" s="55">
        <v>0</v>
      </c>
      <c r="AO31" s="55">
        <v>0</v>
      </c>
      <c r="AP31" s="55">
        <v>0</v>
      </c>
      <c r="AQ31" s="55">
        <v>0</v>
      </c>
      <c r="AR31" s="55">
        <v>0</v>
      </c>
      <c r="AS31" s="55">
        <v>0</v>
      </c>
      <c r="AT31" s="55">
        <v>0</v>
      </c>
      <c r="AU31" s="55">
        <v>0</v>
      </c>
      <c r="AV31" s="68">
        <v>0</v>
      </c>
      <c r="AW31" s="68">
        <v>0</v>
      </c>
      <c r="AX31" s="68">
        <v>0</v>
      </c>
      <c r="AY31" s="68">
        <v>0</v>
      </c>
      <c r="AZ31" s="68">
        <v>0</v>
      </c>
      <c r="BA31" s="68">
        <v>0</v>
      </c>
      <c r="BB31" s="68">
        <v>0</v>
      </c>
      <c r="BC31" s="68">
        <v>0</v>
      </c>
      <c r="BD31" s="68">
        <v>0</v>
      </c>
      <c r="BE31" s="68">
        <v>0</v>
      </c>
      <c r="BF31" s="68">
        <v>0</v>
      </c>
      <c r="BG31" s="68">
        <v>0</v>
      </c>
      <c r="BH31" s="78">
        <v>0</v>
      </c>
      <c r="BI31" s="68">
        <v>0</v>
      </c>
      <c r="BJ31" s="68">
        <v>0</v>
      </c>
      <c r="BK31" s="68">
        <v>0</v>
      </c>
      <c r="BL31" s="68">
        <v>0</v>
      </c>
      <c r="BM31" s="68">
        <v>0</v>
      </c>
      <c r="BN31" s="68">
        <v>0</v>
      </c>
      <c r="BO31" s="68">
        <v>0</v>
      </c>
      <c r="BP31" s="68">
        <v>0</v>
      </c>
      <c r="BQ31">
        <v>0</v>
      </c>
      <c r="BR31">
        <v>0</v>
      </c>
      <c r="BS31" s="67">
        <v>0</v>
      </c>
      <c r="BT31" s="68">
        <f t="shared" si="5"/>
        <v>0</v>
      </c>
    </row>
    <row r="32" spans="1:72" ht="15" hidden="1" customHeight="1" x14ac:dyDescent="0.25">
      <c r="A32" s="21">
        <f t="shared" si="0"/>
        <v>0</v>
      </c>
      <c r="B32" s="21">
        <f t="shared" si="1"/>
        <v>0</v>
      </c>
      <c r="C32" s="21">
        <f t="shared" si="2"/>
        <v>0</v>
      </c>
      <c r="D32" s="21">
        <f t="shared" si="3"/>
        <v>0</v>
      </c>
      <c r="E32" s="21">
        <f t="shared" si="4"/>
        <v>0</v>
      </c>
      <c r="F32" s="59">
        <v>32</v>
      </c>
      <c r="G32" s="54" t="s">
        <v>611</v>
      </c>
      <c r="H32" s="54" t="s">
        <v>612</v>
      </c>
      <c r="I32" s="54" t="s">
        <v>613</v>
      </c>
      <c r="J32" s="54" t="s">
        <v>613</v>
      </c>
      <c r="K32" s="54" t="s">
        <v>494</v>
      </c>
      <c r="L32" s="54" t="s">
        <v>485</v>
      </c>
      <c r="M32" s="59"/>
      <c r="N32" s="54" t="s">
        <v>486</v>
      </c>
      <c r="O32" s="59"/>
      <c r="P32" s="59"/>
      <c r="Q32" s="54" t="s">
        <v>488</v>
      </c>
      <c r="R32" s="59">
        <v>470.33</v>
      </c>
      <c r="S32" s="59">
        <v>470.33</v>
      </c>
      <c r="T32" s="59">
        <v>0</v>
      </c>
      <c r="U32" s="54" t="s">
        <v>489</v>
      </c>
      <c r="V32" s="54" t="s">
        <v>151</v>
      </c>
      <c r="W32" s="54" t="s">
        <v>125</v>
      </c>
      <c r="X32" s="55">
        <v>1011.95483870968</v>
      </c>
      <c r="Y32" s="55">
        <v>1029</v>
      </c>
      <c r="Z32" s="55">
        <v>870.94516129032297</v>
      </c>
      <c r="AA32" s="55">
        <v>955.34516129032204</v>
      </c>
      <c r="AB32" s="55">
        <v>926.85483870967698</v>
      </c>
      <c r="AC32" s="55">
        <v>847.822580645161</v>
      </c>
      <c r="AD32" s="55">
        <v>647.12903225806497</v>
      </c>
      <c r="AE32" s="55">
        <v>832.29838709677404</v>
      </c>
      <c r="AF32" s="55">
        <v>1000.37903225806</v>
      </c>
      <c r="AG32" s="55">
        <v>880.87096774193503</v>
      </c>
      <c r="AH32" s="55">
        <v>982.03225806451599</v>
      </c>
      <c r="AI32" s="55">
        <v>831.36774193548399</v>
      </c>
      <c r="AJ32" s="55">
        <v>969.05161290322599</v>
      </c>
      <c r="AK32" s="55">
        <v>846.96774193548401</v>
      </c>
      <c r="AL32" s="55">
        <v>761.380645161291</v>
      </c>
      <c r="AM32" s="55">
        <v>790.94193548387102</v>
      </c>
      <c r="AN32" s="55">
        <v>743.12903225806394</v>
      </c>
      <c r="AO32" s="55">
        <v>714.12903225806394</v>
      </c>
      <c r="AP32" s="55">
        <v>558</v>
      </c>
      <c r="AQ32" s="55">
        <v>0</v>
      </c>
      <c r="AR32" s="55">
        <v>0</v>
      </c>
      <c r="AS32" s="55">
        <v>0</v>
      </c>
      <c r="AT32" s="55">
        <v>0</v>
      </c>
      <c r="AU32" s="55">
        <v>0</v>
      </c>
      <c r="AV32" s="68">
        <v>0</v>
      </c>
      <c r="AW32" s="68">
        <v>0</v>
      </c>
      <c r="AX32" s="68">
        <v>0</v>
      </c>
      <c r="AY32" s="68">
        <v>0</v>
      </c>
      <c r="AZ32" s="68">
        <v>0</v>
      </c>
      <c r="BA32" s="68">
        <v>0</v>
      </c>
      <c r="BB32" s="68">
        <v>0</v>
      </c>
      <c r="BC32" s="68">
        <v>0</v>
      </c>
      <c r="BD32" s="68">
        <v>0</v>
      </c>
      <c r="BE32" s="68">
        <v>0</v>
      </c>
      <c r="BF32" s="68">
        <v>0</v>
      </c>
      <c r="BG32" s="68">
        <v>0</v>
      </c>
      <c r="BH32" s="78">
        <v>0</v>
      </c>
      <c r="BI32" s="68">
        <v>0</v>
      </c>
      <c r="BJ32" s="68">
        <v>0</v>
      </c>
      <c r="BK32" s="68">
        <v>0</v>
      </c>
      <c r="BL32" s="68">
        <v>0</v>
      </c>
      <c r="BM32" s="68">
        <v>0</v>
      </c>
      <c r="BN32" s="68">
        <v>0</v>
      </c>
      <c r="BO32" s="68">
        <v>0</v>
      </c>
      <c r="BP32" s="68">
        <v>0</v>
      </c>
      <c r="BQ32">
        <v>0</v>
      </c>
      <c r="BR32">
        <v>0</v>
      </c>
      <c r="BS32" s="67">
        <v>0</v>
      </c>
      <c r="BT32" s="68">
        <f t="shared" si="5"/>
        <v>0</v>
      </c>
    </row>
    <row r="33" spans="1:72" ht="15" hidden="1" customHeight="1" x14ac:dyDescent="0.25">
      <c r="A33" s="21">
        <f t="shared" si="0"/>
        <v>0</v>
      </c>
      <c r="B33" s="21">
        <f t="shared" si="1"/>
        <v>0</v>
      </c>
      <c r="C33" s="21">
        <f t="shared" si="2"/>
        <v>0</v>
      </c>
      <c r="D33" s="21">
        <f t="shared" si="3"/>
        <v>0</v>
      </c>
      <c r="E33" s="21">
        <f t="shared" si="4"/>
        <v>0</v>
      </c>
      <c r="F33" s="59">
        <v>33</v>
      </c>
      <c r="G33" s="54" t="s">
        <v>614</v>
      </c>
      <c r="H33" s="54" t="s">
        <v>615</v>
      </c>
      <c r="I33" s="54" t="s">
        <v>543</v>
      </c>
      <c r="J33" s="54" t="s">
        <v>616</v>
      </c>
      <c r="K33" s="54" t="s">
        <v>484</v>
      </c>
      <c r="L33" s="54" t="s">
        <v>485</v>
      </c>
      <c r="M33" s="59"/>
      <c r="N33" s="54" t="s">
        <v>486</v>
      </c>
      <c r="O33" s="54" t="s">
        <v>617</v>
      </c>
      <c r="P33" s="54" t="s">
        <v>487</v>
      </c>
      <c r="Q33" s="54" t="s">
        <v>488</v>
      </c>
      <c r="R33" s="59">
        <v>354</v>
      </c>
      <c r="S33" s="59">
        <v>354</v>
      </c>
      <c r="T33" s="59">
        <v>0</v>
      </c>
      <c r="U33" s="54" t="s">
        <v>489</v>
      </c>
      <c r="V33" s="54" t="s">
        <v>151</v>
      </c>
      <c r="W33" s="54" t="s">
        <v>125</v>
      </c>
      <c r="X33" s="55">
        <v>0</v>
      </c>
      <c r="Y33" s="55">
        <v>0</v>
      </c>
      <c r="Z33" s="55">
        <v>0</v>
      </c>
      <c r="AA33" s="55">
        <v>0</v>
      </c>
      <c r="AB33" s="55">
        <v>0</v>
      </c>
      <c r="AC33" s="55">
        <v>0</v>
      </c>
      <c r="AD33" s="55">
        <v>0</v>
      </c>
      <c r="AE33" s="55">
        <v>0</v>
      </c>
      <c r="AF33" s="55">
        <v>0</v>
      </c>
      <c r="AG33" s="55">
        <v>0</v>
      </c>
      <c r="AH33" s="55">
        <v>0</v>
      </c>
      <c r="AI33" s="55">
        <v>0</v>
      </c>
      <c r="AJ33" s="55">
        <v>0</v>
      </c>
      <c r="AK33" s="55">
        <v>0</v>
      </c>
      <c r="AL33" s="55">
        <v>0</v>
      </c>
      <c r="AM33" s="55">
        <v>0</v>
      </c>
      <c r="AN33" s="55">
        <v>0</v>
      </c>
      <c r="AO33" s="55">
        <v>0</v>
      </c>
      <c r="AP33" s="55">
        <v>0</v>
      </c>
      <c r="AQ33" s="55">
        <v>0</v>
      </c>
      <c r="AR33" s="55">
        <v>0</v>
      </c>
      <c r="AS33" s="55">
        <v>0</v>
      </c>
      <c r="AT33" s="55">
        <v>0</v>
      </c>
      <c r="AU33" s="55">
        <v>0</v>
      </c>
      <c r="AV33" s="68">
        <v>0</v>
      </c>
      <c r="AW33" s="68">
        <v>0</v>
      </c>
      <c r="AX33" s="68">
        <v>0</v>
      </c>
      <c r="AY33" s="68">
        <v>0</v>
      </c>
      <c r="AZ33" s="68">
        <v>0</v>
      </c>
      <c r="BA33" s="68">
        <v>0</v>
      </c>
      <c r="BB33" s="68">
        <v>0</v>
      </c>
      <c r="BC33" s="68">
        <v>0</v>
      </c>
      <c r="BD33" s="68">
        <v>0</v>
      </c>
      <c r="BE33" s="68">
        <v>0</v>
      </c>
      <c r="BF33" s="68">
        <v>0</v>
      </c>
      <c r="BG33" s="68">
        <v>0</v>
      </c>
      <c r="BH33" s="78">
        <v>0</v>
      </c>
      <c r="BI33" s="68">
        <v>0</v>
      </c>
      <c r="BJ33" s="68">
        <v>0</v>
      </c>
      <c r="BK33" s="68">
        <v>0</v>
      </c>
      <c r="BL33" s="68">
        <v>0</v>
      </c>
      <c r="BM33" s="68">
        <v>0</v>
      </c>
      <c r="BN33" s="68">
        <v>0</v>
      </c>
      <c r="BO33" s="68">
        <v>0</v>
      </c>
      <c r="BP33" s="68">
        <v>0</v>
      </c>
      <c r="BQ33">
        <v>0</v>
      </c>
      <c r="BR33">
        <v>0</v>
      </c>
      <c r="BS33" s="67">
        <v>0</v>
      </c>
      <c r="BT33" s="68">
        <f t="shared" si="5"/>
        <v>0</v>
      </c>
    </row>
    <row r="34" spans="1:72" ht="15" hidden="1" customHeight="1" x14ac:dyDescent="0.25">
      <c r="A34" s="21">
        <f t="shared" si="0"/>
        <v>0</v>
      </c>
      <c r="B34" s="21">
        <f t="shared" si="1"/>
        <v>0</v>
      </c>
      <c r="C34" s="21">
        <f t="shared" si="2"/>
        <v>0</v>
      </c>
      <c r="D34" s="21">
        <f t="shared" si="3"/>
        <v>0</v>
      </c>
      <c r="E34" s="21">
        <f t="shared" si="4"/>
        <v>0</v>
      </c>
      <c r="F34" s="59">
        <v>34</v>
      </c>
      <c r="G34" s="54" t="s">
        <v>618</v>
      </c>
      <c r="H34" s="54" t="s">
        <v>619</v>
      </c>
      <c r="I34" s="54" t="s">
        <v>620</v>
      </c>
      <c r="J34" s="54" t="s">
        <v>620</v>
      </c>
      <c r="K34" s="54" t="s">
        <v>484</v>
      </c>
      <c r="L34" s="54" t="s">
        <v>485</v>
      </c>
      <c r="M34" s="59"/>
      <c r="N34" s="54" t="s">
        <v>486</v>
      </c>
      <c r="O34" s="54" t="s">
        <v>621</v>
      </c>
      <c r="P34" s="54" t="s">
        <v>487</v>
      </c>
      <c r="Q34" s="54" t="s">
        <v>555</v>
      </c>
      <c r="R34" s="59">
        <v>745</v>
      </c>
      <c r="S34" s="59">
        <v>1645</v>
      </c>
      <c r="T34" s="59">
        <v>0</v>
      </c>
      <c r="U34" s="54" t="s">
        <v>489</v>
      </c>
      <c r="V34" s="54" t="s">
        <v>151</v>
      </c>
      <c r="W34" s="54" t="s">
        <v>125</v>
      </c>
      <c r="X34" s="55">
        <v>0</v>
      </c>
      <c r="Y34" s="55">
        <v>0</v>
      </c>
      <c r="Z34" s="55">
        <v>0</v>
      </c>
      <c r="AA34" s="55">
        <v>0</v>
      </c>
      <c r="AB34" s="55">
        <v>0</v>
      </c>
      <c r="AC34" s="55">
        <v>0</v>
      </c>
      <c r="AD34" s="55">
        <v>0</v>
      </c>
      <c r="AE34" s="55">
        <v>0</v>
      </c>
      <c r="AF34" s="55">
        <v>0</v>
      </c>
      <c r="AG34" s="55">
        <v>0</v>
      </c>
      <c r="AH34" s="55">
        <v>0</v>
      </c>
      <c r="AI34" s="55">
        <v>0</v>
      </c>
      <c r="AJ34" s="55">
        <v>0</v>
      </c>
      <c r="AK34" s="55">
        <v>0</v>
      </c>
      <c r="AL34" s="55">
        <v>0</v>
      </c>
      <c r="AM34" s="55">
        <v>0</v>
      </c>
      <c r="AN34" s="55">
        <v>0</v>
      </c>
      <c r="AO34" s="55">
        <v>0</v>
      </c>
      <c r="AP34" s="55">
        <v>0</v>
      </c>
      <c r="AQ34" s="55">
        <v>0</v>
      </c>
      <c r="AR34" s="55">
        <v>0</v>
      </c>
      <c r="AS34" s="55">
        <v>0</v>
      </c>
      <c r="AT34" s="55">
        <v>0</v>
      </c>
      <c r="AU34" s="55">
        <v>0</v>
      </c>
      <c r="AV34" s="68">
        <v>0</v>
      </c>
      <c r="AW34" s="68">
        <v>0</v>
      </c>
      <c r="AX34" s="68">
        <v>0</v>
      </c>
      <c r="AY34" s="68">
        <v>0</v>
      </c>
      <c r="AZ34" s="68">
        <v>0</v>
      </c>
      <c r="BA34" s="68">
        <v>0</v>
      </c>
      <c r="BB34" s="68">
        <v>0</v>
      </c>
      <c r="BC34" s="68">
        <v>0</v>
      </c>
      <c r="BD34" s="68">
        <v>0</v>
      </c>
      <c r="BE34" s="68">
        <v>0</v>
      </c>
      <c r="BF34" s="68">
        <v>0</v>
      </c>
      <c r="BG34" s="68">
        <v>0</v>
      </c>
      <c r="BH34" s="78">
        <v>0</v>
      </c>
      <c r="BI34" s="68">
        <v>0</v>
      </c>
      <c r="BJ34" s="68">
        <v>0</v>
      </c>
      <c r="BK34" s="68">
        <v>0</v>
      </c>
      <c r="BL34" s="68">
        <v>0</v>
      </c>
      <c r="BM34" s="68">
        <v>0</v>
      </c>
      <c r="BN34" s="68">
        <v>0</v>
      </c>
      <c r="BO34" s="68">
        <v>0</v>
      </c>
      <c r="BP34" s="68">
        <v>0</v>
      </c>
      <c r="BQ34">
        <v>0</v>
      </c>
      <c r="BR34">
        <v>0</v>
      </c>
      <c r="BS34" s="67">
        <v>0</v>
      </c>
      <c r="BT34" s="68">
        <f t="shared" si="5"/>
        <v>0</v>
      </c>
    </row>
    <row r="35" spans="1:72" ht="15" hidden="1" customHeight="1" x14ac:dyDescent="0.25">
      <c r="A35" s="21">
        <f t="shared" si="0"/>
        <v>0</v>
      </c>
      <c r="B35" s="21">
        <f t="shared" si="1"/>
        <v>0</v>
      </c>
      <c r="C35" s="21">
        <f t="shared" si="2"/>
        <v>0</v>
      </c>
      <c r="D35" s="21">
        <f t="shared" si="3"/>
        <v>0</v>
      </c>
      <c r="E35" s="21">
        <f t="shared" si="4"/>
        <v>0</v>
      </c>
      <c r="F35" s="59">
        <v>35</v>
      </c>
      <c r="G35" s="54" t="s">
        <v>622</v>
      </c>
      <c r="H35" s="54" t="s">
        <v>623</v>
      </c>
      <c r="I35" s="54" t="s">
        <v>624</v>
      </c>
      <c r="J35" s="54" t="s">
        <v>624</v>
      </c>
      <c r="K35" s="54" t="s">
        <v>484</v>
      </c>
      <c r="L35" s="54" t="s">
        <v>485</v>
      </c>
      <c r="M35" s="59"/>
      <c r="N35" s="54" t="s">
        <v>486</v>
      </c>
      <c r="O35" s="54" t="s">
        <v>625</v>
      </c>
      <c r="P35" s="59"/>
      <c r="Q35" s="54" t="s">
        <v>488</v>
      </c>
      <c r="R35" s="59">
        <v>1</v>
      </c>
      <c r="S35" s="59">
        <v>1</v>
      </c>
      <c r="T35" s="59"/>
      <c r="U35" s="54" t="s">
        <v>489</v>
      </c>
      <c r="V35" s="54" t="s">
        <v>151</v>
      </c>
      <c r="W35" s="54" t="s">
        <v>125</v>
      </c>
      <c r="X35" s="55">
        <v>0</v>
      </c>
      <c r="Y35" s="55">
        <v>0</v>
      </c>
      <c r="Z35" s="55">
        <v>0</v>
      </c>
      <c r="AA35" s="55">
        <v>0</v>
      </c>
      <c r="AB35" s="55">
        <v>0</v>
      </c>
      <c r="AC35" s="55">
        <v>0</v>
      </c>
      <c r="AD35" s="55">
        <v>0</v>
      </c>
      <c r="AE35" s="55">
        <v>0</v>
      </c>
      <c r="AF35" s="55">
        <v>0</v>
      </c>
      <c r="AG35" s="55">
        <v>0</v>
      </c>
      <c r="AH35" s="55">
        <v>0</v>
      </c>
      <c r="AI35" s="55">
        <v>0</v>
      </c>
      <c r="AJ35" s="55">
        <v>0</v>
      </c>
      <c r="AK35" s="55">
        <v>0</v>
      </c>
      <c r="AL35" s="55">
        <v>0</v>
      </c>
      <c r="AM35" s="55">
        <v>0</v>
      </c>
      <c r="AN35" s="55">
        <v>0</v>
      </c>
      <c r="AO35" s="55">
        <v>0</v>
      </c>
      <c r="AP35" s="55">
        <v>0</v>
      </c>
      <c r="AQ35" s="55">
        <v>0</v>
      </c>
      <c r="AR35" s="55">
        <v>0</v>
      </c>
      <c r="AS35" s="55">
        <v>0</v>
      </c>
      <c r="AT35" s="55">
        <v>0</v>
      </c>
      <c r="AU35" s="55">
        <v>0</v>
      </c>
      <c r="AV35" s="68">
        <v>0</v>
      </c>
      <c r="AW35" s="68">
        <v>0</v>
      </c>
      <c r="AX35" s="68">
        <v>0</v>
      </c>
      <c r="AY35" s="68">
        <v>0</v>
      </c>
      <c r="AZ35" s="68">
        <v>0</v>
      </c>
      <c r="BA35" s="68">
        <v>0</v>
      </c>
      <c r="BB35" s="68">
        <v>0</v>
      </c>
      <c r="BC35" s="68">
        <v>0</v>
      </c>
      <c r="BD35" s="68">
        <v>0</v>
      </c>
      <c r="BE35" s="68">
        <v>0</v>
      </c>
      <c r="BF35" s="68">
        <v>0</v>
      </c>
      <c r="BG35" s="68">
        <v>0</v>
      </c>
      <c r="BH35" s="78">
        <v>0</v>
      </c>
      <c r="BI35" s="68">
        <v>0</v>
      </c>
      <c r="BJ35" s="68">
        <v>0</v>
      </c>
      <c r="BK35" s="68">
        <v>0</v>
      </c>
      <c r="BL35" s="68">
        <v>0</v>
      </c>
      <c r="BM35" s="68">
        <v>0</v>
      </c>
      <c r="BN35" s="68">
        <v>0</v>
      </c>
      <c r="BO35" s="68">
        <v>0</v>
      </c>
      <c r="BP35" s="68">
        <v>0</v>
      </c>
      <c r="BQ35">
        <v>0</v>
      </c>
      <c r="BR35">
        <v>0</v>
      </c>
      <c r="BS35" s="67">
        <v>0</v>
      </c>
      <c r="BT35" s="68">
        <f t="shared" si="5"/>
        <v>0</v>
      </c>
    </row>
    <row r="36" spans="1:72" ht="15" hidden="1" customHeight="1" x14ac:dyDescent="0.25">
      <c r="A36" s="21">
        <f t="shared" si="0"/>
        <v>0</v>
      </c>
      <c r="B36" s="21">
        <f t="shared" si="1"/>
        <v>0</v>
      </c>
      <c r="C36" s="21">
        <f t="shared" si="2"/>
        <v>0</v>
      </c>
      <c r="D36" s="21">
        <f t="shared" si="3"/>
        <v>0</v>
      </c>
      <c r="E36" s="21">
        <f t="shared" si="4"/>
        <v>0</v>
      </c>
      <c r="F36" s="59">
        <v>36</v>
      </c>
      <c r="G36" s="54" t="s">
        <v>626</v>
      </c>
      <c r="H36" s="54" t="s">
        <v>627</v>
      </c>
      <c r="I36" s="54" t="s">
        <v>628</v>
      </c>
      <c r="J36" s="54" t="s">
        <v>629</v>
      </c>
      <c r="K36" s="54" t="s">
        <v>484</v>
      </c>
      <c r="L36" s="54" t="s">
        <v>485</v>
      </c>
      <c r="M36" s="59"/>
      <c r="N36" s="54" t="s">
        <v>486</v>
      </c>
      <c r="O36" s="54" t="s">
        <v>630</v>
      </c>
      <c r="P36" s="54" t="s">
        <v>487</v>
      </c>
      <c r="Q36" s="54" t="s">
        <v>555</v>
      </c>
      <c r="R36" s="59">
        <v>530</v>
      </c>
      <c r="S36" s="59">
        <v>530</v>
      </c>
      <c r="T36" s="59">
        <v>0</v>
      </c>
      <c r="U36" s="54" t="s">
        <v>489</v>
      </c>
      <c r="V36" s="54" t="s">
        <v>151</v>
      </c>
      <c r="W36" s="54" t="s">
        <v>125</v>
      </c>
      <c r="X36" s="55">
        <v>0</v>
      </c>
      <c r="Y36" s="55">
        <v>0</v>
      </c>
      <c r="Z36" s="55">
        <v>0</v>
      </c>
      <c r="AA36" s="55">
        <v>0</v>
      </c>
      <c r="AB36" s="55">
        <v>0</v>
      </c>
      <c r="AC36" s="55">
        <v>0</v>
      </c>
      <c r="AD36" s="55">
        <v>0</v>
      </c>
      <c r="AE36" s="55">
        <v>0</v>
      </c>
      <c r="AF36" s="55">
        <v>0</v>
      </c>
      <c r="AG36" s="55">
        <v>0</v>
      </c>
      <c r="AH36" s="55">
        <v>0</v>
      </c>
      <c r="AI36" s="55">
        <v>0</v>
      </c>
      <c r="AJ36" s="55">
        <v>0</v>
      </c>
      <c r="AK36" s="55">
        <v>0</v>
      </c>
      <c r="AL36" s="55">
        <v>0</v>
      </c>
      <c r="AM36" s="55">
        <v>0</v>
      </c>
      <c r="AN36" s="55">
        <v>0</v>
      </c>
      <c r="AO36" s="55">
        <v>0</v>
      </c>
      <c r="AP36" s="55">
        <v>0</v>
      </c>
      <c r="AQ36" s="55">
        <v>0</v>
      </c>
      <c r="AR36" s="55">
        <v>0</v>
      </c>
      <c r="AS36" s="55">
        <v>0</v>
      </c>
      <c r="AT36" s="55">
        <v>0</v>
      </c>
      <c r="AU36" s="55">
        <v>0</v>
      </c>
      <c r="AV36" s="68">
        <v>0</v>
      </c>
      <c r="AW36" s="68">
        <v>0</v>
      </c>
      <c r="AX36" s="68">
        <v>0</v>
      </c>
      <c r="AY36" s="68">
        <v>0</v>
      </c>
      <c r="AZ36" s="68">
        <v>0</v>
      </c>
      <c r="BA36" s="68">
        <v>0</v>
      </c>
      <c r="BB36" s="68">
        <v>0</v>
      </c>
      <c r="BC36" s="68">
        <v>0</v>
      </c>
      <c r="BD36" s="68">
        <v>0</v>
      </c>
      <c r="BE36" s="68">
        <v>0</v>
      </c>
      <c r="BF36" s="68">
        <v>0</v>
      </c>
      <c r="BG36" s="68">
        <v>0</v>
      </c>
      <c r="BH36" s="78">
        <v>0</v>
      </c>
      <c r="BI36" s="68">
        <v>0</v>
      </c>
      <c r="BJ36" s="68">
        <v>0</v>
      </c>
      <c r="BK36" s="68">
        <v>0</v>
      </c>
      <c r="BL36" s="68">
        <v>0</v>
      </c>
      <c r="BM36" s="68">
        <v>0</v>
      </c>
      <c r="BN36" s="68">
        <v>0</v>
      </c>
      <c r="BO36" s="68">
        <v>0</v>
      </c>
      <c r="BP36" s="68">
        <v>0</v>
      </c>
      <c r="BQ36">
        <v>0</v>
      </c>
      <c r="BR36">
        <v>0</v>
      </c>
      <c r="BS36" s="67">
        <v>0</v>
      </c>
      <c r="BT36" s="68">
        <f t="shared" si="5"/>
        <v>0</v>
      </c>
    </row>
    <row r="37" spans="1:72" ht="15" hidden="1" customHeight="1" x14ac:dyDescent="0.25">
      <c r="A37" s="21">
        <f t="shared" si="0"/>
        <v>0</v>
      </c>
      <c r="B37" s="21">
        <f t="shared" si="1"/>
        <v>0</v>
      </c>
      <c r="C37" s="21">
        <f t="shared" si="2"/>
        <v>0</v>
      </c>
      <c r="D37" s="21">
        <f t="shared" si="3"/>
        <v>0</v>
      </c>
      <c r="E37" s="21">
        <f t="shared" si="4"/>
        <v>0</v>
      </c>
      <c r="F37" s="59">
        <v>37</v>
      </c>
      <c r="G37" s="54" t="s">
        <v>631</v>
      </c>
      <c r="H37" s="54" t="s">
        <v>632</v>
      </c>
      <c r="I37" s="54" t="s">
        <v>633</v>
      </c>
      <c r="J37" s="54" t="s">
        <v>634</v>
      </c>
      <c r="K37" s="54" t="s">
        <v>484</v>
      </c>
      <c r="L37" s="54" t="s">
        <v>485</v>
      </c>
      <c r="M37" s="59"/>
      <c r="N37" s="54" t="s">
        <v>486</v>
      </c>
      <c r="O37" s="54" t="s">
        <v>621</v>
      </c>
      <c r="P37" s="54" t="s">
        <v>487</v>
      </c>
      <c r="Q37" s="54" t="s">
        <v>635</v>
      </c>
      <c r="R37" s="59">
        <v>900</v>
      </c>
      <c r="S37" s="59">
        <v>1645</v>
      </c>
      <c r="T37" s="59">
        <v>0</v>
      </c>
      <c r="U37" s="54" t="s">
        <v>489</v>
      </c>
      <c r="V37" s="54" t="s">
        <v>151</v>
      </c>
      <c r="W37" s="54" t="s">
        <v>125</v>
      </c>
      <c r="X37" s="55">
        <v>0</v>
      </c>
      <c r="Y37" s="55">
        <v>0</v>
      </c>
      <c r="Z37" s="55">
        <v>0</v>
      </c>
      <c r="AA37" s="55">
        <v>0</v>
      </c>
      <c r="AB37" s="55">
        <v>0</v>
      </c>
      <c r="AC37" s="55">
        <v>0</v>
      </c>
      <c r="AD37" s="55">
        <v>0</v>
      </c>
      <c r="AE37" s="55">
        <v>0</v>
      </c>
      <c r="AF37" s="55">
        <v>0</v>
      </c>
      <c r="AG37" s="55">
        <v>0</v>
      </c>
      <c r="AH37" s="55">
        <v>0</v>
      </c>
      <c r="AI37" s="55">
        <v>0</v>
      </c>
      <c r="AJ37" s="55">
        <v>0</v>
      </c>
      <c r="AK37" s="55">
        <v>0</v>
      </c>
      <c r="AL37" s="55">
        <v>0</v>
      </c>
      <c r="AM37" s="55">
        <v>0</v>
      </c>
      <c r="AN37" s="55">
        <v>0</v>
      </c>
      <c r="AO37" s="55">
        <v>0</v>
      </c>
      <c r="AP37" s="55">
        <v>0</v>
      </c>
      <c r="AQ37" s="55">
        <v>0</v>
      </c>
      <c r="AR37" s="55">
        <v>0</v>
      </c>
      <c r="AS37" s="55">
        <v>0</v>
      </c>
      <c r="AT37" s="55">
        <v>0</v>
      </c>
      <c r="AU37" s="55">
        <v>0</v>
      </c>
      <c r="AV37" s="68">
        <v>0</v>
      </c>
      <c r="AW37" s="68">
        <v>0</v>
      </c>
      <c r="AX37" s="68">
        <v>0</v>
      </c>
      <c r="AY37" s="68">
        <v>0</v>
      </c>
      <c r="AZ37" s="68">
        <v>0</v>
      </c>
      <c r="BA37" s="68">
        <v>0</v>
      </c>
      <c r="BB37" s="68">
        <v>0</v>
      </c>
      <c r="BC37" s="68">
        <v>0</v>
      </c>
      <c r="BD37" s="68">
        <v>0</v>
      </c>
      <c r="BE37" s="68">
        <v>0</v>
      </c>
      <c r="BF37" s="68">
        <v>0</v>
      </c>
      <c r="BG37" s="68">
        <v>0</v>
      </c>
      <c r="BH37" s="78">
        <v>0</v>
      </c>
      <c r="BI37" s="68">
        <v>0</v>
      </c>
      <c r="BJ37" s="68">
        <v>0</v>
      </c>
      <c r="BK37" s="68">
        <v>0</v>
      </c>
      <c r="BL37" s="68">
        <v>0</v>
      </c>
      <c r="BM37" s="68">
        <v>0</v>
      </c>
      <c r="BN37" s="68">
        <v>0</v>
      </c>
      <c r="BO37" s="68">
        <v>0</v>
      </c>
      <c r="BP37" s="68">
        <v>0</v>
      </c>
      <c r="BQ37">
        <v>0</v>
      </c>
      <c r="BR37">
        <v>0</v>
      </c>
      <c r="BS37" s="67">
        <v>0</v>
      </c>
      <c r="BT37" s="68">
        <f t="shared" si="5"/>
        <v>0</v>
      </c>
    </row>
    <row r="38" spans="1:72" ht="15" hidden="1" customHeight="1" x14ac:dyDescent="0.25">
      <c r="A38" s="21">
        <f t="shared" si="0"/>
        <v>0</v>
      </c>
      <c r="B38" s="21">
        <f t="shared" si="1"/>
        <v>0</v>
      </c>
      <c r="C38" s="21">
        <f t="shared" si="2"/>
        <v>0</v>
      </c>
      <c r="D38" s="21">
        <f t="shared" si="3"/>
        <v>0</v>
      </c>
      <c r="E38" s="21">
        <f t="shared" si="4"/>
        <v>0</v>
      </c>
      <c r="F38" s="59">
        <v>38</v>
      </c>
      <c r="G38" s="54" t="s">
        <v>636</v>
      </c>
      <c r="H38" s="54" t="s">
        <v>637</v>
      </c>
      <c r="I38" s="54" t="s">
        <v>638</v>
      </c>
      <c r="J38" s="54" t="s">
        <v>639</v>
      </c>
      <c r="K38" s="54" t="s">
        <v>484</v>
      </c>
      <c r="L38" s="54" t="s">
        <v>485</v>
      </c>
      <c r="M38" s="59"/>
      <c r="N38" s="54" t="s">
        <v>486</v>
      </c>
      <c r="O38" s="54" t="s">
        <v>640</v>
      </c>
      <c r="P38" s="54" t="s">
        <v>487</v>
      </c>
      <c r="Q38" s="54" t="s">
        <v>555</v>
      </c>
      <c r="R38" s="59">
        <v>500</v>
      </c>
      <c r="S38" s="59">
        <v>1000</v>
      </c>
      <c r="T38" s="59">
        <v>0</v>
      </c>
      <c r="U38" s="54" t="s">
        <v>489</v>
      </c>
      <c r="V38" s="54" t="s">
        <v>151</v>
      </c>
      <c r="W38" s="54" t="s">
        <v>125</v>
      </c>
      <c r="X38" s="55">
        <v>0</v>
      </c>
      <c r="Y38" s="55">
        <v>0</v>
      </c>
      <c r="Z38" s="55">
        <v>0</v>
      </c>
      <c r="AA38" s="55">
        <v>0</v>
      </c>
      <c r="AB38" s="55">
        <v>0</v>
      </c>
      <c r="AC38" s="55">
        <v>0</v>
      </c>
      <c r="AD38" s="55">
        <v>0</v>
      </c>
      <c r="AE38" s="55">
        <v>0</v>
      </c>
      <c r="AF38" s="55">
        <v>0</v>
      </c>
      <c r="AG38" s="55">
        <v>0</v>
      </c>
      <c r="AH38" s="55">
        <v>0</v>
      </c>
      <c r="AI38" s="55">
        <v>0</v>
      </c>
      <c r="AJ38" s="55">
        <v>0</v>
      </c>
      <c r="AK38" s="55">
        <v>0</v>
      </c>
      <c r="AL38" s="55">
        <v>0</v>
      </c>
      <c r="AM38" s="55">
        <v>0</v>
      </c>
      <c r="AN38" s="55">
        <v>0</v>
      </c>
      <c r="AO38" s="55">
        <v>0</v>
      </c>
      <c r="AP38" s="55">
        <v>0</v>
      </c>
      <c r="AQ38" s="55">
        <v>0</v>
      </c>
      <c r="AR38" s="55">
        <v>0</v>
      </c>
      <c r="AS38" s="55">
        <v>0</v>
      </c>
      <c r="AT38" s="55">
        <v>0</v>
      </c>
      <c r="AU38" s="55">
        <v>0</v>
      </c>
      <c r="AV38" s="68">
        <v>0</v>
      </c>
      <c r="AW38" s="68">
        <v>0</v>
      </c>
      <c r="AX38" s="68">
        <v>0</v>
      </c>
      <c r="AY38" s="68">
        <v>0</v>
      </c>
      <c r="AZ38" s="68">
        <v>0</v>
      </c>
      <c r="BA38" s="68">
        <v>0</v>
      </c>
      <c r="BB38" s="68">
        <v>0</v>
      </c>
      <c r="BC38" s="68">
        <v>0</v>
      </c>
      <c r="BD38" s="68">
        <v>0</v>
      </c>
      <c r="BE38" s="68">
        <v>0</v>
      </c>
      <c r="BF38" s="68">
        <v>0</v>
      </c>
      <c r="BG38" s="68">
        <v>0</v>
      </c>
      <c r="BH38" s="78">
        <v>0</v>
      </c>
      <c r="BI38" s="68">
        <v>0</v>
      </c>
      <c r="BJ38" s="68">
        <v>0</v>
      </c>
      <c r="BK38" s="68">
        <v>0</v>
      </c>
      <c r="BL38" s="68">
        <v>0</v>
      </c>
      <c r="BM38" s="68">
        <v>0</v>
      </c>
      <c r="BN38" s="68">
        <v>0</v>
      </c>
      <c r="BO38" s="68">
        <v>0</v>
      </c>
      <c r="BP38" s="68">
        <v>0</v>
      </c>
      <c r="BQ38">
        <v>0</v>
      </c>
      <c r="BR38">
        <v>0</v>
      </c>
      <c r="BS38" s="67">
        <v>0</v>
      </c>
      <c r="BT38" s="68">
        <f t="shared" si="5"/>
        <v>0</v>
      </c>
    </row>
    <row r="39" spans="1:72" ht="15" hidden="1" customHeight="1" x14ac:dyDescent="0.25">
      <c r="A39" s="21">
        <f t="shared" si="0"/>
        <v>0</v>
      </c>
      <c r="B39" s="21">
        <f t="shared" si="1"/>
        <v>0</v>
      </c>
      <c r="C39" s="21">
        <f t="shared" si="2"/>
        <v>0</v>
      </c>
      <c r="D39" s="21">
        <f t="shared" si="3"/>
        <v>0</v>
      </c>
      <c r="E39" s="21">
        <f t="shared" si="4"/>
        <v>0</v>
      </c>
      <c r="F39" s="59">
        <v>39</v>
      </c>
      <c r="G39" s="54" t="s">
        <v>641</v>
      </c>
      <c r="H39" s="54" t="s">
        <v>642</v>
      </c>
      <c r="I39" s="54" t="s">
        <v>643</v>
      </c>
      <c r="J39" s="54" t="s">
        <v>643</v>
      </c>
      <c r="K39" s="54" t="s">
        <v>494</v>
      </c>
      <c r="L39" s="54" t="s">
        <v>485</v>
      </c>
      <c r="M39" s="59"/>
      <c r="N39" s="54" t="s">
        <v>486</v>
      </c>
      <c r="O39" s="59"/>
      <c r="P39" s="59"/>
      <c r="Q39" s="54" t="s">
        <v>488</v>
      </c>
      <c r="R39" s="59">
        <v>0</v>
      </c>
      <c r="S39" s="59">
        <v>0</v>
      </c>
      <c r="T39" s="59">
        <v>0</v>
      </c>
      <c r="U39" s="54" t="s">
        <v>489</v>
      </c>
      <c r="V39" s="54" t="s">
        <v>151</v>
      </c>
      <c r="W39" s="54" t="s">
        <v>125</v>
      </c>
      <c r="X39" s="55">
        <v>7890.3548387096798</v>
      </c>
      <c r="Y39" s="55">
        <v>7265.3870967741996</v>
      </c>
      <c r="Z39" s="55">
        <v>6378.1580645161303</v>
      </c>
      <c r="AA39" s="55">
        <v>7097.9709677419296</v>
      </c>
      <c r="AB39" s="55">
        <v>7119.3290322580597</v>
      </c>
      <c r="AC39" s="55">
        <v>7075.0258064516102</v>
      </c>
      <c r="AD39" s="55">
        <v>6484.4193548387102</v>
      </c>
      <c r="AE39" s="55">
        <v>6318.4619815668202</v>
      </c>
      <c r="AF39" s="55">
        <v>7396.4089861751199</v>
      </c>
      <c r="AG39" s="55">
        <v>7070.58387096774</v>
      </c>
      <c r="AH39" s="55">
        <v>7460.7064516129003</v>
      </c>
      <c r="AI39" s="55">
        <v>7272.39354838709</v>
      </c>
      <c r="AJ39" s="55">
        <v>8044.8967741935503</v>
      </c>
      <c r="AK39" s="55">
        <v>7928.0967741935501</v>
      </c>
      <c r="AL39" s="55">
        <v>7660.0064516129096</v>
      </c>
      <c r="AM39" s="55">
        <v>7870.1870967741897</v>
      </c>
      <c r="AN39" s="55">
        <v>7702.3548387096798</v>
      </c>
      <c r="AO39" s="55">
        <v>7832.5580645161299</v>
      </c>
      <c r="AP39" s="55">
        <v>6590.7</v>
      </c>
      <c r="AQ39" s="55">
        <v>0</v>
      </c>
      <c r="AR39" s="55">
        <v>0</v>
      </c>
      <c r="AS39" s="55">
        <v>0</v>
      </c>
      <c r="AT39" s="55">
        <v>0</v>
      </c>
      <c r="AU39" s="55">
        <v>0</v>
      </c>
      <c r="AV39" s="68">
        <v>0</v>
      </c>
      <c r="AW39" s="68">
        <v>0</v>
      </c>
      <c r="AX39" s="68">
        <v>0</v>
      </c>
      <c r="AY39" s="68">
        <v>0</v>
      </c>
      <c r="AZ39" s="68">
        <v>0</v>
      </c>
      <c r="BA39" s="68">
        <v>0</v>
      </c>
      <c r="BB39" s="68">
        <v>0</v>
      </c>
      <c r="BC39" s="68">
        <v>0</v>
      </c>
      <c r="BD39" s="68">
        <v>0</v>
      </c>
      <c r="BE39" s="68">
        <v>0</v>
      </c>
      <c r="BF39" s="68">
        <v>0</v>
      </c>
      <c r="BG39" s="68">
        <v>0</v>
      </c>
      <c r="BH39" s="78">
        <v>0</v>
      </c>
      <c r="BI39" s="68">
        <v>0</v>
      </c>
      <c r="BJ39" s="68">
        <v>0</v>
      </c>
      <c r="BK39" s="68">
        <v>0</v>
      </c>
      <c r="BL39" s="68">
        <v>0</v>
      </c>
      <c r="BM39" s="68">
        <v>0</v>
      </c>
      <c r="BN39" s="68">
        <v>0</v>
      </c>
      <c r="BO39" s="68">
        <v>0</v>
      </c>
      <c r="BP39" s="68">
        <v>0</v>
      </c>
      <c r="BQ39">
        <v>0</v>
      </c>
      <c r="BR39">
        <v>0</v>
      </c>
      <c r="BS39" s="67">
        <v>0</v>
      </c>
      <c r="BT39" s="68">
        <f t="shared" si="5"/>
        <v>0</v>
      </c>
    </row>
    <row r="40" spans="1:72" ht="15" hidden="1" customHeight="1" x14ac:dyDescent="0.25">
      <c r="A40" s="21">
        <f t="shared" si="0"/>
        <v>0</v>
      </c>
      <c r="B40" s="21">
        <f t="shared" si="1"/>
        <v>0</v>
      </c>
      <c r="C40" s="21">
        <f t="shared" si="2"/>
        <v>0</v>
      </c>
      <c r="D40" s="21">
        <f t="shared" si="3"/>
        <v>0</v>
      </c>
      <c r="E40" s="21">
        <f t="shared" si="4"/>
        <v>0</v>
      </c>
      <c r="F40" s="59">
        <v>40</v>
      </c>
      <c r="G40" s="54" t="s">
        <v>644</v>
      </c>
      <c r="H40" s="54" t="s">
        <v>645</v>
      </c>
      <c r="I40" s="54" t="s">
        <v>646</v>
      </c>
      <c r="J40" s="54" t="s">
        <v>647</v>
      </c>
      <c r="K40" s="54" t="s">
        <v>484</v>
      </c>
      <c r="L40" s="54" t="s">
        <v>485</v>
      </c>
      <c r="M40" s="59"/>
      <c r="N40" s="54" t="s">
        <v>486</v>
      </c>
      <c r="O40" s="54" t="s">
        <v>604</v>
      </c>
      <c r="P40" s="54" t="s">
        <v>487</v>
      </c>
      <c r="Q40" s="54" t="s">
        <v>488</v>
      </c>
      <c r="R40" s="59">
        <v>8316</v>
      </c>
      <c r="S40" s="59">
        <v>8316</v>
      </c>
      <c r="T40" s="59">
        <v>0</v>
      </c>
      <c r="U40" s="54" t="s">
        <v>489</v>
      </c>
      <c r="V40" s="54" t="s">
        <v>151</v>
      </c>
      <c r="W40" s="54" t="s">
        <v>125</v>
      </c>
      <c r="X40" s="55">
        <v>0</v>
      </c>
      <c r="Y40" s="55">
        <v>0</v>
      </c>
      <c r="Z40" s="55">
        <v>0</v>
      </c>
      <c r="AA40" s="55">
        <v>0</v>
      </c>
      <c r="AB40" s="55">
        <v>0</v>
      </c>
      <c r="AC40" s="55">
        <v>0</v>
      </c>
      <c r="AD40" s="55">
        <v>0</v>
      </c>
      <c r="AE40" s="55">
        <v>0</v>
      </c>
      <c r="AF40" s="55">
        <v>0</v>
      </c>
      <c r="AG40" s="55">
        <v>0</v>
      </c>
      <c r="AH40" s="55">
        <v>0</v>
      </c>
      <c r="AI40" s="55">
        <v>0</v>
      </c>
      <c r="AJ40" s="55">
        <v>0</v>
      </c>
      <c r="AK40" s="55">
        <v>0</v>
      </c>
      <c r="AL40" s="55">
        <v>0</v>
      </c>
      <c r="AM40" s="55">
        <v>0</v>
      </c>
      <c r="AN40" s="55">
        <v>0</v>
      </c>
      <c r="AO40" s="55">
        <v>0</v>
      </c>
      <c r="AP40" s="55">
        <v>0</v>
      </c>
      <c r="AQ40" s="55">
        <v>0</v>
      </c>
      <c r="AR40" s="55">
        <v>0</v>
      </c>
      <c r="AS40" s="55">
        <v>0</v>
      </c>
      <c r="AT40" s="55">
        <v>0</v>
      </c>
      <c r="AU40" s="55">
        <v>0</v>
      </c>
      <c r="AV40" s="68">
        <v>0</v>
      </c>
      <c r="AW40" s="68">
        <v>0</v>
      </c>
      <c r="AX40" s="68">
        <v>0</v>
      </c>
      <c r="AY40" s="68">
        <v>0</v>
      </c>
      <c r="AZ40" s="68">
        <v>0</v>
      </c>
      <c r="BA40" s="68">
        <v>0</v>
      </c>
      <c r="BB40" s="68">
        <v>0</v>
      </c>
      <c r="BC40" s="68">
        <v>0</v>
      </c>
      <c r="BD40" s="68">
        <v>0</v>
      </c>
      <c r="BE40" s="68">
        <v>0</v>
      </c>
      <c r="BF40" s="68">
        <v>0</v>
      </c>
      <c r="BG40" s="68">
        <v>0</v>
      </c>
      <c r="BH40" s="78">
        <v>0</v>
      </c>
      <c r="BI40" s="68">
        <v>0</v>
      </c>
      <c r="BJ40" s="68">
        <v>0</v>
      </c>
      <c r="BK40" s="68">
        <v>0</v>
      </c>
      <c r="BL40" s="68">
        <v>0</v>
      </c>
      <c r="BM40" s="68">
        <v>0</v>
      </c>
      <c r="BN40" s="68">
        <v>0</v>
      </c>
      <c r="BO40" s="68">
        <v>0</v>
      </c>
      <c r="BP40" s="68">
        <v>0</v>
      </c>
      <c r="BQ40">
        <v>0</v>
      </c>
      <c r="BR40">
        <v>0</v>
      </c>
      <c r="BS40" s="67">
        <v>0</v>
      </c>
      <c r="BT40" s="68">
        <f t="shared" si="5"/>
        <v>0</v>
      </c>
    </row>
    <row r="41" spans="1:72" ht="15" hidden="1" customHeight="1" x14ac:dyDescent="0.25">
      <c r="A41" s="21">
        <f t="shared" si="0"/>
        <v>0</v>
      </c>
      <c r="B41" s="21">
        <f t="shared" si="1"/>
        <v>0</v>
      </c>
      <c r="C41" s="21">
        <f t="shared" si="2"/>
        <v>0</v>
      </c>
      <c r="D41" s="21">
        <f t="shared" si="3"/>
        <v>0</v>
      </c>
      <c r="E41" s="21">
        <f t="shared" si="4"/>
        <v>0</v>
      </c>
      <c r="F41" s="59">
        <v>41</v>
      </c>
      <c r="G41" s="54" t="s">
        <v>648</v>
      </c>
      <c r="H41" s="54" t="s">
        <v>648</v>
      </c>
      <c r="I41" s="54" t="s">
        <v>649</v>
      </c>
      <c r="J41" s="54" t="s">
        <v>649</v>
      </c>
      <c r="K41" s="54" t="s">
        <v>484</v>
      </c>
      <c r="L41" s="54" t="s">
        <v>485</v>
      </c>
      <c r="M41" s="59"/>
      <c r="N41" s="54" t="s">
        <v>486</v>
      </c>
      <c r="O41" s="54" t="s">
        <v>650</v>
      </c>
      <c r="P41" s="54" t="s">
        <v>487</v>
      </c>
      <c r="Q41" s="54" t="s">
        <v>488</v>
      </c>
      <c r="R41" s="59">
        <v>0</v>
      </c>
      <c r="S41" s="59">
        <v>0</v>
      </c>
      <c r="T41" s="59">
        <v>0</v>
      </c>
      <c r="U41" s="54" t="s">
        <v>489</v>
      </c>
      <c r="V41" s="54" t="s">
        <v>151</v>
      </c>
      <c r="W41" s="54" t="s">
        <v>125</v>
      </c>
      <c r="X41" s="55">
        <v>123.130434782609</v>
      </c>
      <c r="Y41" s="55">
        <v>-40.275862068965502</v>
      </c>
      <c r="Z41" s="55">
        <v>-112.259852216749</v>
      </c>
      <c r="AA41" s="55">
        <v>14.8886554621849</v>
      </c>
      <c r="AB41" s="55">
        <v>-48.122171945701297</v>
      </c>
      <c r="AC41" s="55">
        <v>8.2429149797570904</v>
      </c>
      <c r="AD41" s="55">
        <v>8.5566188197767197</v>
      </c>
      <c r="AE41" s="55">
        <v>10.9352142110763</v>
      </c>
      <c r="AF41" s="55">
        <v>21.756704980842901</v>
      </c>
      <c r="AG41" s="55">
        <v>11.7777777777778</v>
      </c>
      <c r="AH41" s="55">
        <v>16.911764705882302</v>
      </c>
      <c r="AI41" s="55">
        <v>21.631713554987201</v>
      </c>
      <c r="AJ41" s="55">
        <v>24.170807453416099</v>
      </c>
      <c r="AK41" s="55">
        <v>33.199507389162598</v>
      </c>
      <c r="AL41" s="55">
        <v>26.461206896551701</v>
      </c>
      <c r="AM41" s="55">
        <v>28.225000000000001</v>
      </c>
      <c r="AN41" s="55">
        <v>20.7214285714286</v>
      </c>
      <c r="AO41" s="55">
        <v>20.235714285714302</v>
      </c>
      <c r="AP41" s="55">
        <v>25.8178571428572</v>
      </c>
      <c r="AQ41" s="55">
        <v>27.814655172413801</v>
      </c>
      <c r="AR41" s="55">
        <v>18.643678160919499</v>
      </c>
      <c r="AS41" s="55">
        <v>18.738095238095202</v>
      </c>
      <c r="AT41" s="55">
        <v>13.7723214285714</v>
      </c>
      <c r="AU41" s="55">
        <v>8.0594758064516103</v>
      </c>
      <c r="AV41" s="68">
        <v>19.668202764977</v>
      </c>
      <c r="AW41" s="68">
        <v>33.866071428571402</v>
      </c>
      <c r="AX41" s="68">
        <v>27.682500000000001</v>
      </c>
      <c r="AY41" s="68">
        <v>9.8800000000000008</v>
      </c>
      <c r="AZ41" s="68">
        <v>-2.22044604925E-16</v>
      </c>
      <c r="BA41" s="68">
        <v>0</v>
      </c>
      <c r="BB41" s="68">
        <v>0</v>
      </c>
      <c r="BC41" s="68">
        <v>0</v>
      </c>
      <c r="BD41" s="68">
        <v>0</v>
      </c>
      <c r="BE41" s="68">
        <v>0</v>
      </c>
      <c r="BF41" s="68">
        <v>0</v>
      </c>
      <c r="BG41" s="68">
        <v>0</v>
      </c>
      <c r="BH41" s="78">
        <v>0</v>
      </c>
      <c r="BI41" s="68">
        <v>0</v>
      </c>
      <c r="BJ41" s="68">
        <v>0</v>
      </c>
      <c r="BK41" s="68">
        <v>0</v>
      </c>
      <c r="BL41" s="68">
        <v>0</v>
      </c>
      <c r="BM41" s="68">
        <v>0</v>
      </c>
      <c r="BN41" s="68">
        <v>0</v>
      </c>
      <c r="BO41" s="68">
        <v>0</v>
      </c>
      <c r="BP41" s="68">
        <v>0</v>
      </c>
      <c r="BQ41">
        <v>0</v>
      </c>
      <c r="BR41">
        <v>0</v>
      </c>
      <c r="BS41" s="67">
        <v>0</v>
      </c>
      <c r="BT41" s="68">
        <f t="shared" si="5"/>
        <v>0</v>
      </c>
    </row>
    <row r="42" spans="1:72" ht="15" hidden="1" customHeight="1" x14ac:dyDescent="0.25">
      <c r="A42" s="21">
        <f t="shared" si="0"/>
        <v>0</v>
      </c>
      <c r="B42" s="21">
        <f t="shared" si="1"/>
        <v>0</v>
      </c>
      <c r="C42" s="21">
        <f t="shared" si="2"/>
        <v>0</v>
      </c>
      <c r="D42" s="21">
        <f t="shared" si="3"/>
        <v>0</v>
      </c>
      <c r="E42" s="21">
        <f t="shared" si="4"/>
        <v>0</v>
      </c>
      <c r="F42" s="59">
        <v>42</v>
      </c>
      <c r="G42" s="54" t="s">
        <v>651</v>
      </c>
      <c r="H42" s="54" t="s">
        <v>652</v>
      </c>
      <c r="I42" s="54" t="s">
        <v>653</v>
      </c>
      <c r="J42" s="54" t="s">
        <v>653</v>
      </c>
      <c r="K42" s="54" t="s">
        <v>494</v>
      </c>
      <c r="L42" s="54" t="s">
        <v>485</v>
      </c>
      <c r="M42" s="59"/>
      <c r="N42" s="54" t="s">
        <v>486</v>
      </c>
      <c r="O42" s="59"/>
      <c r="P42" s="59"/>
      <c r="Q42" s="54" t="s">
        <v>488</v>
      </c>
      <c r="R42" s="59">
        <v>927</v>
      </c>
      <c r="S42" s="59">
        <v>927</v>
      </c>
      <c r="T42" s="59">
        <v>0</v>
      </c>
      <c r="U42" s="54" t="s">
        <v>489</v>
      </c>
      <c r="V42" s="54" t="s">
        <v>151</v>
      </c>
      <c r="W42" s="54" t="s">
        <v>125</v>
      </c>
      <c r="X42" s="55">
        <v>9033.7451612903205</v>
      </c>
      <c r="Y42" s="55">
        <v>8710.7741935483791</v>
      </c>
      <c r="Z42" s="55">
        <v>7938.7806451612896</v>
      </c>
      <c r="AA42" s="55">
        <v>7598.6064516128999</v>
      </c>
      <c r="AB42" s="55">
        <v>6519.1935483870902</v>
      </c>
      <c r="AC42" s="55">
        <v>6350.8064516128998</v>
      </c>
      <c r="AD42" s="55">
        <v>5922.8387096774204</v>
      </c>
      <c r="AE42" s="55">
        <v>5451.8191244239597</v>
      </c>
      <c r="AF42" s="55">
        <v>5696.8582949308702</v>
      </c>
      <c r="AG42" s="55">
        <v>5913.5774193548395</v>
      </c>
      <c r="AH42" s="55">
        <v>7526.9064516129001</v>
      </c>
      <c r="AI42" s="55">
        <v>8349.7935483870897</v>
      </c>
      <c r="AJ42" s="55">
        <v>9260.3677419354808</v>
      </c>
      <c r="AK42" s="55">
        <v>8030.9032258064599</v>
      </c>
      <c r="AL42" s="55">
        <v>7174.92903225806</v>
      </c>
      <c r="AM42" s="55">
        <v>6767.07096774194</v>
      </c>
      <c r="AN42" s="55">
        <v>5593.1612903225796</v>
      </c>
      <c r="AO42" s="55">
        <v>5624.5677419354797</v>
      </c>
      <c r="AP42" s="55">
        <v>4838.3999999999996</v>
      </c>
      <c r="AQ42" s="55">
        <v>0</v>
      </c>
      <c r="AR42" s="55">
        <v>0</v>
      </c>
      <c r="AS42" s="55">
        <v>0</v>
      </c>
      <c r="AT42" s="55">
        <v>0</v>
      </c>
      <c r="AU42" s="55">
        <v>0</v>
      </c>
      <c r="AV42" s="68">
        <v>0</v>
      </c>
      <c r="AW42" s="68">
        <v>0</v>
      </c>
      <c r="AX42" s="68">
        <v>0</v>
      </c>
      <c r="AY42" s="68">
        <v>0</v>
      </c>
      <c r="AZ42" s="68">
        <v>0</v>
      </c>
      <c r="BA42" s="68">
        <v>0</v>
      </c>
      <c r="BB42" s="68">
        <v>0</v>
      </c>
      <c r="BC42" s="68">
        <v>0</v>
      </c>
      <c r="BD42" s="68">
        <v>0</v>
      </c>
      <c r="BE42" s="68">
        <v>0</v>
      </c>
      <c r="BF42" s="68">
        <v>0</v>
      </c>
      <c r="BG42" s="68">
        <v>0</v>
      </c>
      <c r="BH42" s="78">
        <v>0</v>
      </c>
      <c r="BI42" s="68">
        <v>0</v>
      </c>
      <c r="BJ42" s="68">
        <v>0</v>
      </c>
      <c r="BK42" s="68">
        <v>0</v>
      </c>
      <c r="BL42" s="68">
        <v>0</v>
      </c>
      <c r="BM42" s="68">
        <v>0</v>
      </c>
      <c r="BN42" s="68">
        <v>0</v>
      </c>
      <c r="BO42" s="68">
        <v>0</v>
      </c>
      <c r="BP42" s="68">
        <v>0</v>
      </c>
      <c r="BQ42">
        <v>0</v>
      </c>
      <c r="BR42">
        <v>0</v>
      </c>
      <c r="BS42" s="67">
        <v>0</v>
      </c>
      <c r="BT42" s="68">
        <f t="shared" si="5"/>
        <v>0</v>
      </c>
    </row>
    <row r="43" spans="1:72" ht="15" hidden="1" customHeight="1" x14ac:dyDescent="0.25">
      <c r="A43" s="21">
        <f t="shared" si="0"/>
        <v>0</v>
      </c>
      <c r="B43" s="21">
        <f t="shared" si="1"/>
        <v>0</v>
      </c>
      <c r="C43" s="21">
        <f t="shared" si="2"/>
        <v>0</v>
      </c>
      <c r="D43" s="21">
        <f t="shared" si="3"/>
        <v>0</v>
      </c>
      <c r="E43" s="21">
        <f t="shared" si="4"/>
        <v>0</v>
      </c>
      <c r="F43" s="59">
        <v>43</v>
      </c>
      <c r="G43" s="54" t="s">
        <v>654</v>
      </c>
      <c r="H43" s="54" t="s">
        <v>655</v>
      </c>
      <c r="I43" s="54" t="s">
        <v>656</v>
      </c>
      <c r="J43" s="54" t="s">
        <v>657</v>
      </c>
      <c r="K43" s="54" t="s">
        <v>494</v>
      </c>
      <c r="L43" s="54" t="s">
        <v>485</v>
      </c>
      <c r="M43" s="59"/>
      <c r="N43" s="54" t="s">
        <v>486</v>
      </c>
      <c r="O43" s="54" t="s">
        <v>630</v>
      </c>
      <c r="P43" s="59"/>
      <c r="Q43" s="54" t="s">
        <v>658</v>
      </c>
      <c r="R43" s="59">
        <v>471</v>
      </c>
      <c r="S43" s="59">
        <v>471</v>
      </c>
      <c r="T43" s="59"/>
      <c r="U43" s="54" t="s">
        <v>489</v>
      </c>
      <c r="V43" s="54" t="s">
        <v>151</v>
      </c>
      <c r="W43" s="54" t="s">
        <v>125</v>
      </c>
      <c r="X43" s="55">
        <v>0</v>
      </c>
      <c r="Y43" s="55">
        <v>0</v>
      </c>
      <c r="Z43" s="55">
        <v>0</v>
      </c>
      <c r="AA43" s="55">
        <v>0</v>
      </c>
      <c r="AB43" s="55">
        <v>0</v>
      </c>
      <c r="AC43" s="55">
        <v>0</v>
      </c>
      <c r="AD43" s="55">
        <v>0</v>
      </c>
      <c r="AE43" s="55">
        <v>0</v>
      </c>
      <c r="AF43" s="55">
        <v>0</v>
      </c>
      <c r="AG43" s="55">
        <v>0</v>
      </c>
      <c r="AH43" s="55">
        <v>0</v>
      </c>
      <c r="AI43" s="55">
        <v>0</v>
      </c>
      <c r="AJ43" s="55">
        <v>0</v>
      </c>
      <c r="AK43" s="55">
        <v>0</v>
      </c>
      <c r="AL43" s="55">
        <v>0</v>
      </c>
      <c r="AM43" s="55">
        <v>0</v>
      </c>
      <c r="AN43" s="55">
        <v>0</v>
      </c>
      <c r="AO43" s="55">
        <v>0</v>
      </c>
      <c r="AP43" s="55">
        <v>0</v>
      </c>
      <c r="AQ43" s="55">
        <v>0</v>
      </c>
      <c r="AR43" s="55">
        <v>0</v>
      </c>
      <c r="AS43" s="55">
        <v>0</v>
      </c>
      <c r="AT43" s="55">
        <v>0</v>
      </c>
      <c r="AU43" s="55">
        <v>0</v>
      </c>
      <c r="AV43" s="68">
        <v>0</v>
      </c>
      <c r="AW43" s="68">
        <v>0</v>
      </c>
      <c r="AX43" s="68">
        <v>0</v>
      </c>
      <c r="AY43" s="68">
        <v>0</v>
      </c>
      <c r="AZ43" s="68">
        <v>0</v>
      </c>
      <c r="BA43" s="68">
        <v>0</v>
      </c>
      <c r="BB43" s="68">
        <v>0</v>
      </c>
      <c r="BC43" s="68">
        <v>0</v>
      </c>
      <c r="BD43" s="68">
        <v>0</v>
      </c>
      <c r="BE43" s="68">
        <v>0</v>
      </c>
      <c r="BF43" s="68">
        <v>0</v>
      </c>
      <c r="BG43" s="68">
        <v>0</v>
      </c>
      <c r="BH43" s="78">
        <v>0</v>
      </c>
      <c r="BI43" s="68">
        <v>0</v>
      </c>
      <c r="BJ43" s="68">
        <v>0</v>
      </c>
      <c r="BK43" s="68">
        <v>0</v>
      </c>
      <c r="BL43" s="68">
        <v>0</v>
      </c>
      <c r="BM43" s="68">
        <v>0</v>
      </c>
      <c r="BN43" s="68">
        <v>0</v>
      </c>
      <c r="BO43" s="68">
        <v>0</v>
      </c>
      <c r="BP43" s="68">
        <v>0</v>
      </c>
      <c r="BQ43">
        <v>0</v>
      </c>
      <c r="BR43">
        <v>0</v>
      </c>
      <c r="BS43" s="67">
        <v>0</v>
      </c>
      <c r="BT43" s="68">
        <f t="shared" si="5"/>
        <v>0</v>
      </c>
    </row>
    <row r="44" spans="1:72" ht="15" hidden="1" customHeight="1" x14ac:dyDescent="0.25">
      <c r="A44" s="21">
        <f t="shared" si="0"/>
        <v>0</v>
      </c>
      <c r="B44" s="21">
        <f t="shared" si="1"/>
        <v>0</v>
      </c>
      <c r="C44" s="21">
        <f t="shared" si="2"/>
        <v>0</v>
      </c>
      <c r="D44" s="21">
        <f t="shared" si="3"/>
        <v>0</v>
      </c>
      <c r="E44" s="21">
        <f t="shared" si="4"/>
        <v>0</v>
      </c>
      <c r="F44" s="59">
        <v>44</v>
      </c>
      <c r="G44" s="54" t="s">
        <v>659</v>
      </c>
      <c r="H44" s="54" t="s">
        <v>660</v>
      </c>
      <c r="I44" s="54" t="s">
        <v>661</v>
      </c>
      <c r="J44" s="54" t="s">
        <v>662</v>
      </c>
      <c r="K44" s="54" t="s">
        <v>484</v>
      </c>
      <c r="L44" s="54" t="s">
        <v>485</v>
      </c>
      <c r="M44" s="59"/>
      <c r="N44" s="54" t="s">
        <v>486</v>
      </c>
      <c r="O44" s="54" t="s">
        <v>630</v>
      </c>
      <c r="P44" s="59"/>
      <c r="Q44" s="54" t="s">
        <v>658</v>
      </c>
      <c r="R44" s="59">
        <v>471</v>
      </c>
      <c r="S44" s="59">
        <v>471</v>
      </c>
      <c r="T44" s="59"/>
      <c r="U44" s="54" t="s">
        <v>606</v>
      </c>
      <c r="V44" s="54" t="s">
        <v>250</v>
      </c>
      <c r="W44" s="54" t="s">
        <v>125</v>
      </c>
      <c r="X44" s="55">
        <v>0</v>
      </c>
      <c r="Y44" s="55">
        <v>0</v>
      </c>
      <c r="Z44" s="55">
        <v>0</v>
      </c>
      <c r="AA44" s="55">
        <v>0</v>
      </c>
      <c r="AB44" s="55">
        <v>0</v>
      </c>
      <c r="AC44" s="55">
        <v>0</v>
      </c>
      <c r="AD44" s="55">
        <v>0</v>
      </c>
      <c r="AE44" s="55">
        <v>0</v>
      </c>
      <c r="AF44" s="55">
        <v>0</v>
      </c>
      <c r="AG44" s="55">
        <v>0</v>
      </c>
      <c r="AH44" s="55">
        <v>0</v>
      </c>
      <c r="AI44" s="55">
        <v>0</v>
      </c>
      <c r="AJ44" s="55">
        <v>0</v>
      </c>
      <c r="AK44" s="55">
        <v>0</v>
      </c>
      <c r="AL44" s="55">
        <v>0</v>
      </c>
      <c r="AM44" s="55">
        <v>0</v>
      </c>
      <c r="AN44" s="55">
        <v>0</v>
      </c>
      <c r="AO44" s="55">
        <v>0</v>
      </c>
      <c r="AP44" s="55">
        <v>0</v>
      </c>
      <c r="AQ44" s="55">
        <v>0</v>
      </c>
      <c r="AR44" s="55">
        <v>0</v>
      </c>
      <c r="AS44" s="55">
        <v>0</v>
      </c>
      <c r="AT44" s="55">
        <v>0</v>
      </c>
      <c r="AU44" s="55">
        <v>0</v>
      </c>
      <c r="AV44" s="68">
        <v>0</v>
      </c>
      <c r="AW44" s="68">
        <v>0</v>
      </c>
      <c r="AX44" s="68">
        <v>0</v>
      </c>
      <c r="AY44" s="68">
        <v>0</v>
      </c>
      <c r="AZ44" s="68">
        <v>0</v>
      </c>
      <c r="BA44" s="68">
        <v>0</v>
      </c>
      <c r="BB44" s="68">
        <v>0</v>
      </c>
      <c r="BC44" s="68">
        <v>0</v>
      </c>
      <c r="BD44" s="68">
        <v>0</v>
      </c>
      <c r="BE44" s="68">
        <v>0</v>
      </c>
      <c r="BF44" s="68">
        <v>0</v>
      </c>
      <c r="BG44" s="68">
        <v>0</v>
      </c>
      <c r="BH44" s="78">
        <v>0</v>
      </c>
      <c r="BI44" s="68">
        <v>0</v>
      </c>
      <c r="BJ44" s="68">
        <v>0</v>
      </c>
      <c r="BK44" s="68">
        <v>0</v>
      </c>
      <c r="BL44" s="68">
        <v>0</v>
      </c>
      <c r="BM44" s="68">
        <v>0</v>
      </c>
      <c r="BN44" s="68">
        <v>0</v>
      </c>
      <c r="BO44" s="68">
        <v>0</v>
      </c>
      <c r="BP44" s="68">
        <v>0</v>
      </c>
      <c r="BQ44">
        <v>0</v>
      </c>
      <c r="BR44">
        <v>0</v>
      </c>
      <c r="BS44" s="67">
        <v>0</v>
      </c>
      <c r="BT44" s="68">
        <f t="shared" si="5"/>
        <v>0</v>
      </c>
    </row>
    <row r="45" spans="1:72" ht="15" hidden="1" customHeight="1" x14ac:dyDescent="0.25">
      <c r="A45" s="21">
        <f t="shared" si="0"/>
        <v>0</v>
      </c>
      <c r="B45" s="21">
        <f t="shared" si="1"/>
        <v>0</v>
      </c>
      <c r="C45" s="21">
        <f t="shared" si="2"/>
        <v>0</v>
      </c>
      <c r="D45" s="21">
        <f t="shared" si="3"/>
        <v>0</v>
      </c>
      <c r="E45" s="21">
        <f t="shared" si="4"/>
        <v>0</v>
      </c>
      <c r="F45" s="59">
        <v>50</v>
      </c>
      <c r="G45" s="54" t="s">
        <v>663</v>
      </c>
      <c r="H45" s="54" t="s">
        <v>664</v>
      </c>
      <c r="I45" s="54" t="s">
        <v>665</v>
      </c>
      <c r="J45" s="54" t="s">
        <v>665</v>
      </c>
      <c r="K45" s="54" t="s">
        <v>484</v>
      </c>
      <c r="L45" s="54" t="s">
        <v>485</v>
      </c>
      <c r="M45" s="59"/>
      <c r="N45" s="54" t="s">
        <v>486</v>
      </c>
      <c r="O45" s="54" t="s">
        <v>604</v>
      </c>
      <c r="P45" s="54" t="s">
        <v>487</v>
      </c>
      <c r="Q45" s="54" t="s">
        <v>666</v>
      </c>
      <c r="R45" s="59">
        <v>1</v>
      </c>
      <c r="S45" s="59">
        <v>1</v>
      </c>
      <c r="T45" s="59"/>
      <c r="U45" s="54" t="s">
        <v>489</v>
      </c>
      <c r="V45" s="54" t="s">
        <v>151</v>
      </c>
      <c r="W45" s="54" t="s">
        <v>125</v>
      </c>
      <c r="X45" s="55">
        <v>0</v>
      </c>
      <c r="Y45" s="55">
        <v>0</v>
      </c>
      <c r="Z45" s="55">
        <v>0</v>
      </c>
      <c r="AA45" s="55">
        <v>0</v>
      </c>
      <c r="AB45" s="55">
        <v>0</v>
      </c>
      <c r="AC45" s="55">
        <v>0</v>
      </c>
      <c r="AD45" s="55">
        <v>0</v>
      </c>
      <c r="AE45" s="55">
        <v>0</v>
      </c>
      <c r="AF45" s="55">
        <v>0</v>
      </c>
      <c r="AG45" s="55">
        <v>0</v>
      </c>
      <c r="AH45" s="55">
        <v>0</v>
      </c>
      <c r="AI45" s="55">
        <v>0</v>
      </c>
      <c r="AJ45" s="55">
        <v>0</v>
      </c>
      <c r="AK45" s="55">
        <v>0</v>
      </c>
      <c r="AL45" s="55">
        <v>0</v>
      </c>
      <c r="AM45" s="55">
        <v>0</v>
      </c>
      <c r="AN45" s="55">
        <v>0</v>
      </c>
      <c r="AO45" s="55">
        <v>0</v>
      </c>
      <c r="AP45" s="55">
        <v>0</v>
      </c>
      <c r="AQ45" s="55">
        <v>0</v>
      </c>
      <c r="AR45" s="55">
        <v>0</v>
      </c>
      <c r="AS45" s="55">
        <v>0</v>
      </c>
      <c r="AT45" s="55">
        <v>0</v>
      </c>
      <c r="AU45" s="55">
        <v>0</v>
      </c>
      <c r="AV45" s="68">
        <v>0</v>
      </c>
      <c r="AW45" s="68">
        <v>0</v>
      </c>
      <c r="AX45" s="68">
        <v>0</v>
      </c>
      <c r="AY45" s="68">
        <v>0</v>
      </c>
      <c r="AZ45" s="68">
        <v>0</v>
      </c>
      <c r="BA45" s="68">
        <v>0</v>
      </c>
      <c r="BB45" s="68">
        <v>0</v>
      </c>
      <c r="BC45" s="68">
        <v>0</v>
      </c>
      <c r="BD45" s="68">
        <v>0</v>
      </c>
      <c r="BE45" s="68">
        <v>0</v>
      </c>
      <c r="BF45" s="68">
        <v>0</v>
      </c>
      <c r="BG45" s="68">
        <v>0</v>
      </c>
      <c r="BH45" s="78">
        <v>0</v>
      </c>
      <c r="BI45" s="68">
        <v>0</v>
      </c>
      <c r="BJ45" s="68">
        <v>0</v>
      </c>
      <c r="BK45" s="68">
        <v>0</v>
      </c>
      <c r="BL45" s="68">
        <v>0</v>
      </c>
      <c r="BM45" s="68">
        <v>0</v>
      </c>
      <c r="BN45" s="68">
        <v>0</v>
      </c>
      <c r="BO45" s="68">
        <v>0</v>
      </c>
      <c r="BP45" s="68">
        <v>0</v>
      </c>
      <c r="BQ45">
        <v>0</v>
      </c>
      <c r="BR45">
        <v>0</v>
      </c>
      <c r="BS45" s="67">
        <v>0</v>
      </c>
      <c r="BT45" s="68">
        <f t="shared" si="5"/>
        <v>0</v>
      </c>
    </row>
    <row r="46" spans="1:72" ht="15" hidden="1" customHeight="1" x14ac:dyDescent="0.25">
      <c r="A46" s="21">
        <f t="shared" si="0"/>
        <v>0</v>
      </c>
      <c r="B46" s="21">
        <f t="shared" si="1"/>
        <v>0</v>
      </c>
      <c r="C46" s="21">
        <f t="shared" si="2"/>
        <v>0</v>
      </c>
      <c r="D46" s="21">
        <f t="shared" si="3"/>
        <v>0</v>
      </c>
      <c r="E46" s="21">
        <f t="shared" si="4"/>
        <v>0</v>
      </c>
      <c r="F46" s="59">
        <v>51</v>
      </c>
      <c r="G46" s="54" t="s">
        <v>667</v>
      </c>
      <c r="H46" s="54" t="s">
        <v>668</v>
      </c>
      <c r="I46" s="54" t="s">
        <v>669</v>
      </c>
      <c r="J46" s="54" t="s">
        <v>670</v>
      </c>
      <c r="K46" s="54" t="s">
        <v>484</v>
      </c>
      <c r="L46" s="54" t="s">
        <v>485</v>
      </c>
      <c r="M46" s="59"/>
      <c r="N46" s="54" t="s">
        <v>486</v>
      </c>
      <c r="O46" s="54" t="s">
        <v>604</v>
      </c>
      <c r="P46" s="54" t="s">
        <v>487</v>
      </c>
      <c r="Q46" s="54" t="s">
        <v>666</v>
      </c>
      <c r="R46" s="59">
        <v>1</v>
      </c>
      <c r="S46" s="59">
        <v>1</v>
      </c>
      <c r="T46" s="59"/>
      <c r="U46" s="54" t="s">
        <v>489</v>
      </c>
      <c r="V46" s="54" t="s">
        <v>151</v>
      </c>
      <c r="W46" s="54" t="s">
        <v>125</v>
      </c>
      <c r="X46" s="55">
        <v>0</v>
      </c>
      <c r="Y46" s="55">
        <v>0</v>
      </c>
      <c r="Z46" s="55">
        <v>0</v>
      </c>
      <c r="AA46" s="55">
        <v>0</v>
      </c>
      <c r="AB46" s="55">
        <v>0</v>
      </c>
      <c r="AC46" s="55">
        <v>0</v>
      </c>
      <c r="AD46" s="55">
        <v>0</v>
      </c>
      <c r="AE46" s="55">
        <v>0</v>
      </c>
      <c r="AF46" s="55">
        <v>0</v>
      </c>
      <c r="AG46" s="55">
        <v>0</v>
      </c>
      <c r="AH46" s="55">
        <v>0</v>
      </c>
      <c r="AI46" s="55">
        <v>0</v>
      </c>
      <c r="AJ46" s="55">
        <v>0</v>
      </c>
      <c r="AK46" s="55">
        <v>0</v>
      </c>
      <c r="AL46" s="55">
        <v>0</v>
      </c>
      <c r="AM46" s="55">
        <v>0</v>
      </c>
      <c r="AN46" s="55">
        <v>0</v>
      </c>
      <c r="AO46" s="55">
        <v>0</v>
      </c>
      <c r="AP46" s="55">
        <v>0</v>
      </c>
      <c r="AQ46" s="55">
        <v>0</v>
      </c>
      <c r="AR46" s="55">
        <v>0</v>
      </c>
      <c r="AS46" s="55">
        <v>0</v>
      </c>
      <c r="AT46" s="55">
        <v>0</v>
      </c>
      <c r="AU46" s="55">
        <v>0</v>
      </c>
      <c r="AV46" s="68">
        <v>0</v>
      </c>
      <c r="AW46" s="68">
        <v>0</v>
      </c>
      <c r="AX46" s="68">
        <v>0</v>
      </c>
      <c r="AY46" s="68">
        <v>0</v>
      </c>
      <c r="AZ46" s="68">
        <v>0</v>
      </c>
      <c r="BA46" s="68">
        <v>0</v>
      </c>
      <c r="BB46" s="68">
        <v>0</v>
      </c>
      <c r="BC46" s="68">
        <v>0</v>
      </c>
      <c r="BD46" s="68">
        <v>0</v>
      </c>
      <c r="BE46" s="68">
        <v>0</v>
      </c>
      <c r="BF46" s="68">
        <v>0</v>
      </c>
      <c r="BG46" s="68">
        <v>0</v>
      </c>
      <c r="BH46" s="78">
        <v>0</v>
      </c>
      <c r="BI46" s="68">
        <v>0</v>
      </c>
      <c r="BJ46" s="68">
        <v>0</v>
      </c>
      <c r="BK46" s="68">
        <v>0</v>
      </c>
      <c r="BL46" s="68">
        <v>0</v>
      </c>
      <c r="BM46" s="68">
        <v>0</v>
      </c>
      <c r="BN46" s="68">
        <v>0</v>
      </c>
      <c r="BO46" s="68">
        <v>0</v>
      </c>
      <c r="BP46" s="68">
        <v>0</v>
      </c>
      <c r="BQ46">
        <v>0</v>
      </c>
      <c r="BR46">
        <v>0</v>
      </c>
      <c r="BS46" s="67">
        <v>0</v>
      </c>
      <c r="BT46" s="68">
        <f t="shared" si="5"/>
        <v>0</v>
      </c>
    </row>
    <row r="47" spans="1:72" ht="15" hidden="1" customHeight="1" x14ac:dyDescent="0.25">
      <c r="A47" s="21">
        <f t="shared" si="0"/>
        <v>0</v>
      </c>
      <c r="B47" s="21">
        <f t="shared" si="1"/>
        <v>0</v>
      </c>
      <c r="C47" s="21">
        <f t="shared" si="2"/>
        <v>0</v>
      </c>
      <c r="D47" s="21">
        <f t="shared" si="3"/>
        <v>0</v>
      </c>
      <c r="E47" s="21">
        <f t="shared" si="4"/>
        <v>0</v>
      </c>
      <c r="F47" s="59">
        <v>52</v>
      </c>
      <c r="G47" s="54" t="s">
        <v>671</v>
      </c>
      <c r="H47" s="54" t="s">
        <v>672</v>
      </c>
      <c r="I47" s="54" t="s">
        <v>673</v>
      </c>
      <c r="J47" s="54" t="s">
        <v>674</v>
      </c>
      <c r="K47" s="54" t="s">
        <v>484</v>
      </c>
      <c r="L47" s="54" t="s">
        <v>485</v>
      </c>
      <c r="M47" s="59"/>
      <c r="N47" s="54" t="s">
        <v>486</v>
      </c>
      <c r="O47" s="54" t="s">
        <v>604</v>
      </c>
      <c r="P47" s="54" t="s">
        <v>487</v>
      </c>
      <c r="Q47" s="54" t="s">
        <v>666</v>
      </c>
      <c r="R47" s="59">
        <v>1</v>
      </c>
      <c r="S47" s="59">
        <v>1</v>
      </c>
      <c r="T47" s="59"/>
      <c r="U47" s="54" t="s">
        <v>489</v>
      </c>
      <c r="V47" s="54" t="s">
        <v>151</v>
      </c>
      <c r="W47" s="54" t="s">
        <v>125</v>
      </c>
      <c r="X47" s="55">
        <v>0</v>
      </c>
      <c r="Y47" s="55">
        <v>0</v>
      </c>
      <c r="Z47" s="55">
        <v>0</v>
      </c>
      <c r="AA47" s="55">
        <v>0</v>
      </c>
      <c r="AB47" s="55">
        <v>0</v>
      </c>
      <c r="AC47" s="55">
        <v>0</v>
      </c>
      <c r="AD47" s="55">
        <v>0</v>
      </c>
      <c r="AE47" s="55">
        <v>0</v>
      </c>
      <c r="AF47" s="55">
        <v>0</v>
      </c>
      <c r="AG47" s="55">
        <v>0</v>
      </c>
      <c r="AH47" s="55">
        <v>0</v>
      </c>
      <c r="AI47" s="55">
        <v>0</v>
      </c>
      <c r="AJ47" s="55">
        <v>0</v>
      </c>
      <c r="AK47" s="55">
        <v>0</v>
      </c>
      <c r="AL47" s="55">
        <v>0</v>
      </c>
      <c r="AM47" s="55">
        <v>0</v>
      </c>
      <c r="AN47" s="55">
        <v>0</v>
      </c>
      <c r="AO47" s="55">
        <v>0</v>
      </c>
      <c r="AP47" s="55">
        <v>0</v>
      </c>
      <c r="AQ47" s="55">
        <v>0</v>
      </c>
      <c r="AR47" s="55">
        <v>0</v>
      </c>
      <c r="AS47" s="55">
        <v>0</v>
      </c>
      <c r="AT47" s="55">
        <v>0</v>
      </c>
      <c r="AU47" s="55">
        <v>0</v>
      </c>
      <c r="AV47" s="68">
        <v>0</v>
      </c>
      <c r="AW47" s="68">
        <v>0</v>
      </c>
      <c r="AX47" s="68">
        <v>0</v>
      </c>
      <c r="AY47" s="68">
        <v>0</v>
      </c>
      <c r="AZ47" s="68">
        <v>0</v>
      </c>
      <c r="BA47" s="68">
        <v>0</v>
      </c>
      <c r="BB47" s="68">
        <v>0</v>
      </c>
      <c r="BC47" s="68">
        <v>0</v>
      </c>
      <c r="BD47" s="68">
        <v>0</v>
      </c>
      <c r="BE47" s="68">
        <v>0</v>
      </c>
      <c r="BF47" s="68">
        <v>0</v>
      </c>
      <c r="BG47" s="68">
        <v>0</v>
      </c>
      <c r="BH47" s="78">
        <v>0</v>
      </c>
      <c r="BI47" s="68">
        <v>0</v>
      </c>
      <c r="BJ47" s="68">
        <v>0</v>
      </c>
      <c r="BK47" s="68">
        <v>0</v>
      </c>
      <c r="BL47" s="68">
        <v>0</v>
      </c>
      <c r="BM47" s="68">
        <v>0</v>
      </c>
      <c r="BN47" s="68">
        <v>0</v>
      </c>
      <c r="BO47" s="68">
        <v>0</v>
      </c>
      <c r="BP47" s="68">
        <v>0</v>
      </c>
      <c r="BQ47">
        <v>0</v>
      </c>
      <c r="BR47">
        <v>0</v>
      </c>
      <c r="BS47" s="67">
        <v>0</v>
      </c>
      <c r="BT47" s="68">
        <f t="shared" si="5"/>
        <v>0</v>
      </c>
    </row>
    <row r="48" spans="1:72" ht="15" hidden="1" customHeight="1" x14ac:dyDescent="0.25">
      <c r="A48" s="21">
        <f t="shared" si="0"/>
        <v>0</v>
      </c>
      <c r="B48" s="21">
        <f t="shared" si="1"/>
        <v>0</v>
      </c>
      <c r="C48" s="21">
        <f t="shared" si="2"/>
        <v>0</v>
      </c>
      <c r="D48" s="21">
        <f t="shared" si="3"/>
        <v>0</v>
      </c>
      <c r="E48" s="21">
        <f t="shared" si="4"/>
        <v>0</v>
      </c>
      <c r="F48" s="59">
        <v>53</v>
      </c>
      <c r="G48" s="54" t="s">
        <v>675</v>
      </c>
      <c r="H48" s="54" t="s">
        <v>676</v>
      </c>
      <c r="I48" s="54" t="s">
        <v>677</v>
      </c>
      <c r="J48" s="54" t="s">
        <v>678</v>
      </c>
      <c r="K48" s="54" t="s">
        <v>484</v>
      </c>
      <c r="L48" s="54" t="s">
        <v>485</v>
      </c>
      <c r="M48" s="59"/>
      <c r="N48" s="54" t="s">
        <v>486</v>
      </c>
      <c r="O48" s="54" t="s">
        <v>604</v>
      </c>
      <c r="P48" s="54" t="s">
        <v>487</v>
      </c>
      <c r="Q48" s="54" t="s">
        <v>666</v>
      </c>
      <c r="R48" s="59">
        <v>1</v>
      </c>
      <c r="S48" s="59">
        <v>1</v>
      </c>
      <c r="T48" s="59"/>
      <c r="U48" s="54" t="s">
        <v>489</v>
      </c>
      <c r="V48" s="54" t="s">
        <v>151</v>
      </c>
      <c r="W48" s="54" t="s">
        <v>125</v>
      </c>
      <c r="X48" s="55">
        <v>0</v>
      </c>
      <c r="Y48" s="55">
        <v>0</v>
      </c>
      <c r="Z48" s="55">
        <v>0</v>
      </c>
      <c r="AA48" s="55">
        <v>0</v>
      </c>
      <c r="AB48" s="55">
        <v>0</v>
      </c>
      <c r="AC48" s="55">
        <v>0</v>
      </c>
      <c r="AD48" s="55">
        <v>0</v>
      </c>
      <c r="AE48" s="55">
        <v>0</v>
      </c>
      <c r="AF48" s="55">
        <v>0</v>
      </c>
      <c r="AG48" s="55">
        <v>0</v>
      </c>
      <c r="AH48" s="55">
        <v>0</v>
      </c>
      <c r="AI48" s="55">
        <v>0</v>
      </c>
      <c r="AJ48" s="55">
        <v>0</v>
      </c>
      <c r="AK48" s="55">
        <v>0</v>
      </c>
      <c r="AL48" s="55">
        <v>0</v>
      </c>
      <c r="AM48" s="55">
        <v>0</v>
      </c>
      <c r="AN48" s="55">
        <v>0</v>
      </c>
      <c r="AO48" s="55">
        <v>0</v>
      </c>
      <c r="AP48" s="55">
        <v>0</v>
      </c>
      <c r="AQ48" s="55">
        <v>0</v>
      </c>
      <c r="AR48" s="55">
        <v>0</v>
      </c>
      <c r="AS48" s="55">
        <v>0</v>
      </c>
      <c r="AT48" s="55">
        <v>0</v>
      </c>
      <c r="AU48" s="55">
        <v>0</v>
      </c>
      <c r="AV48" s="68">
        <v>0</v>
      </c>
      <c r="AW48" s="68">
        <v>0</v>
      </c>
      <c r="AX48" s="68">
        <v>0</v>
      </c>
      <c r="AY48" s="68">
        <v>0</v>
      </c>
      <c r="AZ48" s="68">
        <v>0</v>
      </c>
      <c r="BA48" s="68">
        <v>0</v>
      </c>
      <c r="BB48" s="68">
        <v>0</v>
      </c>
      <c r="BC48" s="68">
        <v>0</v>
      </c>
      <c r="BD48" s="68">
        <v>0</v>
      </c>
      <c r="BE48" s="68">
        <v>0</v>
      </c>
      <c r="BF48" s="68">
        <v>0</v>
      </c>
      <c r="BG48" s="68">
        <v>0</v>
      </c>
      <c r="BH48" s="78">
        <v>0</v>
      </c>
      <c r="BI48" s="68">
        <v>0</v>
      </c>
      <c r="BJ48" s="68">
        <v>0</v>
      </c>
      <c r="BK48" s="68">
        <v>0</v>
      </c>
      <c r="BL48" s="68">
        <v>0</v>
      </c>
      <c r="BM48" s="68">
        <v>0</v>
      </c>
      <c r="BN48" s="68">
        <v>0</v>
      </c>
      <c r="BO48" s="68">
        <v>0</v>
      </c>
      <c r="BP48" s="68">
        <v>0</v>
      </c>
      <c r="BQ48">
        <v>0</v>
      </c>
      <c r="BR48">
        <v>0</v>
      </c>
      <c r="BS48" s="67">
        <v>0</v>
      </c>
      <c r="BT48" s="68">
        <f t="shared" si="5"/>
        <v>0</v>
      </c>
    </row>
    <row r="49" spans="1:72" ht="15" hidden="1" customHeight="1" x14ac:dyDescent="0.25">
      <c r="A49" s="21">
        <f t="shared" si="0"/>
        <v>0</v>
      </c>
      <c r="B49" s="21">
        <f t="shared" si="1"/>
        <v>0</v>
      </c>
      <c r="C49" s="21">
        <f t="shared" si="2"/>
        <v>0</v>
      </c>
      <c r="D49" s="21">
        <f t="shared" si="3"/>
        <v>0</v>
      </c>
      <c r="E49" s="21">
        <f t="shared" si="4"/>
        <v>0</v>
      </c>
      <c r="F49" s="59">
        <v>54</v>
      </c>
      <c r="G49" s="54" t="s">
        <v>679</v>
      </c>
      <c r="H49" s="54" t="s">
        <v>680</v>
      </c>
      <c r="I49" s="54" t="s">
        <v>681</v>
      </c>
      <c r="J49" s="54" t="s">
        <v>682</v>
      </c>
      <c r="K49" s="54" t="s">
        <v>484</v>
      </c>
      <c r="L49" s="54" t="s">
        <v>485</v>
      </c>
      <c r="M49" s="59"/>
      <c r="N49" s="54" t="s">
        <v>486</v>
      </c>
      <c r="O49" s="54" t="s">
        <v>604</v>
      </c>
      <c r="P49" s="54" t="s">
        <v>487</v>
      </c>
      <c r="Q49" s="54" t="s">
        <v>666</v>
      </c>
      <c r="R49" s="59">
        <v>1</v>
      </c>
      <c r="S49" s="59">
        <v>1</v>
      </c>
      <c r="T49" s="59"/>
      <c r="U49" s="54" t="s">
        <v>489</v>
      </c>
      <c r="V49" s="54" t="s">
        <v>151</v>
      </c>
      <c r="W49" s="54" t="s">
        <v>125</v>
      </c>
      <c r="X49" s="55">
        <v>0</v>
      </c>
      <c r="Y49" s="55">
        <v>0</v>
      </c>
      <c r="Z49" s="55">
        <v>0</v>
      </c>
      <c r="AA49" s="55">
        <v>0</v>
      </c>
      <c r="AB49" s="55">
        <v>0</v>
      </c>
      <c r="AC49" s="55">
        <v>0</v>
      </c>
      <c r="AD49" s="55">
        <v>0</v>
      </c>
      <c r="AE49" s="55">
        <v>0</v>
      </c>
      <c r="AF49" s="55">
        <v>0</v>
      </c>
      <c r="AG49" s="55">
        <v>0</v>
      </c>
      <c r="AH49" s="55">
        <v>0</v>
      </c>
      <c r="AI49" s="55">
        <v>0</v>
      </c>
      <c r="AJ49" s="55">
        <v>0</v>
      </c>
      <c r="AK49" s="55">
        <v>0</v>
      </c>
      <c r="AL49" s="55">
        <v>0</v>
      </c>
      <c r="AM49" s="55">
        <v>0</v>
      </c>
      <c r="AN49" s="55">
        <v>0</v>
      </c>
      <c r="AO49" s="55">
        <v>0</v>
      </c>
      <c r="AP49" s="55">
        <v>0</v>
      </c>
      <c r="AQ49" s="55">
        <v>0</v>
      </c>
      <c r="AR49" s="55">
        <v>0</v>
      </c>
      <c r="AS49" s="55">
        <v>0</v>
      </c>
      <c r="AT49" s="55">
        <v>0</v>
      </c>
      <c r="AU49" s="55">
        <v>0</v>
      </c>
      <c r="AV49" s="68">
        <v>0</v>
      </c>
      <c r="AW49" s="68">
        <v>0</v>
      </c>
      <c r="AX49" s="68">
        <v>0</v>
      </c>
      <c r="AY49" s="68">
        <v>0</v>
      </c>
      <c r="AZ49" s="68">
        <v>0</v>
      </c>
      <c r="BA49" s="68">
        <v>0</v>
      </c>
      <c r="BB49" s="68">
        <v>0</v>
      </c>
      <c r="BC49" s="68">
        <v>0</v>
      </c>
      <c r="BD49" s="68">
        <v>0</v>
      </c>
      <c r="BE49" s="68">
        <v>0</v>
      </c>
      <c r="BF49" s="68">
        <v>0</v>
      </c>
      <c r="BG49" s="68">
        <v>0</v>
      </c>
      <c r="BH49" s="78">
        <v>0</v>
      </c>
      <c r="BI49" s="68">
        <v>0</v>
      </c>
      <c r="BJ49" s="68">
        <v>0</v>
      </c>
      <c r="BK49" s="68">
        <v>0</v>
      </c>
      <c r="BL49" s="68">
        <v>0</v>
      </c>
      <c r="BM49" s="68">
        <v>0</v>
      </c>
      <c r="BN49" s="68">
        <v>0</v>
      </c>
      <c r="BO49" s="68">
        <v>0</v>
      </c>
      <c r="BP49" s="68">
        <v>0</v>
      </c>
      <c r="BQ49">
        <v>0</v>
      </c>
      <c r="BR49">
        <v>0</v>
      </c>
      <c r="BS49" s="67">
        <v>0</v>
      </c>
      <c r="BT49" s="68">
        <f t="shared" si="5"/>
        <v>0</v>
      </c>
    </row>
    <row r="50" spans="1:72" ht="15" hidden="1" customHeight="1" x14ac:dyDescent="0.25">
      <c r="A50" s="21">
        <f t="shared" si="0"/>
        <v>0</v>
      </c>
      <c r="B50" s="21">
        <f t="shared" si="1"/>
        <v>0</v>
      </c>
      <c r="C50" s="21">
        <f t="shared" si="2"/>
        <v>0</v>
      </c>
      <c r="D50" s="21">
        <f t="shared" si="3"/>
        <v>0</v>
      </c>
      <c r="E50" s="21">
        <f t="shared" si="4"/>
        <v>0</v>
      </c>
      <c r="F50" s="59">
        <v>55</v>
      </c>
      <c r="G50" s="54" t="s">
        <v>683</v>
      </c>
      <c r="H50" s="54" t="s">
        <v>684</v>
      </c>
      <c r="I50" s="54" t="s">
        <v>685</v>
      </c>
      <c r="J50" s="54" t="s">
        <v>686</v>
      </c>
      <c r="K50" s="54" t="s">
        <v>484</v>
      </c>
      <c r="L50" s="54" t="s">
        <v>485</v>
      </c>
      <c r="M50" s="59"/>
      <c r="N50" s="54" t="s">
        <v>486</v>
      </c>
      <c r="O50" s="54" t="s">
        <v>604</v>
      </c>
      <c r="P50" s="54" t="s">
        <v>487</v>
      </c>
      <c r="Q50" s="54" t="s">
        <v>666</v>
      </c>
      <c r="R50" s="59">
        <v>1</v>
      </c>
      <c r="S50" s="59">
        <v>1</v>
      </c>
      <c r="T50" s="59"/>
      <c r="U50" s="54" t="s">
        <v>489</v>
      </c>
      <c r="V50" s="54" t="s">
        <v>151</v>
      </c>
      <c r="W50" s="54" t="s">
        <v>125</v>
      </c>
      <c r="X50" s="55">
        <v>0</v>
      </c>
      <c r="Y50" s="55">
        <v>0</v>
      </c>
      <c r="Z50" s="55">
        <v>0</v>
      </c>
      <c r="AA50" s="55">
        <v>0</v>
      </c>
      <c r="AB50" s="55">
        <v>0</v>
      </c>
      <c r="AC50" s="55">
        <v>0</v>
      </c>
      <c r="AD50" s="55">
        <v>0</v>
      </c>
      <c r="AE50" s="55">
        <v>0</v>
      </c>
      <c r="AF50" s="55">
        <v>0</v>
      </c>
      <c r="AG50" s="55">
        <v>0</v>
      </c>
      <c r="AH50" s="55">
        <v>0</v>
      </c>
      <c r="AI50" s="55">
        <v>0</v>
      </c>
      <c r="AJ50" s="55">
        <v>0</v>
      </c>
      <c r="AK50" s="55">
        <v>0</v>
      </c>
      <c r="AL50" s="55">
        <v>0</v>
      </c>
      <c r="AM50" s="55">
        <v>0</v>
      </c>
      <c r="AN50" s="55">
        <v>0</v>
      </c>
      <c r="AO50" s="55">
        <v>0</v>
      </c>
      <c r="AP50" s="55">
        <v>0</v>
      </c>
      <c r="AQ50" s="55">
        <v>0</v>
      </c>
      <c r="AR50" s="55">
        <v>0</v>
      </c>
      <c r="AS50" s="55">
        <v>0</v>
      </c>
      <c r="AT50" s="55">
        <v>0</v>
      </c>
      <c r="AU50" s="55">
        <v>0</v>
      </c>
      <c r="AV50" s="68">
        <v>0</v>
      </c>
      <c r="AW50" s="68">
        <v>0</v>
      </c>
      <c r="AX50" s="68">
        <v>0</v>
      </c>
      <c r="AY50" s="68">
        <v>0</v>
      </c>
      <c r="AZ50" s="68">
        <v>0</v>
      </c>
      <c r="BA50" s="68">
        <v>0</v>
      </c>
      <c r="BB50" s="68">
        <v>0</v>
      </c>
      <c r="BC50" s="68">
        <v>0</v>
      </c>
      <c r="BD50" s="68">
        <v>0</v>
      </c>
      <c r="BE50" s="68">
        <v>0</v>
      </c>
      <c r="BF50" s="68">
        <v>0</v>
      </c>
      <c r="BG50" s="68">
        <v>0</v>
      </c>
      <c r="BH50" s="78">
        <v>0</v>
      </c>
      <c r="BI50" s="68">
        <v>0</v>
      </c>
      <c r="BJ50" s="68">
        <v>0</v>
      </c>
      <c r="BK50" s="68">
        <v>0</v>
      </c>
      <c r="BL50" s="68">
        <v>0</v>
      </c>
      <c r="BM50" s="68">
        <v>0</v>
      </c>
      <c r="BN50" s="68">
        <v>0</v>
      </c>
      <c r="BO50" s="68">
        <v>0</v>
      </c>
      <c r="BP50" s="68">
        <v>0</v>
      </c>
      <c r="BQ50">
        <v>0</v>
      </c>
      <c r="BR50">
        <v>0</v>
      </c>
      <c r="BS50" s="67">
        <v>0</v>
      </c>
      <c r="BT50" s="68">
        <f t="shared" si="5"/>
        <v>0</v>
      </c>
    </row>
    <row r="51" spans="1:72" ht="15" hidden="1" customHeight="1" x14ac:dyDescent="0.25">
      <c r="A51" s="21">
        <f t="shared" si="0"/>
        <v>0</v>
      </c>
      <c r="B51" s="21">
        <f t="shared" si="1"/>
        <v>0</v>
      </c>
      <c r="C51" s="21">
        <f t="shared" si="2"/>
        <v>0</v>
      </c>
      <c r="D51" s="21">
        <f t="shared" si="3"/>
        <v>0</v>
      </c>
      <c r="E51" s="21">
        <f t="shared" si="4"/>
        <v>0</v>
      </c>
      <c r="F51" s="59">
        <v>56</v>
      </c>
      <c r="G51" s="54" t="s">
        <v>687</v>
      </c>
      <c r="H51" s="54" t="s">
        <v>688</v>
      </c>
      <c r="I51" s="54" t="s">
        <v>689</v>
      </c>
      <c r="J51" s="54" t="s">
        <v>690</v>
      </c>
      <c r="K51" s="54" t="s">
        <v>484</v>
      </c>
      <c r="L51" s="54" t="s">
        <v>485</v>
      </c>
      <c r="M51" s="59"/>
      <c r="N51" s="54" t="s">
        <v>486</v>
      </c>
      <c r="O51" s="54" t="s">
        <v>604</v>
      </c>
      <c r="P51" s="54" t="s">
        <v>487</v>
      </c>
      <c r="Q51" s="54" t="s">
        <v>666</v>
      </c>
      <c r="R51" s="59">
        <v>1</v>
      </c>
      <c r="S51" s="59">
        <v>1</v>
      </c>
      <c r="T51" s="59"/>
      <c r="U51" s="54" t="s">
        <v>489</v>
      </c>
      <c r="V51" s="54" t="s">
        <v>151</v>
      </c>
      <c r="W51" s="54" t="s">
        <v>125</v>
      </c>
      <c r="X51" s="55">
        <v>0</v>
      </c>
      <c r="Y51" s="55">
        <v>0</v>
      </c>
      <c r="Z51" s="55">
        <v>0</v>
      </c>
      <c r="AA51" s="55">
        <v>0</v>
      </c>
      <c r="AB51" s="55">
        <v>0</v>
      </c>
      <c r="AC51" s="55">
        <v>0</v>
      </c>
      <c r="AD51" s="55">
        <v>0</v>
      </c>
      <c r="AE51" s="55">
        <v>0</v>
      </c>
      <c r="AF51" s="55">
        <v>0</v>
      </c>
      <c r="AG51" s="55">
        <v>0</v>
      </c>
      <c r="AH51" s="55">
        <v>0</v>
      </c>
      <c r="AI51" s="55">
        <v>0</v>
      </c>
      <c r="AJ51" s="55">
        <v>0</v>
      </c>
      <c r="AK51" s="55">
        <v>0</v>
      </c>
      <c r="AL51" s="55">
        <v>0</v>
      </c>
      <c r="AM51" s="55">
        <v>0</v>
      </c>
      <c r="AN51" s="55">
        <v>0</v>
      </c>
      <c r="AO51" s="55">
        <v>0</v>
      </c>
      <c r="AP51" s="55">
        <v>0</v>
      </c>
      <c r="AQ51" s="55">
        <v>0</v>
      </c>
      <c r="AR51" s="55">
        <v>0</v>
      </c>
      <c r="AS51" s="55">
        <v>0</v>
      </c>
      <c r="AT51" s="55">
        <v>0</v>
      </c>
      <c r="AU51" s="55">
        <v>0</v>
      </c>
      <c r="AV51" s="68">
        <v>0</v>
      </c>
      <c r="AW51" s="68">
        <v>0</v>
      </c>
      <c r="AX51" s="68">
        <v>0</v>
      </c>
      <c r="AY51" s="68">
        <v>0</v>
      </c>
      <c r="AZ51" s="68">
        <v>0</v>
      </c>
      <c r="BA51" s="68">
        <v>0</v>
      </c>
      <c r="BB51" s="68">
        <v>0</v>
      </c>
      <c r="BC51" s="68">
        <v>0</v>
      </c>
      <c r="BD51" s="68">
        <v>0</v>
      </c>
      <c r="BE51" s="68">
        <v>0</v>
      </c>
      <c r="BF51" s="68">
        <v>0</v>
      </c>
      <c r="BG51" s="68">
        <v>0</v>
      </c>
      <c r="BH51" s="78">
        <v>0</v>
      </c>
      <c r="BI51" s="68">
        <v>0</v>
      </c>
      <c r="BJ51" s="68">
        <v>0</v>
      </c>
      <c r="BK51" s="68">
        <v>0</v>
      </c>
      <c r="BL51" s="68">
        <v>0</v>
      </c>
      <c r="BM51" s="68">
        <v>0</v>
      </c>
      <c r="BN51" s="68">
        <v>0</v>
      </c>
      <c r="BO51" s="68">
        <v>0</v>
      </c>
      <c r="BP51" s="68">
        <v>0</v>
      </c>
      <c r="BQ51">
        <v>0</v>
      </c>
      <c r="BR51">
        <v>0</v>
      </c>
      <c r="BS51" s="67">
        <v>0</v>
      </c>
      <c r="BT51" s="68">
        <f t="shared" si="5"/>
        <v>0</v>
      </c>
    </row>
    <row r="52" spans="1:72" ht="15" hidden="1" customHeight="1" x14ac:dyDescent="0.25">
      <c r="A52" s="21">
        <f t="shared" si="0"/>
        <v>0</v>
      </c>
      <c r="B52" s="21">
        <f t="shared" si="1"/>
        <v>0</v>
      </c>
      <c r="C52" s="21">
        <f t="shared" si="2"/>
        <v>0</v>
      </c>
      <c r="D52" s="21">
        <f t="shared" si="3"/>
        <v>0</v>
      </c>
      <c r="E52" s="21">
        <f t="shared" si="4"/>
        <v>0</v>
      </c>
      <c r="F52" s="59">
        <v>57</v>
      </c>
      <c r="G52" s="54" t="s">
        <v>691</v>
      </c>
      <c r="H52" s="54" t="s">
        <v>692</v>
      </c>
      <c r="I52" s="54" t="s">
        <v>693</v>
      </c>
      <c r="J52" s="54" t="s">
        <v>694</v>
      </c>
      <c r="K52" s="54" t="s">
        <v>484</v>
      </c>
      <c r="L52" s="54" t="s">
        <v>485</v>
      </c>
      <c r="M52" s="59"/>
      <c r="N52" s="54" t="s">
        <v>486</v>
      </c>
      <c r="O52" s="54" t="s">
        <v>604</v>
      </c>
      <c r="P52" s="54" t="s">
        <v>487</v>
      </c>
      <c r="Q52" s="54" t="s">
        <v>666</v>
      </c>
      <c r="R52" s="59">
        <v>1</v>
      </c>
      <c r="S52" s="59">
        <v>1</v>
      </c>
      <c r="T52" s="59"/>
      <c r="U52" s="54" t="s">
        <v>489</v>
      </c>
      <c r="V52" s="54" t="s">
        <v>151</v>
      </c>
      <c r="W52" s="54" t="s">
        <v>125</v>
      </c>
      <c r="X52" s="55">
        <v>0</v>
      </c>
      <c r="Y52" s="55">
        <v>0</v>
      </c>
      <c r="Z52" s="55">
        <v>0</v>
      </c>
      <c r="AA52" s="55">
        <v>0</v>
      </c>
      <c r="AB52" s="55">
        <v>0</v>
      </c>
      <c r="AC52" s="55">
        <v>0</v>
      </c>
      <c r="AD52" s="55">
        <v>0</v>
      </c>
      <c r="AE52" s="55">
        <v>0</v>
      </c>
      <c r="AF52" s="55">
        <v>0</v>
      </c>
      <c r="AG52" s="55">
        <v>0</v>
      </c>
      <c r="AH52" s="55">
        <v>0</v>
      </c>
      <c r="AI52" s="55">
        <v>0</v>
      </c>
      <c r="AJ52" s="55">
        <v>0</v>
      </c>
      <c r="AK52" s="55">
        <v>0</v>
      </c>
      <c r="AL52" s="55">
        <v>0</v>
      </c>
      <c r="AM52" s="55">
        <v>0</v>
      </c>
      <c r="AN52" s="55">
        <v>0</v>
      </c>
      <c r="AO52" s="55">
        <v>0</v>
      </c>
      <c r="AP52" s="55">
        <v>0</v>
      </c>
      <c r="AQ52" s="55">
        <v>0</v>
      </c>
      <c r="AR52" s="55">
        <v>0</v>
      </c>
      <c r="AS52" s="55">
        <v>0</v>
      </c>
      <c r="AT52" s="55">
        <v>0</v>
      </c>
      <c r="AU52" s="55">
        <v>0</v>
      </c>
      <c r="AV52" s="68">
        <v>0</v>
      </c>
      <c r="AW52" s="68">
        <v>0</v>
      </c>
      <c r="AX52" s="68">
        <v>0</v>
      </c>
      <c r="AY52" s="68">
        <v>0</v>
      </c>
      <c r="AZ52" s="68">
        <v>0</v>
      </c>
      <c r="BA52" s="68">
        <v>0</v>
      </c>
      <c r="BB52" s="68">
        <v>0</v>
      </c>
      <c r="BC52" s="68">
        <v>0</v>
      </c>
      <c r="BD52" s="68">
        <v>0</v>
      </c>
      <c r="BE52" s="68">
        <v>0</v>
      </c>
      <c r="BF52" s="68">
        <v>0</v>
      </c>
      <c r="BG52" s="68">
        <v>0</v>
      </c>
      <c r="BH52" s="78">
        <v>0</v>
      </c>
      <c r="BI52" s="68">
        <v>0</v>
      </c>
      <c r="BJ52" s="68">
        <v>0</v>
      </c>
      <c r="BK52" s="68">
        <v>0</v>
      </c>
      <c r="BL52" s="68">
        <v>0</v>
      </c>
      <c r="BM52" s="68">
        <v>0</v>
      </c>
      <c r="BN52" s="68">
        <v>0</v>
      </c>
      <c r="BO52" s="68">
        <v>0</v>
      </c>
      <c r="BP52" s="68">
        <v>0</v>
      </c>
      <c r="BQ52">
        <v>0</v>
      </c>
      <c r="BR52">
        <v>0</v>
      </c>
      <c r="BS52" s="67">
        <v>0</v>
      </c>
      <c r="BT52" s="68">
        <f t="shared" si="5"/>
        <v>0</v>
      </c>
    </row>
    <row r="53" spans="1:72" ht="15" hidden="1" customHeight="1" x14ac:dyDescent="0.25">
      <c r="A53" s="21">
        <f t="shared" si="0"/>
        <v>0</v>
      </c>
      <c r="B53" s="21">
        <f t="shared" si="1"/>
        <v>0</v>
      </c>
      <c r="C53" s="21">
        <f t="shared" si="2"/>
        <v>0</v>
      </c>
      <c r="D53" s="21">
        <f t="shared" si="3"/>
        <v>0</v>
      </c>
      <c r="E53" s="21">
        <f t="shared" si="4"/>
        <v>0</v>
      </c>
      <c r="F53" s="59">
        <v>58</v>
      </c>
      <c r="G53" s="54" t="s">
        <v>695</v>
      </c>
      <c r="H53" s="54" t="s">
        <v>696</v>
      </c>
      <c r="I53" s="54" t="s">
        <v>697</v>
      </c>
      <c r="J53" s="54" t="s">
        <v>698</v>
      </c>
      <c r="K53" s="54" t="s">
        <v>484</v>
      </c>
      <c r="L53" s="54" t="s">
        <v>485</v>
      </c>
      <c r="M53" s="59"/>
      <c r="N53" s="54" t="s">
        <v>486</v>
      </c>
      <c r="O53" s="54" t="s">
        <v>604</v>
      </c>
      <c r="P53" s="54" t="s">
        <v>487</v>
      </c>
      <c r="Q53" s="54" t="s">
        <v>666</v>
      </c>
      <c r="R53" s="59">
        <v>1</v>
      </c>
      <c r="S53" s="59">
        <v>1</v>
      </c>
      <c r="T53" s="59"/>
      <c r="U53" s="54" t="s">
        <v>489</v>
      </c>
      <c r="V53" s="54" t="s">
        <v>151</v>
      </c>
      <c r="W53" s="54" t="s">
        <v>125</v>
      </c>
      <c r="X53" s="55">
        <v>0</v>
      </c>
      <c r="Y53" s="55">
        <v>0</v>
      </c>
      <c r="Z53" s="55">
        <v>0</v>
      </c>
      <c r="AA53" s="55">
        <v>0</v>
      </c>
      <c r="AB53" s="55">
        <v>0</v>
      </c>
      <c r="AC53" s="55">
        <v>0</v>
      </c>
      <c r="AD53" s="55">
        <v>0</v>
      </c>
      <c r="AE53" s="55">
        <v>0</v>
      </c>
      <c r="AF53" s="55">
        <v>0</v>
      </c>
      <c r="AG53" s="55">
        <v>0</v>
      </c>
      <c r="AH53" s="55">
        <v>0</v>
      </c>
      <c r="AI53" s="55">
        <v>0</v>
      </c>
      <c r="AJ53" s="55">
        <v>0</v>
      </c>
      <c r="AK53" s="55">
        <v>0</v>
      </c>
      <c r="AL53" s="55">
        <v>0</v>
      </c>
      <c r="AM53" s="55">
        <v>0</v>
      </c>
      <c r="AN53" s="55">
        <v>0</v>
      </c>
      <c r="AO53" s="55">
        <v>0</v>
      </c>
      <c r="AP53" s="55">
        <v>0</v>
      </c>
      <c r="AQ53" s="55">
        <v>0</v>
      </c>
      <c r="AR53" s="55">
        <v>0</v>
      </c>
      <c r="AS53" s="55">
        <v>0</v>
      </c>
      <c r="AT53" s="55">
        <v>0</v>
      </c>
      <c r="AU53" s="55">
        <v>0</v>
      </c>
      <c r="AV53" s="68">
        <v>0</v>
      </c>
      <c r="AW53" s="68">
        <v>0</v>
      </c>
      <c r="AX53" s="68">
        <v>0</v>
      </c>
      <c r="AY53" s="68">
        <v>0</v>
      </c>
      <c r="AZ53" s="68">
        <v>0</v>
      </c>
      <c r="BA53" s="68">
        <v>0</v>
      </c>
      <c r="BB53" s="68">
        <v>0</v>
      </c>
      <c r="BC53" s="68">
        <v>0</v>
      </c>
      <c r="BD53" s="68">
        <v>0</v>
      </c>
      <c r="BE53" s="68">
        <v>0</v>
      </c>
      <c r="BF53" s="68">
        <v>0</v>
      </c>
      <c r="BG53" s="68">
        <v>0</v>
      </c>
      <c r="BH53" s="78">
        <v>0</v>
      </c>
      <c r="BI53" s="68">
        <v>0</v>
      </c>
      <c r="BJ53" s="68">
        <v>0</v>
      </c>
      <c r="BK53" s="68">
        <v>0</v>
      </c>
      <c r="BL53" s="68">
        <v>0</v>
      </c>
      <c r="BM53" s="68">
        <v>0</v>
      </c>
      <c r="BN53" s="68">
        <v>0</v>
      </c>
      <c r="BO53" s="68">
        <v>0</v>
      </c>
      <c r="BP53" s="68">
        <v>0</v>
      </c>
      <c r="BQ53">
        <v>0</v>
      </c>
      <c r="BR53">
        <v>0</v>
      </c>
      <c r="BS53" s="67">
        <v>0</v>
      </c>
      <c r="BT53" s="68">
        <f t="shared" si="5"/>
        <v>0</v>
      </c>
    </row>
    <row r="54" spans="1:72" ht="15" hidden="1" customHeight="1" x14ac:dyDescent="0.25">
      <c r="A54" s="21">
        <f t="shared" si="0"/>
        <v>0</v>
      </c>
      <c r="B54" s="21">
        <f t="shared" si="1"/>
        <v>0</v>
      </c>
      <c r="C54" s="21">
        <f t="shared" si="2"/>
        <v>0</v>
      </c>
      <c r="D54" s="21">
        <f t="shared" si="3"/>
        <v>0</v>
      </c>
      <c r="E54" s="21">
        <f t="shared" si="4"/>
        <v>0</v>
      </c>
      <c r="F54" s="59">
        <v>59</v>
      </c>
      <c r="G54" s="54" t="s">
        <v>699</v>
      </c>
      <c r="H54" s="54" t="s">
        <v>700</v>
      </c>
      <c r="I54" s="54" t="s">
        <v>701</v>
      </c>
      <c r="J54" s="54" t="s">
        <v>702</v>
      </c>
      <c r="K54" s="54" t="s">
        <v>484</v>
      </c>
      <c r="L54" s="54" t="s">
        <v>485</v>
      </c>
      <c r="M54" s="59"/>
      <c r="N54" s="54" t="s">
        <v>486</v>
      </c>
      <c r="O54" s="54" t="s">
        <v>604</v>
      </c>
      <c r="P54" s="54" t="s">
        <v>487</v>
      </c>
      <c r="Q54" s="54" t="s">
        <v>666</v>
      </c>
      <c r="R54" s="59">
        <v>1</v>
      </c>
      <c r="S54" s="59">
        <v>1</v>
      </c>
      <c r="T54" s="59"/>
      <c r="U54" s="54" t="s">
        <v>489</v>
      </c>
      <c r="V54" s="54" t="s">
        <v>151</v>
      </c>
      <c r="W54" s="54" t="s">
        <v>125</v>
      </c>
      <c r="X54" s="55">
        <v>0</v>
      </c>
      <c r="Y54" s="55">
        <v>0</v>
      </c>
      <c r="Z54" s="55">
        <v>0</v>
      </c>
      <c r="AA54" s="55">
        <v>0</v>
      </c>
      <c r="AB54" s="55">
        <v>0</v>
      </c>
      <c r="AC54" s="55">
        <v>0</v>
      </c>
      <c r="AD54" s="55">
        <v>0</v>
      </c>
      <c r="AE54" s="55">
        <v>0</v>
      </c>
      <c r="AF54" s="55">
        <v>0</v>
      </c>
      <c r="AG54" s="55">
        <v>0</v>
      </c>
      <c r="AH54" s="55">
        <v>0</v>
      </c>
      <c r="AI54" s="55">
        <v>0</v>
      </c>
      <c r="AJ54" s="55">
        <v>0</v>
      </c>
      <c r="AK54" s="55">
        <v>0</v>
      </c>
      <c r="AL54" s="55">
        <v>0</v>
      </c>
      <c r="AM54" s="55">
        <v>0</v>
      </c>
      <c r="AN54" s="55">
        <v>0</v>
      </c>
      <c r="AO54" s="55">
        <v>0</v>
      </c>
      <c r="AP54" s="55">
        <v>0</v>
      </c>
      <c r="AQ54" s="55">
        <v>0</v>
      </c>
      <c r="AR54" s="55">
        <v>0</v>
      </c>
      <c r="AS54" s="55">
        <v>0</v>
      </c>
      <c r="AT54" s="55">
        <v>0</v>
      </c>
      <c r="AU54" s="55">
        <v>0</v>
      </c>
      <c r="AV54" s="68">
        <v>0</v>
      </c>
      <c r="AW54" s="68">
        <v>0</v>
      </c>
      <c r="AX54" s="68">
        <v>0</v>
      </c>
      <c r="AY54" s="68">
        <v>0</v>
      </c>
      <c r="AZ54" s="68">
        <v>0</v>
      </c>
      <c r="BA54" s="68">
        <v>0</v>
      </c>
      <c r="BB54" s="68">
        <v>0</v>
      </c>
      <c r="BC54" s="68">
        <v>0</v>
      </c>
      <c r="BD54" s="68">
        <v>0</v>
      </c>
      <c r="BE54" s="68">
        <v>0</v>
      </c>
      <c r="BF54" s="68">
        <v>0</v>
      </c>
      <c r="BG54" s="68">
        <v>0</v>
      </c>
      <c r="BH54" s="78">
        <v>0</v>
      </c>
      <c r="BI54" s="68">
        <v>0</v>
      </c>
      <c r="BJ54" s="68">
        <v>0</v>
      </c>
      <c r="BK54" s="68">
        <v>0</v>
      </c>
      <c r="BL54" s="68">
        <v>0</v>
      </c>
      <c r="BM54" s="68">
        <v>0</v>
      </c>
      <c r="BN54" s="68">
        <v>0</v>
      </c>
      <c r="BO54" s="68">
        <v>0</v>
      </c>
      <c r="BP54" s="68">
        <v>0</v>
      </c>
      <c r="BQ54">
        <v>0</v>
      </c>
      <c r="BR54">
        <v>0</v>
      </c>
      <c r="BS54" s="67">
        <v>0</v>
      </c>
      <c r="BT54" s="68">
        <f t="shared" si="5"/>
        <v>0</v>
      </c>
    </row>
    <row r="55" spans="1:72" ht="15" hidden="1" customHeight="1" x14ac:dyDescent="0.25">
      <c r="A55" s="21">
        <f t="shared" si="0"/>
        <v>0</v>
      </c>
      <c r="B55" s="21">
        <f t="shared" si="1"/>
        <v>0</v>
      </c>
      <c r="C55" s="21">
        <f t="shared" si="2"/>
        <v>0</v>
      </c>
      <c r="D55" s="21">
        <f t="shared" si="3"/>
        <v>0</v>
      </c>
      <c r="E55" s="21">
        <f t="shared" si="4"/>
        <v>0</v>
      </c>
      <c r="F55" s="59">
        <v>60</v>
      </c>
      <c r="G55" s="54" t="s">
        <v>703</v>
      </c>
      <c r="H55" s="54" t="s">
        <v>704</v>
      </c>
      <c r="I55" s="54" t="s">
        <v>705</v>
      </c>
      <c r="J55" s="54" t="s">
        <v>706</v>
      </c>
      <c r="K55" s="54" t="s">
        <v>484</v>
      </c>
      <c r="L55" s="54" t="s">
        <v>485</v>
      </c>
      <c r="M55" s="59"/>
      <c r="N55" s="54" t="s">
        <v>486</v>
      </c>
      <c r="O55" s="54" t="s">
        <v>604</v>
      </c>
      <c r="P55" s="54" t="s">
        <v>487</v>
      </c>
      <c r="Q55" s="54" t="s">
        <v>666</v>
      </c>
      <c r="R55" s="59">
        <v>1</v>
      </c>
      <c r="S55" s="59">
        <v>1</v>
      </c>
      <c r="T55" s="59"/>
      <c r="U55" s="54" t="s">
        <v>489</v>
      </c>
      <c r="V55" s="54" t="s">
        <v>151</v>
      </c>
      <c r="W55" s="54" t="s">
        <v>125</v>
      </c>
      <c r="X55" s="55">
        <v>0</v>
      </c>
      <c r="Y55" s="55">
        <v>0</v>
      </c>
      <c r="Z55" s="55">
        <v>0</v>
      </c>
      <c r="AA55" s="55">
        <v>0</v>
      </c>
      <c r="AB55" s="55">
        <v>0</v>
      </c>
      <c r="AC55" s="55">
        <v>0</v>
      </c>
      <c r="AD55" s="55">
        <v>0</v>
      </c>
      <c r="AE55" s="55">
        <v>0</v>
      </c>
      <c r="AF55" s="55">
        <v>0</v>
      </c>
      <c r="AG55" s="55">
        <v>0</v>
      </c>
      <c r="AH55" s="55">
        <v>0</v>
      </c>
      <c r="AI55" s="55">
        <v>0</v>
      </c>
      <c r="AJ55" s="55">
        <v>0</v>
      </c>
      <c r="AK55" s="55">
        <v>0</v>
      </c>
      <c r="AL55" s="55">
        <v>0</v>
      </c>
      <c r="AM55" s="55">
        <v>0</v>
      </c>
      <c r="AN55" s="55">
        <v>0</v>
      </c>
      <c r="AO55" s="55">
        <v>0</v>
      </c>
      <c r="AP55" s="55">
        <v>0</v>
      </c>
      <c r="AQ55" s="55">
        <v>0</v>
      </c>
      <c r="AR55" s="55">
        <v>0</v>
      </c>
      <c r="AS55" s="55">
        <v>0</v>
      </c>
      <c r="AT55" s="55">
        <v>0</v>
      </c>
      <c r="AU55" s="55">
        <v>0</v>
      </c>
      <c r="AV55" s="68">
        <v>0</v>
      </c>
      <c r="AW55" s="68">
        <v>0</v>
      </c>
      <c r="AX55" s="68">
        <v>0</v>
      </c>
      <c r="AY55" s="68">
        <v>0</v>
      </c>
      <c r="AZ55" s="68">
        <v>0</v>
      </c>
      <c r="BA55" s="68">
        <v>0</v>
      </c>
      <c r="BB55" s="68">
        <v>0</v>
      </c>
      <c r="BC55" s="68">
        <v>0</v>
      </c>
      <c r="BD55" s="68">
        <v>0</v>
      </c>
      <c r="BE55" s="68">
        <v>0</v>
      </c>
      <c r="BF55" s="68">
        <v>0</v>
      </c>
      <c r="BG55" s="68">
        <v>0</v>
      </c>
      <c r="BH55" s="78">
        <v>0</v>
      </c>
      <c r="BI55" s="68">
        <v>0</v>
      </c>
      <c r="BJ55" s="68">
        <v>0</v>
      </c>
      <c r="BK55" s="68">
        <v>0</v>
      </c>
      <c r="BL55" s="68">
        <v>0</v>
      </c>
      <c r="BM55" s="68">
        <v>0</v>
      </c>
      <c r="BN55" s="68">
        <v>0</v>
      </c>
      <c r="BO55" s="68">
        <v>0</v>
      </c>
      <c r="BP55" s="68">
        <v>0</v>
      </c>
      <c r="BQ55">
        <v>0</v>
      </c>
      <c r="BR55">
        <v>0</v>
      </c>
      <c r="BS55" s="67">
        <v>0</v>
      </c>
      <c r="BT55" s="68">
        <f t="shared" si="5"/>
        <v>0</v>
      </c>
    </row>
    <row r="56" spans="1:72" ht="15" hidden="1" customHeight="1" x14ac:dyDescent="0.25">
      <c r="A56" s="21">
        <f t="shared" si="0"/>
        <v>0</v>
      </c>
      <c r="B56" s="21">
        <f t="shared" si="1"/>
        <v>0</v>
      </c>
      <c r="C56" s="21">
        <f t="shared" si="2"/>
        <v>0</v>
      </c>
      <c r="D56" s="21">
        <f t="shared" si="3"/>
        <v>0</v>
      </c>
      <c r="E56" s="21">
        <f t="shared" si="4"/>
        <v>0</v>
      </c>
      <c r="F56" s="59">
        <v>61</v>
      </c>
      <c r="G56" s="54" t="s">
        <v>707</v>
      </c>
      <c r="H56" s="54" t="s">
        <v>708</v>
      </c>
      <c r="I56" s="54" t="s">
        <v>709</v>
      </c>
      <c r="J56" s="54" t="s">
        <v>710</v>
      </c>
      <c r="K56" s="54" t="s">
        <v>484</v>
      </c>
      <c r="L56" s="54" t="s">
        <v>485</v>
      </c>
      <c r="M56" s="59"/>
      <c r="N56" s="54" t="s">
        <v>486</v>
      </c>
      <c r="O56" s="54" t="s">
        <v>604</v>
      </c>
      <c r="P56" s="54" t="s">
        <v>487</v>
      </c>
      <c r="Q56" s="54" t="s">
        <v>666</v>
      </c>
      <c r="R56" s="59">
        <v>1</v>
      </c>
      <c r="S56" s="59">
        <v>1</v>
      </c>
      <c r="T56" s="59"/>
      <c r="U56" s="54" t="s">
        <v>489</v>
      </c>
      <c r="V56" s="54" t="s">
        <v>151</v>
      </c>
      <c r="W56" s="54" t="s">
        <v>125</v>
      </c>
      <c r="X56" s="55">
        <v>0</v>
      </c>
      <c r="Y56" s="55">
        <v>0</v>
      </c>
      <c r="Z56" s="55">
        <v>0</v>
      </c>
      <c r="AA56" s="55">
        <v>0</v>
      </c>
      <c r="AB56" s="55">
        <v>0</v>
      </c>
      <c r="AC56" s="55">
        <v>0</v>
      </c>
      <c r="AD56" s="55">
        <v>0</v>
      </c>
      <c r="AE56" s="55">
        <v>0</v>
      </c>
      <c r="AF56" s="55">
        <v>0</v>
      </c>
      <c r="AG56" s="55">
        <v>0</v>
      </c>
      <c r="AH56" s="55">
        <v>0</v>
      </c>
      <c r="AI56" s="55">
        <v>0</v>
      </c>
      <c r="AJ56" s="55">
        <v>0</v>
      </c>
      <c r="AK56" s="55">
        <v>0</v>
      </c>
      <c r="AL56" s="55">
        <v>0</v>
      </c>
      <c r="AM56" s="55">
        <v>0</v>
      </c>
      <c r="AN56" s="55">
        <v>0</v>
      </c>
      <c r="AO56" s="55">
        <v>0</v>
      </c>
      <c r="AP56" s="55">
        <v>0</v>
      </c>
      <c r="AQ56" s="55">
        <v>0</v>
      </c>
      <c r="AR56" s="55">
        <v>0</v>
      </c>
      <c r="AS56" s="55">
        <v>0</v>
      </c>
      <c r="AT56" s="55">
        <v>0</v>
      </c>
      <c r="AU56" s="55">
        <v>0</v>
      </c>
      <c r="AV56" s="68">
        <v>0</v>
      </c>
      <c r="AW56" s="68">
        <v>0</v>
      </c>
      <c r="AX56" s="68">
        <v>0</v>
      </c>
      <c r="AY56" s="68">
        <v>0</v>
      </c>
      <c r="AZ56" s="68">
        <v>0</v>
      </c>
      <c r="BA56" s="68">
        <v>0</v>
      </c>
      <c r="BB56" s="68">
        <v>0</v>
      </c>
      <c r="BC56" s="68">
        <v>0</v>
      </c>
      <c r="BD56" s="68">
        <v>0</v>
      </c>
      <c r="BE56" s="68">
        <v>0</v>
      </c>
      <c r="BF56" s="68">
        <v>0</v>
      </c>
      <c r="BG56" s="68">
        <v>0</v>
      </c>
      <c r="BH56" s="78">
        <v>0</v>
      </c>
      <c r="BI56" s="68">
        <v>0</v>
      </c>
      <c r="BJ56" s="68">
        <v>0</v>
      </c>
      <c r="BK56" s="68">
        <v>0</v>
      </c>
      <c r="BL56" s="68">
        <v>0</v>
      </c>
      <c r="BM56" s="68">
        <v>0</v>
      </c>
      <c r="BN56" s="68">
        <v>0</v>
      </c>
      <c r="BO56" s="68">
        <v>0</v>
      </c>
      <c r="BP56" s="68">
        <v>0</v>
      </c>
      <c r="BQ56">
        <v>0</v>
      </c>
      <c r="BR56">
        <v>0</v>
      </c>
      <c r="BS56" s="67">
        <v>0</v>
      </c>
      <c r="BT56" s="68">
        <f t="shared" si="5"/>
        <v>0</v>
      </c>
    </row>
    <row r="57" spans="1:72" ht="15" hidden="1" customHeight="1" x14ac:dyDescent="0.25">
      <c r="A57" s="21">
        <f t="shared" si="0"/>
        <v>0</v>
      </c>
      <c r="B57" s="21">
        <f t="shared" si="1"/>
        <v>0</v>
      </c>
      <c r="C57" s="21">
        <f t="shared" si="2"/>
        <v>0</v>
      </c>
      <c r="D57" s="21">
        <f t="shared" si="3"/>
        <v>0</v>
      </c>
      <c r="E57" s="21">
        <f t="shared" si="4"/>
        <v>0</v>
      </c>
      <c r="F57" s="59">
        <v>62</v>
      </c>
      <c r="G57" s="54" t="s">
        <v>711</v>
      </c>
      <c r="H57" s="54" t="s">
        <v>712</v>
      </c>
      <c r="I57" s="54" t="s">
        <v>713</v>
      </c>
      <c r="J57" s="54" t="s">
        <v>713</v>
      </c>
      <c r="K57" s="54" t="s">
        <v>494</v>
      </c>
      <c r="L57" s="54" t="s">
        <v>485</v>
      </c>
      <c r="M57" s="59"/>
      <c r="N57" s="54" t="s">
        <v>486</v>
      </c>
      <c r="O57" s="54" t="s">
        <v>140</v>
      </c>
      <c r="P57" s="54" t="s">
        <v>714</v>
      </c>
      <c r="Q57" s="54" t="s">
        <v>555</v>
      </c>
      <c r="R57" s="59">
        <v>1</v>
      </c>
      <c r="S57" s="59">
        <v>1</v>
      </c>
      <c r="T57" s="59">
        <v>0</v>
      </c>
      <c r="U57" s="54" t="s">
        <v>489</v>
      </c>
      <c r="V57" s="54" t="s">
        <v>151</v>
      </c>
      <c r="W57" s="54" t="s">
        <v>125</v>
      </c>
      <c r="X57" s="55">
        <v>0</v>
      </c>
      <c r="Y57" s="55">
        <v>0</v>
      </c>
      <c r="Z57" s="55">
        <v>0</v>
      </c>
      <c r="AA57" s="55">
        <v>0</v>
      </c>
      <c r="AB57" s="55">
        <v>0</v>
      </c>
      <c r="AC57" s="55">
        <v>0</v>
      </c>
      <c r="AD57" s="55">
        <v>0</v>
      </c>
      <c r="AE57" s="55">
        <v>0</v>
      </c>
      <c r="AF57" s="55">
        <v>0</v>
      </c>
      <c r="AG57" s="55">
        <v>0</v>
      </c>
      <c r="AH57" s="55">
        <v>0</v>
      </c>
      <c r="AI57" s="55">
        <v>0</v>
      </c>
      <c r="AJ57" s="55">
        <v>0</v>
      </c>
      <c r="AK57" s="55">
        <v>0</v>
      </c>
      <c r="AL57" s="55">
        <v>0</v>
      </c>
      <c r="AM57" s="55">
        <v>0</v>
      </c>
      <c r="AN57" s="55">
        <v>0</v>
      </c>
      <c r="AO57" s="55">
        <v>0</v>
      </c>
      <c r="AP57" s="55">
        <v>0</v>
      </c>
      <c r="AQ57" s="55">
        <v>0</v>
      </c>
      <c r="AR57" s="55">
        <v>0</v>
      </c>
      <c r="AS57" s="55">
        <v>0</v>
      </c>
      <c r="AT57" s="55">
        <v>0</v>
      </c>
      <c r="AU57" s="55">
        <v>0</v>
      </c>
      <c r="AV57" s="68">
        <v>0</v>
      </c>
      <c r="AW57" s="68">
        <v>0</v>
      </c>
      <c r="AX57" s="68">
        <v>0</v>
      </c>
      <c r="AY57" s="68">
        <v>0</v>
      </c>
      <c r="AZ57" s="68">
        <v>0</v>
      </c>
      <c r="BA57" s="68">
        <v>0</v>
      </c>
      <c r="BB57" s="68">
        <v>0</v>
      </c>
      <c r="BC57" s="68">
        <v>0</v>
      </c>
      <c r="BD57" s="68">
        <v>0</v>
      </c>
      <c r="BE57" s="68">
        <v>0</v>
      </c>
      <c r="BF57" s="68">
        <v>0</v>
      </c>
      <c r="BG57" s="68">
        <v>0</v>
      </c>
      <c r="BH57" s="78">
        <v>0</v>
      </c>
      <c r="BI57" s="68">
        <v>0</v>
      </c>
      <c r="BJ57" s="68">
        <v>0</v>
      </c>
      <c r="BK57" s="68">
        <v>0</v>
      </c>
      <c r="BL57" s="68">
        <v>0</v>
      </c>
      <c r="BM57" s="68">
        <v>0</v>
      </c>
      <c r="BN57" s="68">
        <v>0</v>
      </c>
      <c r="BO57" s="68">
        <v>0</v>
      </c>
      <c r="BP57" s="68">
        <v>0</v>
      </c>
      <c r="BQ57">
        <v>0</v>
      </c>
      <c r="BR57">
        <v>0</v>
      </c>
      <c r="BS57" s="67">
        <v>0</v>
      </c>
      <c r="BT57" s="68">
        <f t="shared" si="5"/>
        <v>0</v>
      </c>
    </row>
    <row r="58" spans="1:72" ht="15" hidden="1" customHeight="1" x14ac:dyDescent="0.25">
      <c r="A58" s="21">
        <f t="shared" si="0"/>
        <v>997283.10599999968</v>
      </c>
      <c r="B58" s="21">
        <f t="shared" si="1"/>
        <v>241863.2319999999</v>
      </c>
      <c r="C58" s="21">
        <f t="shared" si="2"/>
        <v>251235.68</v>
      </c>
      <c r="D58" s="21">
        <f t="shared" si="3"/>
        <v>252257.02399999998</v>
      </c>
      <c r="E58" s="21">
        <f t="shared" si="4"/>
        <v>251927.17</v>
      </c>
      <c r="F58" s="59">
        <v>65</v>
      </c>
      <c r="G58" s="54" t="s">
        <v>715</v>
      </c>
      <c r="H58" s="54" t="s">
        <v>716</v>
      </c>
      <c r="I58" s="54" t="s">
        <v>717</v>
      </c>
      <c r="J58" s="54" t="s">
        <v>717</v>
      </c>
      <c r="K58" s="54" t="s">
        <v>508</v>
      </c>
      <c r="L58" s="54" t="s">
        <v>509</v>
      </c>
      <c r="M58" s="59"/>
      <c r="N58" s="54" t="s">
        <v>486</v>
      </c>
      <c r="O58" s="54" t="s">
        <v>718</v>
      </c>
      <c r="P58" s="54" t="s">
        <v>487</v>
      </c>
      <c r="Q58" s="54" t="s">
        <v>511</v>
      </c>
      <c r="R58" s="59">
        <v>15537</v>
      </c>
      <c r="S58" s="59">
        <v>15537</v>
      </c>
      <c r="T58" s="59">
        <v>0</v>
      </c>
      <c r="U58" s="54" t="s">
        <v>489</v>
      </c>
      <c r="V58" s="54" t="s">
        <v>151</v>
      </c>
      <c r="W58" s="54" t="s">
        <v>125</v>
      </c>
      <c r="X58" s="55">
        <v>94996.070000000094</v>
      </c>
      <c r="Y58" s="55">
        <v>87166.31</v>
      </c>
      <c r="Z58" s="55">
        <v>80430</v>
      </c>
      <c r="AA58" s="55">
        <v>85008.19</v>
      </c>
      <c r="AB58" s="55">
        <v>95905.79</v>
      </c>
      <c r="AC58" s="55">
        <v>93262.19</v>
      </c>
      <c r="AD58" s="55">
        <v>94742.47</v>
      </c>
      <c r="AE58" s="55">
        <v>88113.07</v>
      </c>
      <c r="AF58" s="55">
        <v>93944.99</v>
      </c>
      <c r="AG58" s="55">
        <v>80790.22</v>
      </c>
      <c r="AH58" s="55">
        <v>90045.69</v>
      </c>
      <c r="AI58" s="55">
        <v>83179.839999999997</v>
      </c>
      <c r="AJ58" s="55">
        <v>83677.6899999999</v>
      </c>
      <c r="AK58" s="55">
        <v>87732.32</v>
      </c>
      <c r="AL58" s="55">
        <v>82108.83</v>
      </c>
      <c r="AM58" s="55">
        <v>80048.063999999998</v>
      </c>
      <c r="AN58" s="55">
        <v>90872.960000000006</v>
      </c>
      <c r="AO58" s="55">
        <v>89160.255999999994</v>
      </c>
      <c r="AP58" s="55">
        <v>91642.592000000004</v>
      </c>
      <c r="AQ58" s="55">
        <v>89542.464000000007</v>
      </c>
      <c r="AR58" s="55">
        <v>98272.288</v>
      </c>
      <c r="AS58" s="55">
        <v>78861.95</v>
      </c>
      <c r="AT58" s="55">
        <v>91627.999999999898</v>
      </c>
      <c r="AU58" s="55">
        <v>83284.960000000006</v>
      </c>
      <c r="AV58" s="68">
        <v>80608.800000000105</v>
      </c>
      <c r="AW58" s="68">
        <v>87043.712</v>
      </c>
      <c r="AX58" s="68">
        <v>80991.039999999994</v>
      </c>
      <c r="AY58" s="68">
        <v>84737.539999999906</v>
      </c>
      <c r="AZ58" s="68">
        <v>88392.224000000002</v>
      </c>
      <c r="BA58" s="68">
        <v>81755.839999999997</v>
      </c>
      <c r="BB58" s="68">
        <v>89166.047999999995</v>
      </c>
      <c r="BC58" s="68">
        <v>88027.68</v>
      </c>
      <c r="BD58" s="68">
        <v>87253.695999999996</v>
      </c>
      <c r="BE58" s="68">
        <v>83647.460000000006</v>
      </c>
      <c r="BF58" s="68">
        <v>85904.289999999906</v>
      </c>
      <c r="BG58" s="68">
        <v>75133.183999999907</v>
      </c>
      <c r="BH58" s="78">
        <v>85108.736000000004</v>
      </c>
      <c r="BI58" s="68">
        <v>79758.720000000001</v>
      </c>
      <c r="BJ58" s="68">
        <v>76995.775999999896</v>
      </c>
      <c r="BK58" s="68">
        <v>83593.823999999993</v>
      </c>
      <c r="BL58" s="68">
        <v>83342.751999999993</v>
      </c>
      <c r="BM58" s="68">
        <v>84299.104000000007</v>
      </c>
      <c r="BN58" s="68">
        <v>80492.607999999993</v>
      </c>
      <c r="BO58" s="68">
        <v>84472.127999999997</v>
      </c>
      <c r="BP58" s="68">
        <v>87292.288</v>
      </c>
      <c r="BQ58">
        <v>84991.936000000002</v>
      </c>
      <c r="BR58">
        <v>85594.144</v>
      </c>
      <c r="BS58" s="67">
        <v>81341.09</v>
      </c>
      <c r="BT58" s="68">
        <f t="shared" si="5"/>
        <v>257878.36799999999</v>
      </c>
    </row>
    <row r="59" spans="1:72" ht="15" hidden="1" customHeight="1" x14ac:dyDescent="0.25">
      <c r="A59" s="21">
        <f t="shared" si="0"/>
        <v>0</v>
      </c>
      <c r="B59" s="21">
        <f t="shared" si="1"/>
        <v>0</v>
      </c>
      <c r="C59" s="21">
        <f t="shared" si="2"/>
        <v>0</v>
      </c>
      <c r="D59" s="21">
        <f t="shared" si="3"/>
        <v>0</v>
      </c>
      <c r="E59" s="21">
        <f t="shared" si="4"/>
        <v>0</v>
      </c>
      <c r="F59" s="59">
        <v>66</v>
      </c>
      <c r="G59" s="54" t="s">
        <v>719</v>
      </c>
      <c r="H59" s="54" t="s">
        <v>720</v>
      </c>
      <c r="I59" s="54" t="s">
        <v>721</v>
      </c>
      <c r="J59" s="54" t="s">
        <v>721</v>
      </c>
      <c r="K59" s="54" t="s">
        <v>508</v>
      </c>
      <c r="L59" s="54" t="s">
        <v>485</v>
      </c>
      <c r="M59" s="59"/>
      <c r="N59" s="54" t="s">
        <v>722</v>
      </c>
      <c r="O59" s="59"/>
      <c r="P59" s="59"/>
      <c r="Q59" s="54" t="s">
        <v>488</v>
      </c>
      <c r="R59" s="59">
        <v>0</v>
      </c>
      <c r="S59" s="59">
        <v>0</v>
      </c>
      <c r="T59" s="59">
        <v>0</v>
      </c>
      <c r="U59" s="54" t="s">
        <v>489</v>
      </c>
      <c r="V59" s="54" t="s">
        <v>151</v>
      </c>
      <c r="W59" s="54" t="s">
        <v>125</v>
      </c>
      <c r="X59" s="55">
        <v>0</v>
      </c>
      <c r="Y59" s="55">
        <v>0</v>
      </c>
      <c r="Z59" s="55">
        <v>0</v>
      </c>
      <c r="AA59" s="55">
        <v>0</v>
      </c>
      <c r="AB59" s="55">
        <v>0</v>
      </c>
      <c r="AC59" s="55">
        <v>0</v>
      </c>
      <c r="AD59" s="55">
        <v>0</v>
      </c>
      <c r="AE59" s="55">
        <v>0</v>
      </c>
      <c r="AF59" s="55">
        <v>0</v>
      </c>
      <c r="AG59" s="55">
        <v>0</v>
      </c>
      <c r="AH59" s="55">
        <v>0</v>
      </c>
      <c r="AI59" s="55">
        <v>0</v>
      </c>
      <c r="AJ59" s="55">
        <v>0</v>
      </c>
      <c r="AK59" s="55">
        <v>0</v>
      </c>
      <c r="AL59" s="55">
        <v>0</v>
      </c>
      <c r="AM59" s="55">
        <v>0</v>
      </c>
      <c r="AN59" s="55">
        <v>0</v>
      </c>
      <c r="AO59" s="55">
        <v>0</v>
      </c>
      <c r="AP59" s="55">
        <v>0</v>
      </c>
      <c r="AQ59" s="55">
        <v>0</v>
      </c>
      <c r="AR59" s="55">
        <v>0</v>
      </c>
      <c r="AS59" s="55">
        <v>0</v>
      </c>
      <c r="AT59" s="55">
        <v>0</v>
      </c>
      <c r="AU59" s="55">
        <v>0</v>
      </c>
      <c r="AV59" s="68">
        <v>0</v>
      </c>
      <c r="AW59" s="68">
        <v>0</v>
      </c>
      <c r="AX59" s="68">
        <v>0</v>
      </c>
      <c r="AY59" s="68">
        <v>0</v>
      </c>
      <c r="AZ59" s="68">
        <v>0</v>
      </c>
      <c r="BA59" s="68">
        <v>0</v>
      </c>
      <c r="BB59" s="68">
        <v>0</v>
      </c>
      <c r="BC59" s="68">
        <v>0</v>
      </c>
      <c r="BD59" s="68">
        <v>0</v>
      </c>
      <c r="BE59" s="68">
        <v>0</v>
      </c>
      <c r="BF59" s="68">
        <v>0</v>
      </c>
      <c r="BG59" s="68">
        <v>0</v>
      </c>
      <c r="BH59" s="78">
        <v>0</v>
      </c>
      <c r="BI59" s="68">
        <v>0</v>
      </c>
      <c r="BJ59" s="68">
        <v>0</v>
      </c>
      <c r="BK59" s="68">
        <v>0</v>
      </c>
      <c r="BL59" s="68">
        <v>0</v>
      </c>
      <c r="BM59" s="68">
        <v>0</v>
      </c>
      <c r="BN59" s="68">
        <v>0</v>
      </c>
      <c r="BO59" s="68">
        <v>0</v>
      </c>
      <c r="BP59" s="68">
        <v>0</v>
      </c>
      <c r="BQ59">
        <v>0</v>
      </c>
      <c r="BR59">
        <v>0</v>
      </c>
      <c r="BS59" s="67">
        <v>0</v>
      </c>
      <c r="BT59" s="68">
        <f t="shared" si="5"/>
        <v>0</v>
      </c>
    </row>
    <row r="60" spans="1:72" ht="15" hidden="1" customHeight="1" x14ac:dyDescent="0.25">
      <c r="A60" s="21">
        <f t="shared" si="0"/>
        <v>0</v>
      </c>
      <c r="B60" s="21">
        <f t="shared" si="1"/>
        <v>0</v>
      </c>
      <c r="C60" s="21">
        <f t="shared" si="2"/>
        <v>0</v>
      </c>
      <c r="D60" s="21">
        <f t="shared" si="3"/>
        <v>0</v>
      </c>
      <c r="E60" s="21">
        <f t="shared" si="4"/>
        <v>0</v>
      </c>
      <c r="F60" s="59">
        <v>67</v>
      </c>
      <c r="G60" s="54" t="s">
        <v>723</v>
      </c>
      <c r="H60" s="54" t="s">
        <v>724</v>
      </c>
      <c r="I60" s="54" t="s">
        <v>725</v>
      </c>
      <c r="J60" s="54" t="s">
        <v>725</v>
      </c>
      <c r="K60" s="54" t="s">
        <v>494</v>
      </c>
      <c r="L60" s="54" t="s">
        <v>485</v>
      </c>
      <c r="M60" s="59"/>
      <c r="N60" s="54" t="s">
        <v>486</v>
      </c>
      <c r="O60" s="54" t="s">
        <v>726</v>
      </c>
      <c r="P60" s="54" t="s">
        <v>487</v>
      </c>
      <c r="Q60" s="54" t="s">
        <v>488</v>
      </c>
      <c r="R60" s="59">
        <v>1</v>
      </c>
      <c r="S60" s="59">
        <v>1</v>
      </c>
      <c r="T60" s="59">
        <v>0</v>
      </c>
      <c r="U60" s="54" t="s">
        <v>489</v>
      </c>
      <c r="V60" s="54" t="s">
        <v>151</v>
      </c>
      <c r="W60" s="54" t="s">
        <v>125</v>
      </c>
      <c r="X60" s="55">
        <v>0</v>
      </c>
      <c r="Y60" s="55">
        <v>0</v>
      </c>
      <c r="Z60" s="55">
        <v>0</v>
      </c>
      <c r="AA60" s="55">
        <v>0</v>
      </c>
      <c r="AB60" s="55">
        <v>0</v>
      </c>
      <c r="AC60" s="55">
        <v>0</v>
      </c>
      <c r="AD60" s="55">
        <v>0</v>
      </c>
      <c r="AE60" s="55">
        <v>0</v>
      </c>
      <c r="AF60" s="55">
        <v>0</v>
      </c>
      <c r="AG60" s="55">
        <v>0</v>
      </c>
      <c r="AH60" s="55">
        <v>0</v>
      </c>
      <c r="AI60" s="55">
        <v>0</v>
      </c>
      <c r="AJ60" s="55">
        <v>0</v>
      </c>
      <c r="AK60" s="55">
        <v>0</v>
      </c>
      <c r="AL60" s="55">
        <v>0</v>
      </c>
      <c r="AM60" s="55">
        <v>0</v>
      </c>
      <c r="AN60" s="55">
        <v>0</v>
      </c>
      <c r="AO60" s="55">
        <v>0</v>
      </c>
      <c r="AP60" s="55">
        <v>0</v>
      </c>
      <c r="AQ60" s="55">
        <v>0</v>
      </c>
      <c r="AR60" s="55">
        <v>0</v>
      </c>
      <c r="AS60" s="55">
        <v>0</v>
      </c>
      <c r="AT60" s="55">
        <v>0</v>
      </c>
      <c r="AU60" s="55">
        <v>0</v>
      </c>
      <c r="AV60" s="68">
        <v>0</v>
      </c>
      <c r="AW60" s="68">
        <v>0</v>
      </c>
      <c r="AX60" s="68">
        <v>0</v>
      </c>
      <c r="AY60" s="68">
        <v>0</v>
      </c>
      <c r="AZ60" s="68">
        <v>0</v>
      </c>
      <c r="BA60" s="68">
        <v>0</v>
      </c>
      <c r="BB60" s="68">
        <v>0</v>
      </c>
      <c r="BC60" s="68">
        <v>0</v>
      </c>
      <c r="BD60" s="68">
        <v>0</v>
      </c>
      <c r="BE60" s="68">
        <v>0</v>
      </c>
      <c r="BF60" s="68">
        <v>0</v>
      </c>
      <c r="BG60" s="68">
        <v>0</v>
      </c>
      <c r="BH60" s="78">
        <v>0</v>
      </c>
      <c r="BI60" s="68">
        <v>0</v>
      </c>
      <c r="BJ60" s="68">
        <v>0</v>
      </c>
      <c r="BK60" s="68">
        <v>0</v>
      </c>
      <c r="BL60" s="68">
        <v>0</v>
      </c>
      <c r="BM60" s="68">
        <v>0</v>
      </c>
      <c r="BN60" s="68">
        <v>0</v>
      </c>
      <c r="BO60" s="68">
        <v>0</v>
      </c>
      <c r="BP60" s="68">
        <v>0</v>
      </c>
      <c r="BQ60">
        <v>0</v>
      </c>
      <c r="BR60">
        <v>0</v>
      </c>
      <c r="BS60" s="67">
        <v>0</v>
      </c>
      <c r="BT60" s="68">
        <f t="shared" si="5"/>
        <v>0</v>
      </c>
    </row>
    <row r="61" spans="1:72" ht="15" hidden="1" customHeight="1" x14ac:dyDescent="0.25">
      <c r="A61" s="21">
        <f t="shared" si="0"/>
        <v>0</v>
      </c>
      <c r="B61" s="21">
        <f t="shared" si="1"/>
        <v>0</v>
      </c>
      <c r="C61" s="21">
        <f t="shared" si="2"/>
        <v>0</v>
      </c>
      <c r="D61" s="21">
        <f t="shared" si="3"/>
        <v>0</v>
      </c>
      <c r="E61" s="21">
        <f t="shared" si="4"/>
        <v>0</v>
      </c>
      <c r="F61" s="59">
        <v>68</v>
      </c>
      <c r="G61" s="54" t="s">
        <v>727</v>
      </c>
      <c r="H61" s="54" t="s">
        <v>728</v>
      </c>
      <c r="I61" s="54" t="s">
        <v>729</v>
      </c>
      <c r="J61" s="54" t="s">
        <v>729</v>
      </c>
      <c r="K61" s="54" t="s">
        <v>494</v>
      </c>
      <c r="L61" s="54" t="s">
        <v>485</v>
      </c>
      <c r="M61" s="59"/>
      <c r="N61" s="54" t="s">
        <v>486</v>
      </c>
      <c r="O61" s="54" t="s">
        <v>726</v>
      </c>
      <c r="P61" s="54" t="s">
        <v>487</v>
      </c>
      <c r="Q61" s="54" t="s">
        <v>488</v>
      </c>
      <c r="R61" s="59">
        <v>1</v>
      </c>
      <c r="S61" s="59">
        <v>1</v>
      </c>
      <c r="T61" s="59">
        <v>0</v>
      </c>
      <c r="U61" s="54" t="s">
        <v>489</v>
      </c>
      <c r="V61" s="54" t="s">
        <v>151</v>
      </c>
      <c r="W61" s="54" t="s">
        <v>125</v>
      </c>
      <c r="X61" s="55">
        <v>0</v>
      </c>
      <c r="Y61" s="55">
        <v>0</v>
      </c>
      <c r="Z61" s="55">
        <v>0</v>
      </c>
      <c r="AA61" s="55">
        <v>0</v>
      </c>
      <c r="AB61" s="55">
        <v>0</v>
      </c>
      <c r="AC61" s="55">
        <v>0</v>
      </c>
      <c r="AD61" s="55">
        <v>0</v>
      </c>
      <c r="AE61" s="55">
        <v>0</v>
      </c>
      <c r="AF61" s="55">
        <v>0</v>
      </c>
      <c r="AG61" s="55">
        <v>0</v>
      </c>
      <c r="AH61" s="55">
        <v>0</v>
      </c>
      <c r="AI61" s="55">
        <v>0</v>
      </c>
      <c r="AJ61" s="55">
        <v>0</v>
      </c>
      <c r="AK61" s="55">
        <v>0</v>
      </c>
      <c r="AL61" s="55">
        <v>0</v>
      </c>
      <c r="AM61" s="55">
        <v>0</v>
      </c>
      <c r="AN61" s="55">
        <v>0</v>
      </c>
      <c r="AO61" s="55">
        <v>0</v>
      </c>
      <c r="AP61" s="55">
        <v>0</v>
      </c>
      <c r="AQ61" s="55">
        <v>0</v>
      </c>
      <c r="AR61" s="55">
        <v>0</v>
      </c>
      <c r="AS61" s="55">
        <v>0</v>
      </c>
      <c r="AT61" s="55">
        <v>0</v>
      </c>
      <c r="AU61" s="55">
        <v>0</v>
      </c>
      <c r="AV61" s="68">
        <v>0</v>
      </c>
      <c r="AW61" s="68">
        <v>0</v>
      </c>
      <c r="AX61" s="68">
        <v>0</v>
      </c>
      <c r="AY61" s="68">
        <v>0</v>
      </c>
      <c r="AZ61" s="68">
        <v>0</v>
      </c>
      <c r="BA61" s="68">
        <v>0</v>
      </c>
      <c r="BB61" s="68">
        <v>0</v>
      </c>
      <c r="BC61" s="68">
        <v>0</v>
      </c>
      <c r="BD61" s="68">
        <v>0</v>
      </c>
      <c r="BE61" s="68">
        <v>0</v>
      </c>
      <c r="BF61" s="68">
        <v>0</v>
      </c>
      <c r="BG61" s="68">
        <v>0</v>
      </c>
      <c r="BH61" s="78">
        <v>0</v>
      </c>
      <c r="BI61" s="68">
        <v>0</v>
      </c>
      <c r="BJ61" s="68">
        <v>0</v>
      </c>
      <c r="BK61" s="68">
        <v>0</v>
      </c>
      <c r="BL61" s="68">
        <v>0</v>
      </c>
      <c r="BM61" s="68">
        <v>0</v>
      </c>
      <c r="BN61" s="68">
        <v>0</v>
      </c>
      <c r="BO61" s="68">
        <v>0</v>
      </c>
      <c r="BP61" s="68">
        <v>0</v>
      </c>
      <c r="BQ61">
        <v>0</v>
      </c>
      <c r="BR61">
        <v>0</v>
      </c>
      <c r="BS61" s="67">
        <v>0</v>
      </c>
      <c r="BT61" s="68">
        <f t="shared" si="5"/>
        <v>0</v>
      </c>
    </row>
    <row r="62" spans="1:72" ht="15" hidden="1" customHeight="1" x14ac:dyDescent="0.25">
      <c r="A62" s="21">
        <f t="shared" si="0"/>
        <v>0</v>
      </c>
      <c r="B62" s="21">
        <f t="shared" si="1"/>
        <v>0</v>
      </c>
      <c r="C62" s="21">
        <f t="shared" si="2"/>
        <v>0</v>
      </c>
      <c r="D62" s="21">
        <f t="shared" si="3"/>
        <v>0</v>
      </c>
      <c r="E62" s="21">
        <f t="shared" si="4"/>
        <v>0</v>
      </c>
      <c r="F62" s="59">
        <v>70</v>
      </c>
      <c r="G62" s="54" t="s">
        <v>730</v>
      </c>
      <c r="H62" s="54" t="s">
        <v>731</v>
      </c>
      <c r="I62" s="54" t="s">
        <v>732</v>
      </c>
      <c r="J62" s="54" t="s">
        <v>733</v>
      </c>
      <c r="K62" s="54" t="s">
        <v>484</v>
      </c>
      <c r="L62" s="54" t="s">
        <v>485</v>
      </c>
      <c r="M62" s="59"/>
      <c r="N62" s="54" t="s">
        <v>486</v>
      </c>
      <c r="O62" s="54" t="s">
        <v>640</v>
      </c>
      <c r="P62" s="54" t="s">
        <v>734</v>
      </c>
      <c r="Q62" s="54" t="s">
        <v>488</v>
      </c>
      <c r="R62" s="59">
        <v>334</v>
      </c>
      <c r="S62" s="59">
        <v>334</v>
      </c>
      <c r="T62" s="59">
        <v>0</v>
      </c>
      <c r="U62" s="54" t="s">
        <v>489</v>
      </c>
      <c r="V62" s="54" t="s">
        <v>151</v>
      </c>
      <c r="W62" s="54" t="s">
        <v>125</v>
      </c>
      <c r="X62" s="55">
        <v>0</v>
      </c>
      <c r="Y62" s="55">
        <v>0</v>
      </c>
      <c r="Z62" s="55">
        <v>0</v>
      </c>
      <c r="AA62" s="55">
        <v>0</v>
      </c>
      <c r="AB62" s="55">
        <v>0</v>
      </c>
      <c r="AC62" s="55">
        <v>0</v>
      </c>
      <c r="AD62" s="55">
        <v>0</v>
      </c>
      <c r="AE62" s="55">
        <v>0</v>
      </c>
      <c r="AF62" s="55">
        <v>0</v>
      </c>
      <c r="AG62" s="55">
        <v>0</v>
      </c>
      <c r="AH62" s="55">
        <v>0</v>
      </c>
      <c r="AI62" s="55">
        <v>0</v>
      </c>
      <c r="AJ62" s="55">
        <v>0</v>
      </c>
      <c r="AK62" s="55">
        <v>0</v>
      </c>
      <c r="AL62" s="55">
        <v>0</v>
      </c>
      <c r="AM62" s="55">
        <v>0</v>
      </c>
      <c r="AN62" s="55">
        <v>0</v>
      </c>
      <c r="AO62" s="55">
        <v>0</v>
      </c>
      <c r="AP62" s="55">
        <v>0</v>
      </c>
      <c r="AQ62" s="55">
        <v>0</v>
      </c>
      <c r="AR62" s="55">
        <v>0</v>
      </c>
      <c r="AS62" s="55">
        <v>0</v>
      </c>
      <c r="AT62" s="55">
        <v>0</v>
      </c>
      <c r="AU62" s="55">
        <v>0</v>
      </c>
      <c r="AV62" s="68">
        <v>0</v>
      </c>
      <c r="AW62" s="68">
        <v>0</v>
      </c>
      <c r="AX62" s="68">
        <v>0</v>
      </c>
      <c r="AY62" s="68">
        <v>0</v>
      </c>
      <c r="AZ62" s="68">
        <v>0</v>
      </c>
      <c r="BA62" s="68">
        <v>0</v>
      </c>
      <c r="BB62" s="68">
        <v>0</v>
      </c>
      <c r="BC62" s="68">
        <v>0</v>
      </c>
      <c r="BD62" s="68">
        <v>0</v>
      </c>
      <c r="BE62" s="68">
        <v>0</v>
      </c>
      <c r="BF62" s="68">
        <v>0</v>
      </c>
      <c r="BG62" s="68">
        <v>0</v>
      </c>
      <c r="BH62" s="78">
        <v>0</v>
      </c>
      <c r="BI62" s="68">
        <v>0</v>
      </c>
      <c r="BJ62" s="68">
        <v>0</v>
      </c>
      <c r="BK62" s="68">
        <v>0</v>
      </c>
      <c r="BL62" s="68">
        <v>0</v>
      </c>
      <c r="BM62" s="68">
        <v>0</v>
      </c>
      <c r="BN62" s="68">
        <v>0</v>
      </c>
      <c r="BO62" s="68">
        <v>0</v>
      </c>
      <c r="BP62" s="68">
        <v>0</v>
      </c>
      <c r="BQ62">
        <v>0</v>
      </c>
      <c r="BR62">
        <v>0</v>
      </c>
      <c r="BS62" s="67">
        <v>0</v>
      </c>
      <c r="BT62" s="68">
        <f t="shared" si="5"/>
        <v>0</v>
      </c>
    </row>
    <row r="63" spans="1:72" ht="15" hidden="1" customHeight="1" x14ac:dyDescent="0.25">
      <c r="A63" s="21">
        <f t="shared" si="0"/>
        <v>0</v>
      </c>
      <c r="B63" s="21">
        <f t="shared" si="1"/>
        <v>0</v>
      </c>
      <c r="C63" s="21">
        <f t="shared" si="2"/>
        <v>0</v>
      </c>
      <c r="D63" s="21">
        <f t="shared" si="3"/>
        <v>0</v>
      </c>
      <c r="E63" s="21">
        <f t="shared" si="4"/>
        <v>0</v>
      </c>
      <c r="F63" s="59">
        <v>71</v>
      </c>
      <c r="G63" s="54" t="s">
        <v>735</v>
      </c>
      <c r="H63" s="54" t="s">
        <v>736</v>
      </c>
      <c r="I63" s="54" t="s">
        <v>737</v>
      </c>
      <c r="J63" s="54" t="s">
        <v>738</v>
      </c>
      <c r="K63" s="54" t="s">
        <v>508</v>
      </c>
      <c r="L63" s="54" t="s">
        <v>485</v>
      </c>
      <c r="M63" s="59"/>
      <c r="N63" s="54" t="s">
        <v>486</v>
      </c>
      <c r="O63" s="54" t="s">
        <v>739</v>
      </c>
      <c r="P63" s="54" t="s">
        <v>740</v>
      </c>
      <c r="Q63" s="54" t="s">
        <v>488</v>
      </c>
      <c r="R63" s="59">
        <v>1</v>
      </c>
      <c r="S63" s="59">
        <v>1</v>
      </c>
      <c r="T63" s="59">
        <v>138</v>
      </c>
      <c r="U63" s="54" t="s">
        <v>489</v>
      </c>
      <c r="V63" s="54" t="s">
        <v>151</v>
      </c>
      <c r="W63" s="54" t="s">
        <v>125</v>
      </c>
      <c r="X63" s="55">
        <v>0</v>
      </c>
      <c r="Y63" s="55">
        <v>0</v>
      </c>
      <c r="Z63" s="55">
        <v>0</v>
      </c>
      <c r="AA63" s="55">
        <v>0</v>
      </c>
      <c r="AB63" s="55">
        <v>0</v>
      </c>
      <c r="AC63" s="55">
        <v>0</v>
      </c>
      <c r="AD63" s="55">
        <v>0</v>
      </c>
      <c r="AE63" s="55">
        <v>0</v>
      </c>
      <c r="AF63" s="55">
        <v>0</v>
      </c>
      <c r="AG63" s="55">
        <v>0</v>
      </c>
      <c r="AH63" s="55">
        <v>0</v>
      </c>
      <c r="AI63" s="55">
        <v>0</v>
      </c>
      <c r="AJ63" s="55">
        <v>0</v>
      </c>
      <c r="AK63" s="55">
        <v>0</v>
      </c>
      <c r="AL63" s="55">
        <v>0</v>
      </c>
      <c r="AM63" s="55">
        <v>0</v>
      </c>
      <c r="AN63" s="55">
        <v>0</v>
      </c>
      <c r="AO63" s="55">
        <v>0</v>
      </c>
      <c r="AP63" s="55">
        <v>0</v>
      </c>
      <c r="AQ63" s="55">
        <v>0</v>
      </c>
      <c r="AR63" s="55">
        <v>0</v>
      </c>
      <c r="AS63" s="55">
        <v>0</v>
      </c>
      <c r="AT63" s="55">
        <v>0</v>
      </c>
      <c r="AU63" s="55">
        <v>0</v>
      </c>
      <c r="AV63" s="68">
        <v>0</v>
      </c>
      <c r="AW63" s="68">
        <v>0</v>
      </c>
      <c r="AX63" s="68">
        <v>0</v>
      </c>
      <c r="AY63" s="68">
        <v>0</v>
      </c>
      <c r="AZ63" s="68">
        <v>0</v>
      </c>
      <c r="BA63" s="68">
        <v>0</v>
      </c>
      <c r="BB63" s="68">
        <v>0</v>
      </c>
      <c r="BC63" s="68">
        <v>0</v>
      </c>
      <c r="BD63" s="68">
        <v>0</v>
      </c>
      <c r="BE63" s="68">
        <v>0</v>
      </c>
      <c r="BF63" s="68">
        <v>0</v>
      </c>
      <c r="BG63" s="68">
        <v>0</v>
      </c>
      <c r="BH63" s="78">
        <v>0</v>
      </c>
      <c r="BI63" s="68">
        <v>0</v>
      </c>
      <c r="BJ63" s="68">
        <v>0</v>
      </c>
      <c r="BK63" s="68">
        <v>0</v>
      </c>
      <c r="BL63" s="68">
        <v>0</v>
      </c>
      <c r="BM63" s="68">
        <v>0</v>
      </c>
      <c r="BN63" s="68">
        <v>0</v>
      </c>
      <c r="BO63" s="68">
        <v>0</v>
      </c>
      <c r="BP63" s="68">
        <v>0</v>
      </c>
      <c r="BQ63">
        <v>0</v>
      </c>
      <c r="BR63">
        <v>0</v>
      </c>
      <c r="BS63" s="67">
        <v>0</v>
      </c>
      <c r="BT63" s="68">
        <f t="shared" si="5"/>
        <v>0</v>
      </c>
    </row>
    <row r="64" spans="1:72" ht="15" hidden="1" customHeight="1" x14ac:dyDescent="0.25">
      <c r="A64" s="21">
        <f t="shared" si="0"/>
        <v>0</v>
      </c>
      <c r="B64" s="21">
        <f t="shared" si="1"/>
        <v>0</v>
      </c>
      <c r="C64" s="21">
        <f t="shared" si="2"/>
        <v>0</v>
      </c>
      <c r="D64" s="21">
        <f t="shared" si="3"/>
        <v>0</v>
      </c>
      <c r="E64" s="21">
        <f t="shared" si="4"/>
        <v>0</v>
      </c>
      <c r="F64" s="59">
        <v>72</v>
      </c>
      <c r="G64" s="54" t="s">
        <v>741</v>
      </c>
      <c r="H64" s="54" t="s">
        <v>736</v>
      </c>
      <c r="I64" s="54" t="s">
        <v>737</v>
      </c>
      <c r="J64" s="54" t="s">
        <v>742</v>
      </c>
      <c r="K64" s="54" t="s">
        <v>508</v>
      </c>
      <c r="L64" s="54" t="s">
        <v>485</v>
      </c>
      <c r="M64" s="59"/>
      <c r="N64" s="54" t="s">
        <v>486</v>
      </c>
      <c r="O64" s="54" t="s">
        <v>739</v>
      </c>
      <c r="P64" s="54" t="s">
        <v>740</v>
      </c>
      <c r="Q64" s="54" t="s">
        <v>488</v>
      </c>
      <c r="R64" s="59">
        <v>1</v>
      </c>
      <c r="S64" s="59">
        <v>1</v>
      </c>
      <c r="T64" s="59">
        <v>138</v>
      </c>
      <c r="U64" s="54" t="s">
        <v>489</v>
      </c>
      <c r="V64" s="54" t="s">
        <v>151</v>
      </c>
      <c r="W64" s="54" t="s">
        <v>125</v>
      </c>
      <c r="X64" s="55">
        <v>0</v>
      </c>
      <c r="Y64" s="55">
        <v>0</v>
      </c>
      <c r="Z64" s="55">
        <v>0</v>
      </c>
      <c r="AA64" s="55">
        <v>0</v>
      </c>
      <c r="AB64" s="55">
        <v>0</v>
      </c>
      <c r="AC64" s="55">
        <v>0</v>
      </c>
      <c r="AD64" s="55">
        <v>0</v>
      </c>
      <c r="AE64" s="55">
        <v>0</v>
      </c>
      <c r="AF64" s="55">
        <v>0</v>
      </c>
      <c r="AG64" s="55">
        <v>0</v>
      </c>
      <c r="AH64" s="55">
        <v>0</v>
      </c>
      <c r="AI64" s="55">
        <v>0</v>
      </c>
      <c r="AJ64" s="55">
        <v>0</v>
      </c>
      <c r="AK64" s="55">
        <v>0</v>
      </c>
      <c r="AL64" s="55">
        <v>0</v>
      </c>
      <c r="AM64" s="55">
        <v>0</v>
      </c>
      <c r="AN64" s="55">
        <v>0</v>
      </c>
      <c r="AO64" s="55">
        <v>0</v>
      </c>
      <c r="AP64" s="55">
        <v>0</v>
      </c>
      <c r="AQ64" s="55">
        <v>0</v>
      </c>
      <c r="AR64" s="55">
        <v>0</v>
      </c>
      <c r="AS64" s="55">
        <v>0</v>
      </c>
      <c r="AT64" s="55">
        <v>0</v>
      </c>
      <c r="AU64" s="55">
        <v>0</v>
      </c>
      <c r="AV64" s="68">
        <v>0</v>
      </c>
      <c r="AW64" s="68">
        <v>0</v>
      </c>
      <c r="AX64" s="68">
        <v>0</v>
      </c>
      <c r="AY64" s="68">
        <v>0</v>
      </c>
      <c r="AZ64" s="68">
        <v>0</v>
      </c>
      <c r="BA64" s="68">
        <v>0</v>
      </c>
      <c r="BB64" s="68">
        <v>0</v>
      </c>
      <c r="BC64" s="68">
        <v>0</v>
      </c>
      <c r="BD64" s="68">
        <v>0</v>
      </c>
      <c r="BE64" s="68">
        <v>0</v>
      </c>
      <c r="BF64" s="68">
        <v>0</v>
      </c>
      <c r="BG64" s="68">
        <v>0</v>
      </c>
      <c r="BH64" s="78">
        <v>0</v>
      </c>
      <c r="BI64" s="68">
        <v>0</v>
      </c>
      <c r="BJ64" s="68">
        <v>0</v>
      </c>
      <c r="BK64" s="68">
        <v>0</v>
      </c>
      <c r="BL64" s="68">
        <v>0</v>
      </c>
      <c r="BM64" s="68">
        <v>0</v>
      </c>
      <c r="BN64" s="68">
        <v>0</v>
      </c>
      <c r="BO64" s="68">
        <v>0</v>
      </c>
      <c r="BP64" s="68">
        <v>0</v>
      </c>
      <c r="BQ64">
        <v>0</v>
      </c>
      <c r="BR64">
        <v>0</v>
      </c>
      <c r="BS64" s="67">
        <v>0</v>
      </c>
      <c r="BT64" s="68">
        <f t="shared" si="5"/>
        <v>0</v>
      </c>
    </row>
    <row r="65" spans="1:72" ht="15" hidden="1" customHeight="1" x14ac:dyDescent="0.25">
      <c r="A65" s="21">
        <f t="shared" si="0"/>
        <v>0</v>
      </c>
      <c r="B65" s="21">
        <f t="shared" si="1"/>
        <v>0</v>
      </c>
      <c r="C65" s="21">
        <f t="shared" si="2"/>
        <v>0</v>
      </c>
      <c r="D65" s="21">
        <f t="shared" si="3"/>
        <v>0</v>
      </c>
      <c r="E65" s="21">
        <f t="shared" si="4"/>
        <v>0</v>
      </c>
      <c r="F65" s="59">
        <v>73</v>
      </c>
      <c r="G65" s="54" t="s">
        <v>743</v>
      </c>
      <c r="H65" s="54" t="s">
        <v>736</v>
      </c>
      <c r="I65" s="54" t="s">
        <v>737</v>
      </c>
      <c r="J65" s="54" t="s">
        <v>744</v>
      </c>
      <c r="K65" s="54" t="s">
        <v>508</v>
      </c>
      <c r="L65" s="54" t="s">
        <v>485</v>
      </c>
      <c r="M65" s="59"/>
      <c r="N65" s="54" t="s">
        <v>486</v>
      </c>
      <c r="O65" s="54" t="s">
        <v>739</v>
      </c>
      <c r="P65" s="54" t="s">
        <v>740</v>
      </c>
      <c r="Q65" s="54" t="s">
        <v>488</v>
      </c>
      <c r="R65" s="59">
        <v>1</v>
      </c>
      <c r="S65" s="59">
        <v>1</v>
      </c>
      <c r="T65" s="59">
        <v>276</v>
      </c>
      <c r="U65" s="54" t="s">
        <v>489</v>
      </c>
      <c r="V65" s="54" t="s">
        <v>151</v>
      </c>
      <c r="W65" s="54" t="s">
        <v>125</v>
      </c>
      <c r="X65" s="55">
        <v>0</v>
      </c>
      <c r="Y65" s="55">
        <v>0</v>
      </c>
      <c r="Z65" s="55">
        <v>0</v>
      </c>
      <c r="AA65" s="55">
        <v>0</v>
      </c>
      <c r="AB65" s="55">
        <v>0</v>
      </c>
      <c r="AC65" s="55">
        <v>0</v>
      </c>
      <c r="AD65" s="55">
        <v>0</v>
      </c>
      <c r="AE65" s="55">
        <v>0</v>
      </c>
      <c r="AF65" s="55">
        <v>0</v>
      </c>
      <c r="AG65" s="55">
        <v>0</v>
      </c>
      <c r="AH65" s="55">
        <v>0</v>
      </c>
      <c r="AI65" s="55">
        <v>0</v>
      </c>
      <c r="AJ65" s="55">
        <v>0</v>
      </c>
      <c r="AK65" s="55">
        <v>0</v>
      </c>
      <c r="AL65" s="55">
        <v>0</v>
      </c>
      <c r="AM65" s="55">
        <v>0</v>
      </c>
      <c r="AN65" s="55">
        <v>0</v>
      </c>
      <c r="AO65" s="55">
        <v>0</v>
      </c>
      <c r="AP65" s="55">
        <v>0</v>
      </c>
      <c r="AQ65" s="55">
        <v>0</v>
      </c>
      <c r="AR65" s="55">
        <v>0</v>
      </c>
      <c r="AS65" s="55">
        <v>0</v>
      </c>
      <c r="AT65" s="55">
        <v>0</v>
      </c>
      <c r="AU65" s="55">
        <v>0</v>
      </c>
      <c r="AV65" s="68">
        <v>0</v>
      </c>
      <c r="AW65" s="68">
        <v>0</v>
      </c>
      <c r="AX65" s="68">
        <v>0</v>
      </c>
      <c r="AY65" s="68">
        <v>0</v>
      </c>
      <c r="AZ65" s="68">
        <v>0</v>
      </c>
      <c r="BA65" s="68">
        <v>0</v>
      </c>
      <c r="BB65" s="68">
        <v>0</v>
      </c>
      <c r="BC65" s="68">
        <v>0</v>
      </c>
      <c r="BD65" s="68">
        <v>0</v>
      </c>
      <c r="BE65" s="68">
        <v>0</v>
      </c>
      <c r="BF65" s="68">
        <v>0</v>
      </c>
      <c r="BG65" s="68">
        <v>0</v>
      </c>
      <c r="BH65" s="78">
        <v>0</v>
      </c>
      <c r="BI65" s="68">
        <v>0</v>
      </c>
      <c r="BJ65" s="68">
        <v>0</v>
      </c>
      <c r="BK65" s="68">
        <v>0</v>
      </c>
      <c r="BL65" s="68">
        <v>0</v>
      </c>
      <c r="BM65" s="68">
        <v>0</v>
      </c>
      <c r="BN65" s="68">
        <v>0</v>
      </c>
      <c r="BO65" s="68">
        <v>0</v>
      </c>
      <c r="BP65" s="68">
        <v>0</v>
      </c>
      <c r="BQ65">
        <v>0</v>
      </c>
      <c r="BR65">
        <v>0</v>
      </c>
      <c r="BS65" s="67">
        <v>0</v>
      </c>
      <c r="BT65" s="68">
        <f t="shared" si="5"/>
        <v>0</v>
      </c>
    </row>
    <row r="66" spans="1:72" ht="15" hidden="1" customHeight="1" x14ac:dyDescent="0.25">
      <c r="A66" s="21">
        <f t="shared" si="0"/>
        <v>0</v>
      </c>
      <c r="B66" s="21">
        <f t="shared" si="1"/>
        <v>0</v>
      </c>
      <c r="C66" s="21">
        <f t="shared" si="2"/>
        <v>0</v>
      </c>
      <c r="D66" s="21">
        <f t="shared" si="3"/>
        <v>0</v>
      </c>
      <c r="E66" s="21">
        <f t="shared" si="4"/>
        <v>0</v>
      </c>
      <c r="F66" s="59">
        <v>74</v>
      </c>
      <c r="G66" s="54" t="s">
        <v>745</v>
      </c>
      <c r="H66" s="54" t="s">
        <v>746</v>
      </c>
      <c r="I66" s="54" t="s">
        <v>747</v>
      </c>
      <c r="J66" s="54" t="s">
        <v>747</v>
      </c>
      <c r="K66" s="54" t="s">
        <v>494</v>
      </c>
      <c r="L66" s="54" t="s">
        <v>485</v>
      </c>
      <c r="M66" s="59"/>
      <c r="N66" s="54" t="s">
        <v>486</v>
      </c>
      <c r="O66" s="59"/>
      <c r="P66" s="59"/>
      <c r="Q66" s="54" t="s">
        <v>488</v>
      </c>
      <c r="R66" s="59">
        <v>0</v>
      </c>
      <c r="S66" s="59">
        <v>0</v>
      </c>
      <c r="T66" s="59">
        <v>0</v>
      </c>
      <c r="U66" s="54" t="s">
        <v>489</v>
      </c>
      <c r="V66" s="54" t="s">
        <v>151</v>
      </c>
      <c r="W66" s="54" t="s">
        <v>125</v>
      </c>
      <c r="X66" s="55">
        <v>604.20645161290304</v>
      </c>
      <c r="Y66" s="55">
        <v>656.74193548387098</v>
      </c>
      <c r="Z66" s="55">
        <v>577.15161290322601</v>
      </c>
      <c r="AA66" s="55">
        <v>527.04193548387104</v>
      </c>
      <c r="AB66" s="55">
        <v>317.158064516129</v>
      </c>
      <c r="AC66" s="55">
        <v>218.777419354839</v>
      </c>
      <c r="AD66" s="55">
        <v>168.77419354838699</v>
      </c>
      <c r="AE66" s="55">
        <v>158.04838709677401</v>
      </c>
      <c r="AF66" s="55">
        <v>195.758064516129</v>
      </c>
      <c r="AG66" s="55">
        <v>199.241935483871</v>
      </c>
      <c r="AH66" s="55">
        <v>678.24193548387098</v>
      </c>
      <c r="AI66" s="55">
        <v>871.258064516128</v>
      </c>
      <c r="AJ66" s="55">
        <v>934</v>
      </c>
      <c r="AK66" s="55">
        <v>944.09677419354796</v>
      </c>
      <c r="AL66" s="55">
        <v>782.10322580645095</v>
      </c>
      <c r="AM66" s="55">
        <v>562.21935483871005</v>
      </c>
      <c r="AN66" s="55">
        <v>226.741935483871</v>
      </c>
      <c r="AO66" s="55">
        <v>282.83870967741899</v>
      </c>
      <c r="AP66" s="55">
        <v>180</v>
      </c>
      <c r="AQ66" s="55">
        <v>0</v>
      </c>
      <c r="AR66" s="55">
        <v>0</v>
      </c>
      <c r="AS66" s="55">
        <v>0</v>
      </c>
      <c r="AT66" s="55">
        <v>0</v>
      </c>
      <c r="AU66" s="55">
        <v>0</v>
      </c>
      <c r="AV66" s="68">
        <v>0</v>
      </c>
      <c r="AW66" s="68">
        <v>0</v>
      </c>
      <c r="AX66" s="68">
        <v>0</v>
      </c>
      <c r="AY66" s="68">
        <v>0</v>
      </c>
      <c r="AZ66" s="68">
        <v>0</v>
      </c>
      <c r="BA66" s="68">
        <v>0</v>
      </c>
      <c r="BB66" s="68">
        <v>0</v>
      </c>
      <c r="BC66" s="68">
        <v>0</v>
      </c>
      <c r="BD66" s="68">
        <v>0</v>
      </c>
      <c r="BE66" s="68">
        <v>0</v>
      </c>
      <c r="BF66" s="68">
        <v>0</v>
      </c>
      <c r="BG66" s="68">
        <v>0</v>
      </c>
      <c r="BH66" s="78">
        <v>0</v>
      </c>
      <c r="BI66" s="68">
        <v>0</v>
      </c>
      <c r="BJ66" s="68">
        <v>0</v>
      </c>
      <c r="BK66" s="68">
        <v>0</v>
      </c>
      <c r="BL66" s="68">
        <v>0</v>
      </c>
      <c r="BM66" s="68">
        <v>0</v>
      </c>
      <c r="BN66" s="68">
        <v>0</v>
      </c>
      <c r="BO66" s="68">
        <v>0</v>
      </c>
      <c r="BP66" s="68">
        <v>0</v>
      </c>
      <c r="BQ66">
        <v>0</v>
      </c>
      <c r="BR66">
        <v>0</v>
      </c>
      <c r="BS66" s="67">
        <v>0</v>
      </c>
      <c r="BT66" s="68">
        <f t="shared" si="5"/>
        <v>0</v>
      </c>
    </row>
    <row r="67" spans="1:72" ht="15" hidden="1" customHeight="1" x14ac:dyDescent="0.25">
      <c r="A67" s="21">
        <f t="shared" ref="A67:A130" si="6">SUM(BH67:BS67)</f>
        <v>0</v>
      </c>
      <c r="B67" s="21">
        <f t="shared" ref="B67:B130" si="7">SUM(BH67:BJ67)</f>
        <v>0</v>
      </c>
      <c r="C67" s="21">
        <f t="shared" ref="C67:C130" si="8">SUM(BK67:BM67)</f>
        <v>0</v>
      </c>
      <c r="D67" s="21">
        <f t="shared" ref="D67:D130" si="9">SUM(BN67:BP67)</f>
        <v>0</v>
      </c>
      <c r="E67" s="21">
        <f t="shared" ref="E67:E130" si="10">SUM(BQ67:BS67)</f>
        <v>0</v>
      </c>
      <c r="F67" s="59">
        <v>75</v>
      </c>
      <c r="G67" s="54" t="s">
        <v>748</v>
      </c>
      <c r="H67" s="54" t="s">
        <v>749</v>
      </c>
      <c r="I67" s="54" t="s">
        <v>750</v>
      </c>
      <c r="J67" s="54" t="s">
        <v>750</v>
      </c>
      <c r="K67" s="54" t="s">
        <v>494</v>
      </c>
      <c r="L67" s="54" t="s">
        <v>485</v>
      </c>
      <c r="M67" s="59"/>
      <c r="N67" s="54" t="s">
        <v>486</v>
      </c>
      <c r="O67" s="59"/>
      <c r="P67" s="59"/>
      <c r="Q67" s="54" t="s">
        <v>488</v>
      </c>
      <c r="R67" s="59">
        <v>0</v>
      </c>
      <c r="S67" s="59">
        <v>0</v>
      </c>
      <c r="T67" s="59">
        <v>0</v>
      </c>
      <c r="U67" s="54" t="s">
        <v>489</v>
      </c>
      <c r="V67" s="54" t="s">
        <v>151</v>
      </c>
      <c r="W67" s="54" t="s">
        <v>125</v>
      </c>
      <c r="X67" s="55">
        <v>910.03225806451599</v>
      </c>
      <c r="Y67" s="55">
        <v>828.35483870967801</v>
      </c>
      <c r="Z67" s="55">
        <v>635.41290322580699</v>
      </c>
      <c r="AA67" s="55">
        <v>121.425806451613</v>
      </c>
      <c r="AB67" s="55">
        <v>114.074193548387</v>
      </c>
      <c r="AC67" s="55">
        <v>116.667741935484</v>
      </c>
      <c r="AD67" s="55">
        <v>116.129032258064</v>
      </c>
      <c r="AE67" s="55">
        <v>105.867511520737</v>
      </c>
      <c r="AF67" s="55">
        <v>133.22926267281099</v>
      </c>
      <c r="AG67" s="55">
        <v>193.20645161290301</v>
      </c>
      <c r="AH67" s="55">
        <v>176.24516129032301</v>
      </c>
      <c r="AI67" s="55">
        <v>211.75483870967699</v>
      </c>
      <c r="AJ67" s="55">
        <v>196.05161290322599</v>
      </c>
      <c r="AK67" s="55">
        <v>221.54838709677401</v>
      </c>
      <c r="AL67" s="55">
        <v>119.5</v>
      </c>
      <c r="AM67" s="55">
        <v>118.854838709677</v>
      </c>
      <c r="AN67" s="55">
        <v>115.161290322581</v>
      </c>
      <c r="AO67" s="55">
        <v>119.083870967742</v>
      </c>
      <c r="AP67" s="55">
        <v>104.4</v>
      </c>
      <c r="AQ67" s="55">
        <v>0</v>
      </c>
      <c r="AR67" s="55">
        <v>0</v>
      </c>
      <c r="AS67" s="55">
        <v>0</v>
      </c>
      <c r="AT67" s="55">
        <v>0</v>
      </c>
      <c r="AU67" s="55">
        <v>0</v>
      </c>
      <c r="AV67" s="68">
        <v>0</v>
      </c>
      <c r="AW67" s="68">
        <v>0</v>
      </c>
      <c r="AX67" s="68">
        <v>0</v>
      </c>
      <c r="AY67" s="68">
        <v>0</v>
      </c>
      <c r="AZ67" s="68">
        <v>0</v>
      </c>
      <c r="BA67" s="68">
        <v>0</v>
      </c>
      <c r="BB67" s="68">
        <v>0</v>
      </c>
      <c r="BC67" s="68">
        <v>0</v>
      </c>
      <c r="BD67" s="68">
        <v>0</v>
      </c>
      <c r="BE67" s="68">
        <v>0</v>
      </c>
      <c r="BF67" s="68">
        <v>0</v>
      </c>
      <c r="BG67" s="68">
        <v>0</v>
      </c>
      <c r="BH67" s="78">
        <v>0</v>
      </c>
      <c r="BI67" s="68">
        <v>0</v>
      </c>
      <c r="BJ67" s="68">
        <v>0</v>
      </c>
      <c r="BK67" s="68">
        <v>0</v>
      </c>
      <c r="BL67" s="68">
        <v>0</v>
      </c>
      <c r="BM67" s="68">
        <v>0</v>
      </c>
      <c r="BN67" s="68">
        <v>0</v>
      </c>
      <c r="BO67" s="68">
        <v>0</v>
      </c>
      <c r="BP67" s="68">
        <v>0</v>
      </c>
      <c r="BQ67">
        <v>0</v>
      </c>
      <c r="BR67">
        <v>0</v>
      </c>
      <c r="BS67" s="67">
        <v>0</v>
      </c>
      <c r="BT67" s="68">
        <f t="shared" si="5"/>
        <v>0</v>
      </c>
    </row>
    <row r="68" spans="1:72" ht="15" hidden="1" customHeight="1" x14ac:dyDescent="0.25">
      <c r="A68" s="21">
        <f t="shared" si="6"/>
        <v>0</v>
      </c>
      <c r="B68" s="21">
        <f t="shared" si="7"/>
        <v>0</v>
      </c>
      <c r="C68" s="21">
        <f t="shared" si="8"/>
        <v>0</v>
      </c>
      <c r="D68" s="21">
        <f t="shared" si="9"/>
        <v>0</v>
      </c>
      <c r="E68" s="21">
        <f t="shared" si="10"/>
        <v>0</v>
      </c>
      <c r="F68" s="59">
        <v>76</v>
      </c>
      <c r="G68" s="54" t="s">
        <v>751</v>
      </c>
      <c r="H68" s="54" t="s">
        <v>752</v>
      </c>
      <c r="I68" s="54" t="s">
        <v>753</v>
      </c>
      <c r="J68" s="54" t="s">
        <v>753</v>
      </c>
      <c r="K68" s="54" t="s">
        <v>494</v>
      </c>
      <c r="L68" s="54" t="s">
        <v>485</v>
      </c>
      <c r="M68" s="59"/>
      <c r="N68" s="54" t="s">
        <v>486</v>
      </c>
      <c r="O68" s="59"/>
      <c r="P68" s="59"/>
      <c r="Q68" s="54" t="s">
        <v>488</v>
      </c>
      <c r="R68" s="59">
        <v>0</v>
      </c>
      <c r="S68" s="59">
        <v>0</v>
      </c>
      <c r="T68" s="59">
        <v>0</v>
      </c>
      <c r="U68" s="54" t="s">
        <v>489</v>
      </c>
      <c r="V68" s="54" t="s">
        <v>151</v>
      </c>
      <c r="W68" s="54" t="s">
        <v>125</v>
      </c>
      <c r="X68" s="55">
        <v>771.677419354839</v>
      </c>
      <c r="Y68" s="55">
        <v>523.61290322580703</v>
      </c>
      <c r="Z68" s="55">
        <v>390.80967741935501</v>
      </c>
      <c r="AA68" s="55">
        <v>312.93225806451602</v>
      </c>
      <c r="AB68" s="55">
        <v>240.767741935484</v>
      </c>
      <c r="AC68" s="55">
        <v>190.52258064516101</v>
      </c>
      <c r="AD68" s="55">
        <v>228.806451612903</v>
      </c>
      <c r="AE68" s="55">
        <v>169.263824884793</v>
      </c>
      <c r="AF68" s="55">
        <v>199.44585253456199</v>
      </c>
      <c r="AG68" s="55">
        <v>229.261290322581</v>
      </c>
      <c r="AH68" s="55">
        <v>519.99677419354896</v>
      </c>
      <c r="AI68" s="55">
        <v>665.303225806451</v>
      </c>
      <c r="AJ68" s="55">
        <v>744.47096774193506</v>
      </c>
      <c r="AK68" s="55">
        <v>336.41935483870901</v>
      </c>
      <c r="AL68" s="55">
        <v>99.309677419354898</v>
      </c>
      <c r="AM68" s="55">
        <v>99.045161290322596</v>
      </c>
      <c r="AN68" s="55">
        <v>95.0322580645161</v>
      </c>
      <c r="AO68" s="55">
        <v>100.92258064516101</v>
      </c>
      <c r="AP68" s="55">
        <v>95.4</v>
      </c>
      <c r="AQ68" s="55">
        <v>0</v>
      </c>
      <c r="AR68" s="55">
        <v>0</v>
      </c>
      <c r="AS68" s="55">
        <v>0</v>
      </c>
      <c r="AT68" s="55">
        <v>0</v>
      </c>
      <c r="AU68" s="55">
        <v>0</v>
      </c>
      <c r="AV68" s="68">
        <v>0</v>
      </c>
      <c r="AW68" s="68">
        <v>0</v>
      </c>
      <c r="AX68" s="68">
        <v>0</v>
      </c>
      <c r="AY68" s="68">
        <v>0</v>
      </c>
      <c r="AZ68" s="68">
        <v>0</v>
      </c>
      <c r="BA68" s="68">
        <v>0</v>
      </c>
      <c r="BB68" s="68">
        <v>0</v>
      </c>
      <c r="BC68" s="68">
        <v>0</v>
      </c>
      <c r="BD68" s="68">
        <v>0</v>
      </c>
      <c r="BE68" s="68">
        <v>0</v>
      </c>
      <c r="BF68" s="68">
        <v>0</v>
      </c>
      <c r="BG68" s="68">
        <v>0</v>
      </c>
      <c r="BH68" s="78">
        <v>0</v>
      </c>
      <c r="BI68" s="68">
        <v>0</v>
      </c>
      <c r="BJ68" s="68">
        <v>0</v>
      </c>
      <c r="BK68" s="68">
        <v>0</v>
      </c>
      <c r="BL68" s="68">
        <v>0</v>
      </c>
      <c r="BM68" s="68">
        <v>0</v>
      </c>
      <c r="BN68" s="68">
        <v>0</v>
      </c>
      <c r="BO68" s="68">
        <v>0</v>
      </c>
      <c r="BP68" s="68">
        <v>0</v>
      </c>
      <c r="BQ68">
        <v>0</v>
      </c>
      <c r="BR68">
        <v>0</v>
      </c>
      <c r="BS68" s="67">
        <v>0</v>
      </c>
      <c r="BT68" s="68">
        <f t="shared" si="5"/>
        <v>0</v>
      </c>
    </row>
    <row r="69" spans="1:72" ht="15" hidden="1" customHeight="1" x14ac:dyDescent="0.25">
      <c r="A69" s="21">
        <f t="shared" si="6"/>
        <v>0</v>
      </c>
      <c r="B69" s="21">
        <f t="shared" si="7"/>
        <v>0</v>
      </c>
      <c r="C69" s="21">
        <f t="shared" si="8"/>
        <v>0</v>
      </c>
      <c r="D69" s="21">
        <f t="shared" si="9"/>
        <v>0</v>
      </c>
      <c r="E69" s="21">
        <f t="shared" si="10"/>
        <v>0</v>
      </c>
      <c r="F69" s="59">
        <v>77</v>
      </c>
      <c r="G69" s="54" t="s">
        <v>754</v>
      </c>
      <c r="H69" s="54" t="s">
        <v>755</v>
      </c>
      <c r="I69" s="54" t="s">
        <v>756</v>
      </c>
      <c r="J69" s="54" t="s">
        <v>756</v>
      </c>
      <c r="K69" s="54" t="s">
        <v>494</v>
      </c>
      <c r="L69" s="54" t="s">
        <v>485</v>
      </c>
      <c r="M69" s="59"/>
      <c r="N69" s="54" t="s">
        <v>486</v>
      </c>
      <c r="O69" s="59"/>
      <c r="P69" s="59"/>
      <c r="Q69" s="54" t="s">
        <v>488</v>
      </c>
      <c r="R69" s="59">
        <v>0</v>
      </c>
      <c r="S69" s="59">
        <v>0</v>
      </c>
      <c r="T69" s="59">
        <v>0</v>
      </c>
      <c r="U69" s="54" t="s">
        <v>489</v>
      </c>
      <c r="V69" s="54" t="s">
        <v>151</v>
      </c>
      <c r="W69" s="54" t="s">
        <v>125</v>
      </c>
      <c r="X69" s="55">
        <v>11747.058064516101</v>
      </c>
      <c r="Y69" s="55">
        <v>9587</v>
      </c>
      <c r="Z69" s="55">
        <v>8110.7419354838703</v>
      </c>
      <c r="AA69" s="55">
        <v>8285.1935483871002</v>
      </c>
      <c r="AB69" s="55">
        <v>6773.60645161291</v>
      </c>
      <c r="AC69" s="55">
        <v>6095.9096774193604</v>
      </c>
      <c r="AD69" s="55">
        <v>5222.1290322580599</v>
      </c>
      <c r="AE69" s="55">
        <v>4888.8398617511502</v>
      </c>
      <c r="AF69" s="55">
        <v>6181.2246543778801</v>
      </c>
      <c r="AG69" s="55">
        <v>6331.0967741935401</v>
      </c>
      <c r="AH69" s="55">
        <v>8456.7419354838694</v>
      </c>
      <c r="AI69" s="55">
        <v>8240.2580645161306</v>
      </c>
      <c r="AJ69" s="55">
        <v>8146.9032258064499</v>
      </c>
      <c r="AK69" s="55">
        <v>7922.5806451612898</v>
      </c>
      <c r="AL69" s="55">
        <v>6905.1161290322598</v>
      </c>
      <c r="AM69" s="55">
        <v>6742.8516129032296</v>
      </c>
      <c r="AN69" s="55">
        <v>5236.5483870967701</v>
      </c>
      <c r="AO69" s="55">
        <v>5305.6</v>
      </c>
      <c r="AP69" s="55">
        <v>3902.4</v>
      </c>
      <c r="AQ69" s="55">
        <v>0</v>
      </c>
      <c r="AR69" s="55">
        <v>0</v>
      </c>
      <c r="AS69" s="55">
        <v>0</v>
      </c>
      <c r="AT69" s="55">
        <v>0</v>
      </c>
      <c r="AU69" s="55">
        <v>0</v>
      </c>
      <c r="AV69" s="68">
        <v>0</v>
      </c>
      <c r="AW69" s="68">
        <v>0</v>
      </c>
      <c r="AX69" s="68">
        <v>0</v>
      </c>
      <c r="AY69" s="68">
        <v>0</v>
      </c>
      <c r="AZ69" s="68">
        <v>0</v>
      </c>
      <c r="BA69" s="68">
        <v>0</v>
      </c>
      <c r="BB69" s="68">
        <v>0</v>
      </c>
      <c r="BC69" s="68">
        <v>0</v>
      </c>
      <c r="BD69" s="68">
        <v>0</v>
      </c>
      <c r="BE69" s="68">
        <v>0</v>
      </c>
      <c r="BF69" s="68">
        <v>0</v>
      </c>
      <c r="BG69" s="68">
        <v>0</v>
      </c>
      <c r="BH69" s="78">
        <v>0</v>
      </c>
      <c r="BI69" s="68">
        <v>0</v>
      </c>
      <c r="BJ69" s="68">
        <v>0</v>
      </c>
      <c r="BK69" s="68">
        <v>0</v>
      </c>
      <c r="BL69" s="68">
        <v>0</v>
      </c>
      <c r="BM69" s="68">
        <v>0</v>
      </c>
      <c r="BN69" s="68">
        <v>0</v>
      </c>
      <c r="BO69" s="68">
        <v>0</v>
      </c>
      <c r="BP69" s="68">
        <v>0</v>
      </c>
      <c r="BQ69">
        <v>0</v>
      </c>
      <c r="BR69">
        <v>0</v>
      </c>
      <c r="BS69" s="67">
        <v>0</v>
      </c>
      <c r="BT69" s="68">
        <f t="shared" si="5"/>
        <v>0</v>
      </c>
    </row>
    <row r="70" spans="1:72" ht="15" hidden="1" customHeight="1" x14ac:dyDescent="0.25">
      <c r="A70" s="21">
        <f t="shared" si="6"/>
        <v>6869.3000000000011</v>
      </c>
      <c r="B70" s="21">
        <f t="shared" si="7"/>
        <v>2195.6</v>
      </c>
      <c r="C70" s="21">
        <f t="shared" si="8"/>
        <v>1508.925806451613</v>
      </c>
      <c r="D70" s="21">
        <f t="shared" si="9"/>
        <v>1358.0967741935478</v>
      </c>
      <c r="E70" s="21">
        <f t="shared" si="10"/>
        <v>1806.6774193548399</v>
      </c>
      <c r="F70" s="59">
        <v>78</v>
      </c>
      <c r="G70" s="54" t="s">
        <v>757</v>
      </c>
      <c r="H70" s="54" t="s">
        <v>757</v>
      </c>
      <c r="I70" s="54" t="s">
        <v>758</v>
      </c>
      <c r="J70" s="54" t="s">
        <v>758</v>
      </c>
      <c r="K70" s="54" t="s">
        <v>494</v>
      </c>
      <c r="L70" s="54" t="s">
        <v>509</v>
      </c>
      <c r="M70" s="59"/>
      <c r="N70" s="54" t="s">
        <v>486</v>
      </c>
      <c r="O70" s="54" t="s">
        <v>739</v>
      </c>
      <c r="P70" s="54" t="s">
        <v>487</v>
      </c>
      <c r="Q70" s="54" t="s">
        <v>488</v>
      </c>
      <c r="R70" s="59">
        <v>151</v>
      </c>
      <c r="S70" s="59">
        <v>151</v>
      </c>
      <c r="T70" s="59">
        <v>0</v>
      </c>
      <c r="U70" s="54" t="s">
        <v>489</v>
      </c>
      <c r="V70" s="54" t="s">
        <v>151</v>
      </c>
      <c r="W70" s="54" t="s">
        <v>125</v>
      </c>
      <c r="X70" s="55">
        <v>920.42903225806504</v>
      </c>
      <c r="Y70" s="55">
        <v>791.51612903225805</v>
      </c>
      <c r="Z70" s="55">
        <v>667.75483870967696</v>
      </c>
      <c r="AA70" s="55">
        <v>694.01935483871</v>
      </c>
      <c r="AB70" s="55">
        <v>514.38064516128998</v>
      </c>
      <c r="AC70" s="55">
        <v>475.42580645161303</v>
      </c>
      <c r="AD70" s="55">
        <v>503.677419354839</v>
      </c>
      <c r="AE70" s="55">
        <v>538.13248847926297</v>
      </c>
      <c r="AF70" s="55">
        <v>588.286866359447</v>
      </c>
      <c r="AG70" s="55">
        <v>574.177419354839</v>
      </c>
      <c r="AH70" s="55">
        <v>746.69354838709603</v>
      </c>
      <c r="AI70" s="55">
        <v>719.20645161290304</v>
      </c>
      <c r="AJ70" s="55">
        <v>853.43870967741896</v>
      </c>
      <c r="AK70" s="55">
        <v>794.03225806451599</v>
      </c>
      <c r="AL70" s="55">
        <v>744.82903225806501</v>
      </c>
      <c r="AM70" s="55">
        <v>701.84838709677399</v>
      </c>
      <c r="AN70" s="55">
        <v>491.70967741935499</v>
      </c>
      <c r="AO70" s="55">
        <v>507.14193548387101</v>
      </c>
      <c r="AP70" s="55">
        <v>498.08387096774197</v>
      </c>
      <c r="AQ70" s="55">
        <v>499.05184331797199</v>
      </c>
      <c r="AR70" s="55">
        <v>517.56105990783396</v>
      </c>
      <c r="AS70" s="55">
        <v>548.10322580645197</v>
      </c>
      <c r="AT70" s="55">
        <v>709.41290322580699</v>
      </c>
      <c r="AU70" s="55">
        <v>720.38709677419297</v>
      </c>
      <c r="AV70" s="68">
        <v>772.80645161290295</v>
      </c>
      <c r="AW70" s="68">
        <v>755.16129032258095</v>
      </c>
      <c r="AX70" s="68">
        <v>707.73225806451603</v>
      </c>
      <c r="AY70" s="68">
        <v>667.65483870967796</v>
      </c>
      <c r="AZ70" s="68">
        <v>500.67964404894298</v>
      </c>
      <c r="BA70" s="68">
        <v>473.96551724137998</v>
      </c>
      <c r="BB70" s="68">
        <v>468.61290322580601</v>
      </c>
      <c r="BC70" s="68">
        <v>465.18020022246901</v>
      </c>
      <c r="BD70" s="68">
        <v>558.56173526140105</v>
      </c>
      <c r="BE70" s="68">
        <v>579.14516129032199</v>
      </c>
      <c r="BF70" s="68">
        <v>736.56451612903197</v>
      </c>
      <c r="BG70" s="68">
        <v>761.63548387096796</v>
      </c>
      <c r="BH70" s="78">
        <v>751.97741935483896</v>
      </c>
      <c r="BI70" s="68">
        <v>754.03225806451599</v>
      </c>
      <c r="BJ70" s="68">
        <v>689.59032258064497</v>
      </c>
      <c r="BK70" s="68">
        <v>521.08709677419301</v>
      </c>
      <c r="BL70" s="68">
        <v>508.31290322580702</v>
      </c>
      <c r="BM70" s="68">
        <v>479.52580645161299</v>
      </c>
      <c r="BN70" s="68">
        <v>461.06451612903197</v>
      </c>
      <c r="BO70" s="68">
        <v>428.74539170506898</v>
      </c>
      <c r="BP70" s="68">
        <v>468.286866359447</v>
      </c>
      <c r="BQ70">
        <v>483.37741935483899</v>
      </c>
      <c r="BR70">
        <v>662.23548387096798</v>
      </c>
      <c r="BS70" s="67">
        <v>661.064516129033</v>
      </c>
      <c r="BT70" s="68">
        <f t="shared" si="5"/>
        <v>1613.899769585254</v>
      </c>
    </row>
    <row r="71" spans="1:72" ht="15" hidden="1" customHeight="1" x14ac:dyDescent="0.25">
      <c r="A71" s="21">
        <f t="shared" si="6"/>
        <v>0</v>
      </c>
      <c r="B71" s="21">
        <f t="shared" si="7"/>
        <v>0</v>
      </c>
      <c r="C71" s="21">
        <f t="shared" si="8"/>
        <v>0</v>
      </c>
      <c r="D71" s="21">
        <f t="shared" si="9"/>
        <v>0</v>
      </c>
      <c r="E71" s="21">
        <f t="shared" si="10"/>
        <v>0</v>
      </c>
      <c r="F71" s="59">
        <v>79</v>
      </c>
      <c r="G71" s="54" t="s">
        <v>759</v>
      </c>
      <c r="H71" s="54" t="s">
        <v>759</v>
      </c>
      <c r="I71" s="54" t="s">
        <v>760</v>
      </c>
      <c r="J71" s="54" t="s">
        <v>760</v>
      </c>
      <c r="K71" s="54" t="s">
        <v>484</v>
      </c>
      <c r="L71" s="54" t="s">
        <v>485</v>
      </c>
      <c r="M71" s="59"/>
      <c r="N71" s="54" t="s">
        <v>486</v>
      </c>
      <c r="O71" s="59"/>
      <c r="P71" s="54" t="s">
        <v>487</v>
      </c>
      <c r="Q71" s="54" t="s">
        <v>488</v>
      </c>
      <c r="R71" s="59">
        <v>0</v>
      </c>
      <c r="S71" s="59">
        <v>0</v>
      </c>
      <c r="T71" s="59">
        <v>0</v>
      </c>
      <c r="U71" s="54" t="s">
        <v>489</v>
      </c>
      <c r="V71" s="54" t="s">
        <v>151</v>
      </c>
      <c r="W71" s="54" t="s">
        <v>125</v>
      </c>
      <c r="X71" s="55">
        <v>0</v>
      </c>
      <c r="Y71" s="55">
        <v>643.66666666666697</v>
      </c>
      <c r="Z71" s="55">
        <v>5536.76190476191</v>
      </c>
      <c r="AA71" s="55">
        <v>15282.6047619048</v>
      </c>
      <c r="AB71" s="55">
        <v>7074.7358974359004</v>
      </c>
      <c r="AC71" s="55">
        <v>7282.11965811966</v>
      </c>
      <c r="AD71" s="55">
        <v>7263.4444444444398</v>
      </c>
      <c r="AE71" s="55">
        <v>6593.3095238095202</v>
      </c>
      <c r="AF71" s="55">
        <v>9000.4340659340705</v>
      </c>
      <c r="AG71" s="55">
        <v>1720.9230769230801</v>
      </c>
      <c r="AH71" s="55">
        <v>0</v>
      </c>
      <c r="AI71" s="55">
        <v>0</v>
      </c>
      <c r="AJ71" s="55">
        <v>0</v>
      </c>
      <c r="AK71" s="55">
        <v>0</v>
      </c>
      <c r="AL71" s="55">
        <v>0</v>
      </c>
      <c r="AM71" s="55">
        <v>0</v>
      </c>
      <c r="AN71" s="55">
        <v>0</v>
      </c>
      <c r="AO71" s="55">
        <v>0</v>
      </c>
      <c r="AP71" s="55">
        <v>0</v>
      </c>
      <c r="AQ71" s="55">
        <v>0</v>
      </c>
      <c r="AR71" s="55">
        <v>0</v>
      </c>
      <c r="AS71" s="55">
        <v>0</v>
      </c>
      <c r="AT71" s="55">
        <v>0</v>
      </c>
      <c r="AU71" s="55">
        <v>0</v>
      </c>
      <c r="AV71" s="68">
        <v>0</v>
      </c>
      <c r="AW71" s="68">
        <v>0</v>
      </c>
      <c r="AX71" s="68">
        <v>0</v>
      </c>
      <c r="AY71" s="68">
        <v>0</v>
      </c>
      <c r="AZ71" s="68">
        <v>0</v>
      </c>
      <c r="BA71" s="68">
        <v>0</v>
      </c>
      <c r="BB71" s="68">
        <v>0</v>
      </c>
      <c r="BC71" s="68">
        <v>0</v>
      </c>
      <c r="BD71" s="68">
        <v>0</v>
      </c>
      <c r="BE71" s="68">
        <v>0</v>
      </c>
      <c r="BF71" s="68">
        <v>0</v>
      </c>
      <c r="BG71" s="68">
        <v>0</v>
      </c>
      <c r="BH71" s="78">
        <v>0</v>
      </c>
      <c r="BI71" s="68">
        <v>0</v>
      </c>
      <c r="BJ71" s="68">
        <v>0</v>
      </c>
      <c r="BK71" s="68">
        <v>0</v>
      </c>
      <c r="BL71" s="68">
        <v>0</v>
      </c>
      <c r="BM71" s="68">
        <v>0</v>
      </c>
      <c r="BN71" s="68">
        <v>0</v>
      </c>
      <c r="BO71" s="68">
        <v>0</v>
      </c>
      <c r="BP71" s="68">
        <v>0</v>
      </c>
      <c r="BQ71">
        <v>0</v>
      </c>
      <c r="BR71">
        <v>0</v>
      </c>
      <c r="BS71" s="67">
        <v>0</v>
      </c>
      <c r="BT71" s="68">
        <f t="shared" ref="BT71:BT74" si="11">SUM(BP71:BR71)</f>
        <v>0</v>
      </c>
    </row>
    <row r="72" spans="1:72" ht="15" hidden="1" customHeight="1" x14ac:dyDescent="0.25">
      <c r="A72" s="21">
        <f t="shared" si="6"/>
        <v>0</v>
      </c>
      <c r="B72" s="21">
        <f t="shared" si="7"/>
        <v>0</v>
      </c>
      <c r="C72" s="21">
        <f t="shared" si="8"/>
        <v>0</v>
      </c>
      <c r="D72" s="21">
        <f t="shared" si="9"/>
        <v>0</v>
      </c>
      <c r="E72" s="21">
        <f t="shared" si="10"/>
        <v>0</v>
      </c>
      <c r="F72" s="59">
        <v>80</v>
      </c>
      <c r="G72" s="54" t="s">
        <v>761</v>
      </c>
      <c r="H72" s="54" t="s">
        <v>762</v>
      </c>
      <c r="I72" s="54" t="s">
        <v>763</v>
      </c>
      <c r="J72" s="54" t="s">
        <v>763</v>
      </c>
      <c r="K72" s="54" t="s">
        <v>484</v>
      </c>
      <c r="L72" s="54" t="s">
        <v>485</v>
      </c>
      <c r="M72" s="59"/>
      <c r="N72" s="54" t="s">
        <v>486</v>
      </c>
      <c r="O72" s="59"/>
      <c r="P72" s="59"/>
      <c r="Q72" s="54" t="s">
        <v>488</v>
      </c>
      <c r="R72" s="59">
        <v>0</v>
      </c>
      <c r="S72" s="59">
        <v>0</v>
      </c>
      <c r="T72" s="59">
        <v>0</v>
      </c>
      <c r="U72" s="54" t="s">
        <v>489</v>
      </c>
      <c r="V72" s="54" t="s">
        <v>151</v>
      </c>
      <c r="W72" s="54" t="s">
        <v>125</v>
      </c>
      <c r="X72" s="55">
        <v>0</v>
      </c>
      <c r="Y72" s="55">
        <v>7021.8275862068904</v>
      </c>
      <c r="Z72" s="55">
        <v>6666.02955665025</v>
      </c>
      <c r="AA72" s="55">
        <v>4872.7635467980299</v>
      </c>
      <c r="AB72" s="55">
        <v>7259.6015325670496</v>
      </c>
      <c r="AC72" s="55">
        <v>8805.2222222222208</v>
      </c>
      <c r="AD72" s="55">
        <v>8091.7614379084898</v>
      </c>
      <c r="AE72" s="55">
        <v>7320.3529411764703</v>
      </c>
      <c r="AF72" s="55">
        <v>8073.0540796963896</v>
      </c>
      <c r="AG72" s="55">
        <v>7725.9013824884796</v>
      </c>
      <c r="AH72" s="55">
        <v>3921.9428571428498</v>
      </c>
      <c r="AI72" s="55">
        <v>6834.5428571428502</v>
      </c>
      <c r="AJ72" s="55">
        <v>7206.0909090908999</v>
      </c>
      <c r="AK72" s="55">
        <v>6350.9090909090901</v>
      </c>
      <c r="AL72" s="55">
        <v>6845</v>
      </c>
      <c r="AM72" s="55">
        <v>6919.1428571428596</v>
      </c>
      <c r="AN72" s="55">
        <v>6350.8571428571404</v>
      </c>
      <c r="AO72" s="55">
        <v>6081</v>
      </c>
      <c r="AP72" s="55">
        <v>4557</v>
      </c>
      <c r="AQ72" s="55">
        <v>0</v>
      </c>
      <c r="AR72" s="55">
        <v>0</v>
      </c>
      <c r="AS72" s="55">
        <v>0</v>
      </c>
      <c r="AT72" s="55">
        <v>0</v>
      </c>
      <c r="AU72" s="55">
        <v>0</v>
      </c>
      <c r="AV72" s="68">
        <v>0</v>
      </c>
      <c r="AW72" s="68">
        <v>0</v>
      </c>
      <c r="AX72" s="68">
        <v>0</v>
      </c>
      <c r="AY72" s="68">
        <v>0</v>
      </c>
      <c r="AZ72" s="68">
        <v>0</v>
      </c>
      <c r="BA72" s="68">
        <v>0</v>
      </c>
      <c r="BB72" s="68">
        <v>0</v>
      </c>
      <c r="BC72" s="68">
        <v>0</v>
      </c>
      <c r="BD72" s="68">
        <v>0</v>
      </c>
      <c r="BE72" s="68">
        <v>0</v>
      </c>
      <c r="BF72" s="68">
        <v>0</v>
      </c>
      <c r="BG72" s="68">
        <v>0</v>
      </c>
      <c r="BH72" s="78">
        <v>0</v>
      </c>
      <c r="BI72" s="68">
        <v>0</v>
      </c>
      <c r="BJ72" s="68">
        <v>0</v>
      </c>
      <c r="BK72" s="68">
        <v>0</v>
      </c>
      <c r="BL72" s="68">
        <v>0</v>
      </c>
      <c r="BM72" s="68">
        <v>0</v>
      </c>
      <c r="BN72" s="68">
        <v>0</v>
      </c>
      <c r="BO72" s="68">
        <v>0</v>
      </c>
      <c r="BP72" s="68">
        <v>0</v>
      </c>
      <c r="BQ72">
        <v>0</v>
      </c>
      <c r="BR72">
        <v>0</v>
      </c>
      <c r="BS72" s="67">
        <v>0</v>
      </c>
      <c r="BT72" s="68">
        <f t="shared" si="11"/>
        <v>0</v>
      </c>
    </row>
    <row r="73" spans="1:72" ht="15" hidden="1" customHeight="1" x14ac:dyDescent="0.25">
      <c r="A73" s="21">
        <f t="shared" si="6"/>
        <v>0</v>
      </c>
      <c r="B73" s="21">
        <f t="shared" si="7"/>
        <v>0</v>
      </c>
      <c r="C73" s="21">
        <f t="shared" si="8"/>
        <v>0</v>
      </c>
      <c r="D73" s="21">
        <f t="shared" si="9"/>
        <v>0</v>
      </c>
      <c r="E73" s="21">
        <f t="shared" si="10"/>
        <v>0</v>
      </c>
      <c r="F73" s="59">
        <v>82</v>
      </c>
      <c r="G73" s="54" t="s">
        <v>764</v>
      </c>
      <c r="H73" s="54" t="s">
        <v>764</v>
      </c>
      <c r="I73" s="54" t="s">
        <v>765</v>
      </c>
      <c r="J73" s="54" t="s">
        <v>766</v>
      </c>
      <c r="K73" s="54" t="s">
        <v>494</v>
      </c>
      <c r="L73" s="54" t="s">
        <v>485</v>
      </c>
      <c r="M73" s="59"/>
      <c r="N73" s="54" t="s">
        <v>486</v>
      </c>
      <c r="O73" s="54" t="s">
        <v>640</v>
      </c>
      <c r="P73" s="54" t="s">
        <v>740</v>
      </c>
      <c r="Q73" s="54" t="s">
        <v>488</v>
      </c>
      <c r="R73" s="59">
        <v>0</v>
      </c>
      <c r="S73" s="59">
        <v>0</v>
      </c>
      <c r="T73" s="59"/>
      <c r="U73" s="54" t="s">
        <v>489</v>
      </c>
      <c r="V73" s="54" t="s">
        <v>151</v>
      </c>
      <c r="W73" s="54" t="s">
        <v>125</v>
      </c>
      <c r="X73" s="55">
        <v>0</v>
      </c>
      <c r="Y73" s="55">
        <v>0</v>
      </c>
      <c r="Z73" s="55">
        <v>0</v>
      </c>
      <c r="AA73" s="55">
        <v>0</v>
      </c>
      <c r="AB73" s="55">
        <v>0</v>
      </c>
      <c r="AC73" s="55">
        <v>0</v>
      </c>
      <c r="AD73" s="55">
        <v>0</v>
      </c>
      <c r="AE73" s="55">
        <v>0</v>
      </c>
      <c r="AF73" s="55">
        <v>0</v>
      </c>
      <c r="AG73" s="55">
        <v>0</v>
      </c>
      <c r="AH73" s="55">
        <v>4</v>
      </c>
      <c r="AI73" s="55">
        <v>0</v>
      </c>
      <c r="AJ73" s="55">
        <v>0</v>
      </c>
      <c r="AK73" s="55">
        <v>0</v>
      </c>
      <c r="AL73" s="55">
        <v>0</v>
      </c>
      <c r="AM73" s="55">
        <v>99.612903225806406</v>
      </c>
      <c r="AN73" s="55">
        <v>679.107096774193</v>
      </c>
      <c r="AO73" s="55">
        <v>69.44</v>
      </c>
      <c r="AP73" s="55">
        <v>69.44</v>
      </c>
      <c r="AQ73" s="55">
        <v>62.72</v>
      </c>
      <c r="AR73" s="55">
        <v>69.44</v>
      </c>
      <c r="AS73" s="55">
        <v>58.24</v>
      </c>
      <c r="AT73" s="55">
        <v>0</v>
      </c>
      <c r="AU73" s="55">
        <v>0</v>
      </c>
      <c r="AV73" s="68">
        <v>0</v>
      </c>
      <c r="AW73" s="68">
        <v>0</v>
      </c>
      <c r="AX73" s="68">
        <v>0</v>
      </c>
      <c r="AY73" s="68">
        <v>0</v>
      </c>
      <c r="AZ73" s="68">
        <v>0</v>
      </c>
      <c r="BA73" s="68">
        <v>0</v>
      </c>
      <c r="BB73" s="68">
        <v>0</v>
      </c>
      <c r="BC73" s="68">
        <v>0</v>
      </c>
      <c r="BD73" s="68">
        <v>0</v>
      </c>
      <c r="BE73" s="68">
        <v>0</v>
      </c>
      <c r="BF73" s="68">
        <v>0</v>
      </c>
      <c r="BG73" s="68">
        <v>0</v>
      </c>
      <c r="BH73" s="78">
        <v>0</v>
      </c>
      <c r="BI73" s="68">
        <v>0</v>
      </c>
      <c r="BJ73" s="68">
        <v>0</v>
      </c>
      <c r="BK73" s="68">
        <v>0</v>
      </c>
      <c r="BL73" s="68">
        <v>0</v>
      </c>
      <c r="BM73" s="68">
        <v>0</v>
      </c>
      <c r="BN73" s="68">
        <v>0</v>
      </c>
      <c r="BO73" s="68">
        <v>0</v>
      </c>
      <c r="BP73" s="68">
        <v>0</v>
      </c>
      <c r="BQ73">
        <v>0</v>
      </c>
      <c r="BR73">
        <v>0</v>
      </c>
      <c r="BS73" s="67">
        <v>0</v>
      </c>
      <c r="BT73" s="68">
        <f t="shared" si="11"/>
        <v>0</v>
      </c>
    </row>
    <row r="74" spans="1:72" ht="15" hidden="1" customHeight="1" x14ac:dyDescent="0.25">
      <c r="A74" s="21">
        <f t="shared" si="6"/>
        <v>0</v>
      </c>
      <c r="B74" s="21">
        <f t="shared" si="7"/>
        <v>0</v>
      </c>
      <c r="C74" s="21">
        <f t="shared" si="8"/>
        <v>0</v>
      </c>
      <c r="D74" s="21">
        <f t="shared" si="9"/>
        <v>0</v>
      </c>
      <c r="E74" s="21">
        <f t="shared" si="10"/>
        <v>0</v>
      </c>
      <c r="F74" s="59">
        <v>84</v>
      </c>
      <c r="G74" s="54" t="s">
        <v>767</v>
      </c>
      <c r="H74" s="54" t="s">
        <v>768</v>
      </c>
      <c r="I74" s="54" t="s">
        <v>769</v>
      </c>
      <c r="J74" s="54" t="s">
        <v>769</v>
      </c>
      <c r="K74" s="54" t="s">
        <v>484</v>
      </c>
      <c r="L74" s="54" t="s">
        <v>485</v>
      </c>
      <c r="M74" s="59"/>
      <c r="N74" s="54" t="s">
        <v>486</v>
      </c>
      <c r="O74" s="59"/>
      <c r="P74" s="59"/>
      <c r="Q74" s="54" t="s">
        <v>488</v>
      </c>
      <c r="R74" s="59">
        <v>0</v>
      </c>
      <c r="S74" s="59">
        <v>0</v>
      </c>
      <c r="T74" s="59">
        <v>0</v>
      </c>
      <c r="U74" s="54" t="s">
        <v>489</v>
      </c>
      <c r="V74" s="54" t="s">
        <v>151</v>
      </c>
      <c r="W74" s="54" t="s">
        <v>125</v>
      </c>
      <c r="X74" s="55">
        <v>0</v>
      </c>
      <c r="Y74" s="55">
        <v>0</v>
      </c>
      <c r="Z74" s="55">
        <v>0</v>
      </c>
      <c r="AA74" s="55">
        <v>0</v>
      </c>
      <c r="AB74" s="55">
        <v>0</v>
      </c>
      <c r="AC74" s="55">
        <v>0</v>
      </c>
      <c r="AD74" s="55">
        <v>0</v>
      </c>
      <c r="AE74" s="55">
        <v>64.121212121212096</v>
      </c>
      <c r="AF74" s="55">
        <v>1987.7575757575701</v>
      </c>
      <c r="AG74" s="55">
        <v>2003.00692640693</v>
      </c>
      <c r="AH74" s="55">
        <v>3499.4571428571398</v>
      </c>
      <c r="AI74" s="55">
        <v>8512.6571428571406</v>
      </c>
      <c r="AJ74" s="55">
        <v>4045.0303030302998</v>
      </c>
      <c r="AK74" s="55">
        <v>6052.9696969696897</v>
      </c>
      <c r="AL74" s="55">
        <v>5195</v>
      </c>
      <c r="AM74" s="55">
        <v>5187.25</v>
      </c>
      <c r="AN74" s="55">
        <v>5008.25</v>
      </c>
      <c r="AO74" s="55">
        <v>5294.2272727272702</v>
      </c>
      <c r="AP74" s="55">
        <v>3529.2727272727302</v>
      </c>
      <c r="AQ74" s="55">
        <v>0</v>
      </c>
      <c r="AR74" s="55">
        <v>0</v>
      </c>
      <c r="AS74" s="55">
        <v>0</v>
      </c>
      <c r="AT74" s="55">
        <v>0</v>
      </c>
      <c r="AU74" s="55">
        <v>0</v>
      </c>
      <c r="AV74" s="68">
        <v>0</v>
      </c>
      <c r="AW74" s="68">
        <v>0</v>
      </c>
      <c r="AX74" s="68">
        <v>0</v>
      </c>
      <c r="AY74" s="68">
        <v>0</v>
      </c>
      <c r="AZ74" s="68">
        <v>0</v>
      </c>
      <c r="BA74" s="68">
        <v>0</v>
      </c>
      <c r="BB74" s="68">
        <v>0</v>
      </c>
      <c r="BC74" s="68">
        <v>0</v>
      </c>
      <c r="BD74" s="68">
        <v>0</v>
      </c>
      <c r="BE74" s="68">
        <v>0</v>
      </c>
      <c r="BF74" s="68">
        <v>0</v>
      </c>
      <c r="BG74" s="68">
        <v>0</v>
      </c>
      <c r="BH74" s="78">
        <v>0</v>
      </c>
      <c r="BI74" s="68">
        <v>0</v>
      </c>
      <c r="BJ74" s="68">
        <v>0</v>
      </c>
      <c r="BK74" s="68">
        <v>0</v>
      </c>
      <c r="BL74" s="68">
        <v>0</v>
      </c>
      <c r="BM74" s="68">
        <v>0</v>
      </c>
      <c r="BN74" s="68">
        <v>0</v>
      </c>
      <c r="BO74" s="68">
        <v>0</v>
      </c>
      <c r="BP74" s="68">
        <v>0</v>
      </c>
      <c r="BQ74">
        <v>0</v>
      </c>
      <c r="BR74">
        <v>0</v>
      </c>
      <c r="BS74" s="67">
        <v>0</v>
      </c>
      <c r="BT74" s="68">
        <f t="shared" si="11"/>
        <v>0</v>
      </c>
    </row>
    <row r="75" spans="1:72" ht="15" hidden="1" customHeight="1" x14ac:dyDescent="0.25">
      <c r="A75" s="21">
        <f t="shared" si="6"/>
        <v>0</v>
      </c>
      <c r="B75" s="21">
        <f t="shared" si="7"/>
        <v>0</v>
      </c>
      <c r="C75" s="21">
        <f t="shared" si="8"/>
        <v>0</v>
      </c>
      <c r="D75" s="21">
        <f t="shared" si="9"/>
        <v>0</v>
      </c>
      <c r="E75" s="21">
        <f t="shared" si="10"/>
        <v>0</v>
      </c>
      <c r="F75" s="59">
        <v>86</v>
      </c>
      <c r="G75" s="54" t="s">
        <v>770</v>
      </c>
      <c r="H75" s="54" t="s">
        <v>770</v>
      </c>
      <c r="I75" s="54" t="s">
        <v>771</v>
      </c>
      <c r="J75" s="54" t="s">
        <v>772</v>
      </c>
      <c r="K75" s="54" t="s">
        <v>773</v>
      </c>
      <c r="L75" s="54" t="s">
        <v>509</v>
      </c>
      <c r="M75" s="59"/>
      <c r="N75" s="54" t="s">
        <v>486</v>
      </c>
      <c r="O75" s="54" t="s">
        <v>774</v>
      </c>
      <c r="P75" s="59"/>
      <c r="Q75" s="54" t="s">
        <v>486</v>
      </c>
      <c r="R75" s="59">
        <v>0</v>
      </c>
      <c r="S75" s="59">
        <v>0</v>
      </c>
      <c r="T75" s="59"/>
      <c r="U75" s="54" t="s">
        <v>775</v>
      </c>
      <c r="V75" s="54" t="s">
        <v>235</v>
      </c>
      <c r="W75" s="54" t="s">
        <v>225</v>
      </c>
      <c r="X75" s="55">
        <v>0</v>
      </c>
      <c r="Y75" s="55">
        <v>0</v>
      </c>
      <c r="Z75" s="55">
        <v>0</v>
      </c>
      <c r="AA75" s="55">
        <v>0</v>
      </c>
      <c r="AB75" s="55">
        <v>0</v>
      </c>
      <c r="AC75" s="55">
        <v>0</v>
      </c>
      <c r="AD75" s="55">
        <v>0</v>
      </c>
      <c r="AE75" s="55">
        <v>0</v>
      </c>
      <c r="AF75" s="55">
        <v>0</v>
      </c>
      <c r="AG75" s="55">
        <v>0</v>
      </c>
      <c r="AH75" s="55">
        <v>0</v>
      </c>
      <c r="AI75" s="55">
        <v>0</v>
      </c>
      <c r="AJ75" s="55">
        <v>0</v>
      </c>
      <c r="AK75" s="55">
        <v>0</v>
      </c>
      <c r="AL75" s="55">
        <v>0</v>
      </c>
      <c r="AM75" s="55">
        <v>0</v>
      </c>
      <c r="AN75" s="55">
        <v>0</v>
      </c>
      <c r="AO75" s="55">
        <v>0</v>
      </c>
      <c r="AP75" s="55">
        <v>0</v>
      </c>
      <c r="AQ75" s="55">
        <v>0</v>
      </c>
      <c r="AR75" s="55">
        <v>0</v>
      </c>
      <c r="AS75" s="55">
        <v>0</v>
      </c>
      <c r="AT75" s="55">
        <v>0</v>
      </c>
      <c r="AU75" s="55">
        <v>0</v>
      </c>
      <c r="AV75" s="68">
        <v>0</v>
      </c>
      <c r="AW75" s="68">
        <v>0</v>
      </c>
      <c r="AX75" s="68">
        <v>0</v>
      </c>
      <c r="AY75" s="68">
        <v>0</v>
      </c>
      <c r="AZ75" s="68">
        <v>0</v>
      </c>
      <c r="BA75" s="68">
        <v>0</v>
      </c>
      <c r="BB75" s="68">
        <v>0</v>
      </c>
      <c r="BC75" s="68">
        <v>0</v>
      </c>
      <c r="BD75" s="68">
        <v>0</v>
      </c>
      <c r="BE75" s="68">
        <v>0</v>
      </c>
      <c r="BF75" s="68">
        <v>0</v>
      </c>
      <c r="BG75" s="68">
        <v>0</v>
      </c>
      <c r="BH75" s="78">
        <v>0</v>
      </c>
      <c r="BI75" s="68">
        <v>0</v>
      </c>
      <c r="BJ75" s="68">
        <v>0</v>
      </c>
      <c r="BK75" s="68">
        <v>0</v>
      </c>
      <c r="BL75" s="68">
        <v>0</v>
      </c>
      <c r="BM75" s="68">
        <v>0</v>
      </c>
      <c r="BN75" s="68">
        <v>0</v>
      </c>
      <c r="BO75" s="68">
        <v>0</v>
      </c>
      <c r="BP75" s="68">
        <v>0</v>
      </c>
      <c r="BQ75">
        <v>0</v>
      </c>
      <c r="BR75">
        <v>0</v>
      </c>
      <c r="BS75" s="67">
        <v>0</v>
      </c>
      <c r="BT75" s="68">
        <f t="shared" ref="BT75:BT123" si="12">SUM(BK75:BM75)</f>
        <v>0</v>
      </c>
    </row>
    <row r="76" spans="1:72" ht="15" hidden="1" customHeight="1" x14ac:dyDescent="0.25">
      <c r="A76" s="21">
        <f t="shared" si="6"/>
        <v>49019.638000000006</v>
      </c>
      <c r="B76" s="21">
        <f t="shared" si="7"/>
        <v>12539.759</v>
      </c>
      <c r="C76" s="21">
        <f t="shared" si="8"/>
        <v>11815.848</v>
      </c>
      <c r="D76" s="21">
        <f t="shared" si="9"/>
        <v>10905.065000000001</v>
      </c>
      <c r="E76" s="21">
        <f t="shared" si="10"/>
        <v>13758.966</v>
      </c>
      <c r="F76" s="59">
        <v>87</v>
      </c>
      <c r="G76" s="54" t="s">
        <v>776</v>
      </c>
      <c r="H76" s="54" t="s">
        <v>776</v>
      </c>
      <c r="I76" s="54" t="s">
        <v>777</v>
      </c>
      <c r="J76" s="54" t="s">
        <v>777</v>
      </c>
      <c r="K76" s="54" t="s">
        <v>773</v>
      </c>
      <c r="L76" s="54" t="s">
        <v>509</v>
      </c>
      <c r="M76" s="59"/>
      <c r="N76" s="54" t="s">
        <v>486</v>
      </c>
      <c r="O76" s="54" t="s">
        <v>774</v>
      </c>
      <c r="P76" s="59"/>
      <c r="Q76" s="54" t="s">
        <v>486</v>
      </c>
      <c r="R76" s="59">
        <v>0</v>
      </c>
      <c r="S76" s="59">
        <v>0</v>
      </c>
      <c r="T76" s="59"/>
      <c r="U76" s="54" t="s">
        <v>775</v>
      </c>
      <c r="V76" s="54" t="s">
        <v>233</v>
      </c>
      <c r="W76" s="54" t="s">
        <v>225</v>
      </c>
      <c r="X76" s="55">
        <v>3984.4435041095999</v>
      </c>
      <c r="Y76" s="55">
        <v>3984.4435041095999</v>
      </c>
      <c r="Z76" s="55">
        <v>3855.9130684931602</v>
      </c>
      <c r="AA76" s="55">
        <v>3984.4435041095999</v>
      </c>
      <c r="AB76" s="55">
        <v>3855.9130684931602</v>
      </c>
      <c r="AC76" s="55">
        <v>3984.4435041095999</v>
      </c>
      <c r="AD76" s="55">
        <v>3984.4435041095999</v>
      </c>
      <c r="AE76" s="55">
        <v>3598.8521972602798</v>
      </c>
      <c r="AF76" s="55">
        <v>3984.4435041095999</v>
      </c>
      <c r="AG76" s="55">
        <v>3855.9130684931602</v>
      </c>
      <c r="AH76" s="55">
        <v>3984.4435041095999</v>
      </c>
      <c r="AI76" s="55">
        <v>3855.9130684931602</v>
      </c>
      <c r="AJ76" s="55">
        <v>5435.0530978260904</v>
      </c>
      <c r="AK76" s="55">
        <v>5435.0530978260904</v>
      </c>
      <c r="AL76" s="55">
        <v>5259.7288043478302</v>
      </c>
      <c r="AM76" s="55">
        <v>5435.0530978260904</v>
      </c>
      <c r="AN76" s="55">
        <v>5259.7288043478302</v>
      </c>
      <c r="AO76" s="55">
        <v>5435.0530978260904</v>
      </c>
      <c r="AP76" s="55">
        <v>6183.0870888888903</v>
      </c>
      <c r="AQ76" s="55">
        <v>5584.7238222222204</v>
      </c>
      <c r="AR76" s="55">
        <v>6183.0870888888903</v>
      </c>
      <c r="AS76" s="55">
        <v>5015.0785714285703</v>
      </c>
      <c r="AT76" s="55">
        <v>5182.2478571428601</v>
      </c>
      <c r="AU76" s="55">
        <v>5015.0785714285703</v>
      </c>
      <c r="AV76" s="68">
        <v>5127.2449999999999</v>
      </c>
      <c r="AW76" s="68">
        <v>5127.2449999999999</v>
      </c>
      <c r="AX76" s="68">
        <v>4961.8500000000004</v>
      </c>
      <c r="AY76" s="68">
        <v>4983.9427826086903</v>
      </c>
      <c r="AZ76" s="68">
        <v>4823.1704347826098</v>
      </c>
      <c r="BA76" s="68">
        <v>4983.9427826086903</v>
      </c>
      <c r="BB76" s="68">
        <v>4144.4625604395596</v>
      </c>
      <c r="BC76" s="68">
        <v>3877.07787912088</v>
      </c>
      <c r="BD76" s="68">
        <v>4144.4625604395596</v>
      </c>
      <c r="BE76" s="68">
        <v>4372.5675824175796</v>
      </c>
      <c r="BF76" s="68">
        <v>4518.3198351648398</v>
      </c>
      <c r="BG76" s="68">
        <v>4372.5675824175796</v>
      </c>
      <c r="BH76" s="78">
        <v>4565.9399999999996</v>
      </c>
      <c r="BI76" s="68">
        <v>4344.3440000000001</v>
      </c>
      <c r="BJ76" s="68">
        <v>3629.4749999999999</v>
      </c>
      <c r="BK76" s="68">
        <v>3786.9960000000001</v>
      </c>
      <c r="BL76" s="68">
        <v>4389.7879999999996</v>
      </c>
      <c r="BM76" s="68">
        <v>3639.0639999999999</v>
      </c>
      <c r="BN76" s="68">
        <v>3258.7289999999998</v>
      </c>
      <c r="BO76" s="68">
        <v>3456.9250000000002</v>
      </c>
      <c r="BP76" s="68">
        <v>4189.4110000000001</v>
      </c>
      <c r="BQ76">
        <v>3810.2449999999999</v>
      </c>
      <c r="BR76">
        <v>4018.22</v>
      </c>
      <c r="BS76" s="67">
        <v>5930.5010000000002</v>
      </c>
      <c r="BT76" s="68">
        <f t="shared" si="12"/>
        <v>11815.848</v>
      </c>
    </row>
    <row r="77" spans="1:72" ht="15" hidden="1" customHeight="1" x14ac:dyDescent="0.25">
      <c r="A77" s="21">
        <f t="shared" si="6"/>
        <v>38481.309950000003</v>
      </c>
      <c r="B77" s="21">
        <f t="shared" si="7"/>
        <v>10495.462</v>
      </c>
      <c r="C77" s="21">
        <f t="shared" si="8"/>
        <v>11732.534249999999</v>
      </c>
      <c r="D77" s="21">
        <f t="shared" si="9"/>
        <v>6367.18</v>
      </c>
      <c r="E77" s="21">
        <f t="shared" si="10"/>
        <v>9886.1336999999985</v>
      </c>
      <c r="F77" s="59">
        <v>88</v>
      </c>
      <c r="G77" s="54" t="s">
        <v>778</v>
      </c>
      <c r="H77" s="54" t="s">
        <v>778</v>
      </c>
      <c r="I77" s="54" t="s">
        <v>779</v>
      </c>
      <c r="J77" s="54" t="s">
        <v>779</v>
      </c>
      <c r="K77" s="54" t="s">
        <v>773</v>
      </c>
      <c r="L77" s="54" t="s">
        <v>509</v>
      </c>
      <c r="M77" s="59"/>
      <c r="N77" s="54" t="s">
        <v>486</v>
      </c>
      <c r="O77" s="54" t="s">
        <v>780</v>
      </c>
      <c r="P77" s="59"/>
      <c r="Q77" s="54" t="s">
        <v>486</v>
      </c>
      <c r="R77" s="59">
        <v>0</v>
      </c>
      <c r="S77" s="59">
        <v>0</v>
      </c>
      <c r="T77" s="59"/>
      <c r="U77" s="54" t="s">
        <v>781</v>
      </c>
      <c r="V77" s="54" t="s">
        <v>384</v>
      </c>
      <c r="W77" s="54" t="s">
        <v>170</v>
      </c>
      <c r="X77" s="55">
        <v>7646.4684931506899</v>
      </c>
      <c r="Y77" s="55">
        <v>7646.4684931506899</v>
      </c>
      <c r="Z77" s="55">
        <v>7399.8082191780904</v>
      </c>
      <c r="AA77" s="55">
        <v>7646.4684931506899</v>
      </c>
      <c r="AB77" s="55">
        <v>7399.8082191780904</v>
      </c>
      <c r="AC77" s="55">
        <v>7646.4684931506899</v>
      </c>
      <c r="AD77" s="55">
        <v>7646.4684931506899</v>
      </c>
      <c r="AE77" s="55">
        <v>6906.4876712328796</v>
      </c>
      <c r="AF77" s="55">
        <v>7646.4684931506899</v>
      </c>
      <c r="AG77" s="55">
        <v>7399.8082191780904</v>
      </c>
      <c r="AH77" s="55">
        <v>7646.4684931506899</v>
      </c>
      <c r="AI77" s="55">
        <v>7399.8082191780904</v>
      </c>
      <c r="AJ77" s="55">
        <v>5239.8423913043398</v>
      </c>
      <c r="AK77" s="55">
        <v>5239.8423913043398</v>
      </c>
      <c r="AL77" s="55">
        <v>5070.8152173913004</v>
      </c>
      <c r="AM77" s="55">
        <v>5239.8423913043398</v>
      </c>
      <c r="AN77" s="55">
        <v>5070.8152173913004</v>
      </c>
      <c r="AO77" s="55">
        <v>5239.8423913043398</v>
      </c>
      <c r="AP77" s="55">
        <v>5427.0666666666702</v>
      </c>
      <c r="AQ77" s="55">
        <v>4901.8666666666704</v>
      </c>
      <c r="AR77" s="55">
        <v>5427.0666666666702</v>
      </c>
      <c r="AS77" s="55">
        <v>5457.0329670329702</v>
      </c>
      <c r="AT77" s="55">
        <v>5638.9340659340596</v>
      </c>
      <c r="AU77" s="55">
        <v>5457.0329670329702</v>
      </c>
      <c r="AV77" s="68">
        <v>5532.4891304347802</v>
      </c>
      <c r="AW77" s="68">
        <v>5532.4891304347802</v>
      </c>
      <c r="AX77" s="68">
        <v>5354.0217391304404</v>
      </c>
      <c r="AY77" s="68">
        <v>5702.3152173913004</v>
      </c>
      <c r="AZ77" s="68">
        <v>5518.3695652173901</v>
      </c>
      <c r="BA77" s="68">
        <v>5702.3152173913004</v>
      </c>
      <c r="BB77" s="68">
        <v>4332.26703296703</v>
      </c>
      <c r="BC77" s="68">
        <v>4052.7659340659302</v>
      </c>
      <c r="BD77" s="68">
        <v>4332.26703296703</v>
      </c>
      <c r="BE77" s="68">
        <v>4750.5494505494498</v>
      </c>
      <c r="BF77" s="68">
        <v>4908.9010989011003</v>
      </c>
      <c r="BG77" s="68">
        <v>4750.5494505494498</v>
      </c>
      <c r="BH77" s="78">
        <v>3668.45111</v>
      </c>
      <c r="BI77" s="68">
        <v>3108.64111</v>
      </c>
      <c r="BJ77" s="68">
        <v>3718.36978</v>
      </c>
      <c r="BK77" s="68">
        <v>3626.62275</v>
      </c>
      <c r="BL77" s="68">
        <v>6047.9314999999997</v>
      </c>
      <c r="BM77" s="68">
        <v>2057.98</v>
      </c>
      <c r="BN77" s="68">
        <v>878.596</v>
      </c>
      <c r="BO77" s="68">
        <v>2269.3029999999999</v>
      </c>
      <c r="BP77" s="68">
        <v>3219.2809999999999</v>
      </c>
      <c r="BQ77">
        <v>2493.48434</v>
      </c>
      <c r="BR77">
        <v>3063.1455999999998</v>
      </c>
      <c r="BS77" s="67">
        <v>4329.5037599999996</v>
      </c>
      <c r="BT77" s="68">
        <f t="shared" si="12"/>
        <v>11732.534249999999</v>
      </c>
    </row>
    <row r="78" spans="1:72" ht="15" hidden="1" customHeight="1" x14ac:dyDescent="0.25">
      <c r="A78" s="21">
        <f t="shared" si="6"/>
        <v>0</v>
      </c>
      <c r="B78" s="21">
        <f t="shared" si="7"/>
        <v>0</v>
      </c>
      <c r="C78" s="21">
        <f t="shared" si="8"/>
        <v>0</v>
      </c>
      <c r="D78" s="21">
        <f t="shared" si="9"/>
        <v>0</v>
      </c>
      <c r="E78" s="21">
        <f t="shared" si="10"/>
        <v>0</v>
      </c>
      <c r="F78" s="59">
        <v>89</v>
      </c>
      <c r="G78" s="54" t="s">
        <v>782</v>
      </c>
      <c r="H78" s="54" t="s">
        <v>782</v>
      </c>
      <c r="I78" s="54" t="s">
        <v>783</v>
      </c>
      <c r="J78" s="54" t="s">
        <v>784</v>
      </c>
      <c r="K78" s="54" t="s">
        <v>773</v>
      </c>
      <c r="L78" s="54" t="s">
        <v>509</v>
      </c>
      <c r="M78" s="59"/>
      <c r="N78" s="54" t="s">
        <v>486</v>
      </c>
      <c r="O78" s="54" t="s">
        <v>785</v>
      </c>
      <c r="P78" s="59"/>
      <c r="Q78" s="54" t="s">
        <v>486</v>
      </c>
      <c r="R78" s="59">
        <v>0</v>
      </c>
      <c r="S78" s="59">
        <v>0</v>
      </c>
      <c r="T78" s="59"/>
      <c r="U78" s="54" t="s">
        <v>786</v>
      </c>
      <c r="V78" s="54" t="s">
        <v>394</v>
      </c>
      <c r="W78" s="54" t="s">
        <v>121</v>
      </c>
      <c r="X78" s="55">
        <v>66.334054794520497</v>
      </c>
      <c r="Y78" s="55">
        <v>66.334054794520497</v>
      </c>
      <c r="Z78" s="55">
        <v>64.194246575342405</v>
      </c>
      <c r="AA78" s="55">
        <v>66.334054794520497</v>
      </c>
      <c r="AB78" s="55">
        <v>64.194246575342405</v>
      </c>
      <c r="AC78" s="55">
        <v>66.334054794520497</v>
      </c>
      <c r="AD78" s="55">
        <v>66.334054794520497</v>
      </c>
      <c r="AE78" s="55">
        <v>59.914630136986297</v>
      </c>
      <c r="AF78" s="55">
        <v>66.334054794520497</v>
      </c>
      <c r="AG78" s="55">
        <v>64.194246575342405</v>
      </c>
      <c r="AH78" s="55">
        <v>66.334054794520497</v>
      </c>
      <c r="AI78" s="55">
        <v>64.194246575342405</v>
      </c>
      <c r="AJ78" s="55">
        <v>65.253315217391304</v>
      </c>
      <c r="AK78" s="55">
        <v>65.253315217391304</v>
      </c>
      <c r="AL78" s="55">
        <v>63.148369565217401</v>
      </c>
      <c r="AM78" s="55">
        <v>65.253315217391304</v>
      </c>
      <c r="AN78" s="55">
        <v>63.148369565217401</v>
      </c>
      <c r="AO78" s="55">
        <v>65.253315217391304</v>
      </c>
      <c r="AP78" s="55">
        <v>105.34144444444399</v>
      </c>
      <c r="AQ78" s="55">
        <v>95.147111111111101</v>
      </c>
      <c r="AR78" s="55">
        <v>105.34144444444399</v>
      </c>
      <c r="AS78" s="55">
        <v>34.532967032967001</v>
      </c>
      <c r="AT78" s="55">
        <v>35.684065934065899</v>
      </c>
      <c r="AU78" s="55">
        <v>34.532967032967001</v>
      </c>
      <c r="AV78" s="68">
        <v>0</v>
      </c>
      <c r="AW78" s="68">
        <v>0</v>
      </c>
      <c r="AX78" s="68">
        <v>0</v>
      </c>
      <c r="AY78" s="68">
        <v>0</v>
      </c>
      <c r="AZ78" s="68">
        <v>0</v>
      </c>
      <c r="BA78" s="68">
        <v>0</v>
      </c>
      <c r="BB78" s="68">
        <v>0</v>
      </c>
      <c r="BC78" s="68">
        <v>0</v>
      </c>
      <c r="BD78" s="68">
        <v>0</v>
      </c>
      <c r="BE78" s="68">
        <v>0</v>
      </c>
      <c r="BF78" s="68">
        <v>0</v>
      </c>
      <c r="BG78" s="68">
        <v>0</v>
      </c>
      <c r="BH78" s="78">
        <v>0</v>
      </c>
      <c r="BI78" s="68">
        <v>0</v>
      </c>
      <c r="BJ78" s="68">
        <v>0</v>
      </c>
      <c r="BK78" s="68">
        <v>0</v>
      </c>
      <c r="BL78" s="68">
        <v>0</v>
      </c>
      <c r="BM78" s="68">
        <v>0</v>
      </c>
      <c r="BN78" s="68">
        <v>0</v>
      </c>
      <c r="BO78" s="68">
        <v>0</v>
      </c>
      <c r="BP78" s="68">
        <v>0</v>
      </c>
      <c r="BQ78">
        <v>0</v>
      </c>
      <c r="BR78">
        <v>0</v>
      </c>
      <c r="BS78" s="67">
        <v>0</v>
      </c>
      <c r="BT78" s="68">
        <f t="shared" si="12"/>
        <v>0</v>
      </c>
    </row>
    <row r="79" spans="1:72" ht="15" hidden="1" customHeight="1" x14ac:dyDescent="0.25">
      <c r="A79" s="21">
        <f t="shared" si="6"/>
        <v>127.71</v>
      </c>
      <c r="B79" s="21">
        <f t="shared" si="7"/>
        <v>21.36</v>
      </c>
      <c r="C79" s="21">
        <f t="shared" si="8"/>
        <v>32.630000000000003</v>
      </c>
      <c r="D79" s="21">
        <f t="shared" si="9"/>
        <v>24.86</v>
      </c>
      <c r="E79" s="21">
        <f t="shared" si="10"/>
        <v>48.86</v>
      </c>
      <c r="F79" s="59">
        <v>90</v>
      </c>
      <c r="G79" s="54" t="s">
        <v>787</v>
      </c>
      <c r="H79" s="54" t="s">
        <v>787</v>
      </c>
      <c r="I79" s="54" t="s">
        <v>788</v>
      </c>
      <c r="J79" s="54" t="s">
        <v>789</v>
      </c>
      <c r="K79" s="54" t="s">
        <v>773</v>
      </c>
      <c r="L79" s="54" t="s">
        <v>509</v>
      </c>
      <c r="M79" s="59"/>
      <c r="N79" s="54" t="s">
        <v>486</v>
      </c>
      <c r="O79" s="54" t="s">
        <v>785</v>
      </c>
      <c r="P79" s="59"/>
      <c r="Q79" s="54" t="s">
        <v>486</v>
      </c>
      <c r="R79" s="59">
        <v>0</v>
      </c>
      <c r="S79" s="59">
        <v>0</v>
      </c>
      <c r="T79" s="59"/>
      <c r="U79" s="54" t="s">
        <v>786</v>
      </c>
      <c r="V79" s="54" t="s">
        <v>406</v>
      </c>
      <c r="W79" s="54" t="s">
        <v>121</v>
      </c>
      <c r="X79" s="55">
        <v>0</v>
      </c>
      <c r="Y79" s="55">
        <v>0</v>
      </c>
      <c r="Z79" s="55">
        <v>0</v>
      </c>
      <c r="AA79" s="55">
        <v>0</v>
      </c>
      <c r="AB79" s="55">
        <v>0</v>
      </c>
      <c r="AC79" s="55">
        <v>0</v>
      </c>
      <c r="AD79" s="55">
        <v>0</v>
      </c>
      <c r="AE79" s="55">
        <v>0</v>
      </c>
      <c r="AF79" s="55">
        <v>0</v>
      </c>
      <c r="AG79" s="55">
        <v>0</v>
      </c>
      <c r="AH79" s="55">
        <v>0</v>
      </c>
      <c r="AI79" s="55">
        <v>0</v>
      </c>
      <c r="AJ79" s="55">
        <v>5.5698913043478298</v>
      </c>
      <c r="AK79" s="55">
        <v>5.5698913043478298</v>
      </c>
      <c r="AL79" s="55">
        <v>5.3902173913043496</v>
      </c>
      <c r="AM79" s="55">
        <v>5.5698913043478298</v>
      </c>
      <c r="AN79" s="55">
        <v>5.3902173913043496</v>
      </c>
      <c r="AO79" s="55">
        <v>5.5698913043478298</v>
      </c>
      <c r="AP79" s="55">
        <v>6.6822222222222196</v>
      </c>
      <c r="AQ79" s="55">
        <v>6.0355555555555602</v>
      </c>
      <c r="AR79" s="55">
        <v>6.6822222222222196</v>
      </c>
      <c r="AS79" s="55">
        <v>5.59120879120879</v>
      </c>
      <c r="AT79" s="55">
        <v>5.77758241758242</v>
      </c>
      <c r="AU79" s="55">
        <v>5.59120879120879</v>
      </c>
      <c r="AV79" s="68">
        <v>9.5122826086956493</v>
      </c>
      <c r="AW79" s="68">
        <v>9.5122826086956493</v>
      </c>
      <c r="AX79" s="68">
        <v>9.2054347826087</v>
      </c>
      <c r="AY79" s="68">
        <v>17.0803260869565</v>
      </c>
      <c r="AZ79" s="68">
        <v>16.529347826086902</v>
      </c>
      <c r="BA79" s="68">
        <v>17.0803260869565</v>
      </c>
      <c r="BB79" s="68">
        <v>8.4449450549450606</v>
      </c>
      <c r="BC79" s="68">
        <v>7.9001098901098903</v>
      </c>
      <c r="BD79" s="68">
        <v>8.4449450549450606</v>
      </c>
      <c r="BE79" s="68">
        <v>0</v>
      </c>
      <c r="BF79" s="68">
        <v>0</v>
      </c>
      <c r="BG79" s="68">
        <v>0</v>
      </c>
      <c r="BH79" s="78">
        <v>21.36</v>
      </c>
      <c r="BI79" s="68">
        <v>0</v>
      </c>
      <c r="BJ79" s="68">
        <v>0</v>
      </c>
      <c r="BK79" s="68">
        <v>0</v>
      </c>
      <c r="BL79" s="68">
        <v>32.630000000000003</v>
      </c>
      <c r="BM79" s="68">
        <v>0</v>
      </c>
      <c r="BN79" s="68">
        <v>24.86</v>
      </c>
      <c r="BO79" s="68">
        <v>0</v>
      </c>
      <c r="BP79" s="68">
        <v>0</v>
      </c>
      <c r="BQ79">
        <v>27.75</v>
      </c>
      <c r="BR79">
        <v>0</v>
      </c>
      <c r="BS79" s="67">
        <v>21.11</v>
      </c>
      <c r="BT79" s="68">
        <f t="shared" si="12"/>
        <v>32.630000000000003</v>
      </c>
    </row>
    <row r="80" spans="1:72" ht="15" hidden="1" customHeight="1" x14ac:dyDescent="0.25">
      <c r="A80" s="21">
        <f t="shared" si="6"/>
        <v>809.14999999999986</v>
      </c>
      <c r="B80" s="21">
        <f t="shared" si="7"/>
        <v>138.19</v>
      </c>
      <c r="C80" s="21">
        <f t="shared" si="8"/>
        <v>146.31</v>
      </c>
      <c r="D80" s="21">
        <f t="shared" si="9"/>
        <v>129.29</v>
      </c>
      <c r="E80" s="21">
        <f t="shared" si="10"/>
        <v>395.36</v>
      </c>
      <c r="F80" s="59">
        <v>91</v>
      </c>
      <c r="G80" s="54" t="s">
        <v>790</v>
      </c>
      <c r="H80" s="54" t="s">
        <v>790</v>
      </c>
      <c r="I80" s="54" t="s">
        <v>791</v>
      </c>
      <c r="J80" s="54" t="s">
        <v>792</v>
      </c>
      <c r="K80" s="54" t="s">
        <v>773</v>
      </c>
      <c r="L80" s="54" t="s">
        <v>509</v>
      </c>
      <c r="M80" s="59"/>
      <c r="N80" s="54" t="s">
        <v>486</v>
      </c>
      <c r="O80" s="54" t="s">
        <v>785</v>
      </c>
      <c r="P80" s="59"/>
      <c r="Q80" s="54" t="s">
        <v>486</v>
      </c>
      <c r="R80" s="59">
        <v>0</v>
      </c>
      <c r="S80" s="59">
        <v>0</v>
      </c>
      <c r="T80" s="59"/>
      <c r="U80" s="54" t="s">
        <v>786</v>
      </c>
      <c r="V80" s="54" t="s">
        <v>408</v>
      </c>
      <c r="W80" s="54" t="s">
        <v>121</v>
      </c>
      <c r="X80" s="55">
        <v>177.31065753424701</v>
      </c>
      <c r="Y80" s="55">
        <v>177.31065753424701</v>
      </c>
      <c r="Z80" s="55">
        <v>171.59095890411001</v>
      </c>
      <c r="AA80" s="55">
        <v>177.31065753424701</v>
      </c>
      <c r="AB80" s="55">
        <v>171.59095890411001</v>
      </c>
      <c r="AC80" s="55">
        <v>177.31065753424701</v>
      </c>
      <c r="AD80" s="55">
        <v>177.31065753424701</v>
      </c>
      <c r="AE80" s="55">
        <v>160.151561643836</v>
      </c>
      <c r="AF80" s="55">
        <v>177.31065753424701</v>
      </c>
      <c r="AG80" s="55">
        <v>171.59095890411001</v>
      </c>
      <c r="AH80" s="55">
        <v>177.31065753424701</v>
      </c>
      <c r="AI80" s="55">
        <v>171.59095890411001</v>
      </c>
      <c r="AJ80" s="55">
        <v>213.86967391304299</v>
      </c>
      <c r="AK80" s="55">
        <v>213.86967391304299</v>
      </c>
      <c r="AL80" s="55">
        <v>206.97065217391301</v>
      </c>
      <c r="AM80" s="55">
        <v>213.86967391304299</v>
      </c>
      <c r="AN80" s="55">
        <v>206.97065217391301</v>
      </c>
      <c r="AO80" s="55">
        <v>213.86967391304299</v>
      </c>
      <c r="AP80" s="55">
        <v>152.292666666667</v>
      </c>
      <c r="AQ80" s="55">
        <v>137.554666666667</v>
      </c>
      <c r="AR80" s="55">
        <v>152.292666666667</v>
      </c>
      <c r="AS80" s="55">
        <v>113.99010989011001</v>
      </c>
      <c r="AT80" s="55">
        <v>117.78978021978</v>
      </c>
      <c r="AU80" s="55">
        <v>113.99010989011001</v>
      </c>
      <c r="AV80" s="68">
        <v>93.532391304347797</v>
      </c>
      <c r="AW80" s="68">
        <v>93.532391304347797</v>
      </c>
      <c r="AX80" s="68">
        <v>90.515217391304404</v>
      </c>
      <c r="AY80" s="68">
        <v>86.746086956521694</v>
      </c>
      <c r="AZ80" s="68">
        <v>83.947826086956496</v>
      </c>
      <c r="BA80" s="68">
        <v>86.746086956521694</v>
      </c>
      <c r="BB80" s="68">
        <v>67.825274725274696</v>
      </c>
      <c r="BC80" s="68">
        <v>63.449450549450603</v>
      </c>
      <c r="BD80" s="68">
        <v>67.825274725274696</v>
      </c>
      <c r="BE80" s="68">
        <v>114.267032967033</v>
      </c>
      <c r="BF80" s="68">
        <v>118.07593406593401</v>
      </c>
      <c r="BG80" s="68">
        <v>114.267032967033</v>
      </c>
      <c r="BH80" s="78">
        <v>51.14</v>
      </c>
      <c r="BI80" s="68">
        <v>27.73</v>
      </c>
      <c r="BJ80" s="68">
        <v>59.32</v>
      </c>
      <c r="BK80" s="68">
        <v>27.33</v>
      </c>
      <c r="BL80" s="68">
        <v>51.47</v>
      </c>
      <c r="BM80" s="68">
        <v>67.510000000000005</v>
      </c>
      <c r="BN80" s="68">
        <v>29.02</v>
      </c>
      <c r="BO80" s="68">
        <v>31.92</v>
      </c>
      <c r="BP80" s="68">
        <v>68.349999999999994</v>
      </c>
      <c r="BQ80">
        <v>60.9</v>
      </c>
      <c r="BR80">
        <v>158.19999999999999</v>
      </c>
      <c r="BS80" s="67">
        <v>176.26</v>
      </c>
      <c r="BT80" s="68">
        <f t="shared" si="12"/>
        <v>146.31</v>
      </c>
    </row>
    <row r="81" spans="1:72" ht="15" hidden="1" customHeight="1" x14ac:dyDescent="0.25">
      <c r="A81" s="21">
        <f t="shared" si="6"/>
        <v>7681</v>
      </c>
      <c r="B81" s="21">
        <f t="shared" si="7"/>
        <v>1920</v>
      </c>
      <c r="C81" s="21">
        <f t="shared" si="8"/>
        <v>2062</v>
      </c>
      <c r="D81" s="21">
        <f t="shared" si="9"/>
        <v>2849</v>
      </c>
      <c r="E81" s="21">
        <f t="shared" si="10"/>
        <v>850</v>
      </c>
      <c r="F81" s="59">
        <v>93</v>
      </c>
      <c r="G81" s="54" t="s">
        <v>793</v>
      </c>
      <c r="H81" s="54" t="s">
        <v>793</v>
      </c>
      <c r="I81" s="54" t="s">
        <v>794</v>
      </c>
      <c r="J81" s="54" t="s">
        <v>794</v>
      </c>
      <c r="K81" s="54" t="s">
        <v>773</v>
      </c>
      <c r="L81" s="54" t="s">
        <v>509</v>
      </c>
      <c r="M81" s="59"/>
      <c r="N81" s="54" t="s">
        <v>486</v>
      </c>
      <c r="O81" s="54" t="s">
        <v>795</v>
      </c>
      <c r="P81" s="59"/>
      <c r="Q81" s="54" t="s">
        <v>486</v>
      </c>
      <c r="R81" s="59">
        <v>0</v>
      </c>
      <c r="S81" s="59">
        <v>0</v>
      </c>
      <c r="T81" s="59"/>
      <c r="U81" s="54" t="s">
        <v>796</v>
      </c>
      <c r="V81" s="54" t="s">
        <v>90</v>
      </c>
      <c r="W81" s="54" t="s">
        <v>91</v>
      </c>
      <c r="X81" s="55">
        <v>1808.02191780822</v>
      </c>
      <c r="Y81" s="55">
        <v>1808.02191780822</v>
      </c>
      <c r="Z81" s="55">
        <v>1749.69863013699</v>
      </c>
      <c r="AA81" s="55">
        <v>1808.02191780822</v>
      </c>
      <c r="AB81" s="55">
        <v>1749.69863013699</v>
      </c>
      <c r="AC81" s="55">
        <v>1808.02191780822</v>
      </c>
      <c r="AD81" s="55">
        <v>1808.02191780822</v>
      </c>
      <c r="AE81" s="55">
        <v>1633.05205479452</v>
      </c>
      <c r="AF81" s="55">
        <v>1808.02191780822</v>
      </c>
      <c r="AG81" s="55">
        <v>1749.69863013699</v>
      </c>
      <c r="AH81" s="55">
        <v>1808.02191780822</v>
      </c>
      <c r="AI81" s="55">
        <v>1749.69863013699</v>
      </c>
      <c r="AJ81" s="55">
        <v>1598.8586956521699</v>
      </c>
      <c r="AK81" s="55">
        <v>1598.8586956521699</v>
      </c>
      <c r="AL81" s="55">
        <v>1547.28260869565</v>
      </c>
      <c r="AM81" s="55">
        <v>1598.8586956521699</v>
      </c>
      <c r="AN81" s="55">
        <v>1547.28260869565</v>
      </c>
      <c r="AO81" s="55">
        <v>1598.8586956521699</v>
      </c>
      <c r="AP81" s="55">
        <v>331.35555555555499</v>
      </c>
      <c r="AQ81" s="55">
        <v>299.28888888888901</v>
      </c>
      <c r="AR81" s="55">
        <v>331.35555555555499</v>
      </c>
      <c r="AS81" s="55">
        <v>835.38461538461502</v>
      </c>
      <c r="AT81" s="55">
        <v>863.23076923076906</v>
      </c>
      <c r="AU81" s="55">
        <v>835.38461538461502</v>
      </c>
      <c r="AV81" s="68">
        <v>2459.1086956521699</v>
      </c>
      <c r="AW81" s="68">
        <v>2459.1086956521699</v>
      </c>
      <c r="AX81" s="68">
        <v>2379.7826086956502</v>
      </c>
      <c r="AY81" s="68">
        <v>6323.3260869565202</v>
      </c>
      <c r="AZ81" s="68">
        <v>6119.3478260869497</v>
      </c>
      <c r="BA81" s="68">
        <v>6323.3260869565202</v>
      </c>
      <c r="BB81" s="68">
        <v>0</v>
      </c>
      <c r="BC81" s="68">
        <v>0</v>
      </c>
      <c r="BD81" s="68">
        <v>0</v>
      </c>
      <c r="BE81" s="68">
        <v>316.48351648351598</v>
      </c>
      <c r="BF81" s="68">
        <v>327.03296703296701</v>
      </c>
      <c r="BG81" s="68">
        <v>316.48351648351598</v>
      </c>
      <c r="BH81" s="78">
        <v>646.95651999999995</v>
      </c>
      <c r="BI81" s="68">
        <v>646.95651999999995</v>
      </c>
      <c r="BJ81" s="68">
        <v>626.08695999999998</v>
      </c>
      <c r="BK81" s="68">
        <v>1454</v>
      </c>
      <c r="BL81" s="68">
        <v>608</v>
      </c>
      <c r="BM81" s="68">
        <v>0</v>
      </c>
      <c r="BN81" s="68">
        <v>1264</v>
      </c>
      <c r="BO81" s="68">
        <v>1585</v>
      </c>
      <c r="BP81" s="68">
        <v>0</v>
      </c>
      <c r="BQ81">
        <v>0</v>
      </c>
      <c r="BR81">
        <v>0</v>
      </c>
      <c r="BS81" s="67">
        <v>850</v>
      </c>
      <c r="BT81" s="68">
        <f t="shared" si="12"/>
        <v>2062</v>
      </c>
    </row>
    <row r="82" spans="1:72" ht="15" hidden="1" customHeight="1" x14ac:dyDescent="0.25">
      <c r="A82" s="21">
        <f t="shared" si="6"/>
        <v>776349.15493999992</v>
      </c>
      <c r="B82" s="21">
        <f t="shared" si="7"/>
        <v>213061.05215999999</v>
      </c>
      <c r="C82" s="21">
        <f t="shared" si="8"/>
        <v>202321.89965000001</v>
      </c>
      <c r="D82" s="21">
        <f t="shared" si="9"/>
        <v>135970.25586999999</v>
      </c>
      <c r="E82" s="21">
        <f t="shared" si="10"/>
        <v>224995.9472599999</v>
      </c>
      <c r="F82" s="59">
        <v>94</v>
      </c>
      <c r="G82" s="54" t="s">
        <v>797</v>
      </c>
      <c r="H82" s="54" t="s">
        <v>797</v>
      </c>
      <c r="I82" s="54" t="s">
        <v>798</v>
      </c>
      <c r="J82" s="54" t="s">
        <v>798</v>
      </c>
      <c r="K82" s="54" t="s">
        <v>773</v>
      </c>
      <c r="L82" s="54" t="s">
        <v>509</v>
      </c>
      <c r="M82" s="59"/>
      <c r="N82" s="54" t="s">
        <v>486</v>
      </c>
      <c r="O82" s="54" t="s">
        <v>795</v>
      </c>
      <c r="P82" s="59"/>
      <c r="Q82" s="54" t="s">
        <v>486</v>
      </c>
      <c r="R82" s="59">
        <v>0</v>
      </c>
      <c r="S82" s="59">
        <v>0</v>
      </c>
      <c r="T82" s="59"/>
      <c r="U82" s="54" t="s">
        <v>796</v>
      </c>
      <c r="V82" s="54" t="s">
        <v>93</v>
      </c>
      <c r="W82" s="54" t="s">
        <v>91</v>
      </c>
      <c r="X82" s="55">
        <v>289226.81140352902</v>
      </c>
      <c r="Y82" s="55">
        <v>289226.81140352902</v>
      </c>
      <c r="Z82" s="55">
        <v>279896.91426147899</v>
      </c>
      <c r="AA82" s="55">
        <v>289226.81140352902</v>
      </c>
      <c r="AB82" s="55">
        <v>279896.91426147899</v>
      </c>
      <c r="AC82" s="55">
        <v>289226.81140352902</v>
      </c>
      <c r="AD82" s="55">
        <v>289226.81140352902</v>
      </c>
      <c r="AE82" s="55">
        <v>261237.11997738099</v>
      </c>
      <c r="AF82" s="55">
        <v>289226.81140352902</v>
      </c>
      <c r="AG82" s="55">
        <v>279896.91426147899</v>
      </c>
      <c r="AH82" s="55">
        <v>289226.81140352902</v>
      </c>
      <c r="AI82" s="55">
        <v>279896.91426147899</v>
      </c>
      <c r="AJ82" s="55">
        <v>143108.77233695699</v>
      </c>
      <c r="AK82" s="55">
        <v>143108.77233695699</v>
      </c>
      <c r="AL82" s="55">
        <v>138492.36032608699</v>
      </c>
      <c r="AM82" s="55">
        <v>143108.77233695699</v>
      </c>
      <c r="AN82" s="55">
        <v>138492.36032608699</v>
      </c>
      <c r="AO82" s="55">
        <v>143108.77233695699</v>
      </c>
      <c r="AP82" s="55">
        <v>152177.8877696</v>
      </c>
      <c r="AQ82" s="55">
        <v>137450.99540479999</v>
      </c>
      <c r="AR82" s="55">
        <v>152177.8877696</v>
      </c>
      <c r="AS82" s="55">
        <v>119150.52422967</v>
      </c>
      <c r="AT82" s="55">
        <v>123122.20837065901</v>
      </c>
      <c r="AU82" s="55">
        <v>119150.52422967</v>
      </c>
      <c r="AV82" s="68">
        <v>103508.58038400051</v>
      </c>
      <c r="AW82" s="68">
        <v>103508.58038400051</v>
      </c>
      <c r="AX82" s="68">
        <v>100169.59392000049</v>
      </c>
      <c r="AY82" s="68">
        <v>119416.333574239</v>
      </c>
      <c r="AZ82" s="68">
        <v>115564.193781522</v>
      </c>
      <c r="BA82" s="68">
        <v>119416.333574239</v>
      </c>
      <c r="BB82" s="68">
        <v>73794.488241758299</v>
      </c>
      <c r="BC82" s="68">
        <v>69033.553516483502</v>
      </c>
      <c r="BD82" s="68">
        <v>73794.488241758299</v>
      </c>
      <c r="BE82" s="68">
        <v>84041.868131868105</v>
      </c>
      <c r="BF82" s="68">
        <v>86843.263736263703</v>
      </c>
      <c r="BG82" s="68">
        <v>84041.868131868105</v>
      </c>
      <c r="BH82" s="78">
        <v>71984.347779999996</v>
      </c>
      <c r="BI82" s="68">
        <v>49958.865790000003</v>
      </c>
      <c r="BJ82" s="68">
        <v>91117.838589999999</v>
      </c>
      <c r="BK82" s="68">
        <v>54395.8272</v>
      </c>
      <c r="BL82" s="68">
        <v>106450.05888</v>
      </c>
      <c r="BM82" s="68">
        <v>41476.013570000003</v>
      </c>
      <c r="BN82" s="68">
        <v>20647.883519999999</v>
      </c>
      <c r="BO82" s="68">
        <v>52572.440450000002</v>
      </c>
      <c r="BP82" s="68">
        <v>62749.931900000003</v>
      </c>
      <c r="BQ82">
        <v>54667.806340000003</v>
      </c>
      <c r="BR82">
        <v>67312.422139999893</v>
      </c>
      <c r="BS82" s="67">
        <v>103015.71878</v>
      </c>
      <c r="BT82" s="68">
        <f t="shared" si="12"/>
        <v>202321.89965000001</v>
      </c>
    </row>
    <row r="83" spans="1:72" ht="15" hidden="1" customHeight="1" x14ac:dyDescent="0.25">
      <c r="A83" s="21">
        <f t="shared" si="6"/>
        <v>386287.62163000001</v>
      </c>
      <c r="B83" s="21">
        <f t="shared" si="7"/>
        <v>118570.02854</v>
      </c>
      <c r="C83" s="21">
        <f t="shared" si="8"/>
        <v>103290.9166</v>
      </c>
      <c r="D83" s="21">
        <f t="shared" si="9"/>
        <v>62672.683400000002</v>
      </c>
      <c r="E83" s="21">
        <f t="shared" si="10"/>
        <v>101753.99309</v>
      </c>
      <c r="F83" s="59">
        <v>95</v>
      </c>
      <c r="G83" s="54" t="s">
        <v>799</v>
      </c>
      <c r="H83" s="54" t="s">
        <v>799</v>
      </c>
      <c r="I83" s="54" t="s">
        <v>800</v>
      </c>
      <c r="J83" s="54" t="s">
        <v>800</v>
      </c>
      <c r="K83" s="54" t="s">
        <v>773</v>
      </c>
      <c r="L83" s="54" t="s">
        <v>509</v>
      </c>
      <c r="M83" s="59"/>
      <c r="N83" s="54" t="s">
        <v>486</v>
      </c>
      <c r="O83" s="54" t="s">
        <v>795</v>
      </c>
      <c r="P83" s="59"/>
      <c r="Q83" s="54" t="s">
        <v>486</v>
      </c>
      <c r="R83" s="59">
        <v>0</v>
      </c>
      <c r="S83" s="59">
        <v>0</v>
      </c>
      <c r="T83" s="59"/>
      <c r="U83" s="54" t="s">
        <v>796</v>
      </c>
      <c r="V83" s="54" t="s">
        <v>95</v>
      </c>
      <c r="W83" s="54" t="s">
        <v>91</v>
      </c>
      <c r="X83" s="55">
        <v>43527.0456908876</v>
      </c>
      <c r="Y83" s="55">
        <v>43527.0456908876</v>
      </c>
      <c r="Z83" s="55">
        <v>42122.947442794502</v>
      </c>
      <c r="AA83" s="55">
        <v>43527.0456908876</v>
      </c>
      <c r="AB83" s="55">
        <v>42122.947442794502</v>
      </c>
      <c r="AC83" s="55">
        <v>43527.0456908876</v>
      </c>
      <c r="AD83" s="55">
        <v>43527.0456908876</v>
      </c>
      <c r="AE83" s="55">
        <v>39314.750946608197</v>
      </c>
      <c r="AF83" s="55">
        <v>43527.0456908876</v>
      </c>
      <c r="AG83" s="55">
        <v>42122.947442794502</v>
      </c>
      <c r="AH83" s="55">
        <v>43527.0456908876</v>
      </c>
      <c r="AI83" s="55">
        <v>42122.947442794502</v>
      </c>
      <c r="AJ83" s="55">
        <v>15937.307228260899</v>
      </c>
      <c r="AK83" s="55">
        <v>15937.307228260899</v>
      </c>
      <c r="AL83" s="55">
        <v>15423.2005434782</v>
      </c>
      <c r="AM83" s="55">
        <v>15937.307228260899</v>
      </c>
      <c r="AN83" s="55">
        <v>15423.2005434782</v>
      </c>
      <c r="AO83" s="55">
        <v>15937.307228260899</v>
      </c>
      <c r="AP83" s="55">
        <v>21607.767808000001</v>
      </c>
      <c r="AQ83" s="55">
        <v>19516.693503999999</v>
      </c>
      <c r="AR83" s="55">
        <v>21607.767808000001</v>
      </c>
      <c r="AS83" s="55">
        <v>19201.242428571401</v>
      </c>
      <c r="AT83" s="55">
        <v>19841.283842857101</v>
      </c>
      <c r="AU83" s="55">
        <v>19201.242428571401</v>
      </c>
      <c r="AV83" s="68">
        <v>35955.263933217473</v>
      </c>
      <c r="AW83" s="68">
        <v>35955.263933217473</v>
      </c>
      <c r="AX83" s="68">
        <v>34795.416709565296</v>
      </c>
      <c r="AY83" s="68">
        <v>38655.270857065203</v>
      </c>
      <c r="AZ83" s="68">
        <v>37408.326635869598</v>
      </c>
      <c r="BA83" s="68">
        <v>38655.270857065203</v>
      </c>
      <c r="BB83" s="68">
        <v>27233.725857142799</v>
      </c>
      <c r="BC83" s="68">
        <v>25476.7112857143</v>
      </c>
      <c r="BD83" s="68">
        <v>27233.725857142799</v>
      </c>
      <c r="BE83" s="68">
        <v>37912.7472527473</v>
      </c>
      <c r="BF83" s="68">
        <v>39176.505494505502</v>
      </c>
      <c r="BG83" s="68">
        <v>37912.7472527473</v>
      </c>
      <c r="BH83" s="78">
        <v>50900.332029999998</v>
      </c>
      <c r="BI83" s="68">
        <v>31556.01715</v>
      </c>
      <c r="BJ83" s="68">
        <v>36113.679360000002</v>
      </c>
      <c r="BK83" s="68">
        <v>25826.752509999998</v>
      </c>
      <c r="BL83" s="68">
        <v>43529.536509999998</v>
      </c>
      <c r="BM83" s="68">
        <v>33934.62758</v>
      </c>
      <c r="BN83" s="68">
        <v>10322.332420000001</v>
      </c>
      <c r="BO83" s="68">
        <v>20742.83482</v>
      </c>
      <c r="BP83" s="68">
        <v>31607.516159999999</v>
      </c>
      <c r="BQ83">
        <v>25028.517889999999</v>
      </c>
      <c r="BR83">
        <v>23161.67885</v>
      </c>
      <c r="BS83" s="67">
        <v>53563.796349999997</v>
      </c>
      <c r="BT83" s="68">
        <f t="shared" si="12"/>
        <v>103290.9166</v>
      </c>
    </row>
    <row r="84" spans="1:72" ht="15" hidden="1" customHeight="1" x14ac:dyDescent="0.25">
      <c r="A84" s="21">
        <f t="shared" si="6"/>
        <v>4794.3222299999998</v>
      </c>
      <c r="B84" s="21">
        <f t="shared" si="7"/>
        <v>3178.5408600000001</v>
      </c>
      <c r="C84" s="21">
        <f t="shared" si="8"/>
        <v>1081.4791600000001</v>
      </c>
      <c r="D84" s="21">
        <f t="shared" si="9"/>
        <v>534.30220999999995</v>
      </c>
      <c r="E84" s="21">
        <f t="shared" si="10"/>
        <v>0</v>
      </c>
      <c r="F84" s="59">
        <v>96</v>
      </c>
      <c r="G84" s="54" t="s">
        <v>801</v>
      </c>
      <c r="H84" s="54" t="s">
        <v>801</v>
      </c>
      <c r="I84" s="54" t="s">
        <v>802</v>
      </c>
      <c r="J84" s="54" t="s">
        <v>803</v>
      </c>
      <c r="K84" s="54" t="s">
        <v>773</v>
      </c>
      <c r="L84" s="54" t="s">
        <v>509</v>
      </c>
      <c r="M84" s="59"/>
      <c r="N84" s="54" t="s">
        <v>486</v>
      </c>
      <c r="O84" s="54" t="s">
        <v>795</v>
      </c>
      <c r="P84" s="59"/>
      <c r="Q84" s="54" t="s">
        <v>486</v>
      </c>
      <c r="R84" s="59">
        <v>0</v>
      </c>
      <c r="S84" s="59">
        <v>0</v>
      </c>
      <c r="T84" s="59"/>
      <c r="U84" s="54" t="s">
        <v>796</v>
      </c>
      <c r="V84" s="54" t="s">
        <v>97</v>
      </c>
      <c r="W84" s="54" t="s">
        <v>91</v>
      </c>
      <c r="X84" s="55">
        <v>1758.0548947945199</v>
      </c>
      <c r="Y84" s="55">
        <v>1758.0548947945199</v>
      </c>
      <c r="Z84" s="55">
        <v>1701.3434465753401</v>
      </c>
      <c r="AA84" s="55">
        <v>1758.0548947945199</v>
      </c>
      <c r="AB84" s="55">
        <v>1701.3434465753401</v>
      </c>
      <c r="AC84" s="55">
        <v>1758.0548947945199</v>
      </c>
      <c r="AD84" s="55">
        <v>1758.0548947945199</v>
      </c>
      <c r="AE84" s="55">
        <v>1587.92055013699</v>
      </c>
      <c r="AF84" s="55">
        <v>1758.0548947945199</v>
      </c>
      <c r="AG84" s="55">
        <v>1701.3434465753401</v>
      </c>
      <c r="AH84" s="55">
        <v>1758.0548947945199</v>
      </c>
      <c r="AI84" s="55">
        <v>1701.3434465753401</v>
      </c>
      <c r="AJ84" s="55">
        <v>1173.2202717391301</v>
      </c>
      <c r="AK84" s="55">
        <v>1173.2202717391301</v>
      </c>
      <c r="AL84" s="55">
        <v>1135.3744565217401</v>
      </c>
      <c r="AM84" s="55">
        <v>1173.2202717391301</v>
      </c>
      <c r="AN84" s="55">
        <v>1135.3744565217401</v>
      </c>
      <c r="AO84" s="55">
        <v>1173.2202717391301</v>
      </c>
      <c r="AP84" s="55">
        <v>274.39315199999999</v>
      </c>
      <c r="AQ84" s="55">
        <v>247.838976</v>
      </c>
      <c r="AR84" s="55">
        <v>274.39315199999999</v>
      </c>
      <c r="AS84" s="55">
        <v>54.116403296703297</v>
      </c>
      <c r="AT84" s="55">
        <v>55.920283406593398</v>
      </c>
      <c r="AU84" s="55">
        <v>54.116403296703297</v>
      </c>
      <c r="AV84" s="68">
        <v>1399.07970782609</v>
      </c>
      <c r="AW84" s="68">
        <v>1399.07970782609</v>
      </c>
      <c r="AX84" s="68">
        <v>1353.9481043478299</v>
      </c>
      <c r="AY84" s="68">
        <v>1913.7315721739101</v>
      </c>
      <c r="AZ84" s="68">
        <v>1851.9982956521701</v>
      </c>
      <c r="BA84" s="68">
        <v>1913.7315721739101</v>
      </c>
      <c r="BB84" s="68">
        <v>1365.1422307692301</v>
      </c>
      <c r="BC84" s="68">
        <v>1277.0685384615399</v>
      </c>
      <c r="BD84" s="68">
        <v>1365.1422307692301</v>
      </c>
      <c r="BE84" s="68">
        <v>1110</v>
      </c>
      <c r="BF84" s="68">
        <v>1147</v>
      </c>
      <c r="BG84" s="68">
        <v>1110</v>
      </c>
      <c r="BH84" s="78">
        <v>1979.4931200000001</v>
      </c>
      <c r="BI84" s="68">
        <v>331.52485999999999</v>
      </c>
      <c r="BJ84" s="68">
        <v>867.52287999999999</v>
      </c>
      <c r="BK84" s="68">
        <v>133.57554999999999</v>
      </c>
      <c r="BL84" s="68">
        <v>540.73958000000005</v>
      </c>
      <c r="BM84" s="68">
        <v>407.16403000000003</v>
      </c>
      <c r="BN84" s="68">
        <v>0</v>
      </c>
      <c r="BO84" s="68">
        <v>534.30220999999995</v>
      </c>
      <c r="BP84" s="68">
        <v>0</v>
      </c>
      <c r="BQ84">
        <v>0</v>
      </c>
      <c r="BR84">
        <v>0</v>
      </c>
      <c r="BS84" s="67">
        <v>0</v>
      </c>
      <c r="BT84" s="68">
        <f t="shared" si="12"/>
        <v>1081.4791600000001</v>
      </c>
    </row>
    <row r="85" spans="1:72" ht="15" hidden="1" customHeight="1" x14ac:dyDescent="0.25">
      <c r="A85" s="21">
        <f t="shared" si="6"/>
        <v>52733.374859999996</v>
      </c>
      <c r="B85" s="21">
        <f t="shared" si="7"/>
        <v>38266.981639999998</v>
      </c>
      <c r="C85" s="21">
        <f t="shared" si="8"/>
        <v>14466.39322</v>
      </c>
      <c r="D85" s="21">
        <f t="shared" si="9"/>
        <v>0</v>
      </c>
      <c r="E85" s="21">
        <f t="shared" si="10"/>
        <v>0</v>
      </c>
      <c r="F85" s="59">
        <v>97</v>
      </c>
      <c r="G85" s="54" t="s">
        <v>804</v>
      </c>
      <c r="H85" s="54" t="s">
        <v>804</v>
      </c>
      <c r="I85" s="54" t="s">
        <v>805</v>
      </c>
      <c r="J85" s="54" t="s">
        <v>805</v>
      </c>
      <c r="K85" s="54" t="s">
        <v>773</v>
      </c>
      <c r="L85" s="54" t="s">
        <v>509</v>
      </c>
      <c r="M85" s="59"/>
      <c r="N85" s="54" t="s">
        <v>486</v>
      </c>
      <c r="O85" s="54" t="s">
        <v>795</v>
      </c>
      <c r="P85" s="59"/>
      <c r="Q85" s="54" t="s">
        <v>486</v>
      </c>
      <c r="R85" s="59">
        <v>0</v>
      </c>
      <c r="S85" s="59">
        <v>0</v>
      </c>
      <c r="T85" s="59"/>
      <c r="U85" s="54" t="s">
        <v>796</v>
      </c>
      <c r="V85" s="54" t="s">
        <v>103</v>
      </c>
      <c r="W85" s="54" t="s">
        <v>91</v>
      </c>
      <c r="X85" s="55">
        <v>15627.3463013699</v>
      </c>
      <c r="Y85" s="55">
        <v>15627.3463013699</v>
      </c>
      <c r="Z85" s="55">
        <v>15123.2383561644</v>
      </c>
      <c r="AA85" s="55">
        <v>15627.3463013699</v>
      </c>
      <c r="AB85" s="55">
        <v>15123.2383561644</v>
      </c>
      <c r="AC85" s="55">
        <v>15627.3463013699</v>
      </c>
      <c r="AD85" s="55">
        <v>15627.3463013699</v>
      </c>
      <c r="AE85" s="55">
        <v>14115.0224657534</v>
      </c>
      <c r="AF85" s="55">
        <v>15627.3463013699</v>
      </c>
      <c r="AG85" s="55">
        <v>15123.2383561644</v>
      </c>
      <c r="AH85" s="55">
        <v>15627.3463013699</v>
      </c>
      <c r="AI85" s="55">
        <v>15123.2383561644</v>
      </c>
      <c r="AJ85" s="55">
        <v>35423.560163043498</v>
      </c>
      <c r="AK85" s="55">
        <v>35423.560163043498</v>
      </c>
      <c r="AL85" s="55">
        <v>34280.864673912998</v>
      </c>
      <c r="AM85" s="55">
        <v>35423.560163043498</v>
      </c>
      <c r="AN85" s="55">
        <v>34280.864673912998</v>
      </c>
      <c r="AO85" s="55">
        <v>35423.560163043498</v>
      </c>
      <c r="AP85" s="55">
        <v>0</v>
      </c>
      <c r="AQ85" s="55">
        <v>0</v>
      </c>
      <c r="AR85" s="55">
        <v>0</v>
      </c>
      <c r="AS85" s="55">
        <v>18811.285997802199</v>
      </c>
      <c r="AT85" s="55">
        <v>19438.3288643956</v>
      </c>
      <c r="AU85" s="55">
        <v>18811.285997802199</v>
      </c>
      <c r="AV85" s="68">
        <v>0</v>
      </c>
      <c r="AW85" s="68">
        <v>0</v>
      </c>
      <c r="AX85" s="68">
        <v>0</v>
      </c>
      <c r="AY85" s="68">
        <v>3536.7433551087001</v>
      </c>
      <c r="AZ85" s="68">
        <v>3422.6548597826099</v>
      </c>
      <c r="BA85" s="68">
        <v>3536.7433551087001</v>
      </c>
      <c r="BB85" s="68">
        <v>0</v>
      </c>
      <c r="BC85" s="68">
        <v>0</v>
      </c>
      <c r="BD85" s="68">
        <v>0</v>
      </c>
      <c r="BE85" s="68">
        <v>32820</v>
      </c>
      <c r="BF85" s="68">
        <v>33914</v>
      </c>
      <c r="BG85" s="68">
        <v>32820</v>
      </c>
      <c r="BH85" s="78">
        <v>0</v>
      </c>
      <c r="BI85" s="68">
        <v>0</v>
      </c>
      <c r="BJ85" s="68">
        <v>38266.981639999998</v>
      </c>
      <c r="BK85" s="68">
        <v>14466.39322</v>
      </c>
      <c r="BL85" s="68">
        <v>0</v>
      </c>
      <c r="BM85" s="68">
        <v>0</v>
      </c>
      <c r="BN85" s="68">
        <v>0</v>
      </c>
      <c r="BO85" s="68">
        <v>0</v>
      </c>
      <c r="BP85" s="68">
        <v>0</v>
      </c>
      <c r="BQ85">
        <v>0</v>
      </c>
      <c r="BR85">
        <v>0</v>
      </c>
      <c r="BS85" s="67">
        <v>0</v>
      </c>
      <c r="BT85" s="68">
        <f t="shared" si="12"/>
        <v>14466.39322</v>
      </c>
    </row>
    <row r="86" spans="1:72" ht="15" hidden="1" customHeight="1" x14ac:dyDescent="0.25">
      <c r="A86" s="21">
        <f t="shared" si="6"/>
        <v>433687.46444999985</v>
      </c>
      <c r="B86" s="21">
        <f t="shared" si="7"/>
        <v>46436.011780000001</v>
      </c>
      <c r="C86" s="21">
        <f t="shared" si="8"/>
        <v>223899.98399000001</v>
      </c>
      <c r="D86" s="21">
        <f t="shared" si="9"/>
        <v>25450</v>
      </c>
      <c r="E86" s="21">
        <f t="shared" si="10"/>
        <v>137901.46867999987</v>
      </c>
      <c r="F86" s="59">
        <v>98</v>
      </c>
      <c r="G86" s="54" t="s">
        <v>806</v>
      </c>
      <c r="H86" s="54" t="s">
        <v>806</v>
      </c>
      <c r="I86" s="54" t="s">
        <v>807</v>
      </c>
      <c r="J86" s="54" t="s">
        <v>807</v>
      </c>
      <c r="K86" s="54" t="s">
        <v>773</v>
      </c>
      <c r="L86" s="54" t="s">
        <v>509</v>
      </c>
      <c r="M86" s="59"/>
      <c r="N86" s="54" t="s">
        <v>486</v>
      </c>
      <c r="O86" s="54" t="s">
        <v>795</v>
      </c>
      <c r="P86" s="59"/>
      <c r="Q86" s="54" t="s">
        <v>486</v>
      </c>
      <c r="R86" s="59">
        <v>0</v>
      </c>
      <c r="S86" s="59">
        <v>0</v>
      </c>
      <c r="T86" s="59"/>
      <c r="U86" s="54" t="s">
        <v>796</v>
      </c>
      <c r="V86" s="54" t="s">
        <v>105</v>
      </c>
      <c r="W86" s="54" t="s">
        <v>91</v>
      </c>
      <c r="X86" s="55">
        <v>654.65205479452004</v>
      </c>
      <c r="Y86" s="55">
        <v>654.65205479452004</v>
      </c>
      <c r="Z86" s="55">
        <v>633.53424657534197</v>
      </c>
      <c r="AA86" s="55">
        <v>654.65205479452004</v>
      </c>
      <c r="AB86" s="55">
        <v>633.53424657534197</v>
      </c>
      <c r="AC86" s="55">
        <v>654.65205479452004</v>
      </c>
      <c r="AD86" s="55">
        <v>654.65205479452004</v>
      </c>
      <c r="AE86" s="55">
        <v>591.29863013698605</v>
      </c>
      <c r="AF86" s="55">
        <v>654.65205479452004</v>
      </c>
      <c r="AG86" s="55">
        <v>633.53424657534197</v>
      </c>
      <c r="AH86" s="55">
        <v>654.65205479452004</v>
      </c>
      <c r="AI86" s="55">
        <v>633.53424657534197</v>
      </c>
      <c r="AJ86" s="55">
        <v>41874.781467391302</v>
      </c>
      <c r="AK86" s="55">
        <v>41874.781467391302</v>
      </c>
      <c r="AL86" s="55">
        <v>40523.982065217402</v>
      </c>
      <c r="AM86" s="55">
        <v>41874.781467391302</v>
      </c>
      <c r="AN86" s="55">
        <v>40523.982065217402</v>
      </c>
      <c r="AO86" s="55">
        <v>41874.781467391302</v>
      </c>
      <c r="AP86" s="55">
        <v>14773.4381696</v>
      </c>
      <c r="AQ86" s="55">
        <v>13343.7506048</v>
      </c>
      <c r="AR86" s="55">
        <v>14773.4381696</v>
      </c>
      <c r="AS86" s="55">
        <v>55287.863587912099</v>
      </c>
      <c r="AT86" s="55">
        <v>57130.792374175799</v>
      </c>
      <c r="AU86" s="55">
        <v>55287.863587912099</v>
      </c>
      <c r="AV86" s="68">
        <v>75083.4020457609</v>
      </c>
      <c r="AW86" s="68">
        <v>75083.4020457609</v>
      </c>
      <c r="AX86" s="68">
        <v>72661.356818478205</v>
      </c>
      <c r="AY86" s="68">
        <v>40927.961962499998</v>
      </c>
      <c r="AZ86" s="68">
        <v>39607.705125</v>
      </c>
      <c r="BA86" s="68">
        <v>40927.961962499998</v>
      </c>
      <c r="BB86" s="68">
        <v>1653.48617582418</v>
      </c>
      <c r="BC86" s="68">
        <v>1546.8096483516499</v>
      </c>
      <c r="BD86" s="68">
        <v>1653.48617582418</v>
      </c>
      <c r="BE86" s="68">
        <v>37533.956043956001</v>
      </c>
      <c r="BF86" s="68">
        <v>38785.087912087904</v>
      </c>
      <c r="BG86" s="68">
        <v>37533.956043956001</v>
      </c>
      <c r="BH86" s="78">
        <v>0</v>
      </c>
      <c r="BI86" s="68">
        <v>0</v>
      </c>
      <c r="BJ86" s="68">
        <v>46436.011780000001</v>
      </c>
      <c r="BK86" s="68">
        <v>100630.67097000001</v>
      </c>
      <c r="BL86" s="68">
        <v>104974.29042999999</v>
      </c>
      <c r="BM86" s="68">
        <v>18295.02259</v>
      </c>
      <c r="BN86" s="68">
        <v>0</v>
      </c>
      <c r="BO86" s="68">
        <v>0</v>
      </c>
      <c r="BP86" s="68">
        <v>25450</v>
      </c>
      <c r="BQ86">
        <v>0</v>
      </c>
      <c r="BR86">
        <v>67866.036479999893</v>
      </c>
      <c r="BS86" s="67">
        <v>70035.432199999996</v>
      </c>
      <c r="BT86" s="68">
        <f t="shared" si="12"/>
        <v>223899.98399000001</v>
      </c>
    </row>
    <row r="87" spans="1:72" ht="15" hidden="1" customHeight="1" x14ac:dyDescent="0.25">
      <c r="A87" s="21">
        <f t="shared" si="6"/>
        <v>105891.61652000001</v>
      </c>
      <c r="B87" s="21">
        <f t="shared" si="7"/>
        <v>0</v>
      </c>
      <c r="C87" s="21">
        <f t="shared" si="8"/>
        <v>0</v>
      </c>
      <c r="D87" s="21">
        <f t="shared" si="9"/>
        <v>0</v>
      </c>
      <c r="E87" s="21">
        <f t="shared" si="10"/>
        <v>105891.61652000001</v>
      </c>
      <c r="F87" s="59">
        <v>99</v>
      </c>
      <c r="G87" s="54" t="s">
        <v>808</v>
      </c>
      <c r="H87" s="54" t="s">
        <v>808</v>
      </c>
      <c r="I87" s="54" t="s">
        <v>809</v>
      </c>
      <c r="J87" s="54" t="s">
        <v>809</v>
      </c>
      <c r="K87" s="54" t="s">
        <v>773</v>
      </c>
      <c r="L87" s="54" t="s">
        <v>509</v>
      </c>
      <c r="M87" s="59"/>
      <c r="N87" s="54" t="s">
        <v>486</v>
      </c>
      <c r="O87" s="54" t="s">
        <v>795</v>
      </c>
      <c r="P87" s="59"/>
      <c r="Q87" s="54" t="s">
        <v>486</v>
      </c>
      <c r="R87" s="59">
        <v>0</v>
      </c>
      <c r="S87" s="59">
        <v>0</v>
      </c>
      <c r="T87" s="59"/>
      <c r="U87" s="54" t="s">
        <v>796</v>
      </c>
      <c r="V87" s="54" t="s">
        <v>109</v>
      </c>
      <c r="W87" s="54" t="s">
        <v>91</v>
      </c>
      <c r="X87" s="55">
        <v>0</v>
      </c>
      <c r="Y87" s="55">
        <v>0</v>
      </c>
      <c r="Z87" s="55">
        <v>0</v>
      </c>
      <c r="AA87" s="55">
        <v>0</v>
      </c>
      <c r="AB87" s="55">
        <v>0</v>
      </c>
      <c r="AC87" s="55">
        <v>0</v>
      </c>
      <c r="AD87" s="55">
        <v>0</v>
      </c>
      <c r="AE87" s="55">
        <v>0</v>
      </c>
      <c r="AF87" s="55">
        <v>0</v>
      </c>
      <c r="AG87" s="55">
        <v>0</v>
      </c>
      <c r="AH87" s="55">
        <v>0</v>
      </c>
      <c r="AI87" s="55">
        <v>0</v>
      </c>
      <c r="AJ87" s="55">
        <v>2863.2324456521701</v>
      </c>
      <c r="AK87" s="55">
        <v>2863.2324456521701</v>
      </c>
      <c r="AL87" s="55">
        <v>2770.8701086956498</v>
      </c>
      <c r="AM87" s="55">
        <v>2863.2324456521701</v>
      </c>
      <c r="AN87" s="55">
        <v>2770.8701086956498</v>
      </c>
      <c r="AO87" s="55">
        <v>2863.2324456521701</v>
      </c>
      <c r="AP87" s="55">
        <v>13933.074495999999</v>
      </c>
      <c r="AQ87" s="55">
        <v>12584.712448</v>
      </c>
      <c r="AR87" s="55">
        <v>13933.074495999999</v>
      </c>
      <c r="AS87" s="55">
        <v>29803.282371428599</v>
      </c>
      <c r="AT87" s="55">
        <v>30796.7251171428</v>
      </c>
      <c r="AU87" s="55">
        <v>29803.282371428599</v>
      </c>
      <c r="AV87" s="68">
        <v>29848.660603152199</v>
      </c>
      <c r="AW87" s="68">
        <v>29848.660603152199</v>
      </c>
      <c r="AX87" s="68">
        <v>28885.800583695702</v>
      </c>
      <c r="AY87" s="68">
        <v>21800.156333152201</v>
      </c>
      <c r="AZ87" s="68">
        <v>21096.925483695701</v>
      </c>
      <c r="BA87" s="68">
        <v>21800.156333152201</v>
      </c>
      <c r="BB87" s="68">
        <v>7910.5271978022001</v>
      </c>
      <c r="BC87" s="68">
        <v>7400.1706043956101</v>
      </c>
      <c r="BD87" s="68">
        <v>7910.5271978022001</v>
      </c>
      <c r="BE87" s="68">
        <v>42391.318681318699</v>
      </c>
      <c r="BF87" s="68">
        <v>43804.362637362603</v>
      </c>
      <c r="BG87" s="68">
        <v>42391.318681318699</v>
      </c>
      <c r="BH87" s="78">
        <v>0</v>
      </c>
      <c r="BI87" s="68">
        <v>0</v>
      </c>
      <c r="BJ87" s="68">
        <v>0</v>
      </c>
      <c r="BK87" s="68">
        <v>0</v>
      </c>
      <c r="BL87" s="68">
        <v>0</v>
      </c>
      <c r="BM87" s="68">
        <v>0</v>
      </c>
      <c r="BN87" s="68">
        <v>0</v>
      </c>
      <c r="BO87" s="68">
        <v>0</v>
      </c>
      <c r="BP87" s="68">
        <v>0</v>
      </c>
      <c r="BQ87">
        <v>0</v>
      </c>
      <c r="BR87">
        <v>93910.050440000006</v>
      </c>
      <c r="BS87" s="67">
        <v>11981.566080000001</v>
      </c>
      <c r="BT87" s="68">
        <f t="shared" si="12"/>
        <v>0</v>
      </c>
    </row>
    <row r="88" spans="1:72" ht="15" hidden="1" customHeight="1" x14ac:dyDescent="0.25">
      <c r="A88" s="21">
        <f t="shared" si="6"/>
        <v>4757.2208600000004</v>
      </c>
      <c r="B88" s="21">
        <f t="shared" si="7"/>
        <v>0</v>
      </c>
      <c r="C88" s="21">
        <f t="shared" si="8"/>
        <v>4757.2208600000004</v>
      </c>
      <c r="D88" s="21">
        <f t="shared" si="9"/>
        <v>0</v>
      </c>
      <c r="E88" s="21">
        <f t="shared" si="10"/>
        <v>0</v>
      </c>
      <c r="F88" s="59">
        <v>100</v>
      </c>
      <c r="G88" s="54" t="s">
        <v>810</v>
      </c>
      <c r="H88" s="54" t="s">
        <v>810</v>
      </c>
      <c r="I88" s="54" t="s">
        <v>811</v>
      </c>
      <c r="J88" s="54" t="s">
        <v>811</v>
      </c>
      <c r="K88" s="54" t="s">
        <v>773</v>
      </c>
      <c r="L88" s="54" t="s">
        <v>509</v>
      </c>
      <c r="M88" s="59"/>
      <c r="N88" s="54" t="s">
        <v>486</v>
      </c>
      <c r="O88" s="54" t="s">
        <v>795</v>
      </c>
      <c r="P88" s="59"/>
      <c r="Q88" s="54" t="s">
        <v>486</v>
      </c>
      <c r="R88" s="59">
        <v>0</v>
      </c>
      <c r="S88" s="59">
        <v>0</v>
      </c>
      <c r="T88" s="59"/>
      <c r="U88" s="54" t="s">
        <v>796</v>
      </c>
      <c r="V88" s="54" t="s">
        <v>113</v>
      </c>
      <c r="W88" s="54" t="s">
        <v>91</v>
      </c>
      <c r="X88" s="55">
        <v>600.44876712328801</v>
      </c>
      <c r="Y88" s="55">
        <v>600.44876712328801</v>
      </c>
      <c r="Z88" s="55">
        <v>581.07945205479496</v>
      </c>
      <c r="AA88" s="55">
        <v>600.44876712328801</v>
      </c>
      <c r="AB88" s="55">
        <v>581.07945205479496</v>
      </c>
      <c r="AC88" s="55">
        <v>600.44876712328801</v>
      </c>
      <c r="AD88" s="55">
        <v>600.44876712328801</v>
      </c>
      <c r="AE88" s="55">
        <v>542.34082191780794</v>
      </c>
      <c r="AF88" s="55">
        <v>600.44876712328801</v>
      </c>
      <c r="AG88" s="55">
        <v>581.07945205479496</v>
      </c>
      <c r="AH88" s="55">
        <v>600.44876712328801</v>
      </c>
      <c r="AI88" s="55">
        <v>581.07945205479496</v>
      </c>
      <c r="AJ88" s="55">
        <v>3129.2208695652198</v>
      </c>
      <c r="AK88" s="55">
        <v>3129.2208695652198</v>
      </c>
      <c r="AL88" s="55">
        <v>3028.2782608695702</v>
      </c>
      <c r="AM88" s="55">
        <v>3129.2208695652198</v>
      </c>
      <c r="AN88" s="55">
        <v>3028.2782608695702</v>
      </c>
      <c r="AO88" s="55">
        <v>3129.2208695652198</v>
      </c>
      <c r="AP88" s="55">
        <v>0</v>
      </c>
      <c r="AQ88" s="55">
        <v>0</v>
      </c>
      <c r="AR88" s="55">
        <v>0</v>
      </c>
      <c r="AS88" s="55">
        <v>0</v>
      </c>
      <c r="AT88" s="55">
        <v>0</v>
      </c>
      <c r="AU88" s="55">
        <v>0</v>
      </c>
      <c r="AV88" s="68">
        <v>714.18138641304404</v>
      </c>
      <c r="AW88" s="68">
        <v>714.18138641304404</v>
      </c>
      <c r="AX88" s="68">
        <v>691.14327717391302</v>
      </c>
      <c r="AY88" s="68">
        <v>0</v>
      </c>
      <c r="AZ88" s="68">
        <v>0</v>
      </c>
      <c r="BA88" s="68">
        <v>0</v>
      </c>
      <c r="BB88" s="68">
        <v>0</v>
      </c>
      <c r="BC88" s="68">
        <v>0</v>
      </c>
      <c r="BD88" s="68">
        <v>0</v>
      </c>
      <c r="BE88" s="68">
        <v>2283.95604395604</v>
      </c>
      <c r="BF88" s="68">
        <v>2360.0879120879099</v>
      </c>
      <c r="BG88" s="68">
        <v>2283.95604395604</v>
      </c>
      <c r="BH88" s="78">
        <v>0</v>
      </c>
      <c r="BI88" s="68">
        <v>0</v>
      </c>
      <c r="BJ88" s="68">
        <v>0</v>
      </c>
      <c r="BK88" s="68">
        <v>4757.2208600000004</v>
      </c>
      <c r="BL88" s="68">
        <v>0</v>
      </c>
      <c r="BM88" s="68">
        <v>0</v>
      </c>
      <c r="BN88" s="68">
        <v>0</v>
      </c>
      <c r="BO88" s="68">
        <v>0</v>
      </c>
      <c r="BP88" s="68">
        <v>0</v>
      </c>
      <c r="BQ88">
        <v>0</v>
      </c>
      <c r="BR88">
        <v>0</v>
      </c>
      <c r="BS88" s="67">
        <v>0</v>
      </c>
      <c r="BT88" s="68">
        <f t="shared" si="12"/>
        <v>4757.2208600000004</v>
      </c>
    </row>
    <row r="89" spans="1:72" ht="15" hidden="1" customHeight="1" x14ac:dyDescent="0.25">
      <c r="A89" s="21">
        <f t="shared" si="6"/>
        <v>251710.86002999998</v>
      </c>
      <c r="B89" s="21">
        <f t="shared" si="7"/>
        <v>45813.195650000001</v>
      </c>
      <c r="C89" s="21">
        <f t="shared" si="8"/>
        <v>69259.72838</v>
      </c>
      <c r="D89" s="21">
        <f t="shared" si="9"/>
        <v>20564</v>
      </c>
      <c r="E89" s="21">
        <f t="shared" si="10"/>
        <v>116073.936</v>
      </c>
      <c r="F89" s="59">
        <v>101</v>
      </c>
      <c r="G89" s="54" t="s">
        <v>812</v>
      </c>
      <c r="H89" s="54" t="s">
        <v>812</v>
      </c>
      <c r="I89" s="54" t="s">
        <v>813</v>
      </c>
      <c r="J89" s="54" t="s">
        <v>813</v>
      </c>
      <c r="K89" s="54" t="s">
        <v>773</v>
      </c>
      <c r="L89" s="54" t="s">
        <v>509</v>
      </c>
      <c r="M89" s="59"/>
      <c r="N89" s="54" t="s">
        <v>486</v>
      </c>
      <c r="O89" s="54" t="s">
        <v>795</v>
      </c>
      <c r="P89" s="59"/>
      <c r="Q89" s="54" t="s">
        <v>486</v>
      </c>
      <c r="R89" s="59">
        <v>0</v>
      </c>
      <c r="S89" s="59">
        <v>0</v>
      </c>
      <c r="T89" s="59"/>
      <c r="U89" s="54" t="s">
        <v>796</v>
      </c>
      <c r="V89" s="54" t="s">
        <v>115</v>
      </c>
      <c r="W89" s="54" t="s">
        <v>91</v>
      </c>
      <c r="X89" s="55">
        <v>1021.12872967397</v>
      </c>
      <c r="Y89" s="55">
        <v>1021.12872967397</v>
      </c>
      <c r="Z89" s="55">
        <v>988.18909323287698</v>
      </c>
      <c r="AA89" s="55">
        <v>1021.12872967397</v>
      </c>
      <c r="AB89" s="55">
        <v>988.18909323287698</v>
      </c>
      <c r="AC89" s="55">
        <v>1021.12872967397</v>
      </c>
      <c r="AD89" s="55">
        <v>1021.12872967397</v>
      </c>
      <c r="AE89" s="55">
        <v>922.30982035068496</v>
      </c>
      <c r="AF89" s="55">
        <v>1021.12872967397</v>
      </c>
      <c r="AG89" s="55">
        <v>988.18909323287698</v>
      </c>
      <c r="AH89" s="55">
        <v>1021.12872967397</v>
      </c>
      <c r="AI89" s="55">
        <v>988.18909323287698</v>
      </c>
      <c r="AJ89" s="55">
        <v>16701.654347826101</v>
      </c>
      <c r="AK89" s="55">
        <v>16701.654347826101</v>
      </c>
      <c r="AL89" s="55">
        <v>16162.891304347801</v>
      </c>
      <c r="AM89" s="55">
        <v>16701.654347826101</v>
      </c>
      <c r="AN89" s="55">
        <v>16162.891304347801</v>
      </c>
      <c r="AO89" s="55">
        <v>16701.654347826101</v>
      </c>
      <c r="AP89" s="55">
        <v>8614.2819839999993</v>
      </c>
      <c r="AQ89" s="55">
        <v>7780.6417920000004</v>
      </c>
      <c r="AR89" s="55">
        <v>8614.2819839999993</v>
      </c>
      <c r="AS89" s="55">
        <v>21186.571631868101</v>
      </c>
      <c r="AT89" s="55">
        <v>21892.790686263699</v>
      </c>
      <c r="AU89" s="55">
        <v>21186.571631868101</v>
      </c>
      <c r="AV89" s="68">
        <v>69812.450584999999</v>
      </c>
      <c r="AW89" s="68">
        <v>69812.450584999999</v>
      </c>
      <c r="AX89" s="68">
        <v>67560.436050000004</v>
      </c>
      <c r="AY89" s="68">
        <v>45606.744802065201</v>
      </c>
      <c r="AZ89" s="68">
        <v>44135.559485869599</v>
      </c>
      <c r="BA89" s="68">
        <v>45606.744802065201</v>
      </c>
      <c r="BB89" s="68">
        <v>16852.2898351648</v>
      </c>
      <c r="BC89" s="68">
        <v>15765.0453296703</v>
      </c>
      <c r="BD89" s="68">
        <v>16852.2898351648</v>
      </c>
      <c r="BE89" s="68">
        <v>35941.648351648299</v>
      </c>
      <c r="BF89" s="68">
        <v>37139.703296703301</v>
      </c>
      <c r="BG89" s="68">
        <v>35941.648351648299</v>
      </c>
      <c r="BH89" s="78">
        <v>19431.21946</v>
      </c>
      <c r="BI89" s="68">
        <v>5796.8570900000004</v>
      </c>
      <c r="BJ89" s="68">
        <v>20585.1191</v>
      </c>
      <c r="BK89" s="68">
        <v>25323.027839999999</v>
      </c>
      <c r="BL89" s="68">
        <v>31639.70304</v>
      </c>
      <c r="BM89" s="68">
        <v>12296.997499999999</v>
      </c>
      <c r="BN89" s="68">
        <v>0</v>
      </c>
      <c r="BO89" s="68">
        <v>0</v>
      </c>
      <c r="BP89" s="68">
        <v>20564</v>
      </c>
      <c r="BQ89">
        <v>17213.543420000002</v>
      </c>
      <c r="BR89">
        <v>61781.106820000001</v>
      </c>
      <c r="BS89" s="67">
        <v>37079.285759999999</v>
      </c>
      <c r="BT89" s="68">
        <f t="shared" si="12"/>
        <v>69259.72838</v>
      </c>
    </row>
    <row r="90" spans="1:72" ht="15" hidden="1" customHeight="1" x14ac:dyDescent="0.25">
      <c r="A90" s="21">
        <f t="shared" si="6"/>
        <v>0</v>
      </c>
      <c r="B90" s="21">
        <f t="shared" si="7"/>
        <v>0</v>
      </c>
      <c r="C90" s="21">
        <f t="shared" si="8"/>
        <v>0</v>
      </c>
      <c r="D90" s="21">
        <f t="shared" si="9"/>
        <v>0</v>
      </c>
      <c r="E90" s="21">
        <f t="shared" si="10"/>
        <v>0</v>
      </c>
      <c r="F90" s="59">
        <v>102</v>
      </c>
      <c r="G90" s="54" t="s">
        <v>814</v>
      </c>
      <c r="H90" s="54" t="s">
        <v>814</v>
      </c>
      <c r="I90" s="54" t="s">
        <v>186</v>
      </c>
      <c r="J90" s="54" t="s">
        <v>186</v>
      </c>
      <c r="K90" s="54" t="s">
        <v>773</v>
      </c>
      <c r="L90" s="54" t="s">
        <v>509</v>
      </c>
      <c r="M90" s="59"/>
      <c r="N90" s="54" t="s">
        <v>486</v>
      </c>
      <c r="O90" s="54" t="s">
        <v>815</v>
      </c>
      <c r="P90" s="59"/>
      <c r="Q90" s="54" t="s">
        <v>486</v>
      </c>
      <c r="R90" s="59">
        <v>0</v>
      </c>
      <c r="S90" s="59">
        <v>0</v>
      </c>
      <c r="T90" s="59"/>
      <c r="U90" s="54" t="s">
        <v>815</v>
      </c>
      <c r="V90" s="54" t="s">
        <v>186</v>
      </c>
      <c r="W90" s="54" t="s">
        <v>170</v>
      </c>
      <c r="X90" s="55">
        <v>1.01917808219178</v>
      </c>
      <c r="Y90" s="55">
        <v>1.01917808219178</v>
      </c>
      <c r="Z90" s="55">
        <v>0.98630136986301298</v>
      </c>
      <c r="AA90" s="55">
        <v>1.01917808219178</v>
      </c>
      <c r="AB90" s="55">
        <v>0.98630136986301298</v>
      </c>
      <c r="AC90" s="55">
        <v>1.01917808219178</v>
      </c>
      <c r="AD90" s="55">
        <v>1.01917808219178</v>
      </c>
      <c r="AE90" s="55">
        <v>0.920547945205479</v>
      </c>
      <c r="AF90" s="55">
        <v>1.01917808219178</v>
      </c>
      <c r="AG90" s="55">
        <v>0.98630136986301298</v>
      </c>
      <c r="AH90" s="55">
        <v>1.01917808219178</v>
      </c>
      <c r="AI90" s="55">
        <v>0.98630136986301298</v>
      </c>
      <c r="AJ90" s="55">
        <v>0</v>
      </c>
      <c r="AK90" s="55">
        <v>0</v>
      </c>
      <c r="AL90" s="55">
        <v>0</v>
      </c>
      <c r="AM90" s="55">
        <v>0</v>
      </c>
      <c r="AN90" s="55">
        <v>0</v>
      </c>
      <c r="AO90" s="55">
        <v>0</v>
      </c>
      <c r="AP90" s="55">
        <v>0</v>
      </c>
      <c r="AQ90" s="55">
        <v>0</v>
      </c>
      <c r="AR90" s="55">
        <v>0</v>
      </c>
      <c r="AS90" s="55">
        <v>0</v>
      </c>
      <c r="AT90" s="55">
        <v>0</v>
      </c>
      <c r="AU90" s="55">
        <v>0</v>
      </c>
      <c r="AV90" s="68">
        <v>0</v>
      </c>
      <c r="AW90" s="68">
        <v>0</v>
      </c>
      <c r="AX90" s="68">
        <v>0</v>
      </c>
      <c r="AY90" s="68">
        <v>0</v>
      </c>
      <c r="AZ90" s="68">
        <v>0</v>
      </c>
      <c r="BA90" s="68">
        <v>0</v>
      </c>
      <c r="BB90" s="68">
        <v>0</v>
      </c>
      <c r="BC90" s="68">
        <v>0</v>
      </c>
      <c r="BD90" s="68">
        <v>0</v>
      </c>
      <c r="BE90" s="68">
        <v>0</v>
      </c>
      <c r="BF90" s="68">
        <v>0</v>
      </c>
      <c r="BG90" s="68">
        <v>0</v>
      </c>
      <c r="BH90" s="78">
        <v>0</v>
      </c>
      <c r="BI90" s="68">
        <v>0</v>
      </c>
      <c r="BJ90" s="68">
        <v>0</v>
      </c>
      <c r="BK90" s="68">
        <v>0</v>
      </c>
      <c r="BL90" s="68">
        <v>0</v>
      </c>
      <c r="BM90" s="68">
        <v>0</v>
      </c>
      <c r="BN90" s="68">
        <v>0</v>
      </c>
      <c r="BO90" s="68">
        <v>0</v>
      </c>
      <c r="BP90" s="68">
        <v>0</v>
      </c>
      <c r="BQ90">
        <v>0</v>
      </c>
      <c r="BR90">
        <v>0</v>
      </c>
      <c r="BS90" s="67">
        <v>0</v>
      </c>
      <c r="BT90" s="68">
        <f t="shared" si="12"/>
        <v>0</v>
      </c>
    </row>
    <row r="91" spans="1:72" ht="15" hidden="1" customHeight="1" x14ac:dyDescent="0.25">
      <c r="A91" s="21">
        <f t="shared" si="6"/>
        <v>0</v>
      </c>
      <c r="B91" s="21">
        <f t="shared" si="7"/>
        <v>0</v>
      </c>
      <c r="C91" s="21">
        <f t="shared" si="8"/>
        <v>0</v>
      </c>
      <c r="D91" s="21">
        <f t="shared" si="9"/>
        <v>0</v>
      </c>
      <c r="E91" s="21">
        <f t="shared" si="10"/>
        <v>0</v>
      </c>
      <c r="F91" s="59">
        <v>103</v>
      </c>
      <c r="G91" s="54" t="s">
        <v>816</v>
      </c>
      <c r="H91" s="54" t="s">
        <v>816</v>
      </c>
      <c r="I91" s="54" t="s">
        <v>172</v>
      </c>
      <c r="J91" s="54" t="s">
        <v>172</v>
      </c>
      <c r="K91" s="54" t="s">
        <v>773</v>
      </c>
      <c r="L91" s="54" t="s">
        <v>509</v>
      </c>
      <c r="M91" s="59"/>
      <c r="N91" s="54" t="s">
        <v>486</v>
      </c>
      <c r="O91" s="54" t="s">
        <v>815</v>
      </c>
      <c r="P91" s="59"/>
      <c r="Q91" s="54" t="s">
        <v>486</v>
      </c>
      <c r="R91" s="59">
        <v>0</v>
      </c>
      <c r="S91" s="59">
        <v>0</v>
      </c>
      <c r="T91" s="59"/>
      <c r="U91" s="54" t="s">
        <v>815</v>
      </c>
      <c r="V91" s="54" t="s">
        <v>172</v>
      </c>
      <c r="W91" s="54" t="s">
        <v>170</v>
      </c>
      <c r="X91" s="55">
        <v>0</v>
      </c>
      <c r="Y91" s="55">
        <v>0</v>
      </c>
      <c r="Z91" s="55">
        <v>0</v>
      </c>
      <c r="AA91" s="55">
        <v>0</v>
      </c>
      <c r="AB91" s="55">
        <v>0</v>
      </c>
      <c r="AC91" s="55">
        <v>0</v>
      </c>
      <c r="AD91" s="55">
        <v>0</v>
      </c>
      <c r="AE91" s="55">
        <v>0</v>
      </c>
      <c r="AF91" s="55">
        <v>0</v>
      </c>
      <c r="AG91" s="55">
        <v>0</v>
      </c>
      <c r="AH91" s="55">
        <v>0</v>
      </c>
      <c r="AI91" s="55">
        <v>0</v>
      </c>
      <c r="AJ91" s="55">
        <v>0</v>
      </c>
      <c r="AK91" s="55">
        <v>0</v>
      </c>
      <c r="AL91" s="55">
        <v>0</v>
      </c>
      <c r="AM91" s="55">
        <v>0</v>
      </c>
      <c r="AN91" s="55">
        <v>0</v>
      </c>
      <c r="AO91" s="55">
        <v>0</v>
      </c>
      <c r="AP91" s="55">
        <v>13.7777777777778</v>
      </c>
      <c r="AQ91" s="55">
        <v>12.4444444444444</v>
      </c>
      <c r="AR91" s="55">
        <v>13.7777777777778</v>
      </c>
      <c r="AS91" s="55">
        <v>0</v>
      </c>
      <c r="AT91" s="55">
        <v>0</v>
      </c>
      <c r="AU91" s="55">
        <v>0</v>
      </c>
      <c r="AV91" s="68">
        <v>6.7391304347826102</v>
      </c>
      <c r="AW91" s="68">
        <v>6.7391304347826102</v>
      </c>
      <c r="AX91" s="68">
        <v>6.5217391304347796</v>
      </c>
      <c r="AY91" s="68">
        <v>0</v>
      </c>
      <c r="AZ91" s="68">
        <v>0</v>
      </c>
      <c r="BA91" s="68">
        <v>0</v>
      </c>
      <c r="BB91" s="68">
        <v>0</v>
      </c>
      <c r="BC91" s="68">
        <v>0</v>
      </c>
      <c r="BD91" s="68">
        <v>0</v>
      </c>
      <c r="BE91" s="68">
        <v>0</v>
      </c>
      <c r="BF91" s="68">
        <v>0</v>
      </c>
      <c r="BG91" s="68">
        <v>0</v>
      </c>
      <c r="BH91" s="78">
        <v>0</v>
      </c>
      <c r="BI91" s="68">
        <v>0</v>
      </c>
      <c r="BJ91" s="68">
        <v>0</v>
      </c>
      <c r="BK91" s="68">
        <v>0</v>
      </c>
      <c r="BL91" s="68">
        <v>0</v>
      </c>
      <c r="BM91" s="68">
        <v>0</v>
      </c>
      <c r="BN91" s="68">
        <v>0</v>
      </c>
      <c r="BO91" s="68">
        <v>0</v>
      </c>
      <c r="BP91" s="68">
        <v>0</v>
      </c>
      <c r="BQ91">
        <v>0</v>
      </c>
      <c r="BR91">
        <v>0</v>
      </c>
      <c r="BS91" s="67">
        <v>0</v>
      </c>
      <c r="BT91" s="68">
        <f t="shared" si="12"/>
        <v>0</v>
      </c>
    </row>
    <row r="92" spans="1:72" ht="15" hidden="1" customHeight="1" x14ac:dyDescent="0.25">
      <c r="A92" s="21">
        <f t="shared" si="6"/>
        <v>0</v>
      </c>
      <c r="B92" s="21">
        <f t="shared" si="7"/>
        <v>0</v>
      </c>
      <c r="C92" s="21">
        <f t="shared" si="8"/>
        <v>0</v>
      </c>
      <c r="D92" s="21">
        <f t="shared" si="9"/>
        <v>0</v>
      </c>
      <c r="E92" s="21">
        <f t="shared" si="10"/>
        <v>0</v>
      </c>
      <c r="F92" s="59">
        <v>104</v>
      </c>
      <c r="G92" s="54" t="s">
        <v>817</v>
      </c>
      <c r="H92" s="54" t="s">
        <v>817</v>
      </c>
      <c r="I92" s="54" t="s">
        <v>188</v>
      </c>
      <c r="J92" s="54" t="s">
        <v>188</v>
      </c>
      <c r="K92" s="54" t="s">
        <v>773</v>
      </c>
      <c r="L92" s="54" t="s">
        <v>509</v>
      </c>
      <c r="M92" s="59"/>
      <c r="N92" s="54" t="s">
        <v>486</v>
      </c>
      <c r="O92" s="54" t="s">
        <v>815</v>
      </c>
      <c r="P92" s="59"/>
      <c r="Q92" s="54" t="s">
        <v>486</v>
      </c>
      <c r="R92" s="59">
        <v>0</v>
      </c>
      <c r="S92" s="59">
        <v>0</v>
      </c>
      <c r="T92" s="59"/>
      <c r="U92" s="54" t="s">
        <v>815</v>
      </c>
      <c r="V92" s="54" t="s">
        <v>188</v>
      </c>
      <c r="W92" s="54" t="s">
        <v>170</v>
      </c>
      <c r="X92" s="55">
        <v>0</v>
      </c>
      <c r="Y92" s="55">
        <v>0</v>
      </c>
      <c r="Z92" s="55">
        <v>0</v>
      </c>
      <c r="AA92" s="55">
        <v>0</v>
      </c>
      <c r="AB92" s="55">
        <v>0</v>
      </c>
      <c r="AC92" s="55">
        <v>0</v>
      </c>
      <c r="AD92" s="55">
        <v>0</v>
      </c>
      <c r="AE92" s="55">
        <v>0</v>
      </c>
      <c r="AF92" s="55">
        <v>0</v>
      </c>
      <c r="AG92" s="55">
        <v>0</v>
      </c>
      <c r="AH92" s="55">
        <v>0</v>
      </c>
      <c r="AI92" s="55">
        <v>0</v>
      </c>
      <c r="AJ92" s="55">
        <v>0</v>
      </c>
      <c r="AK92" s="55">
        <v>0</v>
      </c>
      <c r="AL92" s="55">
        <v>0</v>
      </c>
      <c r="AM92" s="55">
        <v>0</v>
      </c>
      <c r="AN92" s="55">
        <v>0</v>
      </c>
      <c r="AO92" s="55">
        <v>0</v>
      </c>
      <c r="AP92" s="55">
        <v>0</v>
      </c>
      <c r="AQ92" s="55">
        <v>0</v>
      </c>
      <c r="AR92" s="55">
        <v>0</v>
      </c>
      <c r="AS92" s="55">
        <v>0</v>
      </c>
      <c r="AT92" s="55">
        <v>0</v>
      </c>
      <c r="AU92" s="55">
        <v>0</v>
      </c>
      <c r="AV92" s="68">
        <v>0</v>
      </c>
      <c r="AW92" s="68">
        <v>0</v>
      </c>
      <c r="AX92" s="68">
        <v>0</v>
      </c>
      <c r="AY92" s="68">
        <v>0</v>
      </c>
      <c r="AZ92" s="68">
        <v>0</v>
      </c>
      <c r="BA92" s="68">
        <v>0</v>
      </c>
      <c r="BB92" s="68">
        <v>0</v>
      </c>
      <c r="BC92" s="68">
        <v>0</v>
      </c>
      <c r="BD92" s="68">
        <v>0</v>
      </c>
      <c r="BE92" s="68">
        <v>0</v>
      </c>
      <c r="BF92" s="68">
        <v>0</v>
      </c>
      <c r="BG92" s="68">
        <v>0</v>
      </c>
      <c r="BH92" s="78">
        <v>0</v>
      </c>
      <c r="BI92" s="68">
        <v>0</v>
      </c>
      <c r="BJ92" s="68">
        <v>0</v>
      </c>
      <c r="BK92" s="68">
        <v>0</v>
      </c>
      <c r="BL92" s="68">
        <v>0</v>
      </c>
      <c r="BM92" s="68">
        <v>0</v>
      </c>
      <c r="BN92" s="68">
        <v>0</v>
      </c>
      <c r="BO92" s="68">
        <v>0</v>
      </c>
      <c r="BP92" s="68">
        <v>0</v>
      </c>
      <c r="BQ92">
        <v>0</v>
      </c>
      <c r="BR92">
        <v>0</v>
      </c>
      <c r="BS92" s="67">
        <v>0</v>
      </c>
      <c r="BT92" s="68">
        <f t="shared" si="12"/>
        <v>0</v>
      </c>
    </row>
    <row r="93" spans="1:72" ht="15" hidden="1" customHeight="1" x14ac:dyDescent="0.25">
      <c r="A93" s="21">
        <f t="shared" si="6"/>
        <v>0</v>
      </c>
      <c r="B93" s="21">
        <f t="shared" si="7"/>
        <v>0</v>
      </c>
      <c r="C93" s="21">
        <f t="shared" si="8"/>
        <v>0</v>
      </c>
      <c r="D93" s="21">
        <f t="shared" si="9"/>
        <v>0</v>
      </c>
      <c r="E93" s="21">
        <f t="shared" si="10"/>
        <v>0</v>
      </c>
      <c r="F93" s="59">
        <v>105</v>
      </c>
      <c r="G93" s="54" t="s">
        <v>818</v>
      </c>
      <c r="H93" s="54" t="s">
        <v>818</v>
      </c>
      <c r="I93" s="54" t="s">
        <v>190</v>
      </c>
      <c r="J93" s="54" t="s">
        <v>190</v>
      </c>
      <c r="K93" s="54" t="s">
        <v>773</v>
      </c>
      <c r="L93" s="54" t="s">
        <v>509</v>
      </c>
      <c r="M93" s="59"/>
      <c r="N93" s="54" t="s">
        <v>486</v>
      </c>
      <c r="O93" s="54" t="s">
        <v>815</v>
      </c>
      <c r="P93" s="59"/>
      <c r="Q93" s="54" t="s">
        <v>486</v>
      </c>
      <c r="R93" s="59">
        <v>0</v>
      </c>
      <c r="S93" s="59">
        <v>0</v>
      </c>
      <c r="T93" s="59"/>
      <c r="U93" s="54" t="s">
        <v>815</v>
      </c>
      <c r="V93" s="54" t="s">
        <v>190</v>
      </c>
      <c r="W93" s="54" t="s">
        <v>170</v>
      </c>
      <c r="X93" s="55">
        <v>1.6986301369862999</v>
      </c>
      <c r="Y93" s="55">
        <v>1.6986301369862999</v>
      </c>
      <c r="Z93" s="55">
        <v>1.6438356164383601</v>
      </c>
      <c r="AA93" s="55">
        <v>1.6986301369862999</v>
      </c>
      <c r="AB93" s="55">
        <v>1.6438356164383601</v>
      </c>
      <c r="AC93" s="55">
        <v>1.6986301369862999</v>
      </c>
      <c r="AD93" s="55">
        <v>1.6986301369862999</v>
      </c>
      <c r="AE93" s="55">
        <v>1.5342465753424701</v>
      </c>
      <c r="AF93" s="55">
        <v>1.6986301369862999</v>
      </c>
      <c r="AG93" s="55">
        <v>1.6438356164383601</v>
      </c>
      <c r="AH93" s="55">
        <v>1.6986301369862999</v>
      </c>
      <c r="AI93" s="55">
        <v>1.6438356164383601</v>
      </c>
      <c r="AJ93" s="55">
        <v>0</v>
      </c>
      <c r="AK93" s="55">
        <v>0</v>
      </c>
      <c r="AL93" s="55">
        <v>0</v>
      </c>
      <c r="AM93" s="55">
        <v>0</v>
      </c>
      <c r="AN93" s="55">
        <v>0</v>
      </c>
      <c r="AO93" s="55">
        <v>0</v>
      </c>
      <c r="AP93" s="55">
        <v>0</v>
      </c>
      <c r="AQ93" s="55">
        <v>0</v>
      </c>
      <c r="AR93" s="55">
        <v>0</v>
      </c>
      <c r="AS93" s="55">
        <v>0</v>
      </c>
      <c r="AT93" s="55">
        <v>0</v>
      </c>
      <c r="AU93" s="55">
        <v>0</v>
      </c>
      <c r="AV93" s="68">
        <v>0</v>
      </c>
      <c r="AW93" s="68">
        <v>0</v>
      </c>
      <c r="AX93" s="68">
        <v>0</v>
      </c>
      <c r="AY93" s="68">
        <v>0</v>
      </c>
      <c r="AZ93" s="68">
        <v>0</v>
      </c>
      <c r="BA93" s="68">
        <v>0</v>
      </c>
      <c r="BB93" s="68">
        <v>0</v>
      </c>
      <c r="BC93" s="68">
        <v>0</v>
      </c>
      <c r="BD93" s="68">
        <v>0</v>
      </c>
      <c r="BE93" s="68">
        <v>0</v>
      </c>
      <c r="BF93" s="68">
        <v>0</v>
      </c>
      <c r="BG93" s="68">
        <v>0</v>
      </c>
      <c r="BH93" s="78">
        <v>0</v>
      </c>
      <c r="BI93" s="68">
        <v>0</v>
      </c>
      <c r="BJ93" s="68">
        <v>0</v>
      </c>
      <c r="BK93" s="68">
        <v>0</v>
      </c>
      <c r="BL93" s="68">
        <v>0</v>
      </c>
      <c r="BM93" s="68">
        <v>0</v>
      </c>
      <c r="BN93" s="68">
        <v>0</v>
      </c>
      <c r="BO93" s="68">
        <v>0</v>
      </c>
      <c r="BP93" s="68">
        <v>0</v>
      </c>
      <c r="BQ93">
        <v>0</v>
      </c>
      <c r="BR93">
        <v>0</v>
      </c>
      <c r="BS93" s="67">
        <v>0</v>
      </c>
      <c r="BT93" s="68">
        <f t="shared" si="12"/>
        <v>0</v>
      </c>
    </row>
    <row r="94" spans="1:72" ht="15" hidden="1" customHeight="1" x14ac:dyDescent="0.25">
      <c r="A94" s="21">
        <f t="shared" si="6"/>
        <v>105</v>
      </c>
      <c r="B94" s="21">
        <f t="shared" si="7"/>
        <v>44</v>
      </c>
      <c r="C94" s="21">
        <f t="shared" si="8"/>
        <v>61</v>
      </c>
      <c r="D94" s="21">
        <f t="shared" si="9"/>
        <v>0</v>
      </c>
      <c r="E94" s="21">
        <f t="shared" si="10"/>
        <v>0</v>
      </c>
      <c r="F94" s="59">
        <v>106</v>
      </c>
      <c r="G94" s="54" t="s">
        <v>819</v>
      </c>
      <c r="H94" s="54" t="s">
        <v>819</v>
      </c>
      <c r="I94" s="54" t="s">
        <v>176</v>
      </c>
      <c r="J94" s="54" t="s">
        <v>176</v>
      </c>
      <c r="K94" s="54" t="s">
        <v>773</v>
      </c>
      <c r="L94" s="54" t="s">
        <v>509</v>
      </c>
      <c r="M94" s="59"/>
      <c r="N94" s="54" t="s">
        <v>486</v>
      </c>
      <c r="O94" s="54" t="s">
        <v>815</v>
      </c>
      <c r="P94" s="59"/>
      <c r="Q94" s="54" t="s">
        <v>486</v>
      </c>
      <c r="R94" s="59">
        <v>0</v>
      </c>
      <c r="S94" s="59">
        <v>0</v>
      </c>
      <c r="T94" s="59"/>
      <c r="U94" s="54" t="s">
        <v>815</v>
      </c>
      <c r="V94" s="54" t="s">
        <v>176</v>
      </c>
      <c r="W94" s="54" t="s">
        <v>170</v>
      </c>
      <c r="X94" s="55">
        <v>0.42465753424657499</v>
      </c>
      <c r="Y94" s="55">
        <v>0.42465753424657499</v>
      </c>
      <c r="Z94" s="55">
        <v>0.41095890410958902</v>
      </c>
      <c r="AA94" s="55">
        <v>0.42465753424657499</v>
      </c>
      <c r="AB94" s="55">
        <v>0.41095890410958902</v>
      </c>
      <c r="AC94" s="55">
        <v>0.42465753424657499</v>
      </c>
      <c r="AD94" s="55">
        <v>0.42465753424657499</v>
      </c>
      <c r="AE94" s="55">
        <v>0.38356164383561597</v>
      </c>
      <c r="AF94" s="55">
        <v>0.42465753424657499</v>
      </c>
      <c r="AG94" s="55">
        <v>0.41095890410958902</v>
      </c>
      <c r="AH94" s="55">
        <v>0.42465753424657499</v>
      </c>
      <c r="AI94" s="55">
        <v>0.41095890410958902</v>
      </c>
      <c r="AJ94" s="55">
        <v>14.994565217391299</v>
      </c>
      <c r="AK94" s="55">
        <v>14.994565217391299</v>
      </c>
      <c r="AL94" s="55">
        <v>14.5108695652174</v>
      </c>
      <c r="AM94" s="55">
        <v>14.994565217391299</v>
      </c>
      <c r="AN94" s="55">
        <v>14.5108695652174</v>
      </c>
      <c r="AO94" s="55">
        <v>14.994565217391299</v>
      </c>
      <c r="AP94" s="55">
        <v>14.466666666666701</v>
      </c>
      <c r="AQ94" s="55">
        <v>13.0666666666667</v>
      </c>
      <c r="AR94" s="55">
        <v>14.466666666666701</v>
      </c>
      <c r="AS94" s="55">
        <v>12.527472527472501</v>
      </c>
      <c r="AT94" s="55">
        <v>12.945054945055</v>
      </c>
      <c r="AU94" s="55">
        <v>12.527472527472501</v>
      </c>
      <c r="AV94" s="68">
        <v>34.0326086956522</v>
      </c>
      <c r="AW94" s="68">
        <v>34.0326086956522</v>
      </c>
      <c r="AX94" s="68">
        <v>32.934782608695699</v>
      </c>
      <c r="AY94" s="68">
        <v>17.8586956521739</v>
      </c>
      <c r="AZ94" s="68">
        <v>17.2826086956522</v>
      </c>
      <c r="BA94" s="68">
        <v>17.8586956521739</v>
      </c>
      <c r="BB94" s="68">
        <v>27.252747252747302</v>
      </c>
      <c r="BC94" s="68">
        <v>25.4945054945055</v>
      </c>
      <c r="BD94" s="68">
        <v>27.252747252747302</v>
      </c>
      <c r="BE94" s="68">
        <v>11.868131868131901</v>
      </c>
      <c r="BF94" s="68">
        <v>12.2637362637363</v>
      </c>
      <c r="BG94" s="68">
        <v>11.868131868131901</v>
      </c>
      <c r="BH94" s="78">
        <v>20</v>
      </c>
      <c r="BI94" s="68">
        <v>24</v>
      </c>
      <c r="BJ94" s="68">
        <v>0</v>
      </c>
      <c r="BK94" s="68">
        <v>0</v>
      </c>
      <c r="BL94" s="68">
        <v>61</v>
      </c>
      <c r="BM94" s="68">
        <v>0</v>
      </c>
      <c r="BN94" s="68">
        <v>0</v>
      </c>
      <c r="BO94" s="68">
        <v>0</v>
      </c>
      <c r="BP94" s="68">
        <v>0</v>
      </c>
      <c r="BQ94">
        <v>0</v>
      </c>
      <c r="BR94">
        <v>0</v>
      </c>
      <c r="BS94" s="67">
        <v>0</v>
      </c>
      <c r="BT94" s="68">
        <f t="shared" si="12"/>
        <v>61</v>
      </c>
    </row>
    <row r="95" spans="1:72" ht="15" hidden="1" customHeight="1" x14ac:dyDescent="0.25">
      <c r="A95" s="21">
        <f t="shared" si="6"/>
        <v>20</v>
      </c>
      <c r="B95" s="21">
        <f t="shared" si="7"/>
        <v>0</v>
      </c>
      <c r="C95" s="21">
        <f t="shared" si="8"/>
        <v>20</v>
      </c>
      <c r="D95" s="21">
        <f t="shared" si="9"/>
        <v>0</v>
      </c>
      <c r="E95" s="21">
        <f t="shared" si="10"/>
        <v>0</v>
      </c>
      <c r="F95" s="59">
        <v>107</v>
      </c>
      <c r="G95" s="54" t="s">
        <v>820</v>
      </c>
      <c r="H95" s="54" t="s">
        <v>820</v>
      </c>
      <c r="I95" s="54" t="s">
        <v>174</v>
      </c>
      <c r="J95" s="54" t="s">
        <v>174</v>
      </c>
      <c r="K95" s="54" t="s">
        <v>773</v>
      </c>
      <c r="L95" s="54" t="s">
        <v>509</v>
      </c>
      <c r="M95" s="59"/>
      <c r="N95" s="54" t="s">
        <v>486</v>
      </c>
      <c r="O95" s="54" t="s">
        <v>815</v>
      </c>
      <c r="P95" s="59"/>
      <c r="Q95" s="54" t="s">
        <v>486</v>
      </c>
      <c r="R95" s="59">
        <v>0</v>
      </c>
      <c r="S95" s="59">
        <v>0</v>
      </c>
      <c r="T95" s="59"/>
      <c r="U95" s="54" t="s">
        <v>815</v>
      </c>
      <c r="V95" s="54" t="s">
        <v>174</v>
      </c>
      <c r="W95" s="54" t="s">
        <v>170</v>
      </c>
      <c r="X95" s="55">
        <v>20.298630136986301</v>
      </c>
      <c r="Y95" s="55">
        <v>20.298630136986301</v>
      </c>
      <c r="Z95" s="55">
        <v>19.643835616438398</v>
      </c>
      <c r="AA95" s="55">
        <v>20.298630136986301</v>
      </c>
      <c r="AB95" s="55">
        <v>19.643835616438398</v>
      </c>
      <c r="AC95" s="55">
        <v>20.298630136986301</v>
      </c>
      <c r="AD95" s="55">
        <v>20.298630136986301</v>
      </c>
      <c r="AE95" s="55">
        <v>18.334246575342501</v>
      </c>
      <c r="AF95" s="55">
        <v>20.298630136986301</v>
      </c>
      <c r="AG95" s="55">
        <v>19.643835616438398</v>
      </c>
      <c r="AH95" s="55">
        <v>20.298630136986301</v>
      </c>
      <c r="AI95" s="55">
        <v>19.643835616438398</v>
      </c>
      <c r="AJ95" s="55">
        <v>0</v>
      </c>
      <c r="AK95" s="55">
        <v>0</v>
      </c>
      <c r="AL95" s="55">
        <v>0</v>
      </c>
      <c r="AM95" s="55">
        <v>0</v>
      </c>
      <c r="AN95" s="55">
        <v>0</v>
      </c>
      <c r="AO95" s="55">
        <v>0</v>
      </c>
      <c r="AP95" s="55">
        <v>0</v>
      </c>
      <c r="AQ95" s="55">
        <v>0</v>
      </c>
      <c r="AR95" s="55">
        <v>0</v>
      </c>
      <c r="AS95" s="55">
        <v>3.2967032967033001</v>
      </c>
      <c r="AT95" s="55">
        <v>3.40659340659341</v>
      </c>
      <c r="AU95" s="55">
        <v>3.2967032967033001</v>
      </c>
      <c r="AV95" s="68">
        <v>12.4673913043478</v>
      </c>
      <c r="AW95" s="68">
        <v>12.4673913043478</v>
      </c>
      <c r="AX95" s="68">
        <v>12.065217391304399</v>
      </c>
      <c r="AY95" s="68">
        <v>0</v>
      </c>
      <c r="AZ95" s="68">
        <v>0</v>
      </c>
      <c r="BA95" s="68">
        <v>0</v>
      </c>
      <c r="BB95" s="68">
        <v>0</v>
      </c>
      <c r="BC95" s="68">
        <v>0</v>
      </c>
      <c r="BD95" s="68">
        <v>0</v>
      </c>
      <c r="BE95" s="68">
        <v>0</v>
      </c>
      <c r="BF95" s="68">
        <v>0</v>
      </c>
      <c r="BG95" s="68">
        <v>0</v>
      </c>
      <c r="BH95" s="78">
        <v>0</v>
      </c>
      <c r="BI95" s="68">
        <v>0</v>
      </c>
      <c r="BJ95" s="68">
        <v>0</v>
      </c>
      <c r="BK95" s="68">
        <v>20</v>
      </c>
      <c r="BL95" s="68">
        <v>0</v>
      </c>
      <c r="BM95" s="68">
        <v>0</v>
      </c>
      <c r="BN95" s="68">
        <v>0</v>
      </c>
      <c r="BO95" s="68">
        <v>0</v>
      </c>
      <c r="BP95" s="68">
        <v>0</v>
      </c>
      <c r="BQ95">
        <v>0</v>
      </c>
      <c r="BR95">
        <v>0</v>
      </c>
      <c r="BS95" s="67">
        <v>0</v>
      </c>
      <c r="BT95" s="68">
        <f t="shared" si="12"/>
        <v>20</v>
      </c>
    </row>
    <row r="96" spans="1:72" ht="15" hidden="1" customHeight="1" x14ac:dyDescent="0.25">
      <c r="A96" s="21">
        <f t="shared" si="6"/>
        <v>0</v>
      </c>
      <c r="B96" s="21">
        <f t="shared" si="7"/>
        <v>0</v>
      </c>
      <c r="C96" s="21">
        <f t="shared" si="8"/>
        <v>0</v>
      </c>
      <c r="D96" s="21">
        <f t="shared" si="9"/>
        <v>0</v>
      </c>
      <c r="E96" s="21">
        <f t="shared" si="10"/>
        <v>0</v>
      </c>
      <c r="F96" s="59">
        <v>108</v>
      </c>
      <c r="G96" s="54" t="s">
        <v>821</v>
      </c>
      <c r="H96" s="54" t="s">
        <v>821</v>
      </c>
      <c r="I96" s="54" t="s">
        <v>192</v>
      </c>
      <c r="J96" s="54" t="s">
        <v>192</v>
      </c>
      <c r="K96" s="54" t="s">
        <v>773</v>
      </c>
      <c r="L96" s="54" t="s">
        <v>509</v>
      </c>
      <c r="M96" s="59"/>
      <c r="N96" s="54" t="s">
        <v>486</v>
      </c>
      <c r="O96" s="54" t="s">
        <v>815</v>
      </c>
      <c r="P96" s="59"/>
      <c r="Q96" s="54" t="s">
        <v>486</v>
      </c>
      <c r="R96" s="59">
        <v>0</v>
      </c>
      <c r="S96" s="59">
        <v>0</v>
      </c>
      <c r="T96" s="59"/>
      <c r="U96" s="54" t="s">
        <v>815</v>
      </c>
      <c r="V96" s="54" t="s">
        <v>192</v>
      </c>
      <c r="W96" s="54" t="s">
        <v>170</v>
      </c>
      <c r="X96" s="55">
        <v>95.208219178082203</v>
      </c>
      <c r="Y96" s="55">
        <v>95.208219178082203</v>
      </c>
      <c r="Z96" s="55">
        <v>92.136986301369902</v>
      </c>
      <c r="AA96" s="55">
        <v>95.208219178082203</v>
      </c>
      <c r="AB96" s="55">
        <v>92.136986301369902</v>
      </c>
      <c r="AC96" s="55">
        <v>95.208219178082203</v>
      </c>
      <c r="AD96" s="55">
        <v>95.208219178082203</v>
      </c>
      <c r="AE96" s="55">
        <v>85.9945205479452</v>
      </c>
      <c r="AF96" s="55">
        <v>95.208219178082203</v>
      </c>
      <c r="AG96" s="55">
        <v>92.136986301369902</v>
      </c>
      <c r="AH96" s="55">
        <v>95.208219178082203</v>
      </c>
      <c r="AI96" s="55">
        <v>92.136986301369902</v>
      </c>
      <c r="AJ96" s="55">
        <v>0</v>
      </c>
      <c r="AK96" s="55">
        <v>0</v>
      </c>
      <c r="AL96" s="55">
        <v>0</v>
      </c>
      <c r="AM96" s="55">
        <v>0</v>
      </c>
      <c r="AN96" s="55">
        <v>0</v>
      </c>
      <c r="AO96" s="55">
        <v>0</v>
      </c>
      <c r="AP96" s="55">
        <v>0</v>
      </c>
      <c r="AQ96" s="55">
        <v>0</v>
      </c>
      <c r="AR96" s="55">
        <v>0</v>
      </c>
      <c r="AS96" s="55">
        <v>6.5934065934066002</v>
      </c>
      <c r="AT96" s="55">
        <v>6.8131868131868201</v>
      </c>
      <c r="AU96" s="55">
        <v>6.5934065934066002</v>
      </c>
      <c r="AV96" s="68">
        <v>0</v>
      </c>
      <c r="AW96" s="68">
        <v>0</v>
      </c>
      <c r="AX96" s="68">
        <v>0</v>
      </c>
      <c r="AY96" s="68">
        <v>0</v>
      </c>
      <c r="AZ96" s="68">
        <v>0</v>
      </c>
      <c r="BA96" s="68">
        <v>0</v>
      </c>
      <c r="BB96" s="68">
        <v>0</v>
      </c>
      <c r="BC96" s="68">
        <v>0</v>
      </c>
      <c r="BD96" s="68">
        <v>0</v>
      </c>
      <c r="BE96" s="68">
        <v>19.450549450549499</v>
      </c>
      <c r="BF96" s="68">
        <v>20.098901098901099</v>
      </c>
      <c r="BG96" s="68">
        <v>19.450549450549499</v>
      </c>
      <c r="BH96" s="78">
        <v>0</v>
      </c>
      <c r="BI96" s="68">
        <v>0</v>
      </c>
      <c r="BJ96" s="68">
        <v>0</v>
      </c>
      <c r="BK96" s="68">
        <v>0</v>
      </c>
      <c r="BL96" s="68">
        <v>0</v>
      </c>
      <c r="BM96" s="68">
        <v>0</v>
      </c>
      <c r="BN96" s="68">
        <v>0</v>
      </c>
      <c r="BO96" s="68">
        <v>0</v>
      </c>
      <c r="BP96" s="68">
        <v>0</v>
      </c>
      <c r="BQ96">
        <v>0</v>
      </c>
      <c r="BR96">
        <v>0</v>
      </c>
      <c r="BS96" s="67">
        <v>0</v>
      </c>
      <c r="BT96" s="68">
        <f t="shared" si="12"/>
        <v>0</v>
      </c>
    </row>
    <row r="97" spans="1:72" ht="15" hidden="1" customHeight="1" x14ac:dyDescent="0.25">
      <c r="A97" s="21">
        <f t="shared" si="6"/>
        <v>20</v>
      </c>
      <c r="B97" s="21">
        <f t="shared" si="7"/>
        <v>0</v>
      </c>
      <c r="C97" s="21">
        <f t="shared" si="8"/>
        <v>0</v>
      </c>
      <c r="D97" s="21">
        <f t="shared" si="9"/>
        <v>20</v>
      </c>
      <c r="E97" s="21">
        <f t="shared" si="10"/>
        <v>0</v>
      </c>
      <c r="F97" s="59">
        <v>109</v>
      </c>
      <c r="G97" s="54" t="s">
        <v>822</v>
      </c>
      <c r="H97" s="54" t="s">
        <v>822</v>
      </c>
      <c r="I97" s="54" t="s">
        <v>194</v>
      </c>
      <c r="J97" s="54" t="s">
        <v>194</v>
      </c>
      <c r="K97" s="54" t="s">
        <v>773</v>
      </c>
      <c r="L97" s="54" t="s">
        <v>509</v>
      </c>
      <c r="M97" s="59"/>
      <c r="N97" s="54" t="s">
        <v>486</v>
      </c>
      <c r="O97" s="54" t="s">
        <v>815</v>
      </c>
      <c r="P97" s="59"/>
      <c r="Q97" s="54" t="s">
        <v>486</v>
      </c>
      <c r="R97" s="59">
        <v>0</v>
      </c>
      <c r="S97" s="59">
        <v>0</v>
      </c>
      <c r="T97" s="59"/>
      <c r="U97" s="54" t="s">
        <v>815</v>
      </c>
      <c r="V97" s="54" t="s">
        <v>194</v>
      </c>
      <c r="W97" s="54" t="s">
        <v>170</v>
      </c>
      <c r="X97" s="55">
        <v>1.6986301369862999</v>
      </c>
      <c r="Y97" s="55">
        <v>1.6986301369862999</v>
      </c>
      <c r="Z97" s="55">
        <v>1.6438356164383601</v>
      </c>
      <c r="AA97" s="55">
        <v>1.6986301369862999</v>
      </c>
      <c r="AB97" s="55">
        <v>1.6438356164383601</v>
      </c>
      <c r="AC97" s="55">
        <v>1.6986301369862999</v>
      </c>
      <c r="AD97" s="55">
        <v>1.6986301369862999</v>
      </c>
      <c r="AE97" s="55">
        <v>1.5342465753424701</v>
      </c>
      <c r="AF97" s="55">
        <v>1.6986301369862999</v>
      </c>
      <c r="AG97" s="55">
        <v>1.6438356164383601</v>
      </c>
      <c r="AH97" s="55">
        <v>1.6986301369862999</v>
      </c>
      <c r="AI97" s="55">
        <v>1.6438356164383601</v>
      </c>
      <c r="AJ97" s="55">
        <v>0</v>
      </c>
      <c r="AK97" s="55">
        <v>0</v>
      </c>
      <c r="AL97" s="55">
        <v>0</v>
      </c>
      <c r="AM97" s="55">
        <v>0</v>
      </c>
      <c r="AN97" s="55">
        <v>0</v>
      </c>
      <c r="AO97" s="55">
        <v>0</v>
      </c>
      <c r="AP97" s="55">
        <v>0</v>
      </c>
      <c r="AQ97" s="55">
        <v>0</v>
      </c>
      <c r="AR97" s="55">
        <v>0</v>
      </c>
      <c r="AS97" s="55">
        <v>0</v>
      </c>
      <c r="AT97" s="55">
        <v>0</v>
      </c>
      <c r="AU97" s="55">
        <v>0</v>
      </c>
      <c r="AV97" s="68">
        <v>0</v>
      </c>
      <c r="AW97" s="68">
        <v>0</v>
      </c>
      <c r="AX97" s="68">
        <v>0</v>
      </c>
      <c r="AY97" s="68">
        <v>0</v>
      </c>
      <c r="AZ97" s="68">
        <v>0</v>
      </c>
      <c r="BA97" s="68">
        <v>0</v>
      </c>
      <c r="BB97" s="68">
        <v>0</v>
      </c>
      <c r="BC97" s="68">
        <v>0</v>
      </c>
      <c r="BD97" s="68">
        <v>0</v>
      </c>
      <c r="BE97" s="68">
        <v>0</v>
      </c>
      <c r="BF97" s="68">
        <v>0</v>
      </c>
      <c r="BG97" s="68">
        <v>0</v>
      </c>
      <c r="BH97" s="78">
        <v>0</v>
      </c>
      <c r="BI97" s="68">
        <v>0</v>
      </c>
      <c r="BJ97" s="68">
        <v>0</v>
      </c>
      <c r="BK97" s="68">
        <v>0</v>
      </c>
      <c r="BL97" s="68">
        <v>0</v>
      </c>
      <c r="BM97" s="68">
        <v>0</v>
      </c>
      <c r="BN97" s="68">
        <v>0</v>
      </c>
      <c r="BO97" s="68">
        <v>0</v>
      </c>
      <c r="BP97" s="68">
        <v>20</v>
      </c>
      <c r="BQ97">
        <v>0</v>
      </c>
      <c r="BR97">
        <v>0</v>
      </c>
      <c r="BS97" s="67">
        <v>0</v>
      </c>
      <c r="BT97" s="68">
        <f t="shared" si="12"/>
        <v>0</v>
      </c>
    </row>
    <row r="98" spans="1:72" ht="15" hidden="1" customHeight="1" x14ac:dyDescent="0.25">
      <c r="A98" s="21">
        <f t="shared" si="6"/>
        <v>0</v>
      </c>
      <c r="B98" s="21">
        <f t="shared" si="7"/>
        <v>0</v>
      </c>
      <c r="C98" s="21">
        <f t="shared" si="8"/>
        <v>0</v>
      </c>
      <c r="D98" s="21">
        <f t="shared" si="9"/>
        <v>0</v>
      </c>
      <c r="E98" s="21">
        <f t="shared" si="10"/>
        <v>0</v>
      </c>
      <c r="F98" s="59">
        <v>110</v>
      </c>
      <c r="G98" s="54" t="s">
        <v>823</v>
      </c>
      <c r="H98" s="54" t="s">
        <v>823</v>
      </c>
      <c r="I98" s="54" t="s">
        <v>180</v>
      </c>
      <c r="J98" s="54" t="s">
        <v>180</v>
      </c>
      <c r="K98" s="54" t="s">
        <v>773</v>
      </c>
      <c r="L98" s="54" t="s">
        <v>509</v>
      </c>
      <c r="M98" s="59"/>
      <c r="N98" s="54" t="s">
        <v>486</v>
      </c>
      <c r="O98" s="54" t="s">
        <v>815</v>
      </c>
      <c r="P98" s="59"/>
      <c r="Q98" s="54" t="s">
        <v>486</v>
      </c>
      <c r="R98" s="59">
        <v>0</v>
      </c>
      <c r="S98" s="59">
        <v>0</v>
      </c>
      <c r="T98" s="59"/>
      <c r="U98" s="54" t="s">
        <v>815</v>
      </c>
      <c r="V98" s="54" t="s">
        <v>180</v>
      </c>
      <c r="W98" s="54" t="s">
        <v>170</v>
      </c>
      <c r="X98" s="55">
        <v>0</v>
      </c>
      <c r="Y98" s="55">
        <v>0</v>
      </c>
      <c r="Z98" s="55">
        <v>0</v>
      </c>
      <c r="AA98" s="55">
        <v>0</v>
      </c>
      <c r="AB98" s="55">
        <v>0</v>
      </c>
      <c r="AC98" s="55">
        <v>0</v>
      </c>
      <c r="AD98" s="55">
        <v>0</v>
      </c>
      <c r="AE98" s="55">
        <v>0</v>
      </c>
      <c r="AF98" s="55">
        <v>0</v>
      </c>
      <c r="AG98" s="55">
        <v>0</v>
      </c>
      <c r="AH98" s="55">
        <v>0</v>
      </c>
      <c r="AI98" s="55">
        <v>0</v>
      </c>
      <c r="AJ98" s="55">
        <v>0</v>
      </c>
      <c r="AK98" s="55">
        <v>0</v>
      </c>
      <c r="AL98" s="55">
        <v>0</v>
      </c>
      <c r="AM98" s="55">
        <v>0</v>
      </c>
      <c r="AN98" s="55">
        <v>0</v>
      </c>
      <c r="AO98" s="55">
        <v>0</v>
      </c>
      <c r="AP98" s="55">
        <v>0</v>
      </c>
      <c r="AQ98" s="55">
        <v>0</v>
      </c>
      <c r="AR98" s="55">
        <v>0</v>
      </c>
      <c r="AS98" s="55">
        <v>0</v>
      </c>
      <c r="AT98" s="55">
        <v>0</v>
      </c>
      <c r="AU98" s="55">
        <v>0</v>
      </c>
      <c r="AV98" s="68">
        <v>0</v>
      </c>
      <c r="AW98" s="68">
        <v>0</v>
      </c>
      <c r="AX98" s="68">
        <v>0</v>
      </c>
      <c r="AY98" s="68">
        <v>0</v>
      </c>
      <c r="AZ98" s="68">
        <v>0</v>
      </c>
      <c r="BA98" s="68">
        <v>0</v>
      </c>
      <c r="BB98" s="68">
        <v>0</v>
      </c>
      <c r="BC98" s="68">
        <v>0</v>
      </c>
      <c r="BD98" s="68">
        <v>0</v>
      </c>
      <c r="BE98" s="68">
        <v>0</v>
      </c>
      <c r="BF98" s="68">
        <v>0</v>
      </c>
      <c r="BG98" s="68">
        <v>0</v>
      </c>
      <c r="BH98" s="78">
        <v>0</v>
      </c>
      <c r="BI98" s="68">
        <v>0</v>
      </c>
      <c r="BJ98" s="68">
        <v>0</v>
      </c>
      <c r="BK98" s="68">
        <v>0</v>
      </c>
      <c r="BL98" s="68">
        <v>0</v>
      </c>
      <c r="BM98" s="68">
        <v>0</v>
      </c>
      <c r="BN98" s="68">
        <v>0</v>
      </c>
      <c r="BO98" s="68">
        <v>0</v>
      </c>
      <c r="BP98" s="68">
        <v>0</v>
      </c>
      <c r="BQ98">
        <v>0</v>
      </c>
      <c r="BR98">
        <v>0</v>
      </c>
      <c r="BS98" s="67">
        <v>0</v>
      </c>
      <c r="BT98" s="68">
        <f t="shared" si="12"/>
        <v>0</v>
      </c>
    </row>
    <row r="99" spans="1:72" ht="15" hidden="1" customHeight="1" x14ac:dyDescent="0.25">
      <c r="A99" s="21">
        <f t="shared" si="6"/>
        <v>0</v>
      </c>
      <c r="B99" s="21">
        <f t="shared" si="7"/>
        <v>0</v>
      </c>
      <c r="C99" s="21">
        <f t="shared" si="8"/>
        <v>0</v>
      </c>
      <c r="D99" s="21">
        <f t="shared" si="9"/>
        <v>0</v>
      </c>
      <c r="E99" s="21">
        <f t="shared" si="10"/>
        <v>0</v>
      </c>
      <c r="F99" s="59">
        <v>111</v>
      </c>
      <c r="G99" s="54" t="s">
        <v>824</v>
      </c>
      <c r="H99" s="54" t="s">
        <v>824</v>
      </c>
      <c r="I99" s="54" t="s">
        <v>182</v>
      </c>
      <c r="J99" s="54" t="s">
        <v>182</v>
      </c>
      <c r="K99" s="54" t="s">
        <v>773</v>
      </c>
      <c r="L99" s="54" t="s">
        <v>509</v>
      </c>
      <c r="M99" s="59"/>
      <c r="N99" s="54" t="s">
        <v>486</v>
      </c>
      <c r="O99" s="54" t="s">
        <v>815</v>
      </c>
      <c r="P99" s="59"/>
      <c r="Q99" s="54" t="s">
        <v>486</v>
      </c>
      <c r="R99" s="59">
        <v>0</v>
      </c>
      <c r="S99" s="59">
        <v>0</v>
      </c>
      <c r="T99" s="59"/>
      <c r="U99" s="54" t="s">
        <v>815</v>
      </c>
      <c r="V99" s="54" t="s">
        <v>182</v>
      </c>
      <c r="W99" s="54" t="s">
        <v>170</v>
      </c>
      <c r="X99" s="55">
        <v>0</v>
      </c>
      <c r="Y99" s="55">
        <v>0</v>
      </c>
      <c r="Z99" s="55">
        <v>0</v>
      </c>
      <c r="AA99" s="55">
        <v>0</v>
      </c>
      <c r="AB99" s="55">
        <v>0</v>
      </c>
      <c r="AC99" s="55">
        <v>0</v>
      </c>
      <c r="AD99" s="55">
        <v>0</v>
      </c>
      <c r="AE99" s="55">
        <v>0</v>
      </c>
      <c r="AF99" s="55">
        <v>0</v>
      </c>
      <c r="AG99" s="55">
        <v>0</v>
      </c>
      <c r="AH99" s="55">
        <v>0</v>
      </c>
      <c r="AI99" s="55">
        <v>0</v>
      </c>
      <c r="AJ99" s="55">
        <v>0.67391304347825998</v>
      </c>
      <c r="AK99" s="55">
        <v>0.67391304347825998</v>
      </c>
      <c r="AL99" s="55">
        <v>0.65217391304347805</v>
      </c>
      <c r="AM99" s="55">
        <v>0.67391304347825998</v>
      </c>
      <c r="AN99" s="55">
        <v>0.65217391304347805</v>
      </c>
      <c r="AO99" s="55">
        <v>0.67391304347825998</v>
      </c>
      <c r="AP99" s="55">
        <v>0</v>
      </c>
      <c r="AQ99" s="55">
        <v>0</v>
      </c>
      <c r="AR99" s="55">
        <v>0</v>
      </c>
      <c r="AS99" s="55">
        <v>6.5934065934066002</v>
      </c>
      <c r="AT99" s="55">
        <v>6.8131868131868201</v>
      </c>
      <c r="AU99" s="55">
        <v>6.5934065934066002</v>
      </c>
      <c r="AV99" s="68">
        <v>0</v>
      </c>
      <c r="AW99" s="68">
        <v>0</v>
      </c>
      <c r="AX99" s="68">
        <v>0</v>
      </c>
      <c r="AY99" s="68">
        <v>6.7391304347826102</v>
      </c>
      <c r="AZ99" s="68">
        <v>6.5217391304347796</v>
      </c>
      <c r="BA99" s="68">
        <v>6.7391304347826102</v>
      </c>
      <c r="BB99" s="68">
        <v>0.340659340659341</v>
      </c>
      <c r="BC99" s="68">
        <v>0.31868131868131899</v>
      </c>
      <c r="BD99" s="68">
        <v>0.340659340659341</v>
      </c>
      <c r="BE99" s="68">
        <v>0</v>
      </c>
      <c r="BF99" s="68">
        <v>0</v>
      </c>
      <c r="BG99" s="68">
        <v>0</v>
      </c>
      <c r="BH99" s="78">
        <v>0</v>
      </c>
      <c r="BI99" s="68">
        <v>0</v>
      </c>
      <c r="BJ99" s="68">
        <v>0</v>
      </c>
      <c r="BK99" s="68">
        <v>0</v>
      </c>
      <c r="BL99" s="68">
        <v>0</v>
      </c>
      <c r="BM99" s="68">
        <v>0</v>
      </c>
      <c r="BN99" s="68">
        <v>0</v>
      </c>
      <c r="BO99" s="68">
        <v>0</v>
      </c>
      <c r="BP99" s="68">
        <v>0</v>
      </c>
      <c r="BQ99">
        <v>0</v>
      </c>
      <c r="BR99">
        <v>0</v>
      </c>
      <c r="BS99" s="67">
        <v>0</v>
      </c>
      <c r="BT99" s="68">
        <f t="shared" si="12"/>
        <v>0</v>
      </c>
    </row>
    <row r="100" spans="1:72" ht="15" hidden="1" customHeight="1" x14ac:dyDescent="0.25">
      <c r="A100" s="21">
        <f t="shared" si="6"/>
        <v>0</v>
      </c>
      <c r="B100" s="21">
        <f t="shared" si="7"/>
        <v>0</v>
      </c>
      <c r="C100" s="21">
        <f t="shared" si="8"/>
        <v>0</v>
      </c>
      <c r="D100" s="21">
        <f t="shared" si="9"/>
        <v>0</v>
      </c>
      <c r="E100" s="21">
        <f t="shared" si="10"/>
        <v>0</v>
      </c>
      <c r="F100" s="59">
        <v>112</v>
      </c>
      <c r="G100" s="54" t="s">
        <v>825</v>
      </c>
      <c r="H100" s="54" t="s">
        <v>825</v>
      </c>
      <c r="I100" s="54" t="s">
        <v>178</v>
      </c>
      <c r="J100" s="54" t="s">
        <v>178</v>
      </c>
      <c r="K100" s="54" t="s">
        <v>773</v>
      </c>
      <c r="L100" s="54" t="s">
        <v>509</v>
      </c>
      <c r="M100" s="59"/>
      <c r="N100" s="54" t="s">
        <v>486</v>
      </c>
      <c r="O100" s="54" t="s">
        <v>815</v>
      </c>
      <c r="P100" s="59"/>
      <c r="Q100" s="54" t="s">
        <v>486</v>
      </c>
      <c r="R100" s="59">
        <v>0</v>
      </c>
      <c r="S100" s="59">
        <v>0</v>
      </c>
      <c r="T100" s="59"/>
      <c r="U100" s="54" t="s">
        <v>815</v>
      </c>
      <c r="V100" s="54" t="s">
        <v>178</v>
      </c>
      <c r="W100" s="54" t="s">
        <v>170</v>
      </c>
      <c r="X100" s="55">
        <v>4.0767123287671199</v>
      </c>
      <c r="Y100" s="55">
        <v>4.0767123287671199</v>
      </c>
      <c r="Z100" s="55">
        <v>3.9452054794520501</v>
      </c>
      <c r="AA100" s="55">
        <v>4.0767123287671199</v>
      </c>
      <c r="AB100" s="55">
        <v>3.9452054794520501</v>
      </c>
      <c r="AC100" s="55">
        <v>4.0767123287671199</v>
      </c>
      <c r="AD100" s="55">
        <v>4.0767123287671199</v>
      </c>
      <c r="AE100" s="55">
        <v>3.68219178082192</v>
      </c>
      <c r="AF100" s="55">
        <v>4.0767123287671199</v>
      </c>
      <c r="AG100" s="55">
        <v>3.9452054794520501</v>
      </c>
      <c r="AH100" s="55">
        <v>4.0767123287671199</v>
      </c>
      <c r="AI100" s="55">
        <v>3.9452054794520501</v>
      </c>
      <c r="AJ100" s="55">
        <v>0</v>
      </c>
      <c r="AK100" s="55">
        <v>0</v>
      </c>
      <c r="AL100" s="55">
        <v>0</v>
      </c>
      <c r="AM100" s="55">
        <v>0</v>
      </c>
      <c r="AN100" s="55">
        <v>0</v>
      </c>
      <c r="AO100" s="55">
        <v>0</v>
      </c>
      <c r="AP100" s="55">
        <v>0</v>
      </c>
      <c r="AQ100" s="55">
        <v>0</v>
      </c>
      <c r="AR100" s="55">
        <v>0</v>
      </c>
      <c r="AS100" s="55">
        <v>0</v>
      </c>
      <c r="AT100" s="55">
        <v>0</v>
      </c>
      <c r="AU100" s="55">
        <v>0</v>
      </c>
      <c r="AV100" s="68">
        <v>0.33695652173912999</v>
      </c>
      <c r="AW100" s="68">
        <v>0.33695652173912999</v>
      </c>
      <c r="AX100" s="68">
        <v>0.32608695652173902</v>
      </c>
      <c r="AY100" s="68">
        <v>0</v>
      </c>
      <c r="AZ100" s="68">
        <v>0</v>
      </c>
      <c r="BA100" s="68">
        <v>0</v>
      </c>
      <c r="BB100" s="68">
        <v>0</v>
      </c>
      <c r="BC100" s="68">
        <v>0</v>
      </c>
      <c r="BD100" s="68">
        <v>0</v>
      </c>
      <c r="BE100" s="68">
        <v>0</v>
      </c>
      <c r="BF100" s="68">
        <v>0</v>
      </c>
      <c r="BG100" s="68">
        <v>0</v>
      </c>
      <c r="BH100" s="78">
        <v>0</v>
      </c>
      <c r="BI100" s="68">
        <v>0</v>
      </c>
      <c r="BJ100" s="68">
        <v>0</v>
      </c>
      <c r="BK100" s="68">
        <v>0</v>
      </c>
      <c r="BL100" s="68">
        <v>0</v>
      </c>
      <c r="BM100" s="68">
        <v>0</v>
      </c>
      <c r="BN100" s="68">
        <v>0</v>
      </c>
      <c r="BO100" s="68">
        <v>0</v>
      </c>
      <c r="BP100" s="68">
        <v>0</v>
      </c>
      <c r="BQ100">
        <v>0</v>
      </c>
      <c r="BR100">
        <v>0</v>
      </c>
      <c r="BS100" s="67">
        <v>0</v>
      </c>
      <c r="BT100" s="68">
        <f t="shared" si="12"/>
        <v>0</v>
      </c>
    </row>
    <row r="101" spans="1:72" ht="15" hidden="1" customHeight="1" x14ac:dyDescent="0.25">
      <c r="A101" s="21">
        <f t="shared" si="6"/>
        <v>0</v>
      </c>
      <c r="B101" s="21">
        <f t="shared" si="7"/>
        <v>0</v>
      </c>
      <c r="C101" s="21">
        <f t="shared" si="8"/>
        <v>0</v>
      </c>
      <c r="D101" s="21">
        <f t="shared" si="9"/>
        <v>0</v>
      </c>
      <c r="E101" s="21">
        <f t="shared" si="10"/>
        <v>0</v>
      </c>
      <c r="F101" s="59">
        <v>113</v>
      </c>
      <c r="G101" s="54" t="s">
        <v>826</v>
      </c>
      <c r="H101" s="54" t="s">
        <v>826</v>
      </c>
      <c r="I101" s="54" t="s">
        <v>827</v>
      </c>
      <c r="J101" s="54" t="s">
        <v>827</v>
      </c>
      <c r="K101" s="54" t="s">
        <v>773</v>
      </c>
      <c r="L101" s="54" t="s">
        <v>509</v>
      </c>
      <c r="M101" s="59"/>
      <c r="N101" s="54" t="s">
        <v>486</v>
      </c>
      <c r="O101" s="54" t="s">
        <v>815</v>
      </c>
      <c r="P101" s="59"/>
      <c r="Q101" s="54" t="s">
        <v>486</v>
      </c>
      <c r="R101" s="59">
        <v>0</v>
      </c>
      <c r="S101" s="59">
        <v>0</v>
      </c>
      <c r="T101" s="59"/>
      <c r="U101" s="54" t="s">
        <v>815</v>
      </c>
      <c r="V101" s="54" t="s">
        <v>369</v>
      </c>
      <c r="W101" s="54" t="s">
        <v>87</v>
      </c>
      <c r="X101" s="55">
        <v>0</v>
      </c>
      <c r="Y101" s="55">
        <v>0</v>
      </c>
      <c r="Z101" s="55">
        <v>0</v>
      </c>
      <c r="AA101" s="55">
        <v>0</v>
      </c>
      <c r="AB101" s="55">
        <v>0</v>
      </c>
      <c r="AC101" s="55">
        <v>0</v>
      </c>
      <c r="AD101" s="55">
        <v>0</v>
      </c>
      <c r="AE101" s="55">
        <v>0</v>
      </c>
      <c r="AF101" s="55">
        <v>0</v>
      </c>
      <c r="AG101" s="55">
        <v>0</v>
      </c>
      <c r="AH101" s="55">
        <v>0</v>
      </c>
      <c r="AI101" s="55">
        <v>0</v>
      </c>
      <c r="AJ101" s="55">
        <v>0</v>
      </c>
      <c r="AK101" s="55">
        <v>0</v>
      </c>
      <c r="AL101" s="55">
        <v>0</v>
      </c>
      <c r="AM101" s="55">
        <v>0</v>
      </c>
      <c r="AN101" s="55">
        <v>0</v>
      </c>
      <c r="AO101" s="55">
        <v>0</v>
      </c>
      <c r="AP101" s="55">
        <v>0</v>
      </c>
      <c r="AQ101" s="55">
        <v>0</v>
      </c>
      <c r="AR101" s="55">
        <v>0</v>
      </c>
      <c r="AS101" s="55">
        <v>0</v>
      </c>
      <c r="AT101" s="55">
        <v>0</v>
      </c>
      <c r="AU101" s="55">
        <v>0</v>
      </c>
      <c r="AV101" s="68">
        <v>0</v>
      </c>
      <c r="AW101" s="68">
        <v>0</v>
      </c>
      <c r="AX101" s="68">
        <v>0</v>
      </c>
      <c r="AY101" s="68">
        <v>0</v>
      </c>
      <c r="AZ101" s="68">
        <v>0</v>
      </c>
      <c r="BA101" s="68">
        <v>0</v>
      </c>
      <c r="BB101" s="68">
        <v>0</v>
      </c>
      <c r="BC101" s="68">
        <v>0</v>
      </c>
      <c r="BD101" s="68">
        <v>0</v>
      </c>
      <c r="BE101" s="68">
        <v>0</v>
      </c>
      <c r="BF101" s="68">
        <v>0</v>
      </c>
      <c r="BG101" s="68">
        <v>0</v>
      </c>
      <c r="BH101" s="78">
        <v>0</v>
      </c>
      <c r="BI101" s="68">
        <v>0</v>
      </c>
      <c r="BJ101" s="68">
        <v>0</v>
      </c>
      <c r="BK101" s="68">
        <v>0</v>
      </c>
      <c r="BL101" s="68">
        <v>0</v>
      </c>
      <c r="BM101" s="68">
        <v>0</v>
      </c>
      <c r="BN101" s="68">
        <v>0</v>
      </c>
      <c r="BO101" s="68">
        <v>0</v>
      </c>
      <c r="BP101" s="68">
        <v>0</v>
      </c>
      <c r="BQ101">
        <v>0</v>
      </c>
      <c r="BR101">
        <v>0</v>
      </c>
      <c r="BS101" s="67">
        <v>0</v>
      </c>
      <c r="BT101" s="68">
        <f t="shared" si="12"/>
        <v>0</v>
      </c>
    </row>
    <row r="102" spans="1:72" ht="15" hidden="1" customHeight="1" x14ac:dyDescent="0.25">
      <c r="A102" s="21">
        <f t="shared" si="6"/>
        <v>0.13788</v>
      </c>
      <c r="B102" s="21">
        <f t="shared" si="7"/>
        <v>9.0609999999999996E-2</v>
      </c>
      <c r="C102" s="21">
        <f t="shared" si="8"/>
        <v>4.727E-2</v>
      </c>
      <c r="D102" s="21">
        <f t="shared" si="9"/>
        <v>0</v>
      </c>
      <c r="E102" s="21">
        <f t="shared" si="10"/>
        <v>0</v>
      </c>
      <c r="F102" s="59">
        <v>114</v>
      </c>
      <c r="G102" s="54" t="s">
        <v>828</v>
      </c>
      <c r="H102" s="54" t="s">
        <v>828</v>
      </c>
      <c r="I102" s="54" t="s">
        <v>829</v>
      </c>
      <c r="J102" s="54" t="s">
        <v>829</v>
      </c>
      <c r="K102" s="54" t="s">
        <v>773</v>
      </c>
      <c r="L102" s="54" t="s">
        <v>509</v>
      </c>
      <c r="M102" s="59"/>
      <c r="N102" s="54" t="s">
        <v>486</v>
      </c>
      <c r="O102" s="54" t="s">
        <v>815</v>
      </c>
      <c r="P102" s="59"/>
      <c r="Q102" s="54" t="s">
        <v>486</v>
      </c>
      <c r="R102" s="59">
        <v>0</v>
      </c>
      <c r="S102" s="59">
        <v>0</v>
      </c>
      <c r="T102" s="59"/>
      <c r="U102" s="54" t="s">
        <v>815</v>
      </c>
      <c r="V102" s="54" t="s">
        <v>166</v>
      </c>
      <c r="W102" s="54" t="s">
        <v>167</v>
      </c>
      <c r="X102" s="55">
        <v>7.5426821917808196E-2</v>
      </c>
      <c r="Y102" s="55">
        <v>7.5426821917808196E-2</v>
      </c>
      <c r="Z102" s="55">
        <v>7.2993698630136897E-2</v>
      </c>
      <c r="AA102" s="55">
        <v>7.5426821917808196E-2</v>
      </c>
      <c r="AB102" s="55">
        <v>7.2993698630136897E-2</v>
      </c>
      <c r="AC102" s="55">
        <v>7.5426821917808196E-2</v>
      </c>
      <c r="AD102" s="55">
        <v>7.5426821917808196E-2</v>
      </c>
      <c r="AE102" s="55">
        <v>6.8127452054794493E-2</v>
      </c>
      <c r="AF102" s="55">
        <v>7.5426821917808196E-2</v>
      </c>
      <c r="AG102" s="55">
        <v>7.2993698630136897E-2</v>
      </c>
      <c r="AH102" s="55">
        <v>7.5426821917808196E-2</v>
      </c>
      <c r="AI102" s="55">
        <v>7.2993698630136897E-2</v>
      </c>
      <c r="AJ102" s="56">
        <v>1.17934782608696E-2</v>
      </c>
      <c r="AK102" s="56">
        <v>1.17934782608696E-2</v>
      </c>
      <c r="AL102" s="56">
        <v>1.1413043478260901E-2</v>
      </c>
      <c r="AM102" s="56">
        <v>1.17934782608696E-2</v>
      </c>
      <c r="AN102" s="56">
        <v>1.1413043478260901E-2</v>
      </c>
      <c r="AO102" s="56">
        <v>1.17934782608696E-2</v>
      </c>
      <c r="AP102" s="56">
        <v>6.8888888888888897E-3</v>
      </c>
      <c r="AQ102" s="56">
        <v>6.2222222222222297E-3</v>
      </c>
      <c r="AR102" s="56">
        <v>6.8888888888888897E-3</v>
      </c>
      <c r="AS102" s="56">
        <v>2.3076923076923099E-2</v>
      </c>
      <c r="AT102" s="56">
        <v>2.3846153846153802E-2</v>
      </c>
      <c r="AU102" s="56">
        <v>2.3076923076923099E-2</v>
      </c>
      <c r="AV102" s="68">
        <v>1.65108695652174E-3</v>
      </c>
      <c r="AW102" s="68">
        <v>1.65108695652174E-3</v>
      </c>
      <c r="AX102" s="68">
        <v>1.59782608695652E-3</v>
      </c>
      <c r="AY102" s="68">
        <v>4.99706521739131E-3</v>
      </c>
      <c r="AZ102" s="68">
        <v>4.8358695652173898E-3</v>
      </c>
      <c r="BA102" s="68">
        <v>4.99706521739131E-3</v>
      </c>
      <c r="BB102" s="68">
        <v>9.9642857142857207E-3</v>
      </c>
      <c r="BC102" s="68">
        <v>9.3214285714285708E-3</v>
      </c>
      <c r="BD102" s="68">
        <v>9.9642857142857207E-3</v>
      </c>
      <c r="BE102" s="68">
        <v>1.1967032967033E-2</v>
      </c>
      <c r="BF102" s="68">
        <v>1.23659340659341E-2</v>
      </c>
      <c r="BG102" s="68">
        <v>1.1967032967033E-2</v>
      </c>
      <c r="BH102" s="78">
        <v>3.3119999999999997E-2</v>
      </c>
      <c r="BI102" s="68">
        <v>2.7050000000000001E-2</v>
      </c>
      <c r="BJ102" s="68">
        <v>3.0439999999999998E-2</v>
      </c>
      <c r="BK102" s="68">
        <v>1.8259999999999998E-2</v>
      </c>
      <c r="BL102" s="68">
        <v>5.4900000000000001E-3</v>
      </c>
      <c r="BM102" s="68">
        <v>2.3519999999999999E-2</v>
      </c>
      <c r="BN102" s="68">
        <v>0</v>
      </c>
      <c r="BO102" s="68">
        <v>0</v>
      </c>
      <c r="BP102" s="68">
        <v>0</v>
      </c>
      <c r="BQ102">
        <v>0</v>
      </c>
      <c r="BR102">
        <v>0</v>
      </c>
      <c r="BS102" s="67">
        <v>0</v>
      </c>
      <c r="BT102" s="68">
        <f t="shared" si="12"/>
        <v>4.727E-2</v>
      </c>
    </row>
    <row r="103" spans="1:72" ht="15" hidden="1" customHeight="1" x14ac:dyDescent="0.25">
      <c r="A103" s="21">
        <f t="shared" si="6"/>
        <v>5</v>
      </c>
      <c r="B103" s="21">
        <f t="shared" si="7"/>
        <v>0</v>
      </c>
      <c r="C103" s="21">
        <f t="shared" si="8"/>
        <v>5</v>
      </c>
      <c r="D103" s="21">
        <f t="shared" si="9"/>
        <v>0</v>
      </c>
      <c r="E103" s="21">
        <f t="shared" si="10"/>
        <v>0</v>
      </c>
      <c r="F103" s="59">
        <v>115</v>
      </c>
      <c r="G103" s="54" t="s">
        <v>830</v>
      </c>
      <c r="H103" s="54" t="s">
        <v>830</v>
      </c>
      <c r="I103" s="54" t="s">
        <v>77</v>
      </c>
      <c r="J103" s="54" t="s">
        <v>77</v>
      </c>
      <c r="K103" s="54" t="s">
        <v>773</v>
      </c>
      <c r="L103" s="54" t="s">
        <v>509</v>
      </c>
      <c r="M103" s="59"/>
      <c r="N103" s="54" t="s">
        <v>486</v>
      </c>
      <c r="O103" s="54" t="s">
        <v>831</v>
      </c>
      <c r="P103" s="59"/>
      <c r="Q103" s="54" t="s">
        <v>486</v>
      </c>
      <c r="R103" s="59">
        <v>0</v>
      </c>
      <c r="S103" s="59">
        <v>0</v>
      </c>
      <c r="T103" s="59"/>
      <c r="U103" s="54" t="s">
        <v>831</v>
      </c>
      <c r="V103" s="54" t="s">
        <v>77</v>
      </c>
      <c r="W103" s="54" t="s">
        <v>11</v>
      </c>
      <c r="X103" s="55">
        <v>8.4931506849315094E-2</v>
      </c>
      <c r="Y103" s="55">
        <v>8.4931506849315094E-2</v>
      </c>
      <c r="Z103" s="55">
        <v>8.2191780821917804E-2</v>
      </c>
      <c r="AA103" s="55">
        <v>8.4931506849315094E-2</v>
      </c>
      <c r="AB103" s="55">
        <v>8.2191780821917804E-2</v>
      </c>
      <c r="AC103" s="55">
        <v>8.4931506849315094E-2</v>
      </c>
      <c r="AD103" s="55">
        <v>8.4931506849315094E-2</v>
      </c>
      <c r="AE103" s="55">
        <v>7.6712328767123306E-2</v>
      </c>
      <c r="AF103" s="55">
        <v>8.4931506849315094E-2</v>
      </c>
      <c r="AG103" s="55">
        <v>8.2191780821917804E-2</v>
      </c>
      <c r="AH103" s="55">
        <v>8.4931506849315094E-2</v>
      </c>
      <c r="AI103" s="55">
        <v>8.2191780821917804E-2</v>
      </c>
      <c r="AJ103" s="55">
        <v>0.16847826086956499</v>
      </c>
      <c r="AK103" s="55">
        <v>0.16847826086956499</v>
      </c>
      <c r="AL103" s="55">
        <v>0.16304347826086901</v>
      </c>
      <c r="AM103" s="55">
        <v>0.16847826086956499</v>
      </c>
      <c r="AN103" s="55">
        <v>0.16304347826086901</v>
      </c>
      <c r="AO103" s="55">
        <v>0.16847826086956499</v>
      </c>
      <c r="AP103" s="55">
        <v>0</v>
      </c>
      <c r="AQ103" s="55">
        <v>0</v>
      </c>
      <c r="AR103" s="55">
        <v>0</v>
      </c>
      <c r="AS103" s="55">
        <v>0</v>
      </c>
      <c r="AT103" s="55">
        <v>0</v>
      </c>
      <c r="AU103" s="55">
        <v>0</v>
      </c>
      <c r="AV103" s="68">
        <v>0</v>
      </c>
      <c r="AW103" s="68">
        <v>0</v>
      </c>
      <c r="AX103" s="68">
        <v>0</v>
      </c>
      <c r="AY103" s="68">
        <v>0</v>
      </c>
      <c r="AZ103" s="68">
        <v>0</v>
      </c>
      <c r="BA103" s="68">
        <v>0</v>
      </c>
      <c r="BB103" s="68">
        <v>0</v>
      </c>
      <c r="BC103" s="68">
        <v>0</v>
      </c>
      <c r="BD103" s="68">
        <v>0</v>
      </c>
      <c r="BE103" s="68">
        <v>0</v>
      </c>
      <c r="BF103" s="68">
        <v>0</v>
      </c>
      <c r="BG103" s="68">
        <v>0</v>
      </c>
      <c r="BH103" s="78">
        <v>0</v>
      </c>
      <c r="BI103" s="68">
        <v>0</v>
      </c>
      <c r="BJ103" s="68">
        <v>0</v>
      </c>
      <c r="BK103" s="68">
        <v>0</v>
      </c>
      <c r="BL103" s="68">
        <v>5</v>
      </c>
      <c r="BM103" s="68">
        <v>0</v>
      </c>
      <c r="BN103" s="68">
        <v>0</v>
      </c>
      <c r="BO103" s="68">
        <v>0</v>
      </c>
      <c r="BP103" s="68">
        <v>0</v>
      </c>
      <c r="BQ103">
        <v>0</v>
      </c>
      <c r="BR103">
        <v>0</v>
      </c>
      <c r="BS103" s="67">
        <v>0</v>
      </c>
      <c r="BT103" s="68">
        <f t="shared" si="12"/>
        <v>5</v>
      </c>
    </row>
    <row r="104" spans="1:72" ht="15" hidden="1" customHeight="1" x14ac:dyDescent="0.25">
      <c r="A104" s="21">
        <f t="shared" si="6"/>
        <v>35</v>
      </c>
      <c r="B104" s="21">
        <f t="shared" si="7"/>
        <v>6</v>
      </c>
      <c r="C104" s="21">
        <f t="shared" si="8"/>
        <v>8</v>
      </c>
      <c r="D104" s="21">
        <f t="shared" si="9"/>
        <v>11</v>
      </c>
      <c r="E104" s="21">
        <f t="shared" si="10"/>
        <v>10</v>
      </c>
      <c r="F104" s="59">
        <v>116</v>
      </c>
      <c r="G104" s="54" t="s">
        <v>832</v>
      </c>
      <c r="H104" s="54" t="s">
        <v>832</v>
      </c>
      <c r="I104" s="54" t="s">
        <v>15</v>
      </c>
      <c r="J104" s="54" t="s">
        <v>15</v>
      </c>
      <c r="K104" s="54" t="s">
        <v>773</v>
      </c>
      <c r="L104" s="54" t="s">
        <v>509</v>
      </c>
      <c r="M104" s="59"/>
      <c r="N104" s="54" t="s">
        <v>486</v>
      </c>
      <c r="O104" s="54" t="s">
        <v>831</v>
      </c>
      <c r="P104" s="59"/>
      <c r="Q104" s="54" t="s">
        <v>486</v>
      </c>
      <c r="R104" s="59">
        <v>0</v>
      </c>
      <c r="S104" s="59">
        <v>0</v>
      </c>
      <c r="T104" s="59"/>
      <c r="U104" s="54" t="s">
        <v>831</v>
      </c>
      <c r="V104" s="54" t="s">
        <v>15</v>
      </c>
      <c r="W104" s="54" t="s">
        <v>11</v>
      </c>
      <c r="X104" s="55">
        <v>0</v>
      </c>
      <c r="Y104" s="55">
        <v>0</v>
      </c>
      <c r="Z104" s="55">
        <v>0</v>
      </c>
      <c r="AA104" s="55">
        <v>0</v>
      </c>
      <c r="AB104" s="55">
        <v>0</v>
      </c>
      <c r="AC104" s="55">
        <v>0</v>
      </c>
      <c r="AD104" s="55">
        <v>0</v>
      </c>
      <c r="AE104" s="55">
        <v>0</v>
      </c>
      <c r="AF104" s="55">
        <v>0</v>
      </c>
      <c r="AG104" s="55">
        <v>0</v>
      </c>
      <c r="AH104" s="55">
        <v>0</v>
      </c>
      <c r="AI104" s="55">
        <v>0</v>
      </c>
      <c r="AJ104" s="55">
        <v>3.7065217391304301</v>
      </c>
      <c r="AK104" s="55">
        <v>3.7065217391304301</v>
      </c>
      <c r="AL104" s="55">
        <v>3.5869565217391299</v>
      </c>
      <c r="AM104" s="55">
        <v>3.7065217391304301</v>
      </c>
      <c r="AN104" s="55">
        <v>3.5869565217391299</v>
      </c>
      <c r="AO104" s="55">
        <v>3.7065217391304301</v>
      </c>
      <c r="AP104" s="55">
        <v>1.0333333333333301</v>
      </c>
      <c r="AQ104" s="55">
        <v>0.93333333333333302</v>
      </c>
      <c r="AR104" s="55">
        <v>1.0333333333333301</v>
      </c>
      <c r="AS104" s="55">
        <v>1.31868131868132</v>
      </c>
      <c r="AT104" s="55">
        <v>1.36263736263736</v>
      </c>
      <c r="AU104" s="55">
        <v>1.31868131868132</v>
      </c>
      <c r="AV104" s="68">
        <v>14.1521739130435</v>
      </c>
      <c r="AW104" s="68">
        <v>14.1521739130435</v>
      </c>
      <c r="AX104" s="68">
        <v>13.695652173913</v>
      </c>
      <c r="AY104" s="68">
        <v>9.4347826086956594</v>
      </c>
      <c r="AZ104" s="68">
        <v>9.1304347826087007</v>
      </c>
      <c r="BA104" s="68">
        <v>9.4347826086956594</v>
      </c>
      <c r="BB104" s="68">
        <v>8.51648351648352</v>
      </c>
      <c r="BC104" s="68">
        <v>7.96703296703296</v>
      </c>
      <c r="BD104" s="68">
        <v>8.51648351648352</v>
      </c>
      <c r="BE104" s="68">
        <v>7.9120879120879097</v>
      </c>
      <c r="BF104" s="68">
        <v>8.1758241758241805</v>
      </c>
      <c r="BG104" s="68">
        <v>7.9120879120879097</v>
      </c>
      <c r="BH104" s="78">
        <v>0</v>
      </c>
      <c r="BI104" s="68">
        <v>0</v>
      </c>
      <c r="BJ104" s="68">
        <v>6</v>
      </c>
      <c r="BK104" s="68">
        <v>5</v>
      </c>
      <c r="BL104" s="68">
        <v>0</v>
      </c>
      <c r="BM104" s="68">
        <v>3</v>
      </c>
      <c r="BN104" s="68">
        <v>0</v>
      </c>
      <c r="BO104" s="68">
        <v>0</v>
      </c>
      <c r="BP104" s="68">
        <v>11</v>
      </c>
      <c r="BQ104">
        <v>5</v>
      </c>
      <c r="BR104">
        <v>3</v>
      </c>
      <c r="BS104" s="67">
        <v>2</v>
      </c>
      <c r="BT104" s="68">
        <f t="shared" si="12"/>
        <v>8</v>
      </c>
    </row>
    <row r="105" spans="1:72" ht="15" hidden="1" customHeight="1" x14ac:dyDescent="0.25">
      <c r="A105" s="21">
        <f t="shared" si="6"/>
        <v>23</v>
      </c>
      <c r="B105" s="21">
        <f t="shared" si="7"/>
        <v>0</v>
      </c>
      <c r="C105" s="21">
        <f t="shared" si="8"/>
        <v>10</v>
      </c>
      <c r="D105" s="21">
        <f t="shared" si="9"/>
        <v>0</v>
      </c>
      <c r="E105" s="21">
        <f t="shared" si="10"/>
        <v>13</v>
      </c>
      <c r="F105" s="59">
        <v>117</v>
      </c>
      <c r="G105" s="54" t="s">
        <v>833</v>
      </c>
      <c r="H105" s="54" t="s">
        <v>833</v>
      </c>
      <c r="I105" s="54" t="s">
        <v>17</v>
      </c>
      <c r="J105" s="54" t="s">
        <v>17</v>
      </c>
      <c r="K105" s="54" t="s">
        <v>773</v>
      </c>
      <c r="L105" s="54" t="s">
        <v>509</v>
      </c>
      <c r="M105" s="59"/>
      <c r="N105" s="54" t="s">
        <v>486</v>
      </c>
      <c r="O105" s="54" t="s">
        <v>831</v>
      </c>
      <c r="P105" s="59"/>
      <c r="Q105" s="54" t="s">
        <v>486</v>
      </c>
      <c r="R105" s="59">
        <v>0</v>
      </c>
      <c r="S105" s="59">
        <v>0</v>
      </c>
      <c r="T105" s="59"/>
      <c r="U105" s="54" t="s">
        <v>831</v>
      </c>
      <c r="V105" s="54" t="s">
        <v>17</v>
      </c>
      <c r="W105" s="54" t="s">
        <v>11</v>
      </c>
      <c r="X105" s="55">
        <v>0</v>
      </c>
      <c r="Y105" s="55">
        <v>0</v>
      </c>
      <c r="Z105" s="55">
        <v>0</v>
      </c>
      <c r="AA105" s="55">
        <v>0</v>
      </c>
      <c r="AB105" s="55">
        <v>0</v>
      </c>
      <c r="AC105" s="55">
        <v>0</v>
      </c>
      <c r="AD105" s="55">
        <v>0</v>
      </c>
      <c r="AE105" s="55">
        <v>0</v>
      </c>
      <c r="AF105" s="55">
        <v>0</v>
      </c>
      <c r="AG105" s="55">
        <v>0</v>
      </c>
      <c r="AH105" s="55">
        <v>0</v>
      </c>
      <c r="AI105" s="55">
        <v>0</v>
      </c>
      <c r="AJ105" s="55">
        <v>0</v>
      </c>
      <c r="AK105" s="55">
        <v>0</v>
      </c>
      <c r="AL105" s="55">
        <v>0</v>
      </c>
      <c r="AM105" s="55">
        <v>0</v>
      </c>
      <c r="AN105" s="55">
        <v>0</v>
      </c>
      <c r="AO105" s="55">
        <v>0</v>
      </c>
      <c r="AP105" s="55">
        <v>3.1</v>
      </c>
      <c r="AQ105" s="55">
        <v>2.8</v>
      </c>
      <c r="AR105" s="55">
        <v>3.1</v>
      </c>
      <c r="AS105" s="55">
        <v>0</v>
      </c>
      <c r="AT105" s="55">
        <v>0</v>
      </c>
      <c r="AU105" s="55">
        <v>0</v>
      </c>
      <c r="AV105" s="68">
        <v>0</v>
      </c>
      <c r="AW105" s="68">
        <v>0</v>
      </c>
      <c r="AX105" s="68">
        <v>0</v>
      </c>
      <c r="AY105" s="68">
        <v>4.0434782608695699</v>
      </c>
      <c r="AZ105" s="68">
        <v>3.9130434782608701</v>
      </c>
      <c r="BA105" s="68">
        <v>4.0434782608695699</v>
      </c>
      <c r="BB105" s="68">
        <v>0</v>
      </c>
      <c r="BC105" s="68">
        <v>0</v>
      </c>
      <c r="BD105" s="68">
        <v>0</v>
      </c>
      <c r="BE105" s="68">
        <v>4.2857142857142803</v>
      </c>
      <c r="BF105" s="68">
        <v>4.4285714285714297</v>
      </c>
      <c r="BG105" s="68">
        <v>4.2857142857142803</v>
      </c>
      <c r="BH105" s="78">
        <v>0</v>
      </c>
      <c r="BI105" s="68">
        <v>0</v>
      </c>
      <c r="BJ105" s="68">
        <v>0</v>
      </c>
      <c r="BK105" s="68">
        <v>0</v>
      </c>
      <c r="BL105" s="68">
        <v>6</v>
      </c>
      <c r="BM105" s="68">
        <v>4</v>
      </c>
      <c r="BN105" s="68">
        <v>0</v>
      </c>
      <c r="BO105" s="68">
        <v>0</v>
      </c>
      <c r="BP105" s="68">
        <v>0</v>
      </c>
      <c r="BQ105">
        <v>0</v>
      </c>
      <c r="BR105">
        <v>0</v>
      </c>
      <c r="BS105" s="67">
        <v>13</v>
      </c>
      <c r="BT105" s="68">
        <f t="shared" si="12"/>
        <v>10</v>
      </c>
    </row>
    <row r="106" spans="1:72" ht="15" hidden="1" customHeight="1" x14ac:dyDescent="0.25">
      <c r="A106" s="21">
        <f t="shared" si="6"/>
        <v>14</v>
      </c>
      <c r="B106" s="21">
        <f t="shared" si="7"/>
        <v>8</v>
      </c>
      <c r="C106" s="21">
        <f t="shared" si="8"/>
        <v>0</v>
      </c>
      <c r="D106" s="21">
        <f t="shared" si="9"/>
        <v>0</v>
      </c>
      <c r="E106" s="21">
        <f t="shared" si="10"/>
        <v>6</v>
      </c>
      <c r="F106" s="59">
        <v>118</v>
      </c>
      <c r="G106" s="54" t="s">
        <v>834</v>
      </c>
      <c r="H106" s="54" t="s">
        <v>834</v>
      </c>
      <c r="I106" s="54" t="s">
        <v>21</v>
      </c>
      <c r="J106" s="54" t="s">
        <v>21</v>
      </c>
      <c r="K106" s="54" t="s">
        <v>773</v>
      </c>
      <c r="L106" s="54" t="s">
        <v>509</v>
      </c>
      <c r="M106" s="59"/>
      <c r="N106" s="54" t="s">
        <v>486</v>
      </c>
      <c r="O106" s="54" t="s">
        <v>831</v>
      </c>
      <c r="P106" s="59"/>
      <c r="Q106" s="54" t="s">
        <v>486</v>
      </c>
      <c r="R106" s="59">
        <v>0</v>
      </c>
      <c r="S106" s="59">
        <v>0</v>
      </c>
      <c r="T106" s="59"/>
      <c r="U106" s="54" t="s">
        <v>831</v>
      </c>
      <c r="V106" s="54" t="s">
        <v>21</v>
      </c>
      <c r="W106" s="54" t="s">
        <v>11</v>
      </c>
      <c r="X106" s="55">
        <v>0</v>
      </c>
      <c r="Y106" s="55">
        <v>0</v>
      </c>
      <c r="Z106" s="55">
        <v>0</v>
      </c>
      <c r="AA106" s="55">
        <v>0</v>
      </c>
      <c r="AB106" s="55">
        <v>0</v>
      </c>
      <c r="AC106" s="55">
        <v>0</v>
      </c>
      <c r="AD106" s="55">
        <v>0</v>
      </c>
      <c r="AE106" s="55">
        <v>0</v>
      </c>
      <c r="AF106" s="55">
        <v>0</v>
      </c>
      <c r="AG106" s="55">
        <v>0</v>
      </c>
      <c r="AH106" s="55">
        <v>0</v>
      </c>
      <c r="AI106" s="55">
        <v>0</v>
      </c>
      <c r="AJ106" s="55">
        <v>0</v>
      </c>
      <c r="AK106" s="55">
        <v>0</v>
      </c>
      <c r="AL106" s="55">
        <v>0</v>
      </c>
      <c r="AM106" s="55">
        <v>0</v>
      </c>
      <c r="AN106" s="55">
        <v>0</v>
      </c>
      <c r="AO106" s="55">
        <v>0</v>
      </c>
      <c r="AP106" s="55">
        <v>0</v>
      </c>
      <c r="AQ106" s="55">
        <v>0</v>
      </c>
      <c r="AR106" s="55">
        <v>0</v>
      </c>
      <c r="AS106" s="55">
        <v>0</v>
      </c>
      <c r="AT106" s="55">
        <v>0</v>
      </c>
      <c r="AU106" s="55">
        <v>0</v>
      </c>
      <c r="AV106" s="68">
        <v>0</v>
      </c>
      <c r="AW106" s="68">
        <v>0</v>
      </c>
      <c r="AX106" s="68">
        <v>0</v>
      </c>
      <c r="AY106" s="68">
        <v>0</v>
      </c>
      <c r="AZ106" s="68">
        <v>0</v>
      </c>
      <c r="BA106" s="68">
        <v>0</v>
      </c>
      <c r="BB106" s="68">
        <v>0</v>
      </c>
      <c r="BC106" s="68">
        <v>0</v>
      </c>
      <c r="BD106" s="68">
        <v>0</v>
      </c>
      <c r="BE106" s="68">
        <v>0.32967032967033</v>
      </c>
      <c r="BF106" s="68">
        <v>0.340659340659341</v>
      </c>
      <c r="BG106" s="68">
        <v>0.32967032967033</v>
      </c>
      <c r="BH106" s="78">
        <v>0</v>
      </c>
      <c r="BI106" s="68">
        <v>0</v>
      </c>
      <c r="BJ106" s="68">
        <v>8</v>
      </c>
      <c r="BK106" s="68">
        <v>0</v>
      </c>
      <c r="BL106" s="68">
        <v>0</v>
      </c>
      <c r="BM106" s="68">
        <v>0</v>
      </c>
      <c r="BN106" s="68">
        <v>0</v>
      </c>
      <c r="BO106" s="68">
        <v>0</v>
      </c>
      <c r="BP106" s="68">
        <v>0</v>
      </c>
      <c r="BQ106">
        <v>5</v>
      </c>
      <c r="BR106">
        <v>0</v>
      </c>
      <c r="BS106" s="67">
        <v>1</v>
      </c>
      <c r="BT106" s="68">
        <f t="shared" si="12"/>
        <v>0</v>
      </c>
    </row>
    <row r="107" spans="1:72" ht="15" hidden="1" customHeight="1" x14ac:dyDescent="0.25">
      <c r="A107" s="21">
        <f t="shared" si="6"/>
        <v>0</v>
      </c>
      <c r="B107" s="21">
        <f t="shared" si="7"/>
        <v>0</v>
      </c>
      <c r="C107" s="21">
        <f t="shared" si="8"/>
        <v>0</v>
      </c>
      <c r="D107" s="21">
        <f t="shared" si="9"/>
        <v>0</v>
      </c>
      <c r="E107" s="21">
        <f t="shared" si="10"/>
        <v>0</v>
      </c>
      <c r="F107" s="59">
        <v>119</v>
      </c>
      <c r="G107" s="54" t="s">
        <v>835</v>
      </c>
      <c r="H107" s="54" t="s">
        <v>835</v>
      </c>
      <c r="I107" s="54" t="s">
        <v>79</v>
      </c>
      <c r="J107" s="54" t="s">
        <v>79</v>
      </c>
      <c r="K107" s="54" t="s">
        <v>773</v>
      </c>
      <c r="L107" s="54" t="s">
        <v>509</v>
      </c>
      <c r="M107" s="59"/>
      <c r="N107" s="54" t="s">
        <v>486</v>
      </c>
      <c r="O107" s="54" t="s">
        <v>831</v>
      </c>
      <c r="P107" s="59"/>
      <c r="Q107" s="54" t="s">
        <v>486</v>
      </c>
      <c r="R107" s="59">
        <v>0</v>
      </c>
      <c r="S107" s="59">
        <v>0</v>
      </c>
      <c r="T107" s="59"/>
      <c r="U107" s="54" t="s">
        <v>831</v>
      </c>
      <c r="V107" s="54" t="s">
        <v>79</v>
      </c>
      <c r="W107" s="54" t="s">
        <v>11</v>
      </c>
      <c r="X107" s="55">
        <v>0</v>
      </c>
      <c r="Y107" s="55">
        <v>0</v>
      </c>
      <c r="Z107" s="55">
        <v>0</v>
      </c>
      <c r="AA107" s="55">
        <v>0</v>
      </c>
      <c r="AB107" s="55">
        <v>0</v>
      </c>
      <c r="AC107" s="55">
        <v>0</v>
      </c>
      <c r="AD107" s="55">
        <v>0</v>
      </c>
      <c r="AE107" s="55">
        <v>0</v>
      </c>
      <c r="AF107" s="55">
        <v>0</v>
      </c>
      <c r="AG107" s="55">
        <v>0</v>
      </c>
      <c r="AH107" s="55">
        <v>0</v>
      </c>
      <c r="AI107" s="55">
        <v>0</v>
      </c>
      <c r="AJ107" s="55">
        <v>0</v>
      </c>
      <c r="AK107" s="55">
        <v>0</v>
      </c>
      <c r="AL107" s="55">
        <v>0</v>
      </c>
      <c r="AM107" s="55">
        <v>0</v>
      </c>
      <c r="AN107" s="55">
        <v>0</v>
      </c>
      <c r="AO107" s="55">
        <v>0</v>
      </c>
      <c r="AP107" s="55">
        <v>0</v>
      </c>
      <c r="AQ107" s="55">
        <v>0</v>
      </c>
      <c r="AR107" s="55">
        <v>0</v>
      </c>
      <c r="AS107" s="55">
        <v>0.98901098901098905</v>
      </c>
      <c r="AT107" s="55">
        <v>1.0219780219780199</v>
      </c>
      <c r="AU107" s="55">
        <v>0.98901098901098905</v>
      </c>
      <c r="AV107" s="68">
        <v>0.33695652173912999</v>
      </c>
      <c r="AW107" s="68">
        <v>0.33695652173912999</v>
      </c>
      <c r="AX107" s="68">
        <v>0.32608695652173902</v>
      </c>
      <c r="AY107" s="68">
        <v>0</v>
      </c>
      <c r="AZ107" s="68">
        <v>0</v>
      </c>
      <c r="BA107" s="68">
        <v>0</v>
      </c>
      <c r="BB107" s="68">
        <v>0</v>
      </c>
      <c r="BC107" s="68">
        <v>0</v>
      </c>
      <c r="BD107" s="68">
        <v>0</v>
      </c>
      <c r="BE107" s="68">
        <v>2.9670329670329698</v>
      </c>
      <c r="BF107" s="68">
        <v>3.0659340659340701</v>
      </c>
      <c r="BG107" s="68">
        <v>2.9670329670329698</v>
      </c>
      <c r="BH107" s="78">
        <v>0</v>
      </c>
      <c r="BI107" s="68">
        <v>0</v>
      </c>
      <c r="BJ107" s="68">
        <v>0</v>
      </c>
      <c r="BK107" s="68">
        <v>0</v>
      </c>
      <c r="BL107" s="68">
        <v>0</v>
      </c>
      <c r="BM107" s="68">
        <v>0</v>
      </c>
      <c r="BN107" s="68">
        <v>0</v>
      </c>
      <c r="BO107" s="68">
        <v>0</v>
      </c>
      <c r="BP107" s="68">
        <v>0</v>
      </c>
      <c r="BQ107">
        <v>0</v>
      </c>
      <c r="BR107">
        <v>0</v>
      </c>
      <c r="BS107" s="67">
        <v>0</v>
      </c>
      <c r="BT107" s="68">
        <f t="shared" si="12"/>
        <v>0</v>
      </c>
    </row>
    <row r="108" spans="1:72" ht="15" hidden="1" customHeight="1" x14ac:dyDescent="0.25">
      <c r="A108" s="21">
        <f t="shared" si="6"/>
        <v>0</v>
      </c>
      <c r="B108" s="21">
        <f t="shared" si="7"/>
        <v>0</v>
      </c>
      <c r="C108" s="21">
        <f t="shared" si="8"/>
        <v>0</v>
      </c>
      <c r="D108" s="21">
        <f t="shared" si="9"/>
        <v>0</v>
      </c>
      <c r="E108" s="21">
        <f t="shared" si="10"/>
        <v>0</v>
      </c>
      <c r="F108" s="59">
        <v>120</v>
      </c>
      <c r="G108" s="54" t="s">
        <v>836</v>
      </c>
      <c r="H108" s="54" t="s">
        <v>836</v>
      </c>
      <c r="I108" s="54" t="s">
        <v>57</v>
      </c>
      <c r="J108" s="54" t="s">
        <v>57</v>
      </c>
      <c r="K108" s="54" t="s">
        <v>773</v>
      </c>
      <c r="L108" s="54" t="s">
        <v>509</v>
      </c>
      <c r="M108" s="59"/>
      <c r="N108" s="54" t="s">
        <v>486</v>
      </c>
      <c r="O108" s="54" t="s">
        <v>831</v>
      </c>
      <c r="P108" s="59"/>
      <c r="Q108" s="54" t="s">
        <v>486</v>
      </c>
      <c r="R108" s="59">
        <v>0</v>
      </c>
      <c r="S108" s="59">
        <v>0</v>
      </c>
      <c r="T108" s="59"/>
      <c r="U108" s="54" t="s">
        <v>831</v>
      </c>
      <c r="V108" s="54" t="s">
        <v>57</v>
      </c>
      <c r="W108" s="54" t="s">
        <v>11</v>
      </c>
      <c r="X108" s="55">
        <v>0</v>
      </c>
      <c r="Y108" s="55">
        <v>0</v>
      </c>
      <c r="Z108" s="55">
        <v>0</v>
      </c>
      <c r="AA108" s="55">
        <v>0</v>
      </c>
      <c r="AB108" s="55">
        <v>0</v>
      </c>
      <c r="AC108" s="55">
        <v>0</v>
      </c>
      <c r="AD108" s="55">
        <v>0</v>
      </c>
      <c r="AE108" s="55">
        <v>0</v>
      </c>
      <c r="AF108" s="55">
        <v>0</v>
      </c>
      <c r="AG108" s="55">
        <v>0</v>
      </c>
      <c r="AH108" s="55">
        <v>0</v>
      </c>
      <c r="AI108" s="55">
        <v>0</v>
      </c>
      <c r="AJ108" s="55">
        <v>0</v>
      </c>
      <c r="AK108" s="55">
        <v>0</v>
      </c>
      <c r="AL108" s="55">
        <v>0</v>
      </c>
      <c r="AM108" s="55">
        <v>0</v>
      </c>
      <c r="AN108" s="55">
        <v>0</v>
      </c>
      <c r="AO108" s="55">
        <v>0</v>
      </c>
      <c r="AP108" s="55">
        <v>0</v>
      </c>
      <c r="AQ108" s="55">
        <v>0</v>
      </c>
      <c r="AR108" s="55">
        <v>0</v>
      </c>
      <c r="AS108" s="55">
        <v>0</v>
      </c>
      <c r="AT108" s="55">
        <v>0</v>
      </c>
      <c r="AU108" s="55">
        <v>0</v>
      </c>
      <c r="AV108" s="68">
        <v>0</v>
      </c>
      <c r="AW108" s="68">
        <v>0</v>
      </c>
      <c r="AX108" s="68">
        <v>0</v>
      </c>
      <c r="AY108" s="68">
        <v>0</v>
      </c>
      <c r="AZ108" s="68">
        <v>0</v>
      </c>
      <c r="BA108" s="68">
        <v>0</v>
      </c>
      <c r="BB108" s="68">
        <v>0</v>
      </c>
      <c r="BC108" s="68">
        <v>0</v>
      </c>
      <c r="BD108" s="68">
        <v>0</v>
      </c>
      <c r="BE108" s="68">
        <v>2.3076923076923102</v>
      </c>
      <c r="BF108" s="68">
        <v>2.3846153846153801</v>
      </c>
      <c r="BG108" s="68">
        <v>2.3076923076923102</v>
      </c>
      <c r="BH108" s="78">
        <v>0</v>
      </c>
      <c r="BI108" s="68">
        <v>0</v>
      </c>
      <c r="BJ108" s="68">
        <v>0</v>
      </c>
      <c r="BK108" s="68">
        <v>0</v>
      </c>
      <c r="BL108" s="68">
        <v>0</v>
      </c>
      <c r="BM108" s="68">
        <v>0</v>
      </c>
      <c r="BN108" s="68">
        <v>0</v>
      </c>
      <c r="BO108" s="68">
        <v>0</v>
      </c>
      <c r="BP108" s="68">
        <v>0</v>
      </c>
      <c r="BQ108">
        <v>0</v>
      </c>
      <c r="BR108">
        <v>0</v>
      </c>
      <c r="BS108" s="67">
        <v>0</v>
      </c>
      <c r="BT108" s="68">
        <f t="shared" si="12"/>
        <v>0</v>
      </c>
    </row>
    <row r="109" spans="1:72" ht="15" hidden="1" customHeight="1" x14ac:dyDescent="0.25">
      <c r="A109" s="21">
        <f t="shared" si="6"/>
        <v>1583</v>
      </c>
      <c r="B109" s="21">
        <f t="shared" si="7"/>
        <v>484.99999999999989</v>
      </c>
      <c r="C109" s="21">
        <f t="shared" si="8"/>
        <v>393</v>
      </c>
      <c r="D109" s="21">
        <f t="shared" si="9"/>
        <v>255</v>
      </c>
      <c r="E109" s="21">
        <f t="shared" si="10"/>
        <v>450</v>
      </c>
      <c r="F109" s="59">
        <v>121</v>
      </c>
      <c r="G109" s="54" t="s">
        <v>837</v>
      </c>
      <c r="H109" s="54" t="s">
        <v>837</v>
      </c>
      <c r="I109" s="54" t="s">
        <v>59</v>
      </c>
      <c r="J109" s="54" t="s">
        <v>59</v>
      </c>
      <c r="K109" s="54" t="s">
        <v>773</v>
      </c>
      <c r="L109" s="54" t="s">
        <v>509</v>
      </c>
      <c r="M109" s="59"/>
      <c r="N109" s="54" t="s">
        <v>486</v>
      </c>
      <c r="O109" s="54" t="s">
        <v>831</v>
      </c>
      <c r="P109" s="59"/>
      <c r="Q109" s="54" t="s">
        <v>486</v>
      </c>
      <c r="R109" s="59">
        <v>0</v>
      </c>
      <c r="S109" s="59">
        <v>0</v>
      </c>
      <c r="T109" s="59"/>
      <c r="U109" s="54" t="s">
        <v>831</v>
      </c>
      <c r="V109" s="54" t="s">
        <v>59</v>
      </c>
      <c r="W109" s="54" t="s">
        <v>11</v>
      </c>
      <c r="X109" s="55">
        <v>435.86849315068503</v>
      </c>
      <c r="Y109" s="55">
        <v>435.86849315068503</v>
      </c>
      <c r="Z109" s="55">
        <v>421.80821917808203</v>
      </c>
      <c r="AA109" s="55">
        <v>435.86849315068503</v>
      </c>
      <c r="AB109" s="55">
        <v>421.80821917808203</v>
      </c>
      <c r="AC109" s="55">
        <v>435.86849315068503</v>
      </c>
      <c r="AD109" s="55">
        <v>435.86849315068503</v>
      </c>
      <c r="AE109" s="55">
        <v>393.68767123287699</v>
      </c>
      <c r="AF109" s="55">
        <v>435.86849315068503</v>
      </c>
      <c r="AG109" s="55">
        <v>421.80821917808203</v>
      </c>
      <c r="AH109" s="55">
        <v>435.86849315068503</v>
      </c>
      <c r="AI109" s="55">
        <v>421.80821917808203</v>
      </c>
      <c r="AJ109" s="55">
        <v>226.434782608696</v>
      </c>
      <c r="AK109" s="55">
        <v>226.434782608696</v>
      </c>
      <c r="AL109" s="55">
        <v>219.130434782609</v>
      </c>
      <c r="AM109" s="55">
        <v>226.434782608696</v>
      </c>
      <c r="AN109" s="55">
        <v>219.130434782609</v>
      </c>
      <c r="AO109" s="55">
        <v>226.434782608696</v>
      </c>
      <c r="AP109" s="55">
        <v>215.96666666666701</v>
      </c>
      <c r="AQ109" s="55">
        <v>195.066666666667</v>
      </c>
      <c r="AR109" s="55">
        <v>215.96666666666701</v>
      </c>
      <c r="AS109" s="55">
        <v>109.78021978021999</v>
      </c>
      <c r="AT109" s="55">
        <v>113.43956043956</v>
      </c>
      <c r="AU109" s="55">
        <v>109.78021978021999</v>
      </c>
      <c r="AV109" s="68">
        <v>187.010869565218</v>
      </c>
      <c r="AW109" s="68">
        <v>187.010869565218</v>
      </c>
      <c r="AX109" s="68">
        <v>180.97826086956499</v>
      </c>
      <c r="AY109" s="68">
        <v>159.71739130434801</v>
      </c>
      <c r="AZ109" s="68">
        <v>154.565217391304</v>
      </c>
      <c r="BA109" s="68">
        <v>159.71739130434801</v>
      </c>
      <c r="BB109" s="68">
        <v>133.538461538462</v>
      </c>
      <c r="BC109" s="68">
        <v>124.92307692307701</v>
      </c>
      <c r="BD109" s="68">
        <v>133.538461538462</v>
      </c>
      <c r="BE109" s="68">
        <v>217.58241758241701</v>
      </c>
      <c r="BF109" s="68">
        <v>224.83516483516499</v>
      </c>
      <c r="BG109" s="68">
        <v>217.58241758241701</v>
      </c>
      <c r="BH109" s="78">
        <v>259.01087000000001</v>
      </c>
      <c r="BI109" s="68">
        <v>82.010869999999898</v>
      </c>
      <c r="BJ109" s="68">
        <v>143.97826000000001</v>
      </c>
      <c r="BK109" s="68">
        <v>143</v>
      </c>
      <c r="BL109" s="68">
        <v>192</v>
      </c>
      <c r="BM109" s="68">
        <v>58</v>
      </c>
      <c r="BN109" s="68">
        <v>40</v>
      </c>
      <c r="BO109" s="68">
        <v>87</v>
      </c>
      <c r="BP109" s="68">
        <v>128</v>
      </c>
      <c r="BQ109">
        <v>71</v>
      </c>
      <c r="BR109">
        <v>118</v>
      </c>
      <c r="BS109" s="67">
        <v>261</v>
      </c>
      <c r="BT109" s="68">
        <f t="shared" si="12"/>
        <v>393</v>
      </c>
    </row>
    <row r="110" spans="1:72" ht="15" hidden="1" customHeight="1" x14ac:dyDescent="0.25">
      <c r="A110" s="21">
        <f t="shared" si="6"/>
        <v>3</v>
      </c>
      <c r="B110" s="21">
        <f t="shared" si="7"/>
        <v>0</v>
      </c>
      <c r="C110" s="21">
        <f t="shared" si="8"/>
        <v>0</v>
      </c>
      <c r="D110" s="21">
        <f t="shared" si="9"/>
        <v>0</v>
      </c>
      <c r="E110" s="21">
        <f t="shared" si="10"/>
        <v>3</v>
      </c>
      <c r="F110" s="59">
        <v>122</v>
      </c>
      <c r="G110" s="54" t="s">
        <v>838</v>
      </c>
      <c r="H110" s="54" t="s">
        <v>838</v>
      </c>
      <c r="I110" s="54" t="s">
        <v>63</v>
      </c>
      <c r="J110" s="54" t="s">
        <v>63</v>
      </c>
      <c r="K110" s="54" t="s">
        <v>773</v>
      </c>
      <c r="L110" s="54" t="s">
        <v>509</v>
      </c>
      <c r="M110" s="59"/>
      <c r="N110" s="54" t="s">
        <v>486</v>
      </c>
      <c r="O110" s="54" t="s">
        <v>831</v>
      </c>
      <c r="P110" s="59"/>
      <c r="Q110" s="54" t="s">
        <v>486</v>
      </c>
      <c r="R110" s="59">
        <v>0</v>
      </c>
      <c r="S110" s="59">
        <v>0</v>
      </c>
      <c r="T110" s="59"/>
      <c r="U110" s="54" t="s">
        <v>831</v>
      </c>
      <c r="V110" s="54" t="s">
        <v>63</v>
      </c>
      <c r="W110" s="54" t="s">
        <v>11</v>
      </c>
      <c r="X110" s="55">
        <v>0</v>
      </c>
      <c r="Y110" s="55">
        <v>0</v>
      </c>
      <c r="Z110" s="55">
        <v>0</v>
      </c>
      <c r="AA110" s="55">
        <v>0</v>
      </c>
      <c r="AB110" s="55">
        <v>0</v>
      </c>
      <c r="AC110" s="55">
        <v>0</v>
      </c>
      <c r="AD110" s="55">
        <v>0</v>
      </c>
      <c r="AE110" s="55">
        <v>0</v>
      </c>
      <c r="AF110" s="55">
        <v>0</v>
      </c>
      <c r="AG110" s="55">
        <v>0</v>
      </c>
      <c r="AH110" s="55">
        <v>0</v>
      </c>
      <c r="AI110" s="55">
        <v>0</v>
      </c>
      <c r="AJ110" s="55">
        <v>2.3586956521739202</v>
      </c>
      <c r="AK110" s="55">
        <v>2.3586956521739202</v>
      </c>
      <c r="AL110" s="55">
        <v>2.2826086956521801</v>
      </c>
      <c r="AM110" s="55">
        <v>2.3586956521739202</v>
      </c>
      <c r="AN110" s="55">
        <v>2.2826086956521801</v>
      </c>
      <c r="AO110" s="55">
        <v>2.3586956521739202</v>
      </c>
      <c r="AP110" s="55">
        <v>0</v>
      </c>
      <c r="AQ110" s="55">
        <v>0</v>
      </c>
      <c r="AR110" s="55">
        <v>0</v>
      </c>
      <c r="AS110" s="55">
        <v>0</v>
      </c>
      <c r="AT110" s="55">
        <v>0</v>
      </c>
      <c r="AU110" s="55">
        <v>0</v>
      </c>
      <c r="AV110" s="68">
        <v>0</v>
      </c>
      <c r="AW110" s="68">
        <v>0</v>
      </c>
      <c r="AX110" s="68">
        <v>0</v>
      </c>
      <c r="AY110" s="68">
        <v>0</v>
      </c>
      <c r="AZ110" s="68">
        <v>0</v>
      </c>
      <c r="BA110" s="68">
        <v>0</v>
      </c>
      <c r="BB110" s="68">
        <v>0</v>
      </c>
      <c r="BC110" s="68">
        <v>0</v>
      </c>
      <c r="BD110" s="68">
        <v>0</v>
      </c>
      <c r="BE110" s="68">
        <v>0</v>
      </c>
      <c r="BF110" s="68">
        <v>0</v>
      </c>
      <c r="BG110" s="68">
        <v>0</v>
      </c>
      <c r="BH110" s="78">
        <v>0</v>
      </c>
      <c r="BI110" s="68">
        <v>0</v>
      </c>
      <c r="BJ110" s="68">
        <v>0</v>
      </c>
      <c r="BK110" s="68">
        <v>0</v>
      </c>
      <c r="BL110" s="68">
        <v>0</v>
      </c>
      <c r="BM110" s="68">
        <v>0</v>
      </c>
      <c r="BN110" s="68">
        <v>0</v>
      </c>
      <c r="BO110" s="68">
        <v>0</v>
      </c>
      <c r="BP110" s="68">
        <v>0</v>
      </c>
      <c r="BQ110">
        <v>0</v>
      </c>
      <c r="BR110">
        <v>0</v>
      </c>
      <c r="BS110" s="67">
        <v>3</v>
      </c>
      <c r="BT110" s="68">
        <f t="shared" si="12"/>
        <v>0</v>
      </c>
    </row>
    <row r="111" spans="1:72" ht="15" hidden="1" customHeight="1" x14ac:dyDescent="0.25">
      <c r="A111" s="21">
        <f t="shared" si="6"/>
        <v>5.9999999999999991</v>
      </c>
      <c r="B111" s="21">
        <f t="shared" si="7"/>
        <v>0</v>
      </c>
      <c r="C111" s="21">
        <f t="shared" si="8"/>
        <v>4.9999999999999991</v>
      </c>
      <c r="D111" s="21">
        <f t="shared" si="9"/>
        <v>0</v>
      </c>
      <c r="E111" s="21">
        <f t="shared" si="10"/>
        <v>1</v>
      </c>
      <c r="F111" s="59">
        <v>123</v>
      </c>
      <c r="G111" s="54" t="s">
        <v>839</v>
      </c>
      <c r="H111" s="54" t="s">
        <v>839</v>
      </c>
      <c r="I111" s="54" t="s">
        <v>69</v>
      </c>
      <c r="J111" s="54" t="s">
        <v>69</v>
      </c>
      <c r="K111" s="54" t="s">
        <v>773</v>
      </c>
      <c r="L111" s="54" t="s">
        <v>509</v>
      </c>
      <c r="M111" s="59"/>
      <c r="N111" s="54" t="s">
        <v>486</v>
      </c>
      <c r="O111" s="54" t="s">
        <v>831</v>
      </c>
      <c r="P111" s="59"/>
      <c r="Q111" s="54" t="s">
        <v>486</v>
      </c>
      <c r="R111" s="59">
        <v>0</v>
      </c>
      <c r="S111" s="59">
        <v>0</v>
      </c>
      <c r="T111" s="59"/>
      <c r="U111" s="54" t="s">
        <v>831</v>
      </c>
      <c r="V111" s="54" t="s">
        <v>69</v>
      </c>
      <c r="W111" s="54" t="s">
        <v>11</v>
      </c>
      <c r="X111" s="55">
        <v>0</v>
      </c>
      <c r="Y111" s="55">
        <v>0</v>
      </c>
      <c r="Z111" s="55">
        <v>0</v>
      </c>
      <c r="AA111" s="55">
        <v>0</v>
      </c>
      <c r="AB111" s="55">
        <v>0</v>
      </c>
      <c r="AC111" s="55">
        <v>0</v>
      </c>
      <c r="AD111" s="55">
        <v>0</v>
      </c>
      <c r="AE111" s="55">
        <v>0</v>
      </c>
      <c r="AF111" s="55">
        <v>0</v>
      </c>
      <c r="AG111" s="55">
        <v>0</v>
      </c>
      <c r="AH111" s="55">
        <v>0</v>
      </c>
      <c r="AI111" s="55">
        <v>0</v>
      </c>
      <c r="AJ111" s="55">
        <v>0.16847826086956499</v>
      </c>
      <c r="AK111" s="55">
        <v>0.16847826086956499</v>
      </c>
      <c r="AL111" s="55">
        <v>0.16304347826086901</v>
      </c>
      <c r="AM111" s="55">
        <v>0.16847826086956499</v>
      </c>
      <c r="AN111" s="55">
        <v>0.16304347826086901</v>
      </c>
      <c r="AO111" s="55">
        <v>0.16847826086956499</v>
      </c>
      <c r="AP111" s="55">
        <v>0</v>
      </c>
      <c r="AQ111" s="55">
        <v>0</v>
      </c>
      <c r="AR111" s="55">
        <v>0</v>
      </c>
      <c r="AS111" s="55">
        <v>0</v>
      </c>
      <c r="AT111" s="55">
        <v>0</v>
      </c>
      <c r="AU111" s="55">
        <v>0</v>
      </c>
      <c r="AV111" s="68">
        <v>0</v>
      </c>
      <c r="AW111" s="68">
        <v>0</v>
      </c>
      <c r="AX111" s="68">
        <v>0</v>
      </c>
      <c r="AY111" s="68">
        <v>0</v>
      </c>
      <c r="AZ111" s="68">
        <v>0</v>
      </c>
      <c r="BA111" s="68">
        <v>0</v>
      </c>
      <c r="BB111" s="68">
        <v>0</v>
      </c>
      <c r="BC111" s="68">
        <v>0</v>
      </c>
      <c r="BD111" s="68">
        <v>0</v>
      </c>
      <c r="BE111" s="68">
        <v>1.64835164835165</v>
      </c>
      <c r="BF111" s="68">
        <v>1.7032967032966999</v>
      </c>
      <c r="BG111" s="68">
        <v>1.64835164835165</v>
      </c>
      <c r="BH111" s="78">
        <v>0</v>
      </c>
      <c r="BI111" s="68">
        <v>0</v>
      </c>
      <c r="BJ111" s="68">
        <v>0</v>
      </c>
      <c r="BK111" s="68">
        <v>0.999999999999999</v>
      </c>
      <c r="BL111" s="68">
        <v>4</v>
      </c>
      <c r="BM111" s="68">
        <v>0</v>
      </c>
      <c r="BN111" s="68">
        <v>0</v>
      </c>
      <c r="BO111" s="68">
        <v>0</v>
      </c>
      <c r="BP111" s="68">
        <v>0</v>
      </c>
      <c r="BQ111">
        <v>0</v>
      </c>
      <c r="BR111">
        <v>0</v>
      </c>
      <c r="BS111" s="67">
        <v>1</v>
      </c>
      <c r="BT111" s="68">
        <f t="shared" si="12"/>
        <v>4.9999999999999991</v>
      </c>
    </row>
    <row r="112" spans="1:72" ht="15" hidden="1" customHeight="1" x14ac:dyDescent="0.25">
      <c r="A112" s="21">
        <f t="shared" si="6"/>
        <v>0</v>
      </c>
      <c r="B112" s="21">
        <f t="shared" si="7"/>
        <v>0</v>
      </c>
      <c r="C112" s="21">
        <f t="shared" si="8"/>
        <v>0</v>
      </c>
      <c r="D112" s="21">
        <f t="shared" si="9"/>
        <v>0</v>
      </c>
      <c r="E112" s="21">
        <f t="shared" si="10"/>
        <v>0</v>
      </c>
      <c r="F112" s="59">
        <v>124</v>
      </c>
      <c r="G112" s="54" t="s">
        <v>840</v>
      </c>
      <c r="H112" s="54" t="s">
        <v>840</v>
      </c>
      <c r="I112" s="54" t="s">
        <v>25</v>
      </c>
      <c r="J112" s="54" t="s">
        <v>25</v>
      </c>
      <c r="K112" s="54" t="s">
        <v>773</v>
      </c>
      <c r="L112" s="54" t="s">
        <v>509</v>
      </c>
      <c r="M112" s="59"/>
      <c r="N112" s="54" t="s">
        <v>486</v>
      </c>
      <c r="O112" s="54" t="s">
        <v>831</v>
      </c>
      <c r="P112" s="59"/>
      <c r="Q112" s="54" t="s">
        <v>486</v>
      </c>
      <c r="R112" s="59">
        <v>0</v>
      </c>
      <c r="S112" s="59">
        <v>0</v>
      </c>
      <c r="T112" s="59"/>
      <c r="U112" s="54" t="s">
        <v>831</v>
      </c>
      <c r="V112" s="54" t="s">
        <v>25</v>
      </c>
      <c r="W112" s="54" t="s">
        <v>11</v>
      </c>
      <c r="X112" s="55">
        <v>0</v>
      </c>
      <c r="Y112" s="55">
        <v>0</v>
      </c>
      <c r="Z112" s="55">
        <v>0</v>
      </c>
      <c r="AA112" s="55">
        <v>0</v>
      </c>
      <c r="AB112" s="55">
        <v>0</v>
      </c>
      <c r="AC112" s="55">
        <v>0</v>
      </c>
      <c r="AD112" s="55">
        <v>0</v>
      </c>
      <c r="AE112" s="55">
        <v>0</v>
      </c>
      <c r="AF112" s="55">
        <v>0</v>
      </c>
      <c r="AG112" s="55">
        <v>0</v>
      </c>
      <c r="AH112" s="55">
        <v>0</v>
      </c>
      <c r="AI112" s="55">
        <v>0</v>
      </c>
      <c r="AJ112" s="55">
        <v>0</v>
      </c>
      <c r="AK112" s="55">
        <v>0</v>
      </c>
      <c r="AL112" s="55">
        <v>0</v>
      </c>
      <c r="AM112" s="55">
        <v>0</v>
      </c>
      <c r="AN112" s="55">
        <v>0</v>
      </c>
      <c r="AO112" s="55">
        <v>0</v>
      </c>
      <c r="AP112" s="55">
        <v>0</v>
      </c>
      <c r="AQ112" s="55">
        <v>0</v>
      </c>
      <c r="AR112" s="55">
        <v>0</v>
      </c>
      <c r="AS112" s="55">
        <v>0</v>
      </c>
      <c r="AT112" s="55">
        <v>0</v>
      </c>
      <c r="AU112" s="55">
        <v>0</v>
      </c>
      <c r="AV112" s="68">
        <v>0</v>
      </c>
      <c r="AW112" s="68">
        <v>0</v>
      </c>
      <c r="AX112" s="68">
        <v>0</v>
      </c>
      <c r="AY112" s="68">
        <v>0</v>
      </c>
      <c r="AZ112" s="68">
        <v>0</v>
      </c>
      <c r="BA112" s="68">
        <v>0</v>
      </c>
      <c r="BB112" s="68">
        <v>0</v>
      </c>
      <c r="BC112" s="68">
        <v>0</v>
      </c>
      <c r="BD112" s="68">
        <v>0</v>
      </c>
      <c r="BE112" s="68">
        <v>0</v>
      </c>
      <c r="BF112" s="68">
        <v>0</v>
      </c>
      <c r="BG112" s="68">
        <v>0</v>
      </c>
      <c r="BH112" s="78">
        <v>0</v>
      </c>
      <c r="BI112" s="68">
        <v>0</v>
      </c>
      <c r="BJ112" s="68">
        <v>0</v>
      </c>
      <c r="BK112" s="68">
        <v>0</v>
      </c>
      <c r="BL112" s="68">
        <v>0</v>
      </c>
      <c r="BM112" s="68">
        <v>0</v>
      </c>
      <c r="BN112" s="68">
        <v>0</v>
      </c>
      <c r="BO112" s="68">
        <v>0</v>
      </c>
      <c r="BP112" s="68">
        <v>0</v>
      </c>
      <c r="BQ112">
        <v>0</v>
      </c>
      <c r="BR112">
        <v>0</v>
      </c>
      <c r="BS112" s="67">
        <v>0</v>
      </c>
      <c r="BT112" s="68">
        <f t="shared" si="12"/>
        <v>0</v>
      </c>
    </row>
    <row r="113" spans="1:72" ht="15" hidden="1" customHeight="1" x14ac:dyDescent="0.25">
      <c r="A113" s="21">
        <f t="shared" si="6"/>
        <v>6</v>
      </c>
      <c r="B113" s="21">
        <f t="shared" si="7"/>
        <v>0</v>
      </c>
      <c r="C113" s="21">
        <f t="shared" si="8"/>
        <v>0</v>
      </c>
      <c r="D113" s="21">
        <f t="shared" si="9"/>
        <v>6</v>
      </c>
      <c r="E113" s="21">
        <f t="shared" si="10"/>
        <v>0</v>
      </c>
      <c r="F113" s="59">
        <v>125</v>
      </c>
      <c r="G113" s="54" t="s">
        <v>841</v>
      </c>
      <c r="H113" s="54" t="s">
        <v>841</v>
      </c>
      <c r="I113" s="54" t="s">
        <v>29</v>
      </c>
      <c r="J113" s="54" t="s">
        <v>29</v>
      </c>
      <c r="K113" s="54" t="s">
        <v>773</v>
      </c>
      <c r="L113" s="54" t="s">
        <v>509</v>
      </c>
      <c r="M113" s="59"/>
      <c r="N113" s="54" t="s">
        <v>486</v>
      </c>
      <c r="O113" s="54" t="s">
        <v>831</v>
      </c>
      <c r="P113" s="59"/>
      <c r="Q113" s="54" t="s">
        <v>486</v>
      </c>
      <c r="R113" s="59">
        <v>0</v>
      </c>
      <c r="S113" s="59">
        <v>0</v>
      </c>
      <c r="T113" s="59"/>
      <c r="U113" s="54" t="s">
        <v>831</v>
      </c>
      <c r="V113" s="54" t="s">
        <v>29</v>
      </c>
      <c r="W113" s="54" t="s">
        <v>11</v>
      </c>
      <c r="X113" s="55">
        <v>0</v>
      </c>
      <c r="Y113" s="55">
        <v>0</v>
      </c>
      <c r="Z113" s="55">
        <v>0</v>
      </c>
      <c r="AA113" s="55">
        <v>0</v>
      </c>
      <c r="AB113" s="55">
        <v>0</v>
      </c>
      <c r="AC113" s="55">
        <v>0</v>
      </c>
      <c r="AD113" s="55">
        <v>0</v>
      </c>
      <c r="AE113" s="55">
        <v>0</v>
      </c>
      <c r="AF113" s="55">
        <v>0</v>
      </c>
      <c r="AG113" s="55">
        <v>0</v>
      </c>
      <c r="AH113" s="55">
        <v>0</v>
      </c>
      <c r="AI113" s="55">
        <v>0</v>
      </c>
      <c r="AJ113" s="55">
        <v>0</v>
      </c>
      <c r="AK113" s="55">
        <v>0</v>
      </c>
      <c r="AL113" s="55">
        <v>0</v>
      </c>
      <c r="AM113" s="55">
        <v>0</v>
      </c>
      <c r="AN113" s="55">
        <v>0</v>
      </c>
      <c r="AO113" s="55">
        <v>0</v>
      </c>
      <c r="AP113" s="55">
        <v>0</v>
      </c>
      <c r="AQ113" s="55">
        <v>0</v>
      </c>
      <c r="AR113" s="55">
        <v>0</v>
      </c>
      <c r="AS113" s="55">
        <v>0</v>
      </c>
      <c r="AT113" s="55">
        <v>0</v>
      </c>
      <c r="AU113" s="55">
        <v>0</v>
      </c>
      <c r="AV113" s="68">
        <v>0</v>
      </c>
      <c r="AW113" s="68">
        <v>0</v>
      </c>
      <c r="AX113" s="68">
        <v>0</v>
      </c>
      <c r="AY113" s="68">
        <v>0</v>
      </c>
      <c r="AZ113" s="68">
        <v>0</v>
      </c>
      <c r="BA113" s="68">
        <v>0</v>
      </c>
      <c r="BB113" s="68">
        <v>0</v>
      </c>
      <c r="BC113" s="68">
        <v>0</v>
      </c>
      <c r="BD113" s="68">
        <v>0</v>
      </c>
      <c r="BE113" s="68">
        <v>0</v>
      </c>
      <c r="BF113" s="68">
        <v>0</v>
      </c>
      <c r="BG113" s="68">
        <v>0</v>
      </c>
      <c r="BH113" s="78">
        <v>0</v>
      </c>
      <c r="BI113" s="68">
        <v>0</v>
      </c>
      <c r="BJ113" s="68">
        <v>0</v>
      </c>
      <c r="BK113" s="68">
        <v>0</v>
      </c>
      <c r="BL113" s="68">
        <v>0</v>
      </c>
      <c r="BM113" s="68">
        <v>0</v>
      </c>
      <c r="BN113" s="68">
        <v>0</v>
      </c>
      <c r="BO113" s="68">
        <v>0</v>
      </c>
      <c r="BP113" s="68">
        <v>6</v>
      </c>
      <c r="BQ113">
        <v>0</v>
      </c>
      <c r="BR113">
        <v>0</v>
      </c>
      <c r="BS113" s="67">
        <v>0</v>
      </c>
      <c r="BT113" s="68">
        <f t="shared" si="12"/>
        <v>0</v>
      </c>
    </row>
    <row r="114" spans="1:72" ht="15" hidden="1" customHeight="1" x14ac:dyDescent="0.25">
      <c r="A114" s="21">
        <f t="shared" si="6"/>
        <v>0</v>
      </c>
      <c r="B114" s="21">
        <f t="shared" si="7"/>
        <v>0</v>
      </c>
      <c r="C114" s="21">
        <f t="shared" si="8"/>
        <v>0</v>
      </c>
      <c r="D114" s="21">
        <f t="shared" si="9"/>
        <v>0</v>
      </c>
      <c r="E114" s="21">
        <f t="shared" si="10"/>
        <v>0</v>
      </c>
      <c r="F114" s="59">
        <v>126</v>
      </c>
      <c r="G114" s="54" t="s">
        <v>842</v>
      </c>
      <c r="H114" s="54" t="s">
        <v>842</v>
      </c>
      <c r="I114" s="54" t="s">
        <v>53</v>
      </c>
      <c r="J114" s="54" t="s">
        <v>53</v>
      </c>
      <c r="K114" s="54" t="s">
        <v>773</v>
      </c>
      <c r="L114" s="54" t="s">
        <v>509</v>
      </c>
      <c r="M114" s="59"/>
      <c r="N114" s="54" t="s">
        <v>486</v>
      </c>
      <c r="O114" s="54" t="s">
        <v>831</v>
      </c>
      <c r="P114" s="59"/>
      <c r="Q114" s="54" t="s">
        <v>486</v>
      </c>
      <c r="R114" s="59">
        <v>0</v>
      </c>
      <c r="S114" s="59">
        <v>0</v>
      </c>
      <c r="T114" s="59"/>
      <c r="U114" s="54" t="s">
        <v>831</v>
      </c>
      <c r="V114" s="54" t="s">
        <v>53</v>
      </c>
      <c r="W114" s="54" t="s">
        <v>11</v>
      </c>
      <c r="X114" s="55">
        <v>0</v>
      </c>
      <c r="Y114" s="55">
        <v>0</v>
      </c>
      <c r="Z114" s="55">
        <v>0</v>
      </c>
      <c r="AA114" s="55">
        <v>0</v>
      </c>
      <c r="AB114" s="55">
        <v>0</v>
      </c>
      <c r="AC114" s="55">
        <v>0</v>
      </c>
      <c r="AD114" s="55">
        <v>0</v>
      </c>
      <c r="AE114" s="55">
        <v>0</v>
      </c>
      <c r="AF114" s="55">
        <v>0</v>
      </c>
      <c r="AG114" s="55">
        <v>0</v>
      </c>
      <c r="AH114" s="55">
        <v>0</v>
      </c>
      <c r="AI114" s="55">
        <v>0</v>
      </c>
      <c r="AJ114" s="55">
        <v>0</v>
      </c>
      <c r="AK114" s="55">
        <v>0</v>
      </c>
      <c r="AL114" s="55">
        <v>0</v>
      </c>
      <c r="AM114" s="55">
        <v>0</v>
      </c>
      <c r="AN114" s="55">
        <v>0</v>
      </c>
      <c r="AO114" s="55">
        <v>0</v>
      </c>
      <c r="AP114" s="55">
        <v>0</v>
      </c>
      <c r="AQ114" s="55">
        <v>0</v>
      </c>
      <c r="AR114" s="55">
        <v>0</v>
      </c>
      <c r="AS114" s="55">
        <v>0</v>
      </c>
      <c r="AT114" s="55">
        <v>0</v>
      </c>
      <c r="AU114" s="55">
        <v>0</v>
      </c>
      <c r="AV114" s="68">
        <v>2.3586956521739202</v>
      </c>
      <c r="AW114" s="68">
        <v>2.3586956521739202</v>
      </c>
      <c r="AX114" s="68">
        <v>2.2826086956521801</v>
      </c>
      <c r="AY114" s="68">
        <v>0</v>
      </c>
      <c r="AZ114" s="68">
        <v>0</v>
      </c>
      <c r="BA114" s="68">
        <v>0</v>
      </c>
      <c r="BB114" s="68">
        <v>0</v>
      </c>
      <c r="BC114" s="68">
        <v>0</v>
      </c>
      <c r="BD114" s="68">
        <v>0</v>
      </c>
      <c r="BE114" s="68">
        <v>0</v>
      </c>
      <c r="BF114" s="68">
        <v>0</v>
      </c>
      <c r="BG114" s="68">
        <v>0</v>
      </c>
      <c r="BH114" s="78">
        <v>0</v>
      </c>
      <c r="BI114" s="68">
        <v>0</v>
      </c>
      <c r="BJ114" s="68">
        <v>0</v>
      </c>
      <c r="BK114" s="68">
        <v>0</v>
      </c>
      <c r="BL114" s="68">
        <v>0</v>
      </c>
      <c r="BM114" s="68">
        <v>0</v>
      </c>
      <c r="BN114" s="68">
        <v>0</v>
      </c>
      <c r="BO114" s="68">
        <v>0</v>
      </c>
      <c r="BP114" s="68">
        <v>0</v>
      </c>
      <c r="BQ114">
        <v>0</v>
      </c>
      <c r="BR114">
        <v>0</v>
      </c>
      <c r="BS114" s="67">
        <v>0</v>
      </c>
      <c r="BT114" s="68">
        <f t="shared" si="12"/>
        <v>0</v>
      </c>
    </row>
    <row r="115" spans="1:72" ht="15" hidden="1" customHeight="1" x14ac:dyDescent="0.25">
      <c r="A115" s="21">
        <f t="shared" si="6"/>
        <v>19</v>
      </c>
      <c r="B115" s="21">
        <f t="shared" si="7"/>
        <v>0</v>
      </c>
      <c r="C115" s="21">
        <f t="shared" si="8"/>
        <v>3</v>
      </c>
      <c r="D115" s="21">
        <f t="shared" si="9"/>
        <v>0</v>
      </c>
      <c r="E115" s="21">
        <f t="shared" si="10"/>
        <v>16</v>
      </c>
      <c r="F115" s="59">
        <v>127</v>
      </c>
      <c r="G115" s="54" t="s">
        <v>843</v>
      </c>
      <c r="H115" s="54" t="s">
        <v>843</v>
      </c>
      <c r="I115" s="54" t="s">
        <v>37</v>
      </c>
      <c r="J115" s="54" t="s">
        <v>844</v>
      </c>
      <c r="K115" s="54" t="s">
        <v>773</v>
      </c>
      <c r="L115" s="54" t="s">
        <v>509</v>
      </c>
      <c r="M115" s="59"/>
      <c r="N115" s="54" t="s">
        <v>486</v>
      </c>
      <c r="O115" s="54" t="s">
        <v>831</v>
      </c>
      <c r="P115" s="59"/>
      <c r="Q115" s="54" t="s">
        <v>486</v>
      </c>
      <c r="R115" s="59">
        <v>0</v>
      </c>
      <c r="S115" s="59">
        <v>0</v>
      </c>
      <c r="T115" s="59"/>
      <c r="U115" s="54" t="s">
        <v>831</v>
      </c>
      <c r="V115" s="54" t="s">
        <v>37</v>
      </c>
      <c r="W115" s="54" t="s">
        <v>11</v>
      </c>
      <c r="X115" s="55">
        <v>3.82191780821918</v>
      </c>
      <c r="Y115" s="55">
        <v>3.82191780821918</v>
      </c>
      <c r="Z115" s="55">
        <v>3.6986301369863002</v>
      </c>
      <c r="AA115" s="55">
        <v>3.82191780821918</v>
      </c>
      <c r="AB115" s="55">
        <v>3.6986301369863002</v>
      </c>
      <c r="AC115" s="55">
        <v>3.82191780821918</v>
      </c>
      <c r="AD115" s="55">
        <v>3.82191780821918</v>
      </c>
      <c r="AE115" s="55">
        <v>3.4520547945205502</v>
      </c>
      <c r="AF115" s="55">
        <v>3.82191780821918</v>
      </c>
      <c r="AG115" s="55">
        <v>3.6986301369863002</v>
      </c>
      <c r="AH115" s="55">
        <v>3.82191780821918</v>
      </c>
      <c r="AI115" s="55">
        <v>3.6986301369863002</v>
      </c>
      <c r="AJ115" s="55">
        <v>13.9836956521739</v>
      </c>
      <c r="AK115" s="55">
        <v>13.9836956521739</v>
      </c>
      <c r="AL115" s="55">
        <v>13.5326086956522</v>
      </c>
      <c r="AM115" s="55">
        <v>13.9836956521739</v>
      </c>
      <c r="AN115" s="55">
        <v>13.5326086956522</v>
      </c>
      <c r="AO115" s="55">
        <v>13.9836956521739</v>
      </c>
      <c r="AP115" s="55">
        <v>0</v>
      </c>
      <c r="AQ115" s="55">
        <v>0</v>
      </c>
      <c r="AR115" s="55">
        <v>0</v>
      </c>
      <c r="AS115" s="55">
        <v>0.98901098901098905</v>
      </c>
      <c r="AT115" s="55">
        <v>1.0219780219780199</v>
      </c>
      <c r="AU115" s="55">
        <v>0.98901098901098905</v>
      </c>
      <c r="AV115" s="68">
        <v>2.6956521739130399</v>
      </c>
      <c r="AW115" s="68">
        <v>2.6956521739130399</v>
      </c>
      <c r="AX115" s="68">
        <v>2.60869565217391</v>
      </c>
      <c r="AY115" s="68">
        <v>8.7608695652173907</v>
      </c>
      <c r="AZ115" s="68">
        <v>8.4782608695652204</v>
      </c>
      <c r="BA115" s="68">
        <v>8.7608695652173907</v>
      </c>
      <c r="BB115" s="68">
        <v>0</v>
      </c>
      <c r="BC115" s="68">
        <v>0</v>
      </c>
      <c r="BD115" s="68">
        <v>0</v>
      </c>
      <c r="BE115" s="68">
        <v>0</v>
      </c>
      <c r="BF115" s="68">
        <v>0</v>
      </c>
      <c r="BG115" s="68">
        <v>0</v>
      </c>
      <c r="BH115" s="78">
        <v>0</v>
      </c>
      <c r="BI115" s="68">
        <v>0</v>
      </c>
      <c r="BJ115" s="68">
        <v>0</v>
      </c>
      <c r="BK115" s="68">
        <v>0</v>
      </c>
      <c r="BL115" s="68">
        <v>3</v>
      </c>
      <c r="BM115" s="68">
        <v>0</v>
      </c>
      <c r="BN115" s="68">
        <v>0</v>
      </c>
      <c r="BO115" s="68">
        <v>0</v>
      </c>
      <c r="BP115" s="68">
        <v>0</v>
      </c>
      <c r="BQ115">
        <v>0</v>
      </c>
      <c r="BR115">
        <v>16</v>
      </c>
      <c r="BS115" s="67">
        <v>0</v>
      </c>
      <c r="BT115" s="68">
        <f t="shared" si="12"/>
        <v>3</v>
      </c>
    </row>
    <row r="116" spans="1:72" ht="15" hidden="1" customHeight="1" x14ac:dyDescent="0.25">
      <c r="A116" s="21">
        <f t="shared" si="6"/>
        <v>25</v>
      </c>
      <c r="B116" s="21">
        <f t="shared" si="7"/>
        <v>5</v>
      </c>
      <c r="C116" s="21">
        <f t="shared" si="8"/>
        <v>0</v>
      </c>
      <c r="D116" s="21">
        <f t="shared" si="9"/>
        <v>0</v>
      </c>
      <c r="E116" s="21">
        <f t="shared" si="10"/>
        <v>20</v>
      </c>
      <c r="F116" s="59">
        <v>128</v>
      </c>
      <c r="G116" s="54" t="s">
        <v>845</v>
      </c>
      <c r="H116" s="54" t="s">
        <v>845</v>
      </c>
      <c r="I116" s="54" t="s">
        <v>73</v>
      </c>
      <c r="J116" s="54" t="s">
        <v>73</v>
      </c>
      <c r="K116" s="54" t="s">
        <v>773</v>
      </c>
      <c r="L116" s="54" t="s">
        <v>509</v>
      </c>
      <c r="M116" s="59"/>
      <c r="N116" s="54" t="s">
        <v>486</v>
      </c>
      <c r="O116" s="54" t="s">
        <v>831</v>
      </c>
      <c r="P116" s="59"/>
      <c r="Q116" s="54" t="s">
        <v>486</v>
      </c>
      <c r="R116" s="59">
        <v>0</v>
      </c>
      <c r="S116" s="59">
        <v>0</v>
      </c>
      <c r="T116" s="59"/>
      <c r="U116" s="54" t="s">
        <v>831</v>
      </c>
      <c r="V116" s="54" t="s">
        <v>73</v>
      </c>
      <c r="W116" s="54" t="s">
        <v>11</v>
      </c>
      <c r="X116" s="55">
        <v>0</v>
      </c>
      <c r="Y116" s="55">
        <v>0</v>
      </c>
      <c r="Z116" s="55">
        <v>0</v>
      </c>
      <c r="AA116" s="55">
        <v>0</v>
      </c>
      <c r="AB116" s="55">
        <v>0</v>
      </c>
      <c r="AC116" s="55">
        <v>0</v>
      </c>
      <c r="AD116" s="55">
        <v>0</v>
      </c>
      <c r="AE116" s="55">
        <v>0</v>
      </c>
      <c r="AF116" s="55">
        <v>0</v>
      </c>
      <c r="AG116" s="55">
        <v>0</v>
      </c>
      <c r="AH116" s="55">
        <v>0</v>
      </c>
      <c r="AI116" s="55">
        <v>0</v>
      </c>
      <c r="AJ116" s="55">
        <v>0</v>
      </c>
      <c r="AK116" s="55">
        <v>0</v>
      </c>
      <c r="AL116" s="55">
        <v>0</v>
      </c>
      <c r="AM116" s="55">
        <v>0</v>
      </c>
      <c r="AN116" s="55">
        <v>0</v>
      </c>
      <c r="AO116" s="55">
        <v>0</v>
      </c>
      <c r="AP116" s="55">
        <v>1.37777777777778</v>
      </c>
      <c r="AQ116" s="55">
        <v>1.24444444444444</v>
      </c>
      <c r="AR116" s="55">
        <v>1.37777777777778</v>
      </c>
      <c r="AS116" s="55">
        <v>0.32967032967033</v>
      </c>
      <c r="AT116" s="55">
        <v>0.340659340659341</v>
      </c>
      <c r="AU116" s="55">
        <v>0.32967032967033</v>
      </c>
      <c r="AV116" s="68">
        <v>4.0434782608695699</v>
      </c>
      <c r="AW116" s="68">
        <v>4.0434782608695699</v>
      </c>
      <c r="AX116" s="68">
        <v>3.9130434782608701</v>
      </c>
      <c r="AY116" s="68">
        <v>8.0869565217391308</v>
      </c>
      <c r="AZ116" s="68">
        <v>7.8260869565217401</v>
      </c>
      <c r="BA116" s="68">
        <v>8.0869565217391308</v>
      </c>
      <c r="BB116" s="68">
        <v>0</v>
      </c>
      <c r="BC116" s="68">
        <v>0</v>
      </c>
      <c r="BD116" s="68">
        <v>0</v>
      </c>
      <c r="BE116" s="68">
        <v>3.9560439560439602</v>
      </c>
      <c r="BF116" s="68">
        <v>4.0879120879120903</v>
      </c>
      <c r="BG116" s="68">
        <v>3.9560439560439602</v>
      </c>
      <c r="BH116" s="78">
        <v>0</v>
      </c>
      <c r="BI116" s="68">
        <v>0</v>
      </c>
      <c r="BJ116" s="68">
        <v>5</v>
      </c>
      <c r="BK116" s="68">
        <v>0</v>
      </c>
      <c r="BL116" s="68">
        <v>0</v>
      </c>
      <c r="BM116" s="68">
        <v>0</v>
      </c>
      <c r="BN116" s="68">
        <v>0</v>
      </c>
      <c r="BO116" s="68">
        <v>0</v>
      </c>
      <c r="BP116" s="68">
        <v>0</v>
      </c>
      <c r="BQ116">
        <v>0</v>
      </c>
      <c r="BR116">
        <v>20</v>
      </c>
      <c r="BS116" s="67">
        <v>0</v>
      </c>
      <c r="BT116" s="68">
        <f t="shared" si="12"/>
        <v>0</v>
      </c>
    </row>
    <row r="117" spans="1:72" ht="15" hidden="1" customHeight="1" x14ac:dyDescent="0.25">
      <c r="A117" s="21">
        <f t="shared" si="6"/>
        <v>4</v>
      </c>
      <c r="B117" s="21">
        <f t="shared" si="7"/>
        <v>0</v>
      </c>
      <c r="C117" s="21">
        <f t="shared" si="8"/>
        <v>4</v>
      </c>
      <c r="D117" s="21">
        <f t="shared" si="9"/>
        <v>0</v>
      </c>
      <c r="E117" s="21">
        <f t="shared" si="10"/>
        <v>0</v>
      </c>
      <c r="F117" s="59">
        <v>129</v>
      </c>
      <c r="G117" s="54" t="s">
        <v>846</v>
      </c>
      <c r="H117" s="54" t="s">
        <v>846</v>
      </c>
      <c r="I117" s="54" t="s">
        <v>75</v>
      </c>
      <c r="J117" s="54" t="s">
        <v>75</v>
      </c>
      <c r="K117" s="54" t="s">
        <v>773</v>
      </c>
      <c r="L117" s="54" t="s">
        <v>509</v>
      </c>
      <c r="M117" s="59"/>
      <c r="N117" s="54" t="s">
        <v>486</v>
      </c>
      <c r="O117" s="54" t="s">
        <v>831</v>
      </c>
      <c r="P117" s="59"/>
      <c r="Q117" s="54" t="s">
        <v>486</v>
      </c>
      <c r="R117" s="59">
        <v>0</v>
      </c>
      <c r="S117" s="59">
        <v>0</v>
      </c>
      <c r="T117" s="59"/>
      <c r="U117" s="54" t="s">
        <v>831</v>
      </c>
      <c r="V117" s="54" t="s">
        <v>75</v>
      </c>
      <c r="W117" s="54" t="s">
        <v>11</v>
      </c>
      <c r="X117" s="55">
        <v>0</v>
      </c>
      <c r="Y117" s="55">
        <v>0</v>
      </c>
      <c r="Z117" s="55">
        <v>0</v>
      </c>
      <c r="AA117" s="55">
        <v>0</v>
      </c>
      <c r="AB117" s="55">
        <v>0</v>
      </c>
      <c r="AC117" s="55">
        <v>0</v>
      </c>
      <c r="AD117" s="55">
        <v>0</v>
      </c>
      <c r="AE117" s="55">
        <v>0</v>
      </c>
      <c r="AF117" s="55">
        <v>0</v>
      </c>
      <c r="AG117" s="55">
        <v>0</v>
      </c>
      <c r="AH117" s="55">
        <v>0</v>
      </c>
      <c r="AI117" s="55">
        <v>0</v>
      </c>
      <c r="AJ117" s="55">
        <v>0</v>
      </c>
      <c r="AK117" s="55">
        <v>0</v>
      </c>
      <c r="AL117" s="55">
        <v>0</v>
      </c>
      <c r="AM117" s="55">
        <v>0</v>
      </c>
      <c r="AN117" s="55">
        <v>0</v>
      </c>
      <c r="AO117" s="55">
        <v>0</v>
      </c>
      <c r="AP117" s="55">
        <v>0</v>
      </c>
      <c r="AQ117" s="55">
        <v>0</v>
      </c>
      <c r="AR117" s="55">
        <v>0</v>
      </c>
      <c r="AS117" s="55">
        <v>0</v>
      </c>
      <c r="AT117" s="55">
        <v>0</v>
      </c>
      <c r="AU117" s="55">
        <v>0</v>
      </c>
      <c r="AV117" s="68">
        <v>0</v>
      </c>
      <c r="AW117" s="68">
        <v>0</v>
      </c>
      <c r="AX117" s="68">
        <v>0</v>
      </c>
      <c r="AY117" s="68">
        <v>1.6847826086956501</v>
      </c>
      <c r="AZ117" s="68">
        <v>1.6304347826087</v>
      </c>
      <c r="BA117" s="68">
        <v>1.6847826086956501</v>
      </c>
      <c r="BB117" s="68">
        <v>0</v>
      </c>
      <c r="BC117" s="68">
        <v>0</v>
      </c>
      <c r="BD117" s="68">
        <v>0</v>
      </c>
      <c r="BE117" s="68">
        <v>0</v>
      </c>
      <c r="BF117" s="68">
        <v>0</v>
      </c>
      <c r="BG117" s="68">
        <v>0</v>
      </c>
      <c r="BH117" s="78">
        <v>0</v>
      </c>
      <c r="BI117" s="68">
        <v>0</v>
      </c>
      <c r="BJ117" s="68">
        <v>0</v>
      </c>
      <c r="BK117" s="68">
        <v>0</v>
      </c>
      <c r="BL117" s="68">
        <v>4</v>
      </c>
      <c r="BM117" s="68">
        <v>0</v>
      </c>
      <c r="BN117" s="68">
        <v>0</v>
      </c>
      <c r="BO117" s="68">
        <v>0</v>
      </c>
      <c r="BP117" s="68">
        <v>0</v>
      </c>
      <c r="BQ117">
        <v>0</v>
      </c>
      <c r="BR117">
        <v>0</v>
      </c>
      <c r="BS117" s="67">
        <v>0</v>
      </c>
      <c r="BT117" s="68">
        <f t="shared" si="12"/>
        <v>4</v>
      </c>
    </row>
    <row r="118" spans="1:72" ht="15" hidden="1" customHeight="1" x14ac:dyDescent="0.25">
      <c r="A118" s="21">
        <f t="shared" si="6"/>
        <v>0.999999999999999</v>
      </c>
      <c r="B118" s="21">
        <f t="shared" si="7"/>
        <v>0</v>
      </c>
      <c r="C118" s="21">
        <f t="shared" si="8"/>
        <v>0</v>
      </c>
      <c r="D118" s="21">
        <f t="shared" si="9"/>
        <v>0.999999999999999</v>
      </c>
      <c r="E118" s="21">
        <f t="shared" si="10"/>
        <v>0</v>
      </c>
      <c r="F118" s="59">
        <v>130</v>
      </c>
      <c r="G118" s="54" t="s">
        <v>847</v>
      </c>
      <c r="H118" s="54" t="s">
        <v>847</v>
      </c>
      <c r="I118" s="54" t="s">
        <v>81</v>
      </c>
      <c r="J118" s="54" t="s">
        <v>81</v>
      </c>
      <c r="K118" s="54" t="s">
        <v>773</v>
      </c>
      <c r="L118" s="54" t="s">
        <v>509</v>
      </c>
      <c r="M118" s="59"/>
      <c r="N118" s="54" t="s">
        <v>486</v>
      </c>
      <c r="O118" s="54" t="s">
        <v>831</v>
      </c>
      <c r="P118" s="59"/>
      <c r="Q118" s="54" t="s">
        <v>486</v>
      </c>
      <c r="R118" s="59">
        <v>0</v>
      </c>
      <c r="S118" s="59">
        <v>0</v>
      </c>
      <c r="T118" s="59"/>
      <c r="U118" s="54" t="s">
        <v>831</v>
      </c>
      <c r="V118" s="54" t="s">
        <v>81</v>
      </c>
      <c r="W118" s="54" t="s">
        <v>11</v>
      </c>
      <c r="X118" s="55">
        <v>0</v>
      </c>
      <c r="Y118" s="55">
        <v>0</v>
      </c>
      <c r="Z118" s="55">
        <v>0</v>
      </c>
      <c r="AA118" s="55">
        <v>0</v>
      </c>
      <c r="AB118" s="55">
        <v>0</v>
      </c>
      <c r="AC118" s="55">
        <v>0</v>
      </c>
      <c r="AD118" s="55">
        <v>0</v>
      </c>
      <c r="AE118" s="55">
        <v>0</v>
      </c>
      <c r="AF118" s="55">
        <v>0</v>
      </c>
      <c r="AG118" s="55">
        <v>0</v>
      </c>
      <c r="AH118" s="55">
        <v>0</v>
      </c>
      <c r="AI118" s="55">
        <v>0</v>
      </c>
      <c r="AJ118" s="55">
        <v>2.3586956521739202</v>
      </c>
      <c r="AK118" s="55">
        <v>2.3586956521739202</v>
      </c>
      <c r="AL118" s="55">
        <v>2.2826086956521801</v>
      </c>
      <c r="AM118" s="55">
        <v>2.3586956521739202</v>
      </c>
      <c r="AN118" s="55">
        <v>2.2826086956521801</v>
      </c>
      <c r="AO118" s="55">
        <v>2.3586956521739202</v>
      </c>
      <c r="AP118" s="55">
        <v>0</v>
      </c>
      <c r="AQ118" s="55">
        <v>0</v>
      </c>
      <c r="AR118" s="55">
        <v>0</v>
      </c>
      <c r="AS118" s="55">
        <v>0.659340659340659</v>
      </c>
      <c r="AT118" s="55">
        <v>0.68131868131868101</v>
      </c>
      <c r="AU118" s="55">
        <v>0.659340659340659</v>
      </c>
      <c r="AV118" s="68">
        <v>4.0434782608695699</v>
      </c>
      <c r="AW118" s="68">
        <v>4.0434782608695699</v>
      </c>
      <c r="AX118" s="68">
        <v>3.9130434782608701</v>
      </c>
      <c r="AY118" s="68">
        <v>0.67391304347825998</v>
      </c>
      <c r="AZ118" s="68">
        <v>0.65217391304347805</v>
      </c>
      <c r="BA118" s="68">
        <v>0.67391304347825998</v>
      </c>
      <c r="BB118" s="68">
        <v>1.0219780219780199</v>
      </c>
      <c r="BC118" s="68">
        <v>0.95604395604395598</v>
      </c>
      <c r="BD118" s="68">
        <v>1.0219780219780199</v>
      </c>
      <c r="BE118" s="68">
        <v>0</v>
      </c>
      <c r="BF118" s="68">
        <v>0</v>
      </c>
      <c r="BG118" s="68">
        <v>0</v>
      </c>
      <c r="BH118" s="78">
        <v>0</v>
      </c>
      <c r="BI118" s="68">
        <v>0</v>
      </c>
      <c r="BJ118" s="68">
        <v>0</v>
      </c>
      <c r="BK118" s="68">
        <v>0</v>
      </c>
      <c r="BL118" s="68">
        <v>0</v>
      </c>
      <c r="BM118" s="68">
        <v>0</v>
      </c>
      <c r="BN118" s="68">
        <v>0</v>
      </c>
      <c r="BO118" s="68">
        <v>0</v>
      </c>
      <c r="BP118" s="68">
        <v>0.999999999999999</v>
      </c>
      <c r="BQ118">
        <v>0</v>
      </c>
      <c r="BR118">
        <v>0</v>
      </c>
      <c r="BS118" s="67">
        <v>0</v>
      </c>
      <c r="BT118" s="68">
        <f t="shared" si="12"/>
        <v>0</v>
      </c>
    </row>
    <row r="119" spans="1:72" ht="15" hidden="1" customHeight="1" x14ac:dyDescent="0.25">
      <c r="A119" s="21">
        <f t="shared" si="6"/>
        <v>6874.3899999999976</v>
      </c>
      <c r="B119" s="21">
        <f t="shared" si="7"/>
        <v>2438.9499999999998</v>
      </c>
      <c r="C119" s="21">
        <f t="shared" si="8"/>
        <v>1852.48</v>
      </c>
      <c r="D119" s="21">
        <f t="shared" si="9"/>
        <v>1081.5</v>
      </c>
      <c r="E119" s="21">
        <f t="shared" si="10"/>
        <v>1501.46</v>
      </c>
      <c r="F119" s="59">
        <v>131</v>
      </c>
      <c r="G119" s="54" t="s">
        <v>848</v>
      </c>
      <c r="H119" s="54" t="s">
        <v>848</v>
      </c>
      <c r="I119" s="54" t="s">
        <v>849</v>
      </c>
      <c r="J119" s="54" t="s">
        <v>849</v>
      </c>
      <c r="K119" s="54" t="s">
        <v>773</v>
      </c>
      <c r="L119" s="54" t="s">
        <v>509</v>
      </c>
      <c r="M119" s="59"/>
      <c r="N119" s="54" t="s">
        <v>486</v>
      </c>
      <c r="O119" s="54" t="s">
        <v>780</v>
      </c>
      <c r="P119" s="59"/>
      <c r="Q119" s="54" t="s">
        <v>486</v>
      </c>
      <c r="R119" s="59">
        <v>0</v>
      </c>
      <c r="S119" s="59">
        <v>0</v>
      </c>
      <c r="T119" s="59"/>
      <c r="U119" s="54" t="s">
        <v>781</v>
      </c>
      <c r="V119" s="54" t="s">
        <v>380</v>
      </c>
      <c r="W119" s="54" t="s">
        <v>272</v>
      </c>
      <c r="X119" s="55">
        <v>1944.62490410959</v>
      </c>
      <c r="Y119" s="55">
        <v>1944.62490410959</v>
      </c>
      <c r="Z119" s="55">
        <v>1881.8950684931499</v>
      </c>
      <c r="AA119" s="55">
        <v>1944.62490410959</v>
      </c>
      <c r="AB119" s="55">
        <v>1881.8950684931499</v>
      </c>
      <c r="AC119" s="55">
        <v>1944.62490410959</v>
      </c>
      <c r="AD119" s="55">
        <v>1944.62490410959</v>
      </c>
      <c r="AE119" s="55">
        <v>1756.4353972602701</v>
      </c>
      <c r="AF119" s="55">
        <v>1944.62490410959</v>
      </c>
      <c r="AG119" s="55">
        <v>1881.8950684931499</v>
      </c>
      <c r="AH119" s="55">
        <v>1944.62490410959</v>
      </c>
      <c r="AI119" s="55">
        <v>1881.8950684931499</v>
      </c>
      <c r="AJ119" s="55">
        <v>1487.9376630434799</v>
      </c>
      <c r="AK119" s="55">
        <v>1487.9376630434799</v>
      </c>
      <c r="AL119" s="55">
        <v>1439.93967391304</v>
      </c>
      <c r="AM119" s="55">
        <v>1487.9376630434799</v>
      </c>
      <c r="AN119" s="55">
        <v>1439.93967391304</v>
      </c>
      <c r="AO119" s="55">
        <v>1487.9376630434799</v>
      </c>
      <c r="AP119" s="55">
        <v>967.25855555555597</v>
      </c>
      <c r="AQ119" s="55">
        <v>873.65288888888904</v>
      </c>
      <c r="AR119" s="55">
        <v>967.25855555555597</v>
      </c>
      <c r="AS119" s="55">
        <v>1887.9461538461501</v>
      </c>
      <c r="AT119" s="55">
        <v>1950.87769230769</v>
      </c>
      <c r="AU119" s="55">
        <v>1887.9461538461501</v>
      </c>
      <c r="AV119" s="68">
        <v>1463.9884782608699</v>
      </c>
      <c r="AW119" s="68">
        <v>1463.9884782608699</v>
      </c>
      <c r="AX119" s="68">
        <v>1416.76304347826</v>
      </c>
      <c r="AY119" s="68">
        <v>1607.35</v>
      </c>
      <c r="AZ119" s="68">
        <v>1555.5</v>
      </c>
      <c r="BA119" s="68">
        <v>1607.35</v>
      </c>
      <c r="BB119" s="68">
        <v>850.34362637362699</v>
      </c>
      <c r="BC119" s="68">
        <v>795.48274725274803</v>
      </c>
      <c r="BD119" s="68">
        <v>850.34362637362699</v>
      </c>
      <c r="BE119" s="68">
        <v>881.09670329670303</v>
      </c>
      <c r="BF119" s="68">
        <v>910.46659340659301</v>
      </c>
      <c r="BG119" s="68">
        <v>881.09670329670303</v>
      </c>
      <c r="BH119" s="78">
        <v>821.82011</v>
      </c>
      <c r="BI119" s="68">
        <v>821.82011</v>
      </c>
      <c r="BJ119" s="68">
        <v>795.30978000000005</v>
      </c>
      <c r="BK119" s="68">
        <v>382.65</v>
      </c>
      <c r="BL119" s="68">
        <v>594.42999999999995</v>
      </c>
      <c r="BM119" s="68">
        <v>875.4</v>
      </c>
      <c r="BN119" s="68">
        <v>411.4</v>
      </c>
      <c r="BO119" s="68">
        <v>99.65</v>
      </c>
      <c r="BP119" s="68">
        <v>570.45000000000005</v>
      </c>
      <c r="BQ119">
        <v>223.41</v>
      </c>
      <c r="BR119">
        <v>861.73</v>
      </c>
      <c r="BS119" s="67">
        <v>416.32</v>
      </c>
      <c r="BT119" s="68">
        <f t="shared" si="12"/>
        <v>1852.48</v>
      </c>
    </row>
    <row r="120" spans="1:72" ht="15" hidden="1" customHeight="1" x14ac:dyDescent="0.25">
      <c r="A120" s="21">
        <f t="shared" si="6"/>
        <v>8143.48506</v>
      </c>
      <c r="B120" s="21">
        <f t="shared" si="7"/>
        <v>3067.8200100000004</v>
      </c>
      <c r="C120" s="21">
        <f t="shared" si="8"/>
        <v>2120.6237999999998</v>
      </c>
      <c r="D120" s="21">
        <f t="shared" si="9"/>
        <v>1766.0387500000002</v>
      </c>
      <c r="E120" s="21">
        <f t="shared" si="10"/>
        <v>1189.0025000000001</v>
      </c>
      <c r="F120" s="59">
        <v>132</v>
      </c>
      <c r="G120" s="54" t="s">
        <v>850</v>
      </c>
      <c r="H120" s="54" t="s">
        <v>850</v>
      </c>
      <c r="I120" s="54" t="s">
        <v>850</v>
      </c>
      <c r="J120" s="54" t="s">
        <v>850</v>
      </c>
      <c r="K120" s="54" t="s">
        <v>773</v>
      </c>
      <c r="L120" s="54" t="s">
        <v>509</v>
      </c>
      <c r="M120" s="59"/>
      <c r="N120" s="54" t="s">
        <v>486</v>
      </c>
      <c r="O120" s="54" t="s">
        <v>851</v>
      </c>
      <c r="P120" s="59"/>
      <c r="Q120" s="54" t="s">
        <v>486</v>
      </c>
      <c r="R120" s="59">
        <v>0</v>
      </c>
      <c r="S120" s="59">
        <v>0</v>
      </c>
      <c r="T120" s="59"/>
      <c r="U120" s="54" t="s">
        <v>852</v>
      </c>
      <c r="V120" s="54" t="s">
        <v>276</v>
      </c>
      <c r="W120" s="54" t="s">
        <v>170</v>
      </c>
      <c r="X120" s="55">
        <v>7706.7070234042403</v>
      </c>
      <c r="Y120" s="55">
        <v>7706.7070234042403</v>
      </c>
      <c r="Z120" s="55">
        <v>7458.1035710363603</v>
      </c>
      <c r="AA120" s="55">
        <v>7706.7070234042403</v>
      </c>
      <c r="AB120" s="55">
        <v>7458.1035710363603</v>
      </c>
      <c r="AC120" s="55">
        <v>7706.7070234042403</v>
      </c>
      <c r="AD120" s="55">
        <v>7706.7070234042403</v>
      </c>
      <c r="AE120" s="55">
        <v>6960.8966663006104</v>
      </c>
      <c r="AF120" s="55">
        <v>7706.7070234042403</v>
      </c>
      <c r="AG120" s="55">
        <v>7458.1035710363603</v>
      </c>
      <c r="AH120" s="55">
        <v>7706.7070234042403</v>
      </c>
      <c r="AI120" s="55">
        <v>7458.1035710363603</v>
      </c>
      <c r="AJ120" s="55">
        <v>1175.5741361087</v>
      </c>
      <c r="AK120" s="55">
        <v>1175.5741361087</v>
      </c>
      <c r="AL120" s="55">
        <v>1137.65238978261</v>
      </c>
      <c r="AM120" s="55">
        <v>1175.5741361087</v>
      </c>
      <c r="AN120" s="55">
        <v>1137.65238978261</v>
      </c>
      <c r="AO120" s="55">
        <v>1175.5741361087</v>
      </c>
      <c r="AP120" s="55">
        <v>985.77244444444398</v>
      </c>
      <c r="AQ120" s="55">
        <v>890.37511111111098</v>
      </c>
      <c r="AR120" s="55">
        <v>985.77244444444398</v>
      </c>
      <c r="AS120" s="55">
        <v>1442.2012087912101</v>
      </c>
      <c r="AT120" s="55">
        <v>1490.2745824175799</v>
      </c>
      <c r="AU120" s="55">
        <v>1442.2012087912101</v>
      </c>
      <c r="AV120" s="68">
        <v>832.28934782608599</v>
      </c>
      <c r="AW120" s="68">
        <v>832.28934782608599</v>
      </c>
      <c r="AX120" s="68">
        <v>805.44130434782596</v>
      </c>
      <c r="AY120" s="68">
        <v>721.19098847826103</v>
      </c>
      <c r="AZ120" s="68">
        <v>697.92676304347799</v>
      </c>
      <c r="BA120" s="68">
        <v>721.19098847826103</v>
      </c>
      <c r="BB120" s="68">
        <v>779.98438439560402</v>
      </c>
      <c r="BC120" s="68">
        <v>729.66281120879103</v>
      </c>
      <c r="BD120" s="68">
        <v>779.98438439560402</v>
      </c>
      <c r="BE120" s="68">
        <v>1188.65368351648</v>
      </c>
      <c r="BF120" s="68">
        <v>1228.2754729670301</v>
      </c>
      <c r="BG120" s="68">
        <v>1188.65368351648</v>
      </c>
      <c r="BH120" s="78">
        <v>1033.7219600000001</v>
      </c>
      <c r="BI120" s="68">
        <v>1033.7219600000001</v>
      </c>
      <c r="BJ120" s="68">
        <v>1000.37609</v>
      </c>
      <c r="BK120" s="68">
        <v>1308.58</v>
      </c>
      <c r="BL120" s="68">
        <v>244.93</v>
      </c>
      <c r="BM120" s="68">
        <v>567.11379999999997</v>
      </c>
      <c r="BN120" s="68">
        <v>242.97</v>
      </c>
      <c r="BO120" s="68">
        <v>804.44</v>
      </c>
      <c r="BP120" s="68">
        <v>718.62874999999997</v>
      </c>
      <c r="BQ120">
        <v>402.22</v>
      </c>
      <c r="BR120">
        <v>608.42250000000001</v>
      </c>
      <c r="BS120" s="67">
        <v>178.36</v>
      </c>
      <c r="BT120" s="68">
        <f t="shared" si="12"/>
        <v>2120.6237999999998</v>
      </c>
    </row>
    <row r="121" spans="1:72" ht="15" hidden="1" customHeight="1" x14ac:dyDescent="0.25">
      <c r="A121" s="21">
        <f t="shared" si="6"/>
        <v>805.39960999999983</v>
      </c>
      <c r="B121" s="21">
        <f t="shared" si="7"/>
        <v>303.41076999999996</v>
      </c>
      <c r="C121" s="21">
        <f t="shared" si="8"/>
        <v>209.73201999999998</v>
      </c>
      <c r="D121" s="21">
        <f t="shared" si="9"/>
        <v>174.66317000000009</v>
      </c>
      <c r="E121" s="21">
        <f t="shared" si="10"/>
        <v>117.59365000000001</v>
      </c>
      <c r="F121" s="59">
        <v>133</v>
      </c>
      <c r="G121" s="54" t="s">
        <v>853</v>
      </c>
      <c r="H121" s="54" t="s">
        <v>853</v>
      </c>
      <c r="I121" s="54" t="s">
        <v>853</v>
      </c>
      <c r="J121" s="54" t="s">
        <v>853</v>
      </c>
      <c r="K121" s="54" t="s">
        <v>773</v>
      </c>
      <c r="L121" s="54" t="s">
        <v>509</v>
      </c>
      <c r="M121" s="59"/>
      <c r="N121" s="54" t="s">
        <v>486</v>
      </c>
      <c r="O121" s="54" t="s">
        <v>851</v>
      </c>
      <c r="P121" s="59"/>
      <c r="Q121" s="54" t="s">
        <v>486</v>
      </c>
      <c r="R121" s="59">
        <v>0</v>
      </c>
      <c r="S121" s="59">
        <v>0</v>
      </c>
      <c r="T121" s="59"/>
      <c r="U121" s="54" t="s">
        <v>852</v>
      </c>
      <c r="V121" s="54" t="s">
        <v>274</v>
      </c>
      <c r="W121" s="54" t="s">
        <v>170</v>
      </c>
      <c r="X121" s="55">
        <v>762.20179352349601</v>
      </c>
      <c r="Y121" s="55">
        <v>762.20179352349601</v>
      </c>
      <c r="Z121" s="55">
        <v>737.614638893706</v>
      </c>
      <c r="AA121" s="55">
        <v>762.20179352349601</v>
      </c>
      <c r="AB121" s="55">
        <v>737.614638893706</v>
      </c>
      <c r="AC121" s="55">
        <v>762.20179352349601</v>
      </c>
      <c r="AD121" s="55">
        <v>762.20179352349601</v>
      </c>
      <c r="AE121" s="55">
        <v>688.44032963412599</v>
      </c>
      <c r="AF121" s="55">
        <v>762.20179352349601</v>
      </c>
      <c r="AG121" s="55">
        <v>737.614638893706</v>
      </c>
      <c r="AH121" s="55">
        <v>762.20179352349601</v>
      </c>
      <c r="AI121" s="55">
        <v>737.614638893706</v>
      </c>
      <c r="AJ121" s="55">
        <v>116.26557389456499</v>
      </c>
      <c r="AK121" s="55">
        <v>116.26557389456499</v>
      </c>
      <c r="AL121" s="55">
        <v>112.51507151087</v>
      </c>
      <c r="AM121" s="55">
        <v>116.26557389456499</v>
      </c>
      <c r="AN121" s="55">
        <v>112.51507151087</v>
      </c>
      <c r="AO121" s="55">
        <v>116.26557389456499</v>
      </c>
      <c r="AP121" s="55">
        <v>97.495000000000005</v>
      </c>
      <c r="AQ121" s="55">
        <v>88.06</v>
      </c>
      <c r="AR121" s="55">
        <v>97.495000000000005</v>
      </c>
      <c r="AS121" s="55">
        <v>142.635296703297</v>
      </c>
      <c r="AT121" s="55">
        <v>147.389806593407</v>
      </c>
      <c r="AU121" s="55">
        <v>142.635296703297</v>
      </c>
      <c r="AV121" s="68">
        <v>79.515000000000001</v>
      </c>
      <c r="AW121" s="68">
        <v>79.515000000000001</v>
      </c>
      <c r="AX121" s="68">
        <v>76.95</v>
      </c>
      <c r="AY121" s="68">
        <v>69.003978260869602</v>
      </c>
      <c r="AZ121" s="68">
        <v>66.778043478260898</v>
      </c>
      <c r="BA121" s="68">
        <v>69.003978260869602</v>
      </c>
      <c r="BB121" s="68">
        <v>0</v>
      </c>
      <c r="BC121" s="68">
        <v>0</v>
      </c>
      <c r="BD121" s="68">
        <v>0</v>
      </c>
      <c r="BE121" s="68">
        <v>117.559157142857</v>
      </c>
      <c r="BF121" s="68">
        <v>121.477795714286</v>
      </c>
      <c r="BG121" s="68">
        <v>117.559157142857</v>
      </c>
      <c r="BH121" s="78">
        <v>102.23624</v>
      </c>
      <c r="BI121" s="68">
        <v>102.23624</v>
      </c>
      <c r="BJ121" s="68">
        <v>98.938289999999995</v>
      </c>
      <c r="BK121" s="68">
        <v>129.41999999999999</v>
      </c>
      <c r="BL121" s="68">
        <v>24.223849999999999</v>
      </c>
      <c r="BM121" s="68">
        <v>56.088169999999998</v>
      </c>
      <c r="BN121" s="68">
        <v>24.03</v>
      </c>
      <c r="BO121" s="68">
        <v>79.56</v>
      </c>
      <c r="BP121" s="68">
        <v>71.073170000000104</v>
      </c>
      <c r="BQ121">
        <v>39.78</v>
      </c>
      <c r="BR121">
        <v>60.173650000000002</v>
      </c>
      <c r="BS121" s="67">
        <v>17.64</v>
      </c>
      <c r="BT121" s="68">
        <f t="shared" si="12"/>
        <v>209.73201999999998</v>
      </c>
    </row>
    <row r="122" spans="1:72" ht="15" hidden="1" customHeight="1" x14ac:dyDescent="0.25">
      <c r="A122" s="21">
        <f t="shared" si="6"/>
        <v>4998.0000000000009</v>
      </c>
      <c r="B122" s="21">
        <f t="shared" si="7"/>
        <v>574</v>
      </c>
      <c r="C122" s="21">
        <f t="shared" si="8"/>
        <v>1811</v>
      </c>
      <c r="D122" s="21">
        <f t="shared" si="9"/>
        <v>1618.0000000000009</v>
      </c>
      <c r="E122" s="21">
        <f t="shared" si="10"/>
        <v>995</v>
      </c>
      <c r="F122" s="59">
        <v>134</v>
      </c>
      <c r="G122" s="54" t="s">
        <v>854</v>
      </c>
      <c r="H122" s="54" t="s">
        <v>854</v>
      </c>
      <c r="I122" s="54" t="s">
        <v>855</v>
      </c>
      <c r="J122" s="54" t="s">
        <v>855</v>
      </c>
      <c r="K122" s="54" t="s">
        <v>773</v>
      </c>
      <c r="L122" s="54" t="s">
        <v>509</v>
      </c>
      <c r="M122" s="59"/>
      <c r="N122" s="54" t="s">
        <v>486</v>
      </c>
      <c r="O122" s="54" t="s">
        <v>856</v>
      </c>
      <c r="P122" s="59"/>
      <c r="Q122" s="54" t="s">
        <v>486</v>
      </c>
      <c r="R122" s="59">
        <v>0</v>
      </c>
      <c r="S122" s="59">
        <v>0</v>
      </c>
      <c r="T122" s="59"/>
      <c r="U122" s="54" t="s">
        <v>857</v>
      </c>
      <c r="V122" s="54" t="s">
        <v>333</v>
      </c>
      <c r="W122" s="54" t="s">
        <v>170</v>
      </c>
      <c r="X122" s="55">
        <v>294.45753424657499</v>
      </c>
      <c r="Y122" s="55">
        <v>294.45753424657499</v>
      </c>
      <c r="Z122" s="55">
        <v>284.95890410958901</v>
      </c>
      <c r="AA122" s="55">
        <v>294.45753424657499</v>
      </c>
      <c r="AB122" s="55">
        <v>284.95890410958901</v>
      </c>
      <c r="AC122" s="55">
        <v>294.45753424657499</v>
      </c>
      <c r="AD122" s="55">
        <v>294.45753424657499</v>
      </c>
      <c r="AE122" s="55">
        <v>265.96164383561597</v>
      </c>
      <c r="AF122" s="55">
        <v>294.45753424657499</v>
      </c>
      <c r="AG122" s="55">
        <v>284.95890410958901</v>
      </c>
      <c r="AH122" s="55">
        <v>294.45753424657499</v>
      </c>
      <c r="AI122" s="55">
        <v>284.95890410958901</v>
      </c>
      <c r="AJ122" s="55">
        <v>31.8423913043478</v>
      </c>
      <c r="AK122" s="55">
        <v>31.8423913043478</v>
      </c>
      <c r="AL122" s="55">
        <v>30.815217391304301</v>
      </c>
      <c r="AM122" s="55">
        <v>31.8423913043478</v>
      </c>
      <c r="AN122" s="55">
        <v>30.815217391304301</v>
      </c>
      <c r="AO122" s="55">
        <v>31.8423913043478</v>
      </c>
      <c r="AP122" s="55">
        <v>681.31111111111102</v>
      </c>
      <c r="AQ122" s="55">
        <v>615.37777777777796</v>
      </c>
      <c r="AR122" s="55">
        <v>681.31111111111102</v>
      </c>
      <c r="AS122" s="55">
        <v>251.538461538462</v>
      </c>
      <c r="AT122" s="55">
        <v>259.92307692307702</v>
      </c>
      <c r="AU122" s="55">
        <v>251.538461538462</v>
      </c>
      <c r="AV122" s="68">
        <v>47.173913043478201</v>
      </c>
      <c r="AW122" s="68">
        <v>47.173913043478201</v>
      </c>
      <c r="AX122" s="68">
        <v>45.652173913043498</v>
      </c>
      <c r="AY122" s="68">
        <v>349.42391304347802</v>
      </c>
      <c r="AZ122" s="68">
        <v>338.15217391304401</v>
      </c>
      <c r="BA122" s="68">
        <v>349.42391304347802</v>
      </c>
      <c r="BB122" s="68">
        <v>262.64835164835199</v>
      </c>
      <c r="BC122" s="68">
        <v>245.70329670329701</v>
      </c>
      <c r="BD122" s="68">
        <v>262.64835164835199</v>
      </c>
      <c r="BE122" s="68">
        <v>118.351648351648</v>
      </c>
      <c r="BF122" s="68">
        <v>122.296703296703</v>
      </c>
      <c r="BG122" s="68">
        <v>118.351648351648</v>
      </c>
      <c r="BH122" s="78">
        <v>308</v>
      </c>
      <c r="BI122" s="68">
        <v>0</v>
      </c>
      <c r="BJ122" s="68">
        <v>266</v>
      </c>
      <c r="BK122" s="68">
        <v>0</v>
      </c>
      <c r="BL122" s="68">
        <v>421</v>
      </c>
      <c r="BM122" s="68">
        <v>1390</v>
      </c>
      <c r="BN122" s="68">
        <v>48</v>
      </c>
      <c r="BO122" s="68">
        <v>638</v>
      </c>
      <c r="BP122" s="68">
        <v>932.00000000000102</v>
      </c>
      <c r="BQ122">
        <v>0</v>
      </c>
      <c r="BR122">
        <v>682</v>
      </c>
      <c r="BS122" s="67">
        <v>313</v>
      </c>
      <c r="BT122" s="68">
        <f t="shared" si="12"/>
        <v>1811</v>
      </c>
    </row>
    <row r="123" spans="1:72" ht="15" hidden="1" customHeight="1" x14ac:dyDescent="0.25">
      <c r="A123" s="21">
        <f t="shared" si="6"/>
        <v>776</v>
      </c>
      <c r="B123" s="21">
        <f t="shared" si="7"/>
        <v>0</v>
      </c>
      <c r="C123" s="21">
        <f t="shared" si="8"/>
        <v>733</v>
      </c>
      <c r="D123" s="21">
        <f t="shared" si="9"/>
        <v>43</v>
      </c>
      <c r="E123" s="21">
        <f t="shared" si="10"/>
        <v>0</v>
      </c>
      <c r="F123" s="59">
        <v>135</v>
      </c>
      <c r="G123" s="54" t="s">
        <v>858</v>
      </c>
      <c r="H123" s="54" t="s">
        <v>858</v>
      </c>
      <c r="I123" s="54" t="s">
        <v>859</v>
      </c>
      <c r="J123" s="54" t="s">
        <v>859</v>
      </c>
      <c r="K123" s="54" t="s">
        <v>773</v>
      </c>
      <c r="L123" s="54" t="s">
        <v>509</v>
      </c>
      <c r="M123" s="59"/>
      <c r="N123" s="54" t="s">
        <v>486</v>
      </c>
      <c r="O123" s="54" t="s">
        <v>856</v>
      </c>
      <c r="P123" s="59"/>
      <c r="Q123" s="54" t="s">
        <v>486</v>
      </c>
      <c r="R123" s="59">
        <v>0</v>
      </c>
      <c r="S123" s="59">
        <v>0</v>
      </c>
      <c r="T123" s="59"/>
      <c r="U123" s="54" t="s">
        <v>857</v>
      </c>
      <c r="V123" s="54" t="s">
        <v>335</v>
      </c>
      <c r="W123" s="54" t="s">
        <v>170</v>
      </c>
      <c r="X123" s="55">
        <v>8.8328767123287601</v>
      </c>
      <c r="Y123" s="55">
        <v>8.8328767123287601</v>
      </c>
      <c r="Z123" s="55">
        <v>8.5479452054794507</v>
      </c>
      <c r="AA123" s="55">
        <v>8.8328767123287601</v>
      </c>
      <c r="AB123" s="55">
        <v>8.5479452054794507</v>
      </c>
      <c r="AC123" s="55">
        <v>8.8328767123287601</v>
      </c>
      <c r="AD123" s="55">
        <v>8.8328767123287601</v>
      </c>
      <c r="AE123" s="55">
        <v>7.9780821917808202</v>
      </c>
      <c r="AF123" s="55">
        <v>8.8328767123287601</v>
      </c>
      <c r="AG123" s="55">
        <v>8.5479452054794507</v>
      </c>
      <c r="AH123" s="55">
        <v>8.8328767123287601</v>
      </c>
      <c r="AI123" s="55">
        <v>8.5479452054794507</v>
      </c>
      <c r="AJ123" s="55">
        <v>0</v>
      </c>
      <c r="AK123" s="55">
        <v>0</v>
      </c>
      <c r="AL123" s="55">
        <v>0</v>
      </c>
      <c r="AM123" s="55">
        <v>0</v>
      </c>
      <c r="AN123" s="55">
        <v>0</v>
      </c>
      <c r="AO123" s="55">
        <v>0</v>
      </c>
      <c r="AP123" s="55">
        <v>145.35555555555601</v>
      </c>
      <c r="AQ123" s="55">
        <v>131.28888888888901</v>
      </c>
      <c r="AR123" s="55">
        <v>145.35555555555601</v>
      </c>
      <c r="AS123" s="55">
        <v>21.098901098901099</v>
      </c>
      <c r="AT123" s="55">
        <v>21.802197802197799</v>
      </c>
      <c r="AU123" s="55">
        <v>21.098901098901099</v>
      </c>
      <c r="AV123" s="68">
        <v>55.934782608695599</v>
      </c>
      <c r="AW123" s="68">
        <v>55.934782608695599</v>
      </c>
      <c r="AX123" s="68">
        <v>54.130434782608702</v>
      </c>
      <c r="AY123" s="68">
        <v>60.652173913043498</v>
      </c>
      <c r="AZ123" s="68">
        <v>58.695652173913103</v>
      </c>
      <c r="BA123" s="68">
        <v>60.652173913043498</v>
      </c>
      <c r="BB123" s="68">
        <v>70.175824175824204</v>
      </c>
      <c r="BC123" s="68">
        <v>65.648351648351607</v>
      </c>
      <c r="BD123" s="68">
        <v>70.175824175824204</v>
      </c>
      <c r="BE123" s="68">
        <v>39.890109890109898</v>
      </c>
      <c r="BF123" s="68">
        <v>41.219780219780198</v>
      </c>
      <c r="BG123" s="68">
        <v>39.890109890109898</v>
      </c>
      <c r="BH123" s="78">
        <v>0</v>
      </c>
      <c r="BI123" s="68">
        <v>0</v>
      </c>
      <c r="BJ123" s="68">
        <v>0</v>
      </c>
      <c r="BK123" s="68">
        <v>733</v>
      </c>
      <c r="BL123" s="68">
        <v>0</v>
      </c>
      <c r="BM123" s="68">
        <v>0</v>
      </c>
      <c r="BN123" s="68">
        <v>43</v>
      </c>
      <c r="BO123" s="68">
        <v>0</v>
      </c>
      <c r="BP123" s="68">
        <v>0</v>
      </c>
      <c r="BQ123">
        <v>0</v>
      </c>
      <c r="BR123">
        <v>0</v>
      </c>
      <c r="BS123" s="67">
        <v>0</v>
      </c>
      <c r="BT123" s="68">
        <f t="shared" si="12"/>
        <v>733</v>
      </c>
    </row>
    <row r="124" spans="1:72" ht="15" hidden="1" customHeight="1" x14ac:dyDescent="0.25">
      <c r="A124" s="21">
        <f t="shared" si="6"/>
        <v>31288</v>
      </c>
      <c r="B124" s="21">
        <f t="shared" si="7"/>
        <v>10054</v>
      </c>
      <c r="C124" s="21">
        <f t="shared" si="8"/>
        <v>4635</v>
      </c>
      <c r="D124" s="21">
        <f t="shared" si="9"/>
        <v>7781</v>
      </c>
      <c r="E124" s="21">
        <f t="shared" si="10"/>
        <v>8818</v>
      </c>
      <c r="F124" s="59">
        <v>136</v>
      </c>
      <c r="G124" s="54" t="s">
        <v>860</v>
      </c>
      <c r="H124" s="54" t="s">
        <v>860</v>
      </c>
      <c r="I124" s="54" t="s">
        <v>861</v>
      </c>
      <c r="J124" s="54" t="s">
        <v>861</v>
      </c>
      <c r="K124" s="54" t="s">
        <v>773</v>
      </c>
      <c r="L124" s="54" t="s">
        <v>509</v>
      </c>
      <c r="M124" s="59"/>
      <c r="N124" s="54" t="s">
        <v>486</v>
      </c>
      <c r="O124" s="54" t="s">
        <v>856</v>
      </c>
      <c r="P124" s="59"/>
      <c r="Q124" s="54" t="s">
        <v>486</v>
      </c>
      <c r="R124" s="59">
        <v>0</v>
      </c>
      <c r="S124" s="59">
        <v>0</v>
      </c>
      <c r="T124" s="59"/>
      <c r="U124" s="54" t="s">
        <v>857</v>
      </c>
      <c r="V124" s="54" t="s">
        <v>345</v>
      </c>
      <c r="W124" s="54" t="s">
        <v>170</v>
      </c>
      <c r="X124" s="55">
        <v>9208.1890410958895</v>
      </c>
      <c r="Y124" s="55">
        <v>9208.1890410958895</v>
      </c>
      <c r="Z124" s="55">
        <v>8911.1506849315101</v>
      </c>
      <c r="AA124" s="55">
        <v>9208.1890410958895</v>
      </c>
      <c r="AB124" s="55">
        <v>8911.1506849315101</v>
      </c>
      <c r="AC124" s="55">
        <v>9208.1890410958895</v>
      </c>
      <c r="AD124" s="55">
        <v>9208.1890410958895</v>
      </c>
      <c r="AE124" s="55">
        <v>8317.0739726027405</v>
      </c>
      <c r="AF124" s="55">
        <v>9208.1890410958895</v>
      </c>
      <c r="AG124" s="55">
        <v>8911.1506849315101</v>
      </c>
      <c r="AH124" s="55">
        <v>9208.1890410958895</v>
      </c>
      <c r="AI124" s="55">
        <v>8911.1506849315101</v>
      </c>
      <c r="AJ124" s="55">
        <v>7764.6576086956602</v>
      </c>
      <c r="AK124" s="55">
        <v>7764.6576086956602</v>
      </c>
      <c r="AL124" s="55">
        <v>7514.1847826086996</v>
      </c>
      <c r="AM124" s="55">
        <v>7764.6576086956602</v>
      </c>
      <c r="AN124" s="55">
        <v>7514.1847826086996</v>
      </c>
      <c r="AO124" s="55">
        <v>7764.6576086956602</v>
      </c>
      <c r="AP124" s="55">
        <v>3306.3222222222198</v>
      </c>
      <c r="AQ124" s="55">
        <v>2986.3555555555599</v>
      </c>
      <c r="AR124" s="55">
        <v>3306.3222222222198</v>
      </c>
      <c r="AS124" s="55">
        <v>4564.9450549450503</v>
      </c>
      <c r="AT124" s="55">
        <v>4717.1098901098903</v>
      </c>
      <c r="AU124" s="55">
        <v>4564.9450549450503</v>
      </c>
      <c r="AV124" s="68">
        <v>5618.0760869565202</v>
      </c>
      <c r="AW124" s="68">
        <v>5618.0760869565202</v>
      </c>
      <c r="AX124" s="68">
        <v>5436.8478260869497</v>
      </c>
      <c r="AY124" s="68">
        <v>4035.3913043478201</v>
      </c>
      <c r="AZ124" s="68">
        <v>3905.2173913043398</v>
      </c>
      <c r="BA124" s="68">
        <v>4035.3913043478201</v>
      </c>
      <c r="BB124" s="68">
        <v>2388.7032967033001</v>
      </c>
      <c r="BC124" s="68">
        <v>2234.5934065934098</v>
      </c>
      <c r="BD124" s="68">
        <v>2388.7032967033001</v>
      </c>
      <c r="BE124" s="68">
        <v>3106.81318681319</v>
      </c>
      <c r="BF124" s="68">
        <v>3210.37362637363</v>
      </c>
      <c r="BG124" s="68">
        <v>3106.81318681319</v>
      </c>
      <c r="BH124" s="78">
        <v>3620</v>
      </c>
      <c r="BI124" s="68">
        <v>3400</v>
      </c>
      <c r="BJ124" s="68">
        <v>3034</v>
      </c>
      <c r="BK124" s="68">
        <v>2389</v>
      </c>
      <c r="BL124" s="68">
        <v>1419</v>
      </c>
      <c r="BM124" s="68">
        <v>827</v>
      </c>
      <c r="BN124" s="68">
        <v>1792</v>
      </c>
      <c r="BO124" s="68">
        <v>4494</v>
      </c>
      <c r="BP124" s="68">
        <v>1495</v>
      </c>
      <c r="BQ124">
        <v>1308</v>
      </c>
      <c r="BR124">
        <v>2644</v>
      </c>
      <c r="BS124" s="67">
        <v>4866</v>
      </c>
      <c r="BT124" s="68">
        <f t="shared" ref="BT124:BT143" si="13">SUM(BK124:BM124)</f>
        <v>4635</v>
      </c>
    </row>
    <row r="125" spans="1:72" ht="15" hidden="1" customHeight="1" x14ac:dyDescent="0.25">
      <c r="A125" s="21">
        <f t="shared" si="6"/>
        <v>0</v>
      </c>
      <c r="B125" s="21">
        <f t="shared" si="7"/>
        <v>0</v>
      </c>
      <c r="C125" s="21">
        <f t="shared" si="8"/>
        <v>0</v>
      </c>
      <c r="D125" s="21">
        <f t="shared" si="9"/>
        <v>0</v>
      </c>
      <c r="E125" s="21">
        <f t="shared" si="10"/>
        <v>0</v>
      </c>
      <c r="F125" s="59">
        <v>137</v>
      </c>
      <c r="G125" s="54" t="s">
        <v>862</v>
      </c>
      <c r="H125" s="54" t="s">
        <v>862</v>
      </c>
      <c r="I125" s="54" t="s">
        <v>317</v>
      </c>
      <c r="J125" s="54" t="s">
        <v>317</v>
      </c>
      <c r="K125" s="54" t="s">
        <v>773</v>
      </c>
      <c r="L125" s="54" t="s">
        <v>485</v>
      </c>
      <c r="M125" s="59"/>
      <c r="N125" s="54" t="s">
        <v>486</v>
      </c>
      <c r="O125" s="54" t="s">
        <v>856</v>
      </c>
      <c r="P125" s="59"/>
      <c r="Q125" s="54" t="s">
        <v>486</v>
      </c>
      <c r="R125" s="59">
        <v>0</v>
      </c>
      <c r="S125" s="59">
        <v>0</v>
      </c>
      <c r="T125" s="59"/>
      <c r="U125" s="54" t="s">
        <v>857</v>
      </c>
      <c r="V125" s="54" t="s">
        <v>317</v>
      </c>
      <c r="W125" s="54" t="s">
        <v>170</v>
      </c>
      <c r="X125" s="55">
        <v>0</v>
      </c>
      <c r="Y125" s="55">
        <v>0</v>
      </c>
      <c r="Z125" s="55">
        <v>0</v>
      </c>
      <c r="AA125" s="55">
        <v>0</v>
      </c>
      <c r="AB125" s="55">
        <v>0</v>
      </c>
      <c r="AC125" s="55">
        <v>0</v>
      </c>
      <c r="AD125" s="55">
        <v>0</v>
      </c>
      <c r="AE125" s="55">
        <v>0</v>
      </c>
      <c r="AF125" s="55">
        <v>0</v>
      </c>
      <c r="AG125" s="55">
        <v>0</v>
      </c>
      <c r="AH125" s="55">
        <v>0</v>
      </c>
      <c r="AI125" s="55">
        <v>0</v>
      </c>
      <c r="AJ125" s="55">
        <v>0</v>
      </c>
      <c r="AK125" s="55">
        <v>0</v>
      </c>
      <c r="AL125" s="55">
        <v>0</v>
      </c>
      <c r="AM125" s="55">
        <v>0</v>
      </c>
      <c r="AN125" s="55">
        <v>0</v>
      </c>
      <c r="AO125" s="55">
        <v>0</v>
      </c>
      <c r="AP125" s="55">
        <v>0</v>
      </c>
      <c r="AQ125" s="55">
        <v>0</v>
      </c>
      <c r="AR125" s="55">
        <v>0</v>
      </c>
      <c r="AS125" s="55">
        <v>0</v>
      </c>
      <c r="AT125" s="55">
        <v>0</v>
      </c>
      <c r="AU125" s="55">
        <v>0</v>
      </c>
      <c r="AV125" s="68">
        <v>0</v>
      </c>
      <c r="AW125" s="68">
        <v>0</v>
      </c>
      <c r="AX125" s="68">
        <v>0</v>
      </c>
      <c r="AY125" s="68">
        <v>0</v>
      </c>
      <c r="AZ125" s="68">
        <v>0</v>
      </c>
      <c r="BA125" s="68">
        <v>0</v>
      </c>
      <c r="BB125" s="68">
        <v>0</v>
      </c>
      <c r="BC125" s="68">
        <v>0</v>
      </c>
      <c r="BD125" s="68">
        <v>0</v>
      </c>
      <c r="BE125" s="68">
        <v>0</v>
      </c>
      <c r="BF125" s="68">
        <v>0</v>
      </c>
      <c r="BG125" s="68">
        <v>0</v>
      </c>
      <c r="BH125" s="78">
        <v>0</v>
      </c>
      <c r="BI125" s="68">
        <v>0</v>
      </c>
      <c r="BJ125" s="68">
        <v>0</v>
      </c>
      <c r="BK125" s="68">
        <v>0</v>
      </c>
      <c r="BL125" s="68">
        <v>0</v>
      </c>
      <c r="BM125" s="68">
        <v>0</v>
      </c>
      <c r="BN125" s="68">
        <v>0</v>
      </c>
      <c r="BO125" s="68">
        <v>0</v>
      </c>
      <c r="BP125" s="68">
        <v>0</v>
      </c>
      <c r="BQ125">
        <v>0</v>
      </c>
      <c r="BR125">
        <v>0</v>
      </c>
      <c r="BS125" s="67">
        <v>0</v>
      </c>
      <c r="BT125" s="68">
        <f t="shared" si="13"/>
        <v>0</v>
      </c>
    </row>
    <row r="126" spans="1:72" ht="15" hidden="1" customHeight="1" x14ac:dyDescent="0.25">
      <c r="A126" s="21">
        <f t="shared" si="6"/>
        <v>668</v>
      </c>
      <c r="B126" s="21">
        <f t="shared" si="7"/>
        <v>0</v>
      </c>
      <c r="C126" s="21">
        <f t="shared" si="8"/>
        <v>390</v>
      </c>
      <c r="D126" s="21">
        <f t="shared" si="9"/>
        <v>278</v>
      </c>
      <c r="E126" s="21">
        <f t="shared" si="10"/>
        <v>0</v>
      </c>
      <c r="F126" s="59">
        <v>138</v>
      </c>
      <c r="G126" s="54" t="s">
        <v>863</v>
      </c>
      <c r="H126" s="54" t="s">
        <v>863</v>
      </c>
      <c r="I126" s="54" t="s">
        <v>864</v>
      </c>
      <c r="J126" s="54" t="s">
        <v>323</v>
      </c>
      <c r="K126" s="54" t="s">
        <v>773</v>
      </c>
      <c r="L126" s="54" t="s">
        <v>509</v>
      </c>
      <c r="M126" s="59"/>
      <c r="N126" s="54" t="s">
        <v>486</v>
      </c>
      <c r="O126" s="54" t="s">
        <v>856</v>
      </c>
      <c r="P126" s="59"/>
      <c r="Q126" s="54" t="s">
        <v>486</v>
      </c>
      <c r="R126" s="59">
        <v>0</v>
      </c>
      <c r="S126" s="59">
        <v>0</v>
      </c>
      <c r="T126" s="59"/>
      <c r="U126" s="54" t="s">
        <v>857</v>
      </c>
      <c r="V126" s="54" t="s">
        <v>323</v>
      </c>
      <c r="W126" s="54" t="s">
        <v>170</v>
      </c>
      <c r="X126" s="55">
        <v>4.8410958904109602</v>
      </c>
      <c r="Y126" s="55">
        <v>4.8410958904109602</v>
      </c>
      <c r="Z126" s="55">
        <v>4.6849315068493196</v>
      </c>
      <c r="AA126" s="55">
        <v>4.8410958904109602</v>
      </c>
      <c r="AB126" s="55">
        <v>4.6849315068493196</v>
      </c>
      <c r="AC126" s="55">
        <v>4.8410958904109602</v>
      </c>
      <c r="AD126" s="55">
        <v>4.8410958904109602</v>
      </c>
      <c r="AE126" s="55">
        <v>4.3726027397260303</v>
      </c>
      <c r="AF126" s="55">
        <v>4.8410958904109602</v>
      </c>
      <c r="AG126" s="55">
        <v>4.6849315068493196</v>
      </c>
      <c r="AH126" s="55">
        <v>4.8410958904109602</v>
      </c>
      <c r="AI126" s="55">
        <v>4.6849315068493196</v>
      </c>
      <c r="AJ126" s="55">
        <v>11.961956521739101</v>
      </c>
      <c r="AK126" s="55">
        <v>11.961956521739101</v>
      </c>
      <c r="AL126" s="55">
        <v>11.576086956521699</v>
      </c>
      <c r="AM126" s="55">
        <v>11.961956521739101</v>
      </c>
      <c r="AN126" s="55">
        <v>11.576086956521699</v>
      </c>
      <c r="AO126" s="55">
        <v>11.961956521739101</v>
      </c>
      <c r="AP126" s="55">
        <v>0</v>
      </c>
      <c r="AQ126" s="55">
        <v>0</v>
      </c>
      <c r="AR126" s="55">
        <v>0</v>
      </c>
      <c r="AS126" s="55">
        <v>0</v>
      </c>
      <c r="AT126" s="55">
        <v>0</v>
      </c>
      <c r="AU126" s="55">
        <v>0</v>
      </c>
      <c r="AV126" s="68">
        <v>0</v>
      </c>
      <c r="AW126" s="68">
        <v>0</v>
      </c>
      <c r="AX126" s="68">
        <v>0</v>
      </c>
      <c r="AY126" s="68">
        <v>82.554347826086996</v>
      </c>
      <c r="AZ126" s="68">
        <v>79.891304347826093</v>
      </c>
      <c r="BA126" s="68">
        <v>82.554347826086996</v>
      </c>
      <c r="BB126" s="68">
        <v>0</v>
      </c>
      <c r="BC126" s="68">
        <v>0</v>
      </c>
      <c r="BD126" s="68">
        <v>0</v>
      </c>
      <c r="BE126" s="68">
        <v>0</v>
      </c>
      <c r="BF126" s="68">
        <v>0</v>
      </c>
      <c r="BG126" s="68">
        <v>0</v>
      </c>
      <c r="BH126" s="78">
        <v>0</v>
      </c>
      <c r="BI126" s="68">
        <v>0</v>
      </c>
      <c r="BJ126" s="68">
        <v>0</v>
      </c>
      <c r="BK126" s="68">
        <v>0</v>
      </c>
      <c r="BL126" s="68">
        <v>0</v>
      </c>
      <c r="BM126" s="68">
        <v>390</v>
      </c>
      <c r="BN126" s="68">
        <v>0</v>
      </c>
      <c r="BO126" s="68">
        <v>73</v>
      </c>
      <c r="BP126" s="68">
        <v>205</v>
      </c>
      <c r="BQ126">
        <v>0</v>
      </c>
      <c r="BR126">
        <v>0</v>
      </c>
      <c r="BS126" s="67">
        <v>0</v>
      </c>
      <c r="BT126" s="68">
        <f t="shared" si="13"/>
        <v>390</v>
      </c>
    </row>
    <row r="127" spans="1:72" ht="15" hidden="1" customHeight="1" x14ac:dyDescent="0.25">
      <c r="A127" s="21">
        <f t="shared" si="6"/>
        <v>5701.0000100000016</v>
      </c>
      <c r="B127" s="21">
        <f t="shared" si="7"/>
        <v>2778.000010000002</v>
      </c>
      <c r="C127" s="21">
        <f t="shared" si="8"/>
        <v>652</v>
      </c>
      <c r="D127" s="21">
        <f t="shared" si="9"/>
        <v>1015</v>
      </c>
      <c r="E127" s="21">
        <f t="shared" si="10"/>
        <v>1256</v>
      </c>
      <c r="F127" s="59">
        <v>139</v>
      </c>
      <c r="G127" s="54" t="s">
        <v>865</v>
      </c>
      <c r="H127" s="54" t="s">
        <v>865</v>
      </c>
      <c r="I127" s="54" t="s">
        <v>866</v>
      </c>
      <c r="J127" s="54" t="s">
        <v>325</v>
      </c>
      <c r="K127" s="54" t="s">
        <v>773</v>
      </c>
      <c r="L127" s="54" t="s">
        <v>509</v>
      </c>
      <c r="M127" s="59"/>
      <c r="N127" s="54" t="s">
        <v>486</v>
      </c>
      <c r="O127" s="54" t="s">
        <v>856</v>
      </c>
      <c r="P127" s="59"/>
      <c r="Q127" s="54" t="s">
        <v>486</v>
      </c>
      <c r="R127" s="59">
        <v>0</v>
      </c>
      <c r="S127" s="59">
        <v>0</v>
      </c>
      <c r="T127" s="59"/>
      <c r="U127" s="54" t="s">
        <v>857</v>
      </c>
      <c r="V127" s="54" t="s">
        <v>325</v>
      </c>
      <c r="W127" s="54" t="s">
        <v>170</v>
      </c>
      <c r="X127" s="55">
        <v>611.76164383561604</v>
      </c>
      <c r="Y127" s="55">
        <v>611.76164383561604</v>
      </c>
      <c r="Z127" s="55">
        <v>592.02739726027403</v>
      </c>
      <c r="AA127" s="55">
        <v>611.76164383561604</v>
      </c>
      <c r="AB127" s="55">
        <v>592.02739726027403</v>
      </c>
      <c r="AC127" s="55">
        <v>611.76164383561604</v>
      </c>
      <c r="AD127" s="55">
        <v>611.76164383561604</v>
      </c>
      <c r="AE127" s="55">
        <v>552.55890410958898</v>
      </c>
      <c r="AF127" s="55">
        <v>611.76164383561604</v>
      </c>
      <c r="AG127" s="55">
        <v>592.02739726027403</v>
      </c>
      <c r="AH127" s="55">
        <v>611.76164383561604</v>
      </c>
      <c r="AI127" s="55">
        <v>592.02739726027403</v>
      </c>
      <c r="AJ127" s="55">
        <v>548.39673913043498</v>
      </c>
      <c r="AK127" s="55">
        <v>548.39673913043498</v>
      </c>
      <c r="AL127" s="55">
        <v>530.70652173913095</v>
      </c>
      <c r="AM127" s="55">
        <v>548.39673913043498</v>
      </c>
      <c r="AN127" s="55">
        <v>530.70652173913095</v>
      </c>
      <c r="AO127" s="55">
        <v>548.39673913043498</v>
      </c>
      <c r="AP127" s="55">
        <v>476.02222222222201</v>
      </c>
      <c r="AQ127" s="55">
        <v>429.95555555555597</v>
      </c>
      <c r="AR127" s="55">
        <v>476.02222222222201</v>
      </c>
      <c r="AS127" s="55">
        <v>275.93406593406598</v>
      </c>
      <c r="AT127" s="55">
        <v>285.13186813186798</v>
      </c>
      <c r="AU127" s="55">
        <v>275.93406593406598</v>
      </c>
      <c r="AV127" s="68">
        <v>65.706521739130395</v>
      </c>
      <c r="AW127" s="68">
        <v>65.706521739130395</v>
      </c>
      <c r="AX127" s="68">
        <v>63.586956521739097</v>
      </c>
      <c r="AY127" s="68">
        <v>565.41304347826099</v>
      </c>
      <c r="AZ127" s="68">
        <v>547.17391304347905</v>
      </c>
      <c r="BA127" s="68">
        <v>565.41304347826099</v>
      </c>
      <c r="BB127" s="68">
        <v>366.20879120879101</v>
      </c>
      <c r="BC127" s="68">
        <v>342.58241758241701</v>
      </c>
      <c r="BD127" s="68">
        <v>366.20879120879101</v>
      </c>
      <c r="BE127" s="68">
        <v>43.186813186813197</v>
      </c>
      <c r="BF127" s="68">
        <v>44.626373626373599</v>
      </c>
      <c r="BG127" s="68">
        <v>43.186813186813197</v>
      </c>
      <c r="BH127" s="78">
        <v>936.06522000000098</v>
      </c>
      <c r="BI127" s="68">
        <v>936.06522000000098</v>
      </c>
      <c r="BJ127" s="68">
        <v>905.86956999999995</v>
      </c>
      <c r="BK127" s="68">
        <v>224</v>
      </c>
      <c r="BL127" s="68">
        <v>428</v>
      </c>
      <c r="BM127" s="68">
        <v>0</v>
      </c>
      <c r="BN127" s="68">
        <v>51</v>
      </c>
      <c r="BO127" s="68">
        <v>593</v>
      </c>
      <c r="BP127" s="68">
        <v>371</v>
      </c>
      <c r="BQ127">
        <v>1256</v>
      </c>
      <c r="BR127">
        <v>0</v>
      </c>
      <c r="BS127" s="67">
        <v>0</v>
      </c>
      <c r="BT127" s="68">
        <f t="shared" si="13"/>
        <v>652</v>
      </c>
    </row>
    <row r="128" spans="1:72" ht="15" hidden="1" customHeight="1" x14ac:dyDescent="0.25">
      <c r="A128" s="21">
        <f t="shared" si="6"/>
        <v>326</v>
      </c>
      <c r="B128" s="21">
        <f t="shared" si="7"/>
        <v>0</v>
      </c>
      <c r="C128" s="21">
        <f t="shared" si="8"/>
        <v>0</v>
      </c>
      <c r="D128" s="21">
        <f t="shared" si="9"/>
        <v>0</v>
      </c>
      <c r="E128" s="21">
        <f t="shared" si="10"/>
        <v>326</v>
      </c>
      <c r="F128" s="59">
        <v>140</v>
      </c>
      <c r="G128" s="54" t="s">
        <v>867</v>
      </c>
      <c r="H128" s="54" t="s">
        <v>867</v>
      </c>
      <c r="I128" s="54" t="s">
        <v>868</v>
      </c>
      <c r="J128" s="54" t="s">
        <v>327</v>
      </c>
      <c r="K128" s="54" t="s">
        <v>773</v>
      </c>
      <c r="L128" s="54" t="s">
        <v>509</v>
      </c>
      <c r="M128" s="59"/>
      <c r="N128" s="54" t="s">
        <v>486</v>
      </c>
      <c r="O128" s="54" t="s">
        <v>856</v>
      </c>
      <c r="P128" s="59"/>
      <c r="Q128" s="54" t="s">
        <v>486</v>
      </c>
      <c r="R128" s="59">
        <v>0</v>
      </c>
      <c r="S128" s="59">
        <v>0</v>
      </c>
      <c r="T128" s="59"/>
      <c r="U128" s="54" t="s">
        <v>857</v>
      </c>
      <c r="V128" s="54" t="s">
        <v>327</v>
      </c>
      <c r="W128" s="54" t="s">
        <v>170</v>
      </c>
      <c r="X128" s="55">
        <v>88.413698630136906</v>
      </c>
      <c r="Y128" s="55">
        <v>88.413698630136906</v>
      </c>
      <c r="Z128" s="55">
        <v>85.561643835616394</v>
      </c>
      <c r="AA128" s="55">
        <v>88.413698630136906</v>
      </c>
      <c r="AB128" s="55">
        <v>85.561643835616394</v>
      </c>
      <c r="AC128" s="55">
        <v>88.413698630136906</v>
      </c>
      <c r="AD128" s="55">
        <v>88.413698630136906</v>
      </c>
      <c r="AE128" s="55">
        <v>79.857534246575298</v>
      </c>
      <c r="AF128" s="55">
        <v>88.413698630136906</v>
      </c>
      <c r="AG128" s="55">
        <v>85.561643835616394</v>
      </c>
      <c r="AH128" s="55">
        <v>88.413698630136906</v>
      </c>
      <c r="AI128" s="55">
        <v>85.561643835616394</v>
      </c>
      <c r="AJ128" s="55">
        <v>2937.7554347826099</v>
      </c>
      <c r="AK128" s="55">
        <v>2937.7554347826099</v>
      </c>
      <c r="AL128" s="55">
        <v>2842.9891304347798</v>
      </c>
      <c r="AM128" s="55">
        <v>2937.7554347826099</v>
      </c>
      <c r="AN128" s="55">
        <v>2842.9891304347798</v>
      </c>
      <c r="AO128" s="55">
        <v>2937.7554347826099</v>
      </c>
      <c r="AP128" s="55">
        <v>307.24444444444401</v>
      </c>
      <c r="AQ128" s="55">
        <v>277.51111111111101</v>
      </c>
      <c r="AR128" s="55">
        <v>307.24444444444401</v>
      </c>
      <c r="AS128" s="55">
        <v>0</v>
      </c>
      <c r="AT128" s="55">
        <v>0</v>
      </c>
      <c r="AU128" s="55">
        <v>0</v>
      </c>
      <c r="AV128" s="68">
        <v>0</v>
      </c>
      <c r="AW128" s="68">
        <v>0</v>
      </c>
      <c r="AX128" s="68">
        <v>0</v>
      </c>
      <c r="AY128" s="68">
        <v>62.336956521739097</v>
      </c>
      <c r="AZ128" s="68">
        <v>60.326086956521699</v>
      </c>
      <c r="BA128" s="68">
        <v>62.336956521739097</v>
      </c>
      <c r="BB128" s="68">
        <v>0</v>
      </c>
      <c r="BC128" s="68">
        <v>0</v>
      </c>
      <c r="BD128" s="68">
        <v>0</v>
      </c>
      <c r="BE128" s="68">
        <v>0</v>
      </c>
      <c r="BF128" s="68">
        <v>0</v>
      </c>
      <c r="BG128" s="68">
        <v>0</v>
      </c>
      <c r="BH128" s="78">
        <v>0</v>
      </c>
      <c r="BI128" s="68">
        <v>0</v>
      </c>
      <c r="BJ128" s="68">
        <v>0</v>
      </c>
      <c r="BK128" s="68">
        <v>0</v>
      </c>
      <c r="BL128" s="68">
        <v>0</v>
      </c>
      <c r="BM128" s="68">
        <v>0</v>
      </c>
      <c r="BN128" s="68">
        <v>0</v>
      </c>
      <c r="BO128" s="68">
        <v>0</v>
      </c>
      <c r="BP128" s="68">
        <v>0</v>
      </c>
      <c r="BQ128">
        <v>0</v>
      </c>
      <c r="BR128">
        <v>326</v>
      </c>
      <c r="BS128" s="67">
        <v>0</v>
      </c>
      <c r="BT128" s="68">
        <f t="shared" si="13"/>
        <v>0</v>
      </c>
    </row>
    <row r="129" spans="1:73" ht="15" hidden="1" customHeight="1" x14ac:dyDescent="0.25">
      <c r="A129" s="21">
        <f t="shared" si="6"/>
        <v>724.99999000000003</v>
      </c>
      <c r="B129" s="21">
        <f t="shared" si="7"/>
        <v>93.999989999999997</v>
      </c>
      <c r="C129" s="21">
        <f t="shared" si="8"/>
        <v>0</v>
      </c>
      <c r="D129" s="21">
        <f t="shared" si="9"/>
        <v>18</v>
      </c>
      <c r="E129" s="21">
        <f t="shared" si="10"/>
        <v>613</v>
      </c>
      <c r="F129" s="59">
        <v>141</v>
      </c>
      <c r="G129" s="54" t="s">
        <v>869</v>
      </c>
      <c r="H129" s="54" t="s">
        <v>869</v>
      </c>
      <c r="I129" s="54" t="s">
        <v>870</v>
      </c>
      <c r="J129" s="54" t="s">
        <v>321</v>
      </c>
      <c r="K129" s="54" t="s">
        <v>773</v>
      </c>
      <c r="L129" s="54" t="s">
        <v>509</v>
      </c>
      <c r="M129" s="59"/>
      <c r="N129" s="54" t="s">
        <v>486</v>
      </c>
      <c r="O129" s="54" t="s">
        <v>856</v>
      </c>
      <c r="P129" s="59"/>
      <c r="Q129" s="54" t="s">
        <v>486</v>
      </c>
      <c r="R129" s="59">
        <v>0</v>
      </c>
      <c r="S129" s="59">
        <v>0</v>
      </c>
      <c r="T129" s="59"/>
      <c r="U129" s="54" t="s">
        <v>857</v>
      </c>
      <c r="V129" s="54" t="s">
        <v>321</v>
      </c>
      <c r="W129" s="54" t="s">
        <v>170</v>
      </c>
      <c r="X129" s="55">
        <v>5.77534246575342</v>
      </c>
      <c r="Y129" s="55">
        <v>5.77534246575342</v>
      </c>
      <c r="Z129" s="55">
        <v>5.5890410958904102</v>
      </c>
      <c r="AA129" s="55">
        <v>5.77534246575342</v>
      </c>
      <c r="AB129" s="55">
        <v>5.5890410958904102</v>
      </c>
      <c r="AC129" s="55">
        <v>5.77534246575342</v>
      </c>
      <c r="AD129" s="55">
        <v>5.77534246575342</v>
      </c>
      <c r="AE129" s="55">
        <v>5.2164383561643799</v>
      </c>
      <c r="AF129" s="55">
        <v>5.77534246575342</v>
      </c>
      <c r="AG129" s="55">
        <v>5.5890410958904102</v>
      </c>
      <c r="AH129" s="55">
        <v>5.77534246575342</v>
      </c>
      <c r="AI129" s="55">
        <v>5.5890410958904102</v>
      </c>
      <c r="AJ129" s="55">
        <v>59.809782608695599</v>
      </c>
      <c r="AK129" s="55">
        <v>59.809782608695599</v>
      </c>
      <c r="AL129" s="55">
        <v>57.880434782608702</v>
      </c>
      <c r="AM129" s="55">
        <v>59.809782608695599</v>
      </c>
      <c r="AN129" s="55">
        <v>57.880434782608702</v>
      </c>
      <c r="AO129" s="55">
        <v>59.809782608695599</v>
      </c>
      <c r="AP129" s="55">
        <v>400.24444444444401</v>
      </c>
      <c r="AQ129" s="55">
        <v>361.51111111111101</v>
      </c>
      <c r="AR129" s="55">
        <v>400.24444444444401</v>
      </c>
      <c r="AS129" s="55">
        <v>0</v>
      </c>
      <c r="AT129" s="55">
        <v>0</v>
      </c>
      <c r="AU129" s="55">
        <v>0</v>
      </c>
      <c r="AV129" s="68">
        <v>0</v>
      </c>
      <c r="AW129" s="68">
        <v>0</v>
      </c>
      <c r="AX129" s="68">
        <v>0</v>
      </c>
      <c r="AY129" s="68">
        <v>0</v>
      </c>
      <c r="AZ129" s="68">
        <v>0</v>
      </c>
      <c r="BA129" s="68">
        <v>0</v>
      </c>
      <c r="BB129" s="68">
        <v>41.560439560439598</v>
      </c>
      <c r="BC129" s="68">
        <v>38.879120879120897</v>
      </c>
      <c r="BD129" s="68">
        <v>41.560439560439598</v>
      </c>
      <c r="BE129" s="68">
        <v>43.516483516483497</v>
      </c>
      <c r="BF129" s="68">
        <v>44.967032967032999</v>
      </c>
      <c r="BG129" s="68">
        <v>43.516483516483497</v>
      </c>
      <c r="BH129" s="78">
        <v>31.673909999999999</v>
      </c>
      <c r="BI129" s="68">
        <v>31.673909999999999</v>
      </c>
      <c r="BJ129" s="68">
        <v>30.652170000000002</v>
      </c>
      <c r="BK129" s="68">
        <v>0</v>
      </c>
      <c r="BL129" s="68">
        <v>0</v>
      </c>
      <c r="BM129" s="68">
        <v>0</v>
      </c>
      <c r="BN129" s="68">
        <v>0</v>
      </c>
      <c r="BO129" s="68">
        <v>18</v>
      </c>
      <c r="BP129" s="68">
        <v>0</v>
      </c>
      <c r="BQ129">
        <v>0</v>
      </c>
      <c r="BR129">
        <v>0</v>
      </c>
      <c r="BS129" s="67">
        <v>613</v>
      </c>
      <c r="BT129" s="68">
        <f t="shared" si="13"/>
        <v>0</v>
      </c>
    </row>
    <row r="130" spans="1:73" ht="15" hidden="1" customHeight="1" x14ac:dyDescent="0.25">
      <c r="A130" s="21">
        <f t="shared" si="6"/>
        <v>394.00000999999997</v>
      </c>
      <c r="B130" s="21">
        <f t="shared" si="7"/>
        <v>260.00000999999997</v>
      </c>
      <c r="C130" s="21">
        <f t="shared" si="8"/>
        <v>134</v>
      </c>
      <c r="D130" s="21">
        <f t="shared" si="9"/>
        <v>0</v>
      </c>
      <c r="E130" s="21">
        <f t="shared" si="10"/>
        <v>0</v>
      </c>
      <c r="F130" s="59">
        <v>142</v>
      </c>
      <c r="G130" s="54" t="s">
        <v>871</v>
      </c>
      <c r="H130" s="54" t="s">
        <v>871</v>
      </c>
      <c r="I130" s="54" t="s">
        <v>872</v>
      </c>
      <c r="J130" s="54" t="s">
        <v>319</v>
      </c>
      <c r="K130" s="54" t="s">
        <v>773</v>
      </c>
      <c r="L130" s="54" t="s">
        <v>509</v>
      </c>
      <c r="M130" s="59"/>
      <c r="N130" s="54" t="s">
        <v>486</v>
      </c>
      <c r="O130" s="54" t="s">
        <v>856</v>
      </c>
      <c r="P130" s="59"/>
      <c r="Q130" s="54" t="s">
        <v>486</v>
      </c>
      <c r="R130" s="59">
        <v>0</v>
      </c>
      <c r="S130" s="59">
        <v>0</v>
      </c>
      <c r="T130" s="59"/>
      <c r="U130" s="54" t="s">
        <v>857</v>
      </c>
      <c r="V130" s="54" t="s">
        <v>319</v>
      </c>
      <c r="W130" s="54" t="s">
        <v>170</v>
      </c>
      <c r="X130" s="55">
        <v>0</v>
      </c>
      <c r="Y130" s="55">
        <v>0</v>
      </c>
      <c r="Z130" s="55">
        <v>0</v>
      </c>
      <c r="AA130" s="55">
        <v>0</v>
      </c>
      <c r="AB130" s="55">
        <v>0</v>
      </c>
      <c r="AC130" s="55">
        <v>0</v>
      </c>
      <c r="AD130" s="55">
        <v>0</v>
      </c>
      <c r="AE130" s="55">
        <v>0</v>
      </c>
      <c r="AF130" s="55">
        <v>0</v>
      </c>
      <c r="AG130" s="55">
        <v>0</v>
      </c>
      <c r="AH130" s="55">
        <v>0</v>
      </c>
      <c r="AI130" s="55">
        <v>0</v>
      </c>
      <c r="AJ130" s="55">
        <v>45.489130434782602</v>
      </c>
      <c r="AK130" s="55">
        <v>45.489130434782602</v>
      </c>
      <c r="AL130" s="55">
        <v>44.021739130434803</v>
      </c>
      <c r="AM130" s="55">
        <v>45.489130434782602</v>
      </c>
      <c r="AN130" s="55">
        <v>44.021739130434803</v>
      </c>
      <c r="AO130" s="55">
        <v>45.489130434782602</v>
      </c>
      <c r="AP130" s="55">
        <v>0</v>
      </c>
      <c r="AQ130" s="55">
        <v>0</v>
      </c>
      <c r="AR130" s="55">
        <v>0</v>
      </c>
      <c r="AS130" s="55">
        <v>0</v>
      </c>
      <c r="AT130" s="55">
        <v>0</v>
      </c>
      <c r="AU130" s="55">
        <v>0</v>
      </c>
      <c r="AV130" s="68">
        <v>0</v>
      </c>
      <c r="AW130" s="68">
        <v>0</v>
      </c>
      <c r="AX130" s="68">
        <v>0</v>
      </c>
      <c r="AY130" s="68">
        <v>0</v>
      </c>
      <c r="AZ130" s="68">
        <v>0</v>
      </c>
      <c r="BA130" s="68">
        <v>0</v>
      </c>
      <c r="BB130" s="68">
        <v>0</v>
      </c>
      <c r="BC130" s="68">
        <v>0</v>
      </c>
      <c r="BD130" s="68">
        <v>0</v>
      </c>
      <c r="BE130" s="68">
        <v>0</v>
      </c>
      <c r="BF130" s="68">
        <v>0</v>
      </c>
      <c r="BG130" s="68">
        <v>0</v>
      </c>
      <c r="BH130" s="78">
        <v>87.608699999999999</v>
      </c>
      <c r="BI130" s="68">
        <v>87.608699999999999</v>
      </c>
      <c r="BJ130" s="68">
        <v>84.782610000000005</v>
      </c>
      <c r="BK130" s="68">
        <v>0</v>
      </c>
      <c r="BL130" s="68">
        <v>134</v>
      </c>
      <c r="BM130" s="68">
        <v>0</v>
      </c>
      <c r="BN130" s="68">
        <v>0</v>
      </c>
      <c r="BO130" s="68">
        <v>0</v>
      </c>
      <c r="BP130" s="68">
        <v>0</v>
      </c>
      <c r="BQ130">
        <v>0</v>
      </c>
      <c r="BR130">
        <v>0</v>
      </c>
      <c r="BS130" s="67">
        <v>0</v>
      </c>
      <c r="BT130" s="68">
        <f t="shared" si="13"/>
        <v>134</v>
      </c>
    </row>
    <row r="131" spans="1:73" ht="15" hidden="1" customHeight="1" x14ac:dyDescent="0.25">
      <c r="A131" s="21">
        <f t="shared" ref="A131:A189" si="14">SUM(BH131:BS131)</f>
        <v>1214.0000000000009</v>
      </c>
      <c r="B131" s="21">
        <f t="shared" ref="B131:B189" si="15">SUM(BH131:BJ131)</f>
        <v>0</v>
      </c>
      <c r="C131" s="21">
        <f t="shared" ref="C131:C189" si="16">SUM(BK131:BM131)</f>
        <v>171</v>
      </c>
      <c r="D131" s="21">
        <f t="shared" ref="D131:D189" si="17">SUM(BN131:BP131)</f>
        <v>843.00000000000102</v>
      </c>
      <c r="E131" s="21">
        <f t="shared" ref="E131:E189" si="18">SUM(BQ131:BS131)</f>
        <v>200</v>
      </c>
      <c r="F131" s="59">
        <v>143</v>
      </c>
      <c r="G131" s="54" t="s">
        <v>873</v>
      </c>
      <c r="H131" s="54" t="s">
        <v>873</v>
      </c>
      <c r="I131" s="54" t="s">
        <v>874</v>
      </c>
      <c r="J131" s="54" t="s">
        <v>329</v>
      </c>
      <c r="K131" s="54" t="s">
        <v>773</v>
      </c>
      <c r="L131" s="54" t="s">
        <v>509</v>
      </c>
      <c r="M131" s="59"/>
      <c r="N131" s="54" t="s">
        <v>486</v>
      </c>
      <c r="O131" s="54" t="s">
        <v>856</v>
      </c>
      <c r="P131" s="59"/>
      <c r="Q131" s="54" t="s">
        <v>486</v>
      </c>
      <c r="R131" s="59">
        <v>0</v>
      </c>
      <c r="S131" s="59">
        <v>0</v>
      </c>
      <c r="T131" s="59"/>
      <c r="U131" s="54" t="s">
        <v>857</v>
      </c>
      <c r="V131" s="54" t="s">
        <v>875</v>
      </c>
      <c r="W131" s="54" t="s">
        <v>170</v>
      </c>
      <c r="X131" s="55">
        <v>0</v>
      </c>
      <c r="Y131" s="55">
        <v>0</v>
      </c>
      <c r="Z131" s="55">
        <v>0</v>
      </c>
      <c r="AA131" s="55">
        <v>0</v>
      </c>
      <c r="AB131" s="55">
        <v>0</v>
      </c>
      <c r="AC131" s="55">
        <v>0</v>
      </c>
      <c r="AD131" s="55">
        <v>0</v>
      </c>
      <c r="AE131" s="55">
        <v>0</v>
      </c>
      <c r="AF131" s="55">
        <v>0</v>
      </c>
      <c r="AG131" s="55">
        <v>0</v>
      </c>
      <c r="AH131" s="55">
        <v>0</v>
      </c>
      <c r="AI131" s="55">
        <v>0</v>
      </c>
      <c r="AJ131" s="55">
        <v>0</v>
      </c>
      <c r="AK131" s="55">
        <v>0</v>
      </c>
      <c r="AL131" s="55">
        <v>0</v>
      </c>
      <c r="AM131" s="55">
        <v>0</v>
      </c>
      <c r="AN131" s="55">
        <v>0</v>
      </c>
      <c r="AO131" s="55">
        <v>0</v>
      </c>
      <c r="AP131" s="55">
        <v>0</v>
      </c>
      <c r="AQ131" s="55">
        <v>0</v>
      </c>
      <c r="AR131" s="55">
        <v>0</v>
      </c>
      <c r="AS131" s="55">
        <v>0</v>
      </c>
      <c r="AT131" s="55">
        <v>0</v>
      </c>
      <c r="AU131" s="55">
        <v>0</v>
      </c>
      <c r="AV131" s="68">
        <v>0</v>
      </c>
      <c r="AW131" s="68">
        <v>0</v>
      </c>
      <c r="AX131" s="68">
        <v>0</v>
      </c>
      <c r="AY131" s="68">
        <v>0</v>
      </c>
      <c r="AZ131" s="68">
        <v>0</v>
      </c>
      <c r="BA131" s="68">
        <v>0</v>
      </c>
      <c r="BB131" s="68">
        <v>0</v>
      </c>
      <c r="BC131" s="68">
        <v>0</v>
      </c>
      <c r="BD131" s="68">
        <v>0</v>
      </c>
      <c r="BE131" s="68">
        <v>0</v>
      </c>
      <c r="BF131" s="68">
        <v>0</v>
      </c>
      <c r="BG131" s="68">
        <v>0</v>
      </c>
      <c r="BH131" s="78">
        <v>0</v>
      </c>
      <c r="BI131" s="68">
        <v>0</v>
      </c>
      <c r="BJ131" s="68">
        <v>0</v>
      </c>
      <c r="BK131" s="68">
        <v>82</v>
      </c>
      <c r="BL131" s="68">
        <v>89</v>
      </c>
      <c r="BM131" s="68">
        <v>0</v>
      </c>
      <c r="BN131" s="68">
        <v>0</v>
      </c>
      <c r="BO131" s="68">
        <v>0</v>
      </c>
      <c r="BP131" s="68">
        <v>843.00000000000102</v>
      </c>
      <c r="BQ131">
        <v>183</v>
      </c>
      <c r="BR131">
        <v>0</v>
      </c>
      <c r="BS131" s="67">
        <v>17</v>
      </c>
      <c r="BT131" s="68">
        <f t="shared" si="13"/>
        <v>171</v>
      </c>
    </row>
    <row r="132" spans="1:73" ht="15" hidden="1" customHeight="1" x14ac:dyDescent="0.25">
      <c r="A132" s="21">
        <f t="shared" si="14"/>
        <v>674.08897000000002</v>
      </c>
      <c r="B132" s="21">
        <f t="shared" si="15"/>
        <v>0</v>
      </c>
      <c r="C132" s="21">
        <f t="shared" si="16"/>
        <v>674</v>
      </c>
      <c r="D132" s="21">
        <f t="shared" si="17"/>
        <v>5.2179999999999997E-2</v>
      </c>
      <c r="E132" s="21">
        <f t="shared" si="18"/>
        <v>3.679000000000001E-2</v>
      </c>
      <c r="F132" s="59">
        <v>144</v>
      </c>
      <c r="G132" s="54" t="s">
        <v>876</v>
      </c>
      <c r="H132" s="54" t="s">
        <v>876</v>
      </c>
      <c r="I132" s="54" t="s">
        <v>877</v>
      </c>
      <c r="J132" s="54" t="s">
        <v>878</v>
      </c>
      <c r="K132" s="54" t="s">
        <v>773</v>
      </c>
      <c r="L132" s="54" t="s">
        <v>509</v>
      </c>
      <c r="M132" s="59"/>
      <c r="N132" s="54" t="s">
        <v>486</v>
      </c>
      <c r="O132" s="54" t="s">
        <v>856</v>
      </c>
      <c r="P132" s="59"/>
      <c r="Q132" s="54" t="s">
        <v>486</v>
      </c>
      <c r="R132" s="59">
        <v>0</v>
      </c>
      <c r="S132" s="59">
        <v>0</v>
      </c>
      <c r="T132" s="59"/>
      <c r="U132" s="54" t="s">
        <v>857</v>
      </c>
      <c r="V132" s="54" t="s">
        <v>879</v>
      </c>
      <c r="W132" s="54" t="s">
        <v>170</v>
      </c>
      <c r="X132" s="55">
        <v>68.879452054794498</v>
      </c>
      <c r="Y132" s="55">
        <v>68.879452054794498</v>
      </c>
      <c r="Z132" s="55">
        <v>66.657534246575295</v>
      </c>
      <c r="AA132" s="55">
        <v>68.879452054794498</v>
      </c>
      <c r="AB132" s="55">
        <v>66.657534246575295</v>
      </c>
      <c r="AC132" s="55">
        <v>68.879452054794498</v>
      </c>
      <c r="AD132" s="55">
        <v>68.879452054794498</v>
      </c>
      <c r="AE132" s="55">
        <v>62.213698630137003</v>
      </c>
      <c r="AF132" s="55">
        <v>68.879452054794498</v>
      </c>
      <c r="AG132" s="55">
        <v>66.657534246575295</v>
      </c>
      <c r="AH132" s="55">
        <v>68.879452054794498</v>
      </c>
      <c r="AI132" s="55">
        <v>66.657534246575295</v>
      </c>
      <c r="AJ132" s="55">
        <v>19.375</v>
      </c>
      <c r="AK132" s="55">
        <v>19.375</v>
      </c>
      <c r="AL132" s="55">
        <v>18.75</v>
      </c>
      <c r="AM132" s="55">
        <v>19.375</v>
      </c>
      <c r="AN132" s="55">
        <v>18.75</v>
      </c>
      <c r="AO132" s="55">
        <v>19.375</v>
      </c>
      <c r="AP132" s="55">
        <v>0</v>
      </c>
      <c r="AQ132" s="55">
        <v>0</v>
      </c>
      <c r="AR132" s="55">
        <v>0</v>
      </c>
      <c r="AS132" s="55">
        <v>0</v>
      </c>
      <c r="AT132" s="55">
        <v>0</v>
      </c>
      <c r="AU132" s="55">
        <v>0</v>
      </c>
      <c r="AV132" s="68">
        <v>0</v>
      </c>
      <c r="AW132" s="68">
        <v>0</v>
      </c>
      <c r="AX132" s="68">
        <v>0</v>
      </c>
      <c r="AY132" s="68">
        <v>0</v>
      </c>
      <c r="AZ132" s="68">
        <v>0</v>
      </c>
      <c r="BA132" s="68">
        <v>0</v>
      </c>
      <c r="BB132" s="68">
        <v>0</v>
      </c>
      <c r="BC132" s="68">
        <v>0</v>
      </c>
      <c r="BD132" s="68">
        <v>0</v>
      </c>
      <c r="BE132" s="68">
        <v>0</v>
      </c>
      <c r="BF132" s="68">
        <v>0</v>
      </c>
      <c r="BG132" s="68">
        <v>0</v>
      </c>
      <c r="BH132" s="78">
        <v>0</v>
      </c>
      <c r="BI132" s="68">
        <v>0</v>
      </c>
      <c r="BJ132" s="68">
        <v>0</v>
      </c>
      <c r="BK132" s="68">
        <v>674</v>
      </c>
      <c r="BL132" s="68">
        <v>0</v>
      </c>
      <c r="BM132" s="68">
        <v>0</v>
      </c>
      <c r="BN132" s="68">
        <v>2.1739999999999999E-2</v>
      </c>
      <c r="BO132" s="68">
        <v>2.0840000000000001E-2</v>
      </c>
      <c r="BP132" s="68">
        <v>9.5999999999999992E-3</v>
      </c>
      <c r="BQ132">
        <v>1.436E-2</v>
      </c>
      <c r="BR132">
        <v>1.401E-2</v>
      </c>
      <c r="BS132" s="67">
        <v>8.4200000000000108E-3</v>
      </c>
      <c r="BT132" s="68">
        <f t="shared" si="13"/>
        <v>674</v>
      </c>
    </row>
    <row r="133" spans="1:73" ht="15" hidden="1" customHeight="1" x14ac:dyDescent="0.25">
      <c r="A133" s="21">
        <f t="shared" si="14"/>
        <v>0</v>
      </c>
      <c r="B133" s="21">
        <f t="shared" si="15"/>
        <v>0</v>
      </c>
      <c r="C133" s="21">
        <f t="shared" si="16"/>
        <v>0</v>
      </c>
      <c r="D133" s="21">
        <f t="shared" si="17"/>
        <v>0</v>
      </c>
      <c r="E133" s="21">
        <f t="shared" si="18"/>
        <v>0</v>
      </c>
      <c r="F133" s="59">
        <v>145</v>
      </c>
      <c r="G133" s="54" t="s">
        <v>880</v>
      </c>
      <c r="H133" s="54" t="s">
        <v>880</v>
      </c>
      <c r="I133" s="54" t="s">
        <v>881</v>
      </c>
      <c r="J133" s="54" t="s">
        <v>881</v>
      </c>
      <c r="K133" s="54" t="s">
        <v>773</v>
      </c>
      <c r="L133" s="54" t="s">
        <v>509</v>
      </c>
      <c r="M133" s="59"/>
      <c r="N133" s="54" t="s">
        <v>486</v>
      </c>
      <c r="O133" s="54" t="s">
        <v>882</v>
      </c>
      <c r="P133" s="59"/>
      <c r="Q133" s="54" t="s">
        <v>486</v>
      </c>
      <c r="R133" s="59">
        <v>0</v>
      </c>
      <c r="S133" s="59">
        <v>0</v>
      </c>
      <c r="T133" s="59"/>
      <c r="U133" s="54" t="s">
        <v>883</v>
      </c>
      <c r="V133" s="54" t="s">
        <v>292</v>
      </c>
      <c r="W133" s="54" t="s">
        <v>91</v>
      </c>
      <c r="X133" s="55">
        <v>26.855342465753399</v>
      </c>
      <c r="Y133" s="55">
        <v>26.855342465753399</v>
      </c>
      <c r="Z133" s="55">
        <v>25.9890410958904</v>
      </c>
      <c r="AA133" s="55">
        <v>26.855342465753399</v>
      </c>
      <c r="AB133" s="55">
        <v>25.9890410958904</v>
      </c>
      <c r="AC133" s="55">
        <v>26.855342465753399</v>
      </c>
      <c r="AD133" s="55">
        <v>26.855342465753399</v>
      </c>
      <c r="AE133" s="55">
        <v>24.256438356164399</v>
      </c>
      <c r="AF133" s="55">
        <v>26.855342465753399</v>
      </c>
      <c r="AG133" s="55">
        <v>25.9890410958904</v>
      </c>
      <c r="AH133" s="55">
        <v>26.855342465753399</v>
      </c>
      <c r="AI133" s="55">
        <v>25.9890410958904</v>
      </c>
      <c r="AJ133" s="55">
        <v>27.293478260869598</v>
      </c>
      <c r="AK133" s="55">
        <v>27.293478260869598</v>
      </c>
      <c r="AL133" s="55">
        <v>26.413043478260899</v>
      </c>
      <c r="AM133" s="55">
        <v>27.293478260869598</v>
      </c>
      <c r="AN133" s="55">
        <v>26.413043478260899</v>
      </c>
      <c r="AO133" s="55">
        <v>27.293478260869598</v>
      </c>
      <c r="AP133" s="55">
        <v>18.9444444444444</v>
      </c>
      <c r="AQ133" s="55">
        <v>17.1111111111111</v>
      </c>
      <c r="AR133" s="55">
        <v>18.9444444444444</v>
      </c>
      <c r="AS133" s="55">
        <v>0</v>
      </c>
      <c r="AT133" s="55">
        <v>0</v>
      </c>
      <c r="AU133" s="55">
        <v>0</v>
      </c>
      <c r="AV133" s="68">
        <v>235.869565217391</v>
      </c>
      <c r="AW133" s="68">
        <v>235.869565217391</v>
      </c>
      <c r="AX133" s="68">
        <v>228.26086956521701</v>
      </c>
      <c r="AY133" s="68">
        <v>67.391304347826093</v>
      </c>
      <c r="AZ133" s="68">
        <v>65.2173913043478</v>
      </c>
      <c r="BA133" s="68">
        <v>67.391304347826093</v>
      </c>
      <c r="BB133" s="68">
        <v>0</v>
      </c>
      <c r="BC133" s="68">
        <v>0</v>
      </c>
      <c r="BD133" s="68">
        <v>0</v>
      </c>
      <c r="BE133" s="68">
        <v>0</v>
      </c>
      <c r="BF133" s="68">
        <v>0</v>
      </c>
      <c r="BG133" s="68">
        <v>0</v>
      </c>
      <c r="BH133" s="78">
        <v>0</v>
      </c>
      <c r="BI133" s="68">
        <v>0</v>
      </c>
      <c r="BJ133" s="68">
        <v>0</v>
      </c>
      <c r="BK133" s="68">
        <v>0</v>
      </c>
      <c r="BL133" s="68">
        <v>0</v>
      </c>
      <c r="BM133" s="68">
        <v>0</v>
      </c>
      <c r="BN133" s="68">
        <v>0</v>
      </c>
      <c r="BO133" s="68">
        <v>0</v>
      </c>
      <c r="BP133" s="68">
        <v>0</v>
      </c>
      <c r="BQ133">
        <v>0</v>
      </c>
      <c r="BR133">
        <v>0</v>
      </c>
      <c r="BS133" s="67">
        <v>0</v>
      </c>
      <c r="BT133" s="68">
        <f t="shared" si="13"/>
        <v>0</v>
      </c>
    </row>
    <row r="134" spans="1:73" ht="15" hidden="1" customHeight="1" x14ac:dyDescent="0.25">
      <c r="A134" s="21">
        <f t="shared" si="14"/>
        <v>305</v>
      </c>
      <c r="B134" s="21">
        <f t="shared" si="15"/>
        <v>15</v>
      </c>
      <c r="C134" s="21">
        <f t="shared" si="16"/>
        <v>90</v>
      </c>
      <c r="D134" s="21">
        <f t="shared" si="17"/>
        <v>200</v>
      </c>
      <c r="E134" s="21">
        <f t="shared" si="18"/>
        <v>0</v>
      </c>
      <c r="F134" s="59">
        <v>146</v>
      </c>
      <c r="G134" s="54" t="s">
        <v>884</v>
      </c>
      <c r="H134" s="54" t="s">
        <v>884</v>
      </c>
      <c r="I134" s="54" t="s">
        <v>885</v>
      </c>
      <c r="J134" s="54" t="s">
        <v>886</v>
      </c>
      <c r="K134" s="54" t="s">
        <v>773</v>
      </c>
      <c r="L134" s="54" t="s">
        <v>509</v>
      </c>
      <c r="M134" s="59"/>
      <c r="N134" s="54" t="s">
        <v>486</v>
      </c>
      <c r="O134" s="54" t="s">
        <v>882</v>
      </c>
      <c r="P134" s="59"/>
      <c r="Q134" s="54" t="s">
        <v>486</v>
      </c>
      <c r="R134" s="59">
        <v>0</v>
      </c>
      <c r="S134" s="59">
        <v>0</v>
      </c>
      <c r="T134" s="59"/>
      <c r="U134" s="54" t="s">
        <v>883</v>
      </c>
      <c r="V134" s="54" t="s">
        <v>296</v>
      </c>
      <c r="W134" s="54" t="s">
        <v>91</v>
      </c>
      <c r="X134" s="55">
        <v>0</v>
      </c>
      <c r="Y134" s="55">
        <v>0</v>
      </c>
      <c r="Z134" s="55">
        <v>0</v>
      </c>
      <c r="AA134" s="55">
        <v>0</v>
      </c>
      <c r="AB134" s="55">
        <v>0</v>
      </c>
      <c r="AC134" s="55">
        <v>0</v>
      </c>
      <c r="AD134" s="55">
        <v>0</v>
      </c>
      <c r="AE134" s="55">
        <v>0</v>
      </c>
      <c r="AF134" s="55">
        <v>0</v>
      </c>
      <c r="AG134" s="55">
        <v>0</v>
      </c>
      <c r="AH134" s="55">
        <v>0</v>
      </c>
      <c r="AI134" s="55">
        <v>0</v>
      </c>
      <c r="AJ134" s="55">
        <v>19.206521739130402</v>
      </c>
      <c r="AK134" s="55">
        <v>19.206521739130402</v>
      </c>
      <c r="AL134" s="55">
        <v>18.586956521739101</v>
      </c>
      <c r="AM134" s="55">
        <v>19.206521739130402</v>
      </c>
      <c r="AN134" s="55">
        <v>18.586956521739101</v>
      </c>
      <c r="AO134" s="55">
        <v>19.206521739130402</v>
      </c>
      <c r="AP134" s="55">
        <v>0</v>
      </c>
      <c r="AQ134" s="55">
        <v>0</v>
      </c>
      <c r="AR134" s="55">
        <v>0</v>
      </c>
      <c r="AS134" s="55">
        <v>0</v>
      </c>
      <c r="AT134" s="55">
        <v>0</v>
      </c>
      <c r="AU134" s="55">
        <v>0</v>
      </c>
      <c r="AV134" s="68">
        <v>20.900290978260902</v>
      </c>
      <c r="AW134" s="68">
        <v>20.900290978260902</v>
      </c>
      <c r="AX134" s="68">
        <v>20.226088043478299</v>
      </c>
      <c r="AY134" s="68">
        <v>3.3695652173913002</v>
      </c>
      <c r="AZ134" s="68">
        <v>3.2608695652173898</v>
      </c>
      <c r="BA134" s="68">
        <v>3.3695652173913002</v>
      </c>
      <c r="BB134" s="68">
        <v>0</v>
      </c>
      <c r="BC134" s="68">
        <v>0</v>
      </c>
      <c r="BD134" s="68">
        <v>0</v>
      </c>
      <c r="BE134" s="68">
        <v>13.846153846153801</v>
      </c>
      <c r="BF134" s="68">
        <v>14.307692307692299</v>
      </c>
      <c r="BG134" s="68">
        <v>13.846153846153801</v>
      </c>
      <c r="BH134" s="78">
        <v>5.0543500000000003</v>
      </c>
      <c r="BI134" s="68">
        <v>5.0543500000000003</v>
      </c>
      <c r="BJ134" s="68">
        <v>4.8913000000000002</v>
      </c>
      <c r="BK134" s="68">
        <v>0</v>
      </c>
      <c r="BL134" s="68">
        <v>0</v>
      </c>
      <c r="BM134" s="68">
        <v>90</v>
      </c>
      <c r="BN134" s="68">
        <v>0</v>
      </c>
      <c r="BO134" s="68">
        <v>0</v>
      </c>
      <c r="BP134" s="68">
        <v>200</v>
      </c>
      <c r="BQ134">
        <v>0</v>
      </c>
      <c r="BR134">
        <v>0</v>
      </c>
      <c r="BS134" s="67">
        <v>0</v>
      </c>
      <c r="BT134" s="68">
        <f t="shared" si="13"/>
        <v>90</v>
      </c>
    </row>
    <row r="135" spans="1:73" ht="15" hidden="1" customHeight="1" x14ac:dyDescent="0.25">
      <c r="A135" s="21">
        <f t="shared" si="14"/>
        <v>0</v>
      </c>
      <c r="B135" s="21">
        <f t="shared" si="15"/>
        <v>0</v>
      </c>
      <c r="C135" s="21">
        <f t="shared" si="16"/>
        <v>0</v>
      </c>
      <c r="D135" s="21">
        <f t="shared" si="17"/>
        <v>0</v>
      </c>
      <c r="E135" s="21">
        <f t="shared" si="18"/>
        <v>0</v>
      </c>
      <c r="F135" s="59">
        <v>147</v>
      </c>
      <c r="G135" s="54" t="s">
        <v>887</v>
      </c>
      <c r="H135" s="54" t="s">
        <v>887</v>
      </c>
      <c r="I135" s="54" t="s">
        <v>887</v>
      </c>
      <c r="J135" s="54" t="s">
        <v>887</v>
      </c>
      <c r="K135" s="54" t="s">
        <v>773</v>
      </c>
      <c r="L135" s="54" t="s">
        <v>509</v>
      </c>
      <c r="M135" s="59"/>
      <c r="N135" s="54" t="s">
        <v>486</v>
      </c>
      <c r="O135" s="54" t="s">
        <v>417</v>
      </c>
      <c r="P135" s="59"/>
      <c r="Q135" s="54" t="s">
        <v>486</v>
      </c>
      <c r="R135" s="59">
        <v>0</v>
      </c>
      <c r="S135" s="59">
        <v>0</v>
      </c>
      <c r="T135" s="59"/>
      <c r="U135" s="54" t="s">
        <v>417</v>
      </c>
      <c r="V135" s="54" t="s">
        <v>417</v>
      </c>
      <c r="W135" s="54" t="s">
        <v>412</v>
      </c>
      <c r="X135" s="55">
        <v>0</v>
      </c>
      <c r="Y135" s="55">
        <v>0</v>
      </c>
      <c r="Z135" s="55">
        <v>0</v>
      </c>
      <c r="AA135" s="55">
        <v>0</v>
      </c>
      <c r="AB135" s="55">
        <v>0</v>
      </c>
      <c r="AC135" s="55">
        <v>0</v>
      </c>
      <c r="AD135" s="55">
        <v>0</v>
      </c>
      <c r="AE135" s="55">
        <v>0</v>
      </c>
      <c r="AF135" s="55">
        <v>0</v>
      </c>
      <c r="AG135" s="55">
        <v>0</v>
      </c>
      <c r="AH135" s="55">
        <v>0</v>
      </c>
      <c r="AI135" s="55">
        <v>0</v>
      </c>
      <c r="AJ135" s="55">
        <v>0</v>
      </c>
      <c r="AK135" s="55">
        <v>0</v>
      </c>
      <c r="AL135" s="55">
        <v>0</v>
      </c>
      <c r="AM135" s="55">
        <v>0</v>
      </c>
      <c r="AN135" s="55">
        <v>0</v>
      </c>
      <c r="AO135" s="55">
        <v>0</v>
      </c>
      <c r="AP135" s="55">
        <v>0</v>
      </c>
      <c r="AQ135" s="55">
        <v>0</v>
      </c>
      <c r="AR135" s="55">
        <v>0</v>
      </c>
      <c r="AS135" s="55">
        <v>0</v>
      </c>
      <c r="AT135" s="55">
        <v>0</v>
      </c>
      <c r="AU135" s="55">
        <v>0</v>
      </c>
      <c r="AV135" s="68">
        <v>0</v>
      </c>
      <c r="AW135" s="68">
        <v>0</v>
      </c>
      <c r="AX135" s="68">
        <v>0</v>
      </c>
      <c r="AY135" s="68">
        <v>0</v>
      </c>
      <c r="AZ135" s="68">
        <v>0</v>
      </c>
      <c r="BA135" s="68">
        <v>0</v>
      </c>
      <c r="BB135" s="68">
        <v>0</v>
      </c>
      <c r="BC135" s="68">
        <v>0</v>
      </c>
      <c r="BD135" s="68">
        <v>0</v>
      </c>
      <c r="BE135" s="68">
        <v>0</v>
      </c>
      <c r="BF135" s="68">
        <v>0</v>
      </c>
      <c r="BG135" s="68">
        <v>0</v>
      </c>
      <c r="BH135" s="78">
        <v>0</v>
      </c>
      <c r="BI135" s="68">
        <v>0</v>
      </c>
      <c r="BJ135" s="68">
        <v>0</v>
      </c>
      <c r="BK135" s="68">
        <v>0</v>
      </c>
      <c r="BL135" s="68">
        <v>0</v>
      </c>
      <c r="BM135" s="68">
        <v>0</v>
      </c>
      <c r="BN135" s="68">
        <v>0</v>
      </c>
      <c r="BO135" s="68">
        <v>0</v>
      </c>
      <c r="BP135" s="68">
        <v>0</v>
      </c>
      <c r="BQ135">
        <v>0</v>
      </c>
      <c r="BR135">
        <v>0</v>
      </c>
      <c r="BS135" s="67">
        <v>0</v>
      </c>
      <c r="BT135" s="68">
        <f t="shared" si="13"/>
        <v>0</v>
      </c>
    </row>
    <row r="136" spans="1:73" ht="15" hidden="1" customHeight="1" x14ac:dyDescent="0.25">
      <c r="A136" s="21">
        <f t="shared" si="14"/>
        <v>0</v>
      </c>
      <c r="B136" s="21">
        <f t="shared" si="15"/>
        <v>0</v>
      </c>
      <c r="C136" s="21">
        <f t="shared" si="16"/>
        <v>0</v>
      </c>
      <c r="D136" s="21">
        <f t="shared" si="17"/>
        <v>0</v>
      </c>
      <c r="E136" s="21">
        <f t="shared" si="18"/>
        <v>0</v>
      </c>
      <c r="F136" s="59">
        <v>148</v>
      </c>
      <c r="G136" s="54" t="s">
        <v>888</v>
      </c>
      <c r="H136" s="54" t="s">
        <v>888</v>
      </c>
      <c r="I136" s="54" t="s">
        <v>67</v>
      </c>
      <c r="J136" s="54" t="s">
        <v>889</v>
      </c>
      <c r="K136" s="54" t="s">
        <v>773</v>
      </c>
      <c r="L136" s="54" t="s">
        <v>509</v>
      </c>
      <c r="M136" s="59"/>
      <c r="N136" s="54" t="s">
        <v>486</v>
      </c>
      <c r="O136" s="54" t="s">
        <v>831</v>
      </c>
      <c r="P136" s="59"/>
      <c r="Q136" s="54" t="s">
        <v>486</v>
      </c>
      <c r="R136" s="59">
        <v>0</v>
      </c>
      <c r="S136" s="59">
        <v>0</v>
      </c>
      <c r="T136" s="59"/>
      <c r="U136" s="54" t="s">
        <v>831</v>
      </c>
      <c r="V136" s="54" t="s">
        <v>67</v>
      </c>
      <c r="W136" s="54" t="s">
        <v>11</v>
      </c>
      <c r="X136" s="55">
        <v>0.76438356164383603</v>
      </c>
      <c r="Y136" s="55">
        <v>0.76438356164383603</v>
      </c>
      <c r="Z136" s="55">
        <v>0.73972602739726001</v>
      </c>
      <c r="AA136" s="55">
        <v>0.76438356164383603</v>
      </c>
      <c r="AB136" s="55">
        <v>0.73972602739726001</v>
      </c>
      <c r="AC136" s="55">
        <v>0.76438356164383603</v>
      </c>
      <c r="AD136" s="55">
        <v>0.76438356164383603</v>
      </c>
      <c r="AE136" s="55">
        <v>0.69041095890410997</v>
      </c>
      <c r="AF136" s="55">
        <v>0.76438356164383603</v>
      </c>
      <c r="AG136" s="55">
        <v>0.73972602739726001</v>
      </c>
      <c r="AH136" s="55">
        <v>0.76438356164383603</v>
      </c>
      <c r="AI136" s="55">
        <v>0.73972602739726001</v>
      </c>
      <c r="AJ136" s="55">
        <v>0</v>
      </c>
      <c r="AK136" s="55">
        <v>0</v>
      </c>
      <c r="AL136" s="55">
        <v>0</v>
      </c>
      <c r="AM136" s="55">
        <v>0</v>
      </c>
      <c r="AN136" s="55">
        <v>0</v>
      </c>
      <c r="AO136" s="55">
        <v>0</v>
      </c>
      <c r="AP136" s="55">
        <v>0</v>
      </c>
      <c r="AQ136" s="55">
        <v>0</v>
      </c>
      <c r="AR136" s="55">
        <v>0</v>
      </c>
      <c r="AS136" s="55">
        <v>0</v>
      </c>
      <c r="AT136" s="55">
        <v>0</v>
      </c>
      <c r="AU136" s="55">
        <v>0</v>
      </c>
      <c r="AV136" s="68">
        <v>0</v>
      </c>
      <c r="AW136" s="68">
        <v>0</v>
      </c>
      <c r="AX136" s="68">
        <v>0</v>
      </c>
      <c r="AY136" s="68">
        <v>0</v>
      </c>
      <c r="AZ136" s="68">
        <v>0</v>
      </c>
      <c r="BA136" s="68">
        <v>0</v>
      </c>
      <c r="BB136" s="68">
        <v>0</v>
      </c>
      <c r="BC136" s="68">
        <v>0</v>
      </c>
      <c r="BD136" s="68">
        <v>0</v>
      </c>
      <c r="BE136" s="68">
        <v>0</v>
      </c>
      <c r="BF136" s="68">
        <v>0</v>
      </c>
      <c r="BG136" s="68">
        <v>0</v>
      </c>
      <c r="BH136" s="78">
        <v>0</v>
      </c>
      <c r="BI136" s="68">
        <v>0</v>
      </c>
      <c r="BJ136" s="68">
        <v>0</v>
      </c>
      <c r="BK136" s="68">
        <v>0</v>
      </c>
      <c r="BL136" s="68">
        <v>0</v>
      </c>
      <c r="BM136" s="68">
        <v>0</v>
      </c>
      <c r="BN136" s="68">
        <v>0</v>
      </c>
      <c r="BO136" s="68">
        <v>0</v>
      </c>
      <c r="BP136" s="68">
        <v>0</v>
      </c>
      <c r="BQ136">
        <v>0</v>
      </c>
      <c r="BR136">
        <v>0</v>
      </c>
      <c r="BS136" s="67">
        <v>0</v>
      </c>
      <c r="BT136" s="68">
        <f t="shared" si="13"/>
        <v>0</v>
      </c>
    </row>
    <row r="137" spans="1:73" ht="15" customHeight="1" x14ac:dyDescent="0.25">
      <c r="A137" s="21">
        <f t="shared" si="14"/>
        <v>104907.53</v>
      </c>
      <c r="B137" s="21">
        <f t="shared" si="15"/>
        <v>27947.919999999998</v>
      </c>
      <c r="C137" s="21">
        <f t="shared" si="16"/>
        <v>28290.99</v>
      </c>
      <c r="D137" s="21">
        <f t="shared" si="17"/>
        <v>23908.429999999993</v>
      </c>
      <c r="E137" s="21">
        <f t="shared" si="18"/>
        <v>24760.19000000001</v>
      </c>
      <c r="F137" s="59">
        <v>149</v>
      </c>
      <c r="G137" s="54" t="s">
        <v>419</v>
      </c>
      <c r="H137" s="54" t="s">
        <v>419</v>
      </c>
      <c r="I137" s="54" t="s">
        <v>890</v>
      </c>
      <c r="J137" s="54" t="s">
        <v>890</v>
      </c>
      <c r="K137" s="54" t="s">
        <v>773</v>
      </c>
      <c r="L137" s="54" t="s">
        <v>509</v>
      </c>
      <c r="M137" s="59"/>
      <c r="N137" s="54" t="s">
        <v>486</v>
      </c>
      <c r="O137" s="54" t="s">
        <v>831</v>
      </c>
      <c r="P137" s="59"/>
      <c r="Q137" s="54" t="s">
        <v>486</v>
      </c>
      <c r="R137" s="59">
        <v>0</v>
      </c>
      <c r="S137" s="59">
        <v>0</v>
      </c>
      <c r="T137" s="59"/>
      <c r="U137" s="54" t="s">
        <v>891</v>
      </c>
      <c r="V137" s="54" t="s">
        <v>420</v>
      </c>
      <c r="W137" s="54" t="s">
        <v>421</v>
      </c>
      <c r="X137" s="55">
        <v>29767.4739726027</v>
      </c>
      <c r="Y137" s="55">
        <v>29767.4739726027</v>
      </c>
      <c r="Z137" s="55">
        <v>28807.2328767123</v>
      </c>
      <c r="AA137" s="55">
        <v>29767.4739726027</v>
      </c>
      <c r="AB137" s="55">
        <v>28807.2328767123</v>
      </c>
      <c r="AC137" s="55">
        <v>29767.4739726027</v>
      </c>
      <c r="AD137" s="55">
        <v>29767.4739726027</v>
      </c>
      <c r="AE137" s="55">
        <v>26886.7506849315</v>
      </c>
      <c r="AF137" s="55">
        <v>29767.4739726027</v>
      </c>
      <c r="AG137" s="55">
        <v>28807.2328767123</v>
      </c>
      <c r="AH137" s="55">
        <v>29767.4739726027</v>
      </c>
      <c r="AI137" s="55">
        <v>28807.2328767123</v>
      </c>
      <c r="AJ137" s="55">
        <v>8074.47565217391</v>
      </c>
      <c r="AK137" s="55">
        <v>8074.47565217391</v>
      </c>
      <c r="AL137" s="55">
        <v>7814.00869565217</v>
      </c>
      <c r="AM137" s="55">
        <v>8074.47565217391</v>
      </c>
      <c r="AN137" s="55">
        <v>7814.00869565217</v>
      </c>
      <c r="AO137" s="55">
        <v>8074.47565217391</v>
      </c>
      <c r="AP137" s="55">
        <v>8074.4322222222199</v>
      </c>
      <c r="AQ137" s="55">
        <v>7293.0355555555598</v>
      </c>
      <c r="AR137" s="55">
        <v>8074.4322222222199</v>
      </c>
      <c r="AS137" s="55">
        <v>7814.0079461538498</v>
      </c>
      <c r="AT137" s="55">
        <v>8074.4748776923097</v>
      </c>
      <c r="AU137" s="62">
        <v>7814.0079461538498</v>
      </c>
      <c r="AV137" s="69">
        <v>12442.449782608701</v>
      </c>
      <c r="AW137" s="69">
        <v>12442.449782608701</v>
      </c>
      <c r="AX137" s="69">
        <v>12041.0804347826</v>
      </c>
      <c r="AY137" s="68">
        <v>10694.6563043478</v>
      </c>
      <c r="AZ137" s="68">
        <v>10349.6673913044</v>
      </c>
      <c r="BA137" s="68">
        <v>10694.6563043478</v>
      </c>
      <c r="BB137" s="68">
        <v>10581.54</v>
      </c>
      <c r="BC137" s="68">
        <v>9898.86</v>
      </c>
      <c r="BD137" s="68">
        <v>10581.54</v>
      </c>
      <c r="BE137" s="68">
        <v>11061.3</v>
      </c>
      <c r="BF137" s="68">
        <v>11430.01</v>
      </c>
      <c r="BG137" s="68">
        <v>11061.3</v>
      </c>
      <c r="BH137" s="78">
        <v>10349.43</v>
      </c>
      <c r="BI137" s="68">
        <v>9069.06</v>
      </c>
      <c r="BJ137" s="68">
        <v>8529.43</v>
      </c>
      <c r="BK137" s="68">
        <v>11856.390000000001</v>
      </c>
      <c r="BL137" s="68">
        <v>9018.1</v>
      </c>
      <c r="BM137" s="68">
        <v>7416.5</v>
      </c>
      <c r="BN137" s="68">
        <v>7648.5499999999902</v>
      </c>
      <c r="BO137" s="68">
        <v>7824.18</v>
      </c>
      <c r="BP137" s="68">
        <v>8435.7000000000007</v>
      </c>
      <c r="BQ137">
        <v>8484.8400000000092</v>
      </c>
      <c r="BR137">
        <v>8797.8799999999992</v>
      </c>
      <c r="BS137" s="67">
        <v>7477.47</v>
      </c>
      <c r="BT137" s="68">
        <f t="shared" si="13"/>
        <v>28290.99</v>
      </c>
    </row>
    <row r="138" spans="1:73" ht="15" hidden="1" customHeight="1" x14ac:dyDescent="0.25">
      <c r="A138" s="21">
        <f t="shared" si="14"/>
        <v>1148594.0774754838</v>
      </c>
      <c r="B138" s="21">
        <f t="shared" si="15"/>
        <v>300444.10200000001</v>
      </c>
      <c r="C138" s="21">
        <f t="shared" si="16"/>
        <v>284383.40600000013</v>
      </c>
      <c r="D138" s="21">
        <f t="shared" si="17"/>
        <v>277257.06</v>
      </c>
      <c r="E138" s="21">
        <f t="shared" si="18"/>
        <v>286509.50947548379</v>
      </c>
      <c r="F138" s="59">
        <v>150</v>
      </c>
      <c r="G138" s="54" t="s">
        <v>892</v>
      </c>
      <c r="H138" s="54" t="s">
        <v>892</v>
      </c>
      <c r="I138" s="54" t="s">
        <v>893</v>
      </c>
      <c r="J138" s="54" t="s">
        <v>893</v>
      </c>
      <c r="K138" s="54" t="s">
        <v>773</v>
      </c>
      <c r="L138" s="54" t="s">
        <v>509</v>
      </c>
      <c r="M138" s="59"/>
      <c r="N138" s="54" t="s">
        <v>486</v>
      </c>
      <c r="O138" s="54" t="s">
        <v>894</v>
      </c>
      <c r="P138" s="59"/>
      <c r="Q138" s="54" t="s">
        <v>486</v>
      </c>
      <c r="R138" s="59">
        <v>0</v>
      </c>
      <c r="S138" s="59">
        <v>0</v>
      </c>
      <c r="T138" s="59"/>
      <c r="U138" s="54" t="s">
        <v>895</v>
      </c>
      <c r="V138" s="54" t="s">
        <v>162</v>
      </c>
      <c r="W138" s="54" t="s">
        <v>125</v>
      </c>
      <c r="X138" s="55">
        <v>151408.27799999999</v>
      </c>
      <c r="Y138" s="55">
        <v>151408.27799999999</v>
      </c>
      <c r="Z138" s="55">
        <v>146524.14000000001</v>
      </c>
      <c r="AA138" s="55">
        <v>151408.27799999999</v>
      </c>
      <c r="AB138" s="55">
        <v>146524.14000000001</v>
      </c>
      <c r="AC138" s="55">
        <v>151408.27799999999</v>
      </c>
      <c r="AD138" s="55">
        <v>151408.27799999999</v>
      </c>
      <c r="AE138" s="55">
        <v>136755.864</v>
      </c>
      <c r="AF138" s="55">
        <v>151408.27799999999</v>
      </c>
      <c r="AG138" s="55">
        <v>146524.14000000001</v>
      </c>
      <c r="AH138" s="55">
        <v>151408.27799999999</v>
      </c>
      <c r="AI138" s="55">
        <v>146524.14000000001</v>
      </c>
      <c r="AJ138" s="55">
        <v>98975.755434782594</v>
      </c>
      <c r="AK138" s="55">
        <v>98975.755434782594</v>
      </c>
      <c r="AL138" s="55">
        <v>95782.989130434697</v>
      </c>
      <c r="AM138" s="55">
        <v>98975.755434782594</v>
      </c>
      <c r="AN138" s="55">
        <v>95782.989130434697</v>
      </c>
      <c r="AO138" s="55">
        <v>98975.755434782594</v>
      </c>
      <c r="AP138" s="55">
        <v>107991.255555556</v>
      </c>
      <c r="AQ138" s="55">
        <v>97540.488888888896</v>
      </c>
      <c r="AR138" s="55">
        <v>107991.255555556</v>
      </c>
      <c r="AS138" s="55">
        <v>98745.268401098903</v>
      </c>
      <c r="AT138" s="55">
        <v>102036.777347802</v>
      </c>
      <c r="AU138" s="62">
        <v>98745.268401098903</v>
      </c>
      <c r="AV138" s="68">
        <v>105086.360869565</v>
      </c>
      <c r="AW138" s="68">
        <v>105086.360869565</v>
      </c>
      <c r="AX138" s="68">
        <v>101696.47826087</v>
      </c>
      <c r="AY138" s="68">
        <v>96579.859782608604</v>
      </c>
      <c r="AZ138" s="68">
        <v>93464.380434782594</v>
      </c>
      <c r="BA138" s="68">
        <v>96579.859782608604</v>
      </c>
      <c r="BB138" s="68">
        <v>99403.785824175793</v>
      </c>
      <c r="BC138" s="68">
        <v>92990.638351648304</v>
      </c>
      <c r="BD138" s="68">
        <v>99403.785824175793</v>
      </c>
      <c r="BE138" s="68">
        <v>96049.676993406596</v>
      </c>
      <c r="BF138" s="68">
        <v>99251.332893186802</v>
      </c>
      <c r="BG138" s="68">
        <v>96049.676993406596</v>
      </c>
      <c r="BH138" s="78">
        <v>108645.98303</v>
      </c>
      <c r="BI138" s="68">
        <v>99509.824129999994</v>
      </c>
      <c r="BJ138" s="68">
        <v>92288.294840000002</v>
      </c>
      <c r="BK138" s="68">
        <v>96718.349230000007</v>
      </c>
      <c r="BL138" s="68">
        <v>94663.3567700001</v>
      </c>
      <c r="BM138" s="68">
        <v>93001.7</v>
      </c>
      <c r="BN138" s="68">
        <v>88984.88</v>
      </c>
      <c r="BO138" s="68">
        <v>91979.31</v>
      </c>
      <c r="BP138" s="68">
        <v>96292.87</v>
      </c>
      <c r="BQ138">
        <v>93448.605479999998</v>
      </c>
      <c r="BR138">
        <v>96940.782059999896</v>
      </c>
      <c r="BS138" s="67">
        <v>96120.121935483869</v>
      </c>
      <c r="BT138" s="68">
        <f>SUM(BP138:BR138)</f>
        <v>286682.2575399999</v>
      </c>
      <c r="BU138">
        <v>1</v>
      </c>
    </row>
    <row r="139" spans="1:73" ht="15" hidden="1" customHeight="1" x14ac:dyDescent="0.25">
      <c r="A139" s="21">
        <f t="shared" si="14"/>
        <v>0</v>
      </c>
      <c r="B139" s="21">
        <f t="shared" si="15"/>
        <v>0</v>
      </c>
      <c r="C139" s="21">
        <f t="shared" si="16"/>
        <v>0</v>
      </c>
      <c r="D139" s="21">
        <f t="shared" si="17"/>
        <v>0</v>
      </c>
      <c r="E139" s="21">
        <f t="shared" si="18"/>
        <v>0</v>
      </c>
      <c r="F139" s="59">
        <v>151</v>
      </c>
      <c r="G139" s="54" t="s">
        <v>896</v>
      </c>
      <c r="H139" s="54" t="s">
        <v>896</v>
      </c>
      <c r="I139" s="54" t="s">
        <v>896</v>
      </c>
      <c r="J139" s="54" t="s">
        <v>169</v>
      </c>
      <c r="K139" s="54" t="s">
        <v>773</v>
      </c>
      <c r="L139" s="54" t="s">
        <v>509</v>
      </c>
      <c r="M139" s="59"/>
      <c r="N139" s="54" t="s">
        <v>486</v>
      </c>
      <c r="O139" s="54" t="s">
        <v>815</v>
      </c>
      <c r="P139" s="59"/>
      <c r="Q139" s="54" t="s">
        <v>486</v>
      </c>
      <c r="R139" s="59">
        <v>0</v>
      </c>
      <c r="S139" s="59">
        <v>0</v>
      </c>
      <c r="T139" s="59"/>
      <c r="U139" s="54" t="s">
        <v>815</v>
      </c>
      <c r="V139" s="54" t="s">
        <v>169</v>
      </c>
      <c r="W139" s="54" t="s">
        <v>170</v>
      </c>
      <c r="X139" s="55">
        <v>0</v>
      </c>
      <c r="Y139" s="55">
        <v>0</v>
      </c>
      <c r="Z139" s="55">
        <v>0</v>
      </c>
      <c r="AA139" s="55">
        <v>0</v>
      </c>
      <c r="AB139" s="55">
        <v>0</v>
      </c>
      <c r="AC139" s="55">
        <v>0</v>
      </c>
      <c r="AD139" s="55">
        <v>0</v>
      </c>
      <c r="AE139" s="55">
        <v>0</v>
      </c>
      <c r="AF139" s="55">
        <v>0</v>
      </c>
      <c r="AG139" s="55">
        <v>0</v>
      </c>
      <c r="AH139" s="55">
        <v>0</v>
      </c>
      <c r="AI139" s="55">
        <v>0</v>
      </c>
      <c r="AJ139" s="55">
        <v>2.6956521739130399</v>
      </c>
      <c r="AK139" s="55">
        <v>2.6956521739130399</v>
      </c>
      <c r="AL139" s="55">
        <v>2.60869565217391</v>
      </c>
      <c r="AM139" s="55">
        <v>2.6956521739130399</v>
      </c>
      <c r="AN139" s="55">
        <v>2.60869565217391</v>
      </c>
      <c r="AO139" s="55">
        <v>2.6956521739130399</v>
      </c>
      <c r="AP139" s="55">
        <v>0</v>
      </c>
      <c r="AQ139" s="55">
        <v>0</v>
      </c>
      <c r="AR139" s="55">
        <v>0</v>
      </c>
      <c r="AS139" s="55">
        <v>0</v>
      </c>
      <c r="AT139" s="55">
        <v>0</v>
      </c>
      <c r="AU139" s="55">
        <v>0</v>
      </c>
      <c r="AV139" s="68">
        <v>0</v>
      </c>
      <c r="AW139" s="68">
        <v>0</v>
      </c>
      <c r="AX139" s="68">
        <v>0</v>
      </c>
      <c r="AY139" s="68">
        <v>0</v>
      </c>
      <c r="AZ139" s="68">
        <v>0</v>
      </c>
      <c r="BA139" s="68">
        <v>0</v>
      </c>
      <c r="BB139" s="68">
        <v>0</v>
      </c>
      <c r="BC139" s="68">
        <v>0</v>
      </c>
      <c r="BD139" s="68">
        <v>0</v>
      </c>
      <c r="BE139" s="68">
        <v>0</v>
      </c>
      <c r="BF139" s="68">
        <v>0</v>
      </c>
      <c r="BG139" s="68">
        <v>0</v>
      </c>
      <c r="BH139" s="78">
        <v>0</v>
      </c>
      <c r="BI139" s="68">
        <v>0</v>
      </c>
      <c r="BJ139" s="68">
        <v>0</v>
      </c>
      <c r="BK139" s="68">
        <v>0</v>
      </c>
      <c r="BL139" s="68">
        <v>0</v>
      </c>
      <c r="BM139" s="68">
        <v>0</v>
      </c>
      <c r="BN139" s="68">
        <v>0</v>
      </c>
      <c r="BO139" s="68">
        <v>0</v>
      </c>
      <c r="BP139" s="68">
        <v>0</v>
      </c>
      <c r="BQ139">
        <v>0</v>
      </c>
      <c r="BR139">
        <v>0</v>
      </c>
      <c r="BS139" s="67">
        <v>0</v>
      </c>
      <c r="BT139" s="68">
        <f t="shared" si="13"/>
        <v>0</v>
      </c>
    </row>
    <row r="140" spans="1:73" ht="15" hidden="1" customHeight="1" x14ac:dyDescent="0.25">
      <c r="A140" s="21">
        <f t="shared" si="14"/>
        <v>98</v>
      </c>
      <c r="B140" s="21">
        <f t="shared" si="15"/>
        <v>24</v>
      </c>
      <c r="C140" s="21">
        <f t="shared" si="16"/>
        <v>24</v>
      </c>
      <c r="D140" s="21">
        <f t="shared" si="17"/>
        <v>24</v>
      </c>
      <c r="E140" s="21">
        <f t="shared" si="18"/>
        <v>26</v>
      </c>
      <c r="F140" s="59">
        <v>152</v>
      </c>
      <c r="G140" s="54" t="s">
        <v>897</v>
      </c>
      <c r="H140" s="54" t="s">
        <v>897</v>
      </c>
      <c r="I140" s="54" t="s">
        <v>897</v>
      </c>
      <c r="J140" s="54" t="s">
        <v>184</v>
      </c>
      <c r="K140" s="54" t="s">
        <v>773</v>
      </c>
      <c r="L140" s="54" t="s">
        <v>509</v>
      </c>
      <c r="M140" s="59"/>
      <c r="N140" s="54" t="s">
        <v>486</v>
      </c>
      <c r="O140" s="54" t="s">
        <v>815</v>
      </c>
      <c r="P140" s="59"/>
      <c r="Q140" s="54" t="s">
        <v>486</v>
      </c>
      <c r="R140" s="59">
        <v>0</v>
      </c>
      <c r="S140" s="59">
        <v>0</v>
      </c>
      <c r="T140" s="59"/>
      <c r="U140" s="54" t="s">
        <v>815</v>
      </c>
      <c r="V140" s="54" t="s">
        <v>184</v>
      </c>
      <c r="W140" s="54" t="s">
        <v>170</v>
      </c>
      <c r="X140" s="55">
        <v>0</v>
      </c>
      <c r="Y140" s="55">
        <v>0</v>
      </c>
      <c r="Z140" s="55">
        <v>0</v>
      </c>
      <c r="AA140" s="55">
        <v>0</v>
      </c>
      <c r="AB140" s="55">
        <v>0</v>
      </c>
      <c r="AC140" s="55">
        <v>0</v>
      </c>
      <c r="AD140" s="55">
        <v>0</v>
      </c>
      <c r="AE140" s="55">
        <v>0</v>
      </c>
      <c r="AF140" s="55">
        <v>0</v>
      </c>
      <c r="AG140" s="55">
        <v>0</v>
      </c>
      <c r="AH140" s="55">
        <v>0</v>
      </c>
      <c r="AI140" s="55">
        <v>0</v>
      </c>
      <c r="AJ140" s="55">
        <v>342.85326086956502</v>
      </c>
      <c r="AK140" s="55">
        <v>342.85326086956502</v>
      </c>
      <c r="AL140" s="55">
        <v>331.79347826086899</v>
      </c>
      <c r="AM140" s="55">
        <v>342.85326086956502</v>
      </c>
      <c r="AN140" s="55">
        <v>331.79347826086899</v>
      </c>
      <c r="AO140" s="55">
        <v>342.85326086956502</v>
      </c>
      <c r="AP140" s="55">
        <v>160.166666666667</v>
      </c>
      <c r="AQ140" s="55">
        <v>144.666666666667</v>
      </c>
      <c r="AR140" s="55">
        <v>160.166666666667</v>
      </c>
      <c r="AS140" s="55">
        <v>109.120879120879</v>
      </c>
      <c r="AT140" s="55">
        <v>112.75824175824199</v>
      </c>
      <c r="AU140" s="55">
        <v>109.120879120879</v>
      </c>
      <c r="AV140" s="68">
        <v>76.826086956521806</v>
      </c>
      <c r="AW140" s="68">
        <v>76.826086956521806</v>
      </c>
      <c r="AX140" s="68">
        <v>74.347826086956601</v>
      </c>
      <c r="AY140" s="68">
        <v>27.630434782608699</v>
      </c>
      <c r="AZ140" s="68">
        <v>26.739130434782599</v>
      </c>
      <c r="BA140" s="68">
        <v>27.630434782608699</v>
      </c>
      <c r="BB140" s="68">
        <v>8.1758241758241805</v>
      </c>
      <c r="BC140" s="68">
        <v>7.6483516483516496</v>
      </c>
      <c r="BD140" s="68">
        <v>8.1758241758241805</v>
      </c>
      <c r="BE140" s="68">
        <v>8.5714285714285694</v>
      </c>
      <c r="BF140" s="68">
        <v>8.8571428571428594</v>
      </c>
      <c r="BG140" s="68">
        <v>8.5714285714285694</v>
      </c>
      <c r="BH140" s="78">
        <v>9</v>
      </c>
      <c r="BI140" s="68">
        <v>7</v>
      </c>
      <c r="BJ140" s="68">
        <v>8</v>
      </c>
      <c r="BK140" s="68">
        <v>10</v>
      </c>
      <c r="BL140" s="68">
        <v>8</v>
      </c>
      <c r="BM140" s="68">
        <v>6</v>
      </c>
      <c r="BN140" s="68">
        <v>8</v>
      </c>
      <c r="BO140" s="68">
        <v>8</v>
      </c>
      <c r="BP140" s="68">
        <v>8</v>
      </c>
      <c r="BQ140">
        <v>8</v>
      </c>
      <c r="BR140">
        <v>10</v>
      </c>
      <c r="BS140" s="67">
        <v>8</v>
      </c>
      <c r="BT140" s="68">
        <f t="shared" si="13"/>
        <v>24</v>
      </c>
    </row>
    <row r="141" spans="1:73" ht="15" hidden="1" customHeight="1" x14ac:dyDescent="0.25">
      <c r="A141" s="21">
        <f t="shared" si="14"/>
        <v>34</v>
      </c>
      <c r="B141" s="21">
        <f t="shared" si="15"/>
        <v>6</v>
      </c>
      <c r="C141" s="21">
        <f t="shared" si="16"/>
        <v>8</v>
      </c>
      <c r="D141" s="21">
        <f t="shared" si="17"/>
        <v>0</v>
      </c>
      <c r="E141" s="21">
        <f t="shared" si="18"/>
        <v>20</v>
      </c>
      <c r="F141" s="59">
        <v>153</v>
      </c>
      <c r="G141" s="54" t="s">
        <v>898</v>
      </c>
      <c r="H141" s="54" t="s">
        <v>898</v>
      </c>
      <c r="I141" s="54" t="s">
        <v>33</v>
      </c>
      <c r="J141" s="54" t="s">
        <v>33</v>
      </c>
      <c r="K141" s="54" t="s">
        <v>773</v>
      </c>
      <c r="L141" s="54" t="s">
        <v>509</v>
      </c>
      <c r="M141" s="59"/>
      <c r="N141" s="54" t="s">
        <v>486</v>
      </c>
      <c r="O141" s="54" t="s">
        <v>831</v>
      </c>
      <c r="P141" s="59"/>
      <c r="Q141" s="54" t="s">
        <v>486</v>
      </c>
      <c r="R141" s="59">
        <v>0</v>
      </c>
      <c r="S141" s="59">
        <v>0</v>
      </c>
      <c r="T141" s="59"/>
      <c r="U141" s="54" t="s">
        <v>831</v>
      </c>
      <c r="V141" s="54" t="s">
        <v>33</v>
      </c>
      <c r="W141" s="54" t="s">
        <v>11</v>
      </c>
      <c r="X141" s="55">
        <v>0</v>
      </c>
      <c r="Y141" s="55">
        <v>0</v>
      </c>
      <c r="Z141" s="55">
        <v>0</v>
      </c>
      <c r="AA141" s="55">
        <v>0</v>
      </c>
      <c r="AB141" s="55">
        <v>0</v>
      </c>
      <c r="AC141" s="55">
        <v>0</v>
      </c>
      <c r="AD141" s="55">
        <v>0</v>
      </c>
      <c r="AE141" s="55">
        <v>0</v>
      </c>
      <c r="AF141" s="55">
        <v>0</v>
      </c>
      <c r="AG141" s="55">
        <v>0</v>
      </c>
      <c r="AH141" s="55">
        <v>0</v>
      </c>
      <c r="AI141" s="55">
        <v>0</v>
      </c>
      <c r="AJ141" s="55">
        <v>0.84239130434782605</v>
      </c>
      <c r="AK141" s="55">
        <v>0.84239130434782605</v>
      </c>
      <c r="AL141" s="55">
        <v>0.815217391304348</v>
      </c>
      <c r="AM141" s="55">
        <v>0.84239130434782605</v>
      </c>
      <c r="AN141" s="55">
        <v>0.815217391304348</v>
      </c>
      <c r="AO141" s="55">
        <v>0.84239130434782605</v>
      </c>
      <c r="AP141" s="55">
        <v>3.44444444444445</v>
      </c>
      <c r="AQ141" s="55">
        <v>3.1111111111111098</v>
      </c>
      <c r="AR141" s="55">
        <v>3.44444444444445</v>
      </c>
      <c r="AS141" s="55">
        <v>0.659340659340659</v>
      </c>
      <c r="AT141" s="55">
        <v>0.68131868131868101</v>
      </c>
      <c r="AU141" s="55">
        <v>0.659340659340659</v>
      </c>
      <c r="AV141" s="68">
        <v>6.0652173913043503</v>
      </c>
      <c r="AW141" s="68">
        <v>6.0652173913043503</v>
      </c>
      <c r="AX141" s="68">
        <v>5.86956521739131</v>
      </c>
      <c r="AY141" s="68">
        <v>1.34782608695652</v>
      </c>
      <c r="AZ141" s="68">
        <v>1.3043478260869601</v>
      </c>
      <c r="BA141" s="68">
        <v>1.34782608695652</v>
      </c>
      <c r="BB141" s="68">
        <v>1.0219780219780199</v>
      </c>
      <c r="BC141" s="68">
        <v>0.95604395604395598</v>
      </c>
      <c r="BD141" s="68">
        <v>1.0219780219780199</v>
      </c>
      <c r="BE141" s="68">
        <v>1.64835164835165</v>
      </c>
      <c r="BF141" s="68">
        <v>1.7032967032966999</v>
      </c>
      <c r="BG141" s="68">
        <v>1.64835164835165</v>
      </c>
      <c r="BH141" s="78">
        <v>2</v>
      </c>
      <c r="BI141" s="68">
        <v>0</v>
      </c>
      <c r="BJ141" s="68">
        <v>4</v>
      </c>
      <c r="BK141" s="68">
        <v>0</v>
      </c>
      <c r="BL141" s="68">
        <v>6</v>
      </c>
      <c r="BM141" s="68">
        <v>2</v>
      </c>
      <c r="BN141" s="68">
        <v>0</v>
      </c>
      <c r="BO141" s="68">
        <v>0</v>
      </c>
      <c r="BP141" s="68">
        <v>0</v>
      </c>
      <c r="BQ141">
        <v>11</v>
      </c>
      <c r="BR141">
        <v>8</v>
      </c>
      <c r="BS141" s="67">
        <v>1</v>
      </c>
      <c r="BT141" s="68">
        <f t="shared" si="13"/>
        <v>8</v>
      </c>
    </row>
    <row r="142" spans="1:73" ht="15" hidden="1" customHeight="1" x14ac:dyDescent="0.25">
      <c r="A142" s="21">
        <f t="shared" si="14"/>
        <v>0</v>
      </c>
      <c r="B142" s="21">
        <f t="shared" si="15"/>
        <v>0</v>
      </c>
      <c r="C142" s="21">
        <f t="shared" si="16"/>
        <v>0</v>
      </c>
      <c r="D142" s="21">
        <f t="shared" si="17"/>
        <v>0</v>
      </c>
      <c r="E142" s="21">
        <f t="shared" si="18"/>
        <v>0</v>
      </c>
      <c r="F142" s="59">
        <v>154</v>
      </c>
      <c r="G142" s="54" t="s">
        <v>899</v>
      </c>
      <c r="H142" s="54" t="s">
        <v>899</v>
      </c>
      <c r="I142" s="54" t="s">
        <v>65</v>
      </c>
      <c r="J142" s="54" t="s">
        <v>65</v>
      </c>
      <c r="K142" s="54" t="s">
        <v>773</v>
      </c>
      <c r="L142" s="54" t="s">
        <v>509</v>
      </c>
      <c r="M142" s="59"/>
      <c r="N142" s="54" t="s">
        <v>486</v>
      </c>
      <c r="O142" s="54" t="s">
        <v>831</v>
      </c>
      <c r="P142" s="59"/>
      <c r="Q142" s="54" t="s">
        <v>486</v>
      </c>
      <c r="R142" s="59">
        <v>0</v>
      </c>
      <c r="S142" s="59">
        <v>0</v>
      </c>
      <c r="T142" s="59"/>
      <c r="U142" s="54" t="s">
        <v>831</v>
      </c>
      <c r="V142" s="54" t="s">
        <v>65</v>
      </c>
      <c r="W142" s="54" t="s">
        <v>11</v>
      </c>
      <c r="X142" s="55">
        <v>0</v>
      </c>
      <c r="Y142" s="55">
        <v>0</v>
      </c>
      <c r="Z142" s="55">
        <v>0</v>
      </c>
      <c r="AA142" s="55">
        <v>0</v>
      </c>
      <c r="AB142" s="55">
        <v>0</v>
      </c>
      <c r="AC142" s="55">
        <v>0</v>
      </c>
      <c r="AD142" s="55">
        <v>0</v>
      </c>
      <c r="AE142" s="55">
        <v>0</v>
      </c>
      <c r="AF142" s="55">
        <v>0</v>
      </c>
      <c r="AG142" s="55">
        <v>0</v>
      </c>
      <c r="AH142" s="55">
        <v>0</v>
      </c>
      <c r="AI142" s="55">
        <v>0</v>
      </c>
      <c r="AJ142" s="55">
        <v>1.1793478260869601</v>
      </c>
      <c r="AK142" s="55">
        <v>1.1793478260869601</v>
      </c>
      <c r="AL142" s="55">
        <v>1.14130434782609</v>
      </c>
      <c r="AM142" s="55">
        <v>1.1793478260869601</v>
      </c>
      <c r="AN142" s="55">
        <v>1.14130434782609</v>
      </c>
      <c r="AO142" s="55">
        <v>1.1793478260869601</v>
      </c>
      <c r="AP142" s="55">
        <v>0</v>
      </c>
      <c r="AQ142" s="55">
        <v>0</v>
      </c>
      <c r="AR142" s="55">
        <v>0</v>
      </c>
      <c r="AS142" s="55">
        <v>0</v>
      </c>
      <c r="AT142" s="55">
        <v>0</v>
      </c>
      <c r="AU142" s="55">
        <v>0</v>
      </c>
      <c r="AV142" s="68">
        <v>0</v>
      </c>
      <c r="AW142" s="68">
        <v>0</v>
      </c>
      <c r="AX142" s="68">
        <v>0</v>
      </c>
      <c r="AY142" s="68">
        <v>3.3695652173913002</v>
      </c>
      <c r="AZ142" s="68">
        <v>3.2608695652173898</v>
      </c>
      <c r="BA142" s="68">
        <v>3.3695652173913002</v>
      </c>
      <c r="BB142" s="68">
        <v>0</v>
      </c>
      <c r="BC142" s="68">
        <v>0</v>
      </c>
      <c r="BD142" s="68">
        <v>0</v>
      </c>
      <c r="BE142" s="68">
        <v>0</v>
      </c>
      <c r="BF142" s="68">
        <v>0</v>
      </c>
      <c r="BG142" s="68">
        <v>0</v>
      </c>
      <c r="BH142" s="78">
        <v>0</v>
      </c>
      <c r="BI142" s="68">
        <v>0</v>
      </c>
      <c r="BJ142" s="68">
        <v>0</v>
      </c>
      <c r="BK142" s="68">
        <v>0</v>
      </c>
      <c r="BL142" s="68">
        <v>0</v>
      </c>
      <c r="BM142" s="68">
        <v>0</v>
      </c>
      <c r="BN142" s="68">
        <v>0</v>
      </c>
      <c r="BO142" s="68">
        <v>0</v>
      </c>
      <c r="BP142" s="68">
        <v>0</v>
      </c>
      <c r="BQ142">
        <v>0</v>
      </c>
      <c r="BR142">
        <v>0</v>
      </c>
      <c r="BS142" s="67">
        <v>0</v>
      </c>
      <c r="BT142" s="68">
        <f t="shared" si="13"/>
        <v>0</v>
      </c>
    </row>
    <row r="143" spans="1:73" ht="15" hidden="1" customHeight="1" x14ac:dyDescent="0.25">
      <c r="A143" s="21">
        <f t="shared" si="14"/>
        <v>0</v>
      </c>
      <c r="B143" s="21">
        <f t="shared" si="15"/>
        <v>0</v>
      </c>
      <c r="C143" s="21">
        <f t="shared" si="16"/>
        <v>0</v>
      </c>
      <c r="D143" s="21">
        <f t="shared" si="17"/>
        <v>0</v>
      </c>
      <c r="E143" s="21">
        <f t="shared" si="18"/>
        <v>0</v>
      </c>
      <c r="F143" s="59">
        <v>155</v>
      </c>
      <c r="G143" s="54" t="s">
        <v>900</v>
      </c>
      <c r="H143" s="54" t="s">
        <v>900</v>
      </c>
      <c r="I143" s="54" t="s">
        <v>47</v>
      </c>
      <c r="J143" s="54" t="s">
        <v>47</v>
      </c>
      <c r="K143" s="54" t="s">
        <v>773</v>
      </c>
      <c r="L143" s="54" t="s">
        <v>509</v>
      </c>
      <c r="M143" s="59"/>
      <c r="N143" s="54" t="s">
        <v>486</v>
      </c>
      <c r="O143" s="54" t="s">
        <v>831</v>
      </c>
      <c r="P143" s="59"/>
      <c r="Q143" s="54" t="s">
        <v>486</v>
      </c>
      <c r="R143" s="59">
        <v>0</v>
      </c>
      <c r="S143" s="59">
        <v>0</v>
      </c>
      <c r="T143" s="59"/>
      <c r="U143" s="54" t="s">
        <v>831</v>
      </c>
      <c r="V143" s="54" t="s">
        <v>47</v>
      </c>
      <c r="W143" s="54" t="s">
        <v>11</v>
      </c>
      <c r="X143" s="55">
        <v>0</v>
      </c>
      <c r="Y143" s="55">
        <v>0</v>
      </c>
      <c r="Z143" s="55">
        <v>0</v>
      </c>
      <c r="AA143" s="55">
        <v>0</v>
      </c>
      <c r="AB143" s="55">
        <v>0</v>
      </c>
      <c r="AC143" s="55">
        <v>0</v>
      </c>
      <c r="AD143" s="55">
        <v>0</v>
      </c>
      <c r="AE143" s="55">
        <v>0</v>
      </c>
      <c r="AF143" s="55">
        <v>0</v>
      </c>
      <c r="AG143" s="55">
        <v>0</v>
      </c>
      <c r="AH143" s="55">
        <v>0</v>
      </c>
      <c r="AI143" s="55">
        <v>0</v>
      </c>
      <c r="AJ143" s="55">
        <v>1.1793478260869601</v>
      </c>
      <c r="AK143" s="55">
        <v>1.1793478260869601</v>
      </c>
      <c r="AL143" s="55">
        <v>1.14130434782609</v>
      </c>
      <c r="AM143" s="55">
        <v>1.1793478260869601</v>
      </c>
      <c r="AN143" s="55">
        <v>1.14130434782609</v>
      </c>
      <c r="AO143" s="55">
        <v>1.1793478260869601</v>
      </c>
      <c r="AP143" s="55">
        <v>0</v>
      </c>
      <c r="AQ143" s="55">
        <v>0</v>
      </c>
      <c r="AR143" s="55">
        <v>0</v>
      </c>
      <c r="AS143" s="55">
        <v>0</v>
      </c>
      <c r="AT143" s="55">
        <v>0</v>
      </c>
      <c r="AU143" s="55">
        <v>0</v>
      </c>
      <c r="AV143" s="68">
        <v>0.33695652173912999</v>
      </c>
      <c r="AW143" s="68">
        <v>0.33695652173912999</v>
      </c>
      <c r="AX143" s="68">
        <v>0.32608695652173902</v>
      </c>
      <c r="AY143" s="68">
        <v>0</v>
      </c>
      <c r="AZ143" s="68">
        <v>0</v>
      </c>
      <c r="BA143" s="68">
        <v>0</v>
      </c>
      <c r="BB143" s="68">
        <v>0</v>
      </c>
      <c r="BC143" s="68">
        <v>0</v>
      </c>
      <c r="BD143" s="68">
        <v>0</v>
      </c>
      <c r="BE143" s="68">
        <v>0</v>
      </c>
      <c r="BF143" s="68">
        <v>0</v>
      </c>
      <c r="BG143" s="68">
        <v>0</v>
      </c>
      <c r="BH143" s="78">
        <v>0</v>
      </c>
      <c r="BI143" s="68">
        <v>0</v>
      </c>
      <c r="BJ143" s="68">
        <v>0</v>
      </c>
      <c r="BK143" s="68">
        <v>0</v>
      </c>
      <c r="BL143" s="68">
        <v>0</v>
      </c>
      <c r="BM143" s="68">
        <v>0</v>
      </c>
      <c r="BN143" s="68">
        <v>0</v>
      </c>
      <c r="BO143" s="68">
        <v>0</v>
      </c>
      <c r="BP143" s="68">
        <v>0</v>
      </c>
      <c r="BQ143">
        <v>0</v>
      </c>
      <c r="BR143">
        <v>0</v>
      </c>
      <c r="BS143" s="67">
        <v>0</v>
      </c>
      <c r="BT143" s="68">
        <f t="shared" si="13"/>
        <v>0</v>
      </c>
    </row>
    <row r="144" spans="1:73" ht="15" hidden="1" customHeight="1" x14ac:dyDescent="0.25">
      <c r="A144" s="21">
        <f t="shared" si="14"/>
        <v>35752.499999999985</v>
      </c>
      <c r="B144" s="21">
        <f t="shared" si="15"/>
        <v>9923</v>
      </c>
      <c r="C144" s="21">
        <f t="shared" si="16"/>
        <v>9601.4750000000004</v>
      </c>
      <c r="D144" s="21">
        <f t="shared" si="17"/>
        <v>8502.2663793103402</v>
      </c>
      <c r="E144" s="21">
        <f t="shared" si="18"/>
        <v>7725.7586206896503</v>
      </c>
      <c r="F144" s="59">
        <v>159</v>
      </c>
      <c r="G144" s="54" t="s">
        <v>901</v>
      </c>
      <c r="H144" s="54" t="s">
        <v>901</v>
      </c>
      <c r="I144" s="54" t="s">
        <v>902</v>
      </c>
      <c r="J144" s="54" t="s">
        <v>902</v>
      </c>
      <c r="K144" s="54" t="s">
        <v>484</v>
      </c>
      <c r="L144" s="54" t="s">
        <v>509</v>
      </c>
      <c r="M144" s="59"/>
      <c r="N144" s="54" t="s">
        <v>722</v>
      </c>
      <c r="O144" s="59"/>
      <c r="P144" s="59"/>
      <c r="Q144" s="54" t="s">
        <v>488</v>
      </c>
      <c r="R144" s="59">
        <v>1</v>
      </c>
      <c r="S144" s="59">
        <v>0</v>
      </c>
      <c r="T144" s="59">
        <v>0</v>
      </c>
      <c r="U144" s="54" t="s">
        <v>489</v>
      </c>
      <c r="V144" s="54" t="s">
        <v>151</v>
      </c>
      <c r="W144" s="54" t="s">
        <v>125</v>
      </c>
      <c r="X144" s="55">
        <v>0</v>
      </c>
      <c r="Y144" s="55">
        <v>0</v>
      </c>
      <c r="Z144" s="55">
        <v>0</v>
      </c>
      <c r="AA144" s="55">
        <v>0</v>
      </c>
      <c r="AB144" s="55">
        <v>0</v>
      </c>
      <c r="AC144" s="55">
        <v>0</v>
      </c>
      <c r="AD144" s="55">
        <v>0</v>
      </c>
      <c r="AE144" s="55">
        <v>0</v>
      </c>
      <c r="AF144" s="55">
        <v>0</v>
      </c>
      <c r="AG144" s="55">
        <v>0</v>
      </c>
      <c r="AH144" s="55">
        <v>0</v>
      </c>
      <c r="AI144" s="55">
        <v>0</v>
      </c>
      <c r="AJ144" s="55">
        <v>0</v>
      </c>
      <c r="AK144" s="55">
        <v>0</v>
      </c>
      <c r="AL144" s="55">
        <v>0</v>
      </c>
      <c r="AM144" s="55">
        <v>0</v>
      </c>
      <c r="AN144" s="55">
        <v>0</v>
      </c>
      <c r="AO144" s="55">
        <v>0</v>
      </c>
      <c r="AP144" s="55">
        <v>0</v>
      </c>
      <c r="AQ144" s="55">
        <v>0</v>
      </c>
      <c r="AR144" s="55">
        <v>0</v>
      </c>
      <c r="AS144" s="55">
        <v>0</v>
      </c>
      <c r="AT144" s="55">
        <v>0</v>
      </c>
      <c r="AU144" s="55">
        <v>3008.0250000000001</v>
      </c>
      <c r="AV144" s="68">
        <v>3292.9749999999999</v>
      </c>
      <c r="AW144" s="68">
        <v>3438.8620689655199</v>
      </c>
      <c r="AX144" s="68">
        <v>3359.3254310344801</v>
      </c>
      <c r="AY144" s="68">
        <v>3278.0124999999998</v>
      </c>
      <c r="AZ144" s="68">
        <v>3189.8625000000002</v>
      </c>
      <c r="BA144" s="68">
        <v>2631.9375</v>
      </c>
      <c r="BB144" s="68">
        <v>2860.1</v>
      </c>
      <c r="BC144" s="68">
        <v>2947.5129032258101</v>
      </c>
      <c r="BD144" s="68">
        <v>3409</v>
      </c>
      <c r="BE144" s="68">
        <v>3431.13709677419</v>
      </c>
      <c r="BF144" s="68">
        <v>3629.7327586206902</v>
      </c>
      <c r="BG144" s="68">
        <v>3486.0172413793098</v>
      </c>
      <c r="BH144" s="78">
        <v>3330.6111111111099</v>
      </c>
      <c r="BI144" s="68">
        <v>3315.2337164751002</v>
      </c>
      <c r="BJ144" s="68">
        <v>3277.1551724137898</v>
      </c>
      <c r="BK144" s="68">
        <v>3288.0483870967701</v>
      </c>
      <c r="BL144" s="68">
        <v>3096.7849462365598</v>
      </c>
      <c r="BM144" s="68">
        <v>3216.6416666666701</v>
      </c>
      <c r="BN144" s="68">
        <v>2645.1629310344802</v>
      </c>
      <c r="BO144" s="68">
        <v>2569.1834975369502</v>
      </c>
      <c r="BP144" s="68">
        <v>3287.9199507389098</v>
      </c>
      <c r="BQ144">
        <v>2946.5768025078401</v>
      </c>
      <c r="BR144">
        <v>3368.21407624633</v>
      </c>
      <c r="BS144" s="67">
        <v>1410.96774193548</v>
      </c>
      <c r="BT144" s="68">
        <f t="shared" ref="BT144:BT148" si="19">SUM(BP144:BR144)</f>
        <v>9602.7108294930804</v>
      </c>
      <c r="BU144">
        <v>96120.121899999998</v>
      </c>
    </row>
    <row r="145" spans="1:72" ht="15" hidden="1" customHeight="1" x14ac:dyDescent="0.25">
      <c r="A145" s="21">
        <f t="shared" si="14"/>
        <v>31736.233333333319</v>
      </c>
      <c r="B145" s="21">
        <f t="shared" si="15"/>
        <v>9086.3895833333299</v>
      </c>
      <c r="C145" s="21">
        <f t="shared" si="16"/>
        <v>8369.0187499999993</v>
      </c>
      <c r="D145" s="21">
        <f t="shared" si="17"/>
        <v>7993.5146551724101</v>
      </c>
      <c r="E145" s="21">
        <f t="shared" si="18"/>
        <v>6287.3103448275797</v>
      </c>
      <c r="F145" s="59">
        <v>163</v>
      </c>
      <c r="G145" s="54" t="s">
        <v>903</v>
      </c>
      <c r="H145" s="54" t="s">
        <v>903</v>
      </c>
      <c r="I145" s="54" t="s">
        <v>904</v>
      </c>
      <c r="J145" s="54" t="s">
        <v>904</v>
      </c>
      <c r="K145" s="54" t="s">
        <v>484</v>
      </c>
      <c r="L145" s="54" t="s">
        <v>509</v>
      </c>
      <c r="M145" s="59"/>
      <c r="N145" s="54" t="s">
        <v>722</v>
      </c>
      <c r="O145" s="59"/>
      <c r="P145" s="59"/>
      <c r="Q145" s="54" t="s">
        <v>488</v>
      </c>
      <c r="R145" s="59">
        <v>1</v>
      </c>
      <c r="S145" s="59">
        <v>0</v>
      </c>
      <c r="T145" s="59">
        <v>0</v>
      </c>
      <c r="U145" s="54" t="s">
        <v>489</v>
      </c>
      <c r="V145" s="54" t="s">
        <v>151</v>
      </c>
      <c r="W145" s="54" t="s">
        <v>125</v>
      </c>
      <c r="X145" s="55">
        <v>0</v>
      </c>
      <c r="Y145" s="55">
        <v>0</v>
      </c>
      <c r="Z145" s="55">
        <v>0</v>
      </c>
      <c r="AA145" s="55">
        <v>0</v>
      </c>
      <c r="AB145" s="55">
        <v>0</v>
      </c>
      <c r="AC145" s="55">
        <v>0</v>
      </c>
      <c r="AD145" s="55">
        <v>0</v>
      </c>
      <c r="AE145" s="55">
        <v>0</v>
      </c>
      <c r="AF145" s="55">
        <v>0</v>
      </c>
      <c r="AG145" s="55">
        <v>0</v>
      </c>
      <c r="AH145" s="55">
        <v>0</v>
      </c>
      <c r="AI145" s="55">
        <v>0</v>
      </c>
      <c r="AJ145" s="55">
        <v>0</v>
      </c>
      <c r="AK145" s="55">
        <v>0</v>
      </c>
      <c r="AL145" s="55">
        <v>0</v>
      </c>
      <c r="AM145" s="55">
        <v>0</v>
      </c>
      <c r="AN145" s="55">
        <v>0</v>
      </c>
      <c r="AO145" s="55">
        <v>0</v>
      </c>
      <c r="AP145" s="55">
        <v>0</v>
      </c>
      <c r="AQ145" s="55">
        <v>0</v>
      </c>
      <c r="AR145" s="55">
        <v>0</v>
      </c>
      <c r="AS145" s="55">
        <v>0</v>
      </c>
      <c r="AT145" s="55">
        <v>0</v>
      </c>
      <c r="AU145" s="55">
        <v>2517.1999999999998</v>
      </c>
      <c r="AV145" s="68">
        <v>2890.8</v>
      </c>
      <c r="AW145" s="68">
        <v>3168.6551724137898</v>
      </c>
      <c r="AX145" s="68">
        <v>2886.4073275862102</v>
      </c>
      <c r="AY145" s="68">
        <v>2817.4375</v>
      </c>
      <c r="AZ145" s="68">
        <v>2734.59375</v>
      </c>
      <c r="BA145" s="68">
        <v>2202.90625</v>
      </c>
      <c r="BB145" s="68">
        <v>2493.3000000000002</v>
      </c>
      <c r="BC145" s="68">
        <v>2485.6032258064502</v>
      </c>
      <c r="BD145" s="68">
        <v>2829.1290322580599</v>
      </c>
      <c r="BE145" s="68">
        <v>2957.6864919354798</v>
      </c>
      <c r="BF145" s="68">
        <v>3254.8674568965498</v>
      </c>
      <c r="BG145" s="68">
        <v>3235.1804597701098</v>
      </c>
      <c r="BH145" s="78">
        <v>3192.86296296296</v>
      </c>
      <c r="BI145" s="68">
        <v>3004.0600255427798</v>
      </c>
      <c r="BJ145" s="68">
        <v>2889.4665948275901</v>
      </c>
      <c r="BK145" s="68">
        <v>2922.3276209677401</v>
      </c>
      <c r="BL145" s="68">
        <v>2654.81242532855</v>
      </c>
      <c r="BM145" s="68">
        <v>2791.87870370371</v>
      </c>
      <c r="BN145" s="68">
        <v>2646.6181034482802</v>
      </c>
      <c r="BO145" s="68">
        <v>2481.6354679802898</v>
      </c>
      <c r="BP145" s="68">
        <v>2865.2610837438401</v>
      </c>
      <c r="BQ145">
        <v>2497.4921630094</v>
      </c>
      <c r="BR145">
        <v>2692.0117302052799</v>
      </c>
      <c r="BS145" s="67">
        <v>1097.8064516129</v>
      </c>
      <c r="BT145" s="68">
        <f t="shared" si="19"/>
        <v>8054.7649769585205</v>
      </c>
    </row>
    <row r="146" spans="1:72" ht="15" hidden="1" customHeight="1" thickBot="1" x14ac:dyDescent="0.3">
      <c r="A146" s="21">
        <f t="shared" si="14"/>
        <v>31819.633333333342</v>
      </c>
      <c r="B146" s="21">
        <f t="shared" si="15"/>
        <v>9235.5083333333405</v>
      </c>
      <c r="C146" s="21">
        <f t="shared" si="16"/>
        <v>8495.4249999999993</v>
      </c>
      <c r="D146" s="21">
        <f t="shared" si="17"/>
        <v>7905.4931034482797</v>
      </c>
      <c r="E146" s="21">
        <f t="shared" si="18"/>
        <v>6183.2068965517201</v>
      </c>
      <c r="F146" s="59">
        <v>164</v>
      </c>
      <c r="G146" s="54" t="s">
        <v>905</v>
      </c>
      <c r="H146" s="54" t="s">
        <v>905</v>
      </c>
      <c r="I146" s="54" t="s">
        <v>906</v>
      </c>
      <c r="J146" s="54" t="s">
        <v>906</v>
      </c>
      <c r="K146" s="54" t="s">
        <v>484</v>
      </c>
      <c r="L146" s="54" t="s">
        <v>509</v>
      </c>
      <c r="M146" s="59"/>
      <c r="N146" s="54" t="s">
        <v>722</v>
      </c>
      <c r="O146" s="59"/>
      <c r="P146" s="59"/>
      <c r="Q146" s="54" t="s">
        <v>488</v>
      </c>
      <c r="R146" s="59">
        <v>1</v>
      </c>
      <c r="S146" s="59">
        <v>0</v>
      </c>
      <c r="T146" s="59">
        <v>0</v>
      </c>
      <c r="U146" s="54" t="s">
        <v>489</v>
      </c>
      <c r="V146" s="54" t="s">
        <v>151</v>
      </c>
      <c r="W146" s="54" t="s">
        <v>125</v>
      </c>
      <c r="X146" s="55">
        <v>0</v>
      </c>
      <c r="Y146" s="55">
        <v>0</v>
      </c>
      <c r="Z146" s="55">
        <v>0</v>
      </c>
      <c r="AA146" s="55">
        <v>0</v>
      </c>
      <c r="AB146" s="55">
        <v>0</v>
      </c>
      <c r="AC146" s="55">
        <v>0</v>
      </c>
      <c r="AD146" s="55">
        <v>0</v>
      </c>
      <c r="AE146" s="55">
        <v>0</v>
      </c>
      <c r="AF146" s="55">
        <v>0</v>
      </c>
      <c r="AG146" s="55">
        <v>0</v>
      </c>
      <c r="AH146" s="55">
        <v>0</v>
      </c>
      <c r="AI146" s="55">
        <v>0</v>
      </c>
      <c r="AJ146" s="55">
        <v>0</v>
      </c>
      <c r="AK146" s="55">
        <v>0</v>
      </c>
      <c r="AL146" s="55">
        <v>0</v>
      </c>
      <c r="AM146" s="55">
        <v>0</v>
      </c>
      <c r="AN146" s="55">
        <v>0</v>
      </c>
      <c r="AO146" s="55">
        <v>0</v>
      </c>
      <c r="AP146" s="55">
        <v>0</v>
      </c>
      <c r="AQ146" s="55">
        <v>0</v>
      </c>
      <c r="AR146" s="55">
        <v>0</v>
      </c>
      <c r="AS146" s="55">
        <v>0</v>
      </c>
      <c r="AT146" s="55">
        <v>0</v>
      </c>
      <c r="AU146" s="55">
        <v>2518.3225806451601</v>
      </c>
      <c r="AV146" s="68">
        <v>2911</v>
      </c>
      <c r="AW146" s="68">
        <v>2985.8774193548402</v>
      </c>
      <c r="AX146" s="68">
        <v>3091.1125000000002</v>
      </c>
      <c r="AY146" s="68">
        <v>3035.0875000000001</v>
      </c>
      <c r="AZ146" s="68">
        <v>2953.0687499999999</v>
      </c>
      <c r="BA146" s="68">
        <v>2232.8645833333298</v>
      </c>
      <c r="BB146" s="68">
        <v>2504.1666666666702</v>
      </c>
      <c r="BC146" s="70">
        <v>2543.0483870967701</v>
      </c>
      <c r="BD146" s="68">
        <v>2911.4838709677401</v>
      </c>
      <c r="BE146" s="68">
        <v>3026.9052419354798</v>
      </c>
      <c r="BF146" s="68">
        <v>3441.6487068965498</v>
      </c>
      <c r="BG146" s="68">
        <v>3379.7804597701102</v>
      </c>
      <c r="BH146" s="78">
        <v>3177.0407407407401</v>
      </c>
      <c r="BI146" s="68">
        <v>3128.3167305236302</v>
      </c>
      <c r="BJ146" s="68">
        <v>2930.1508620689701</v>
      </c>
      <c r="BK146" s="68">
        <v>2910.89919354839</v>
      </c>
      <c r="BL146" s="68">
        <v>2739.9665471923499</v>
      </c>
      <c r="BM146" s="68">
        <v>2844.5592592592602</v>
      </c>
      <c r="BN146" s="68">
        <v>2581.3206896551701</v>
      </c>
      <c r="BO146" s="68">
        <v>2452.0578817733999</v>
      </c>
      <c r="BP146" s="68">
        <v>2872.1145320197102</v>
      </c>
      <c r="BQ146">
        <v>2467.6614420062701</v>
      </c>
      <c r="BR146">
        <v>2640.5777126099701</v>
      </c>
      <c r="BS146" s="67">
        <v>1074.96774193548</v>
      </c>
      <c r="BT146" s="68">
        <f t="shared" si="19"/>
        <v>7980.3536866359509</v>
      </c>
    </row>
    <row r="147" spans="1:72" ht="15" hidden="1" customHeight="1" thickBot="1" x14ac:dyDescent="0.3">
      <c r="A147" s="21">
        <f t="shared" si="14"/>
        <v>12345.100000000004</v>
      </c>
      <c r="B147" s="21">
        <f t="shared" si="15"/>
        <v>3421.412499999999</v>
      </c>
      <c r="C147" s="21">
        <f t="shared" si="16"/>
        <v>2411.662499999999</v>
      </c>
      <c r="D147" s="21">
        <f t="shared" si="17"/>
        <v>2264.8181034482759</v>
      </c>
      <c r="E147" s="21">
        <f t="shared" si="18"/>
        <v>4247.2068965517301</v>
      </c>
      <c r="F147" s="59">
        <v>165</v>
      </c>
      <c r="G147" s="54" t="s">
        <v>907</v>
      </c>
      <c r="H147" s="54" t="s">
        <v>907</v>
      </c>
      <c r="I147" s="54" t="s">
        <v>908</v>
      </c>
      <c r="J147" s="54" t="s">
        <v>908</v>
      </c>
      <c r="K147" s="54" t="s">
        <v>484</v>
      </c>
      <c r="L147" s="54" t="s">
        <v>509</v>
      </c>
      <c r="M147" s="59"/>
      <c r="N147" s="54" t="s">
        <v>722</v>
      </c>
      <c r="O147" s="59"/>
      <c r="P147" s="59"/>
      <c r="Q147" s="54" t="s">
        <v>488</v>
      </c>
      <c r="R147" s="59">
        <v>1</v>
      </c>
      <c r="S147" s="59">
        <v>0</v>
      </c>
      <c r="T147" s="59">
        <v>0</v>
      </c>
      <c r="U147" s="54" t="s">
        <v>489</v>
      </c>
      <c r="V147" s="54" t="s">
        <v>151</v>
      </c>
      <c r="W147" s="54" t="s">
        <v>125</v>
      </c>
      <c r="X147" s="55">
        <v>0</v>
      </c>
      <c r="Y147" s="55">
        <v>0</v>
      </c>
      <c r="Z147" s="55">
        <v>0</v>
      </c>
      <c r="AA147" s="55">
        <v>0</v>
      </c>
      <c r="AB147" s="55">
        <v>0</v>
      </c>
      <c r="AC147" s="55">
        <v>0</v>
      </c>
      <c r="AD147" s="55">
        <v>0</v>
      </c>
      <c r="AE147" s="55">
        <v>0</v>
      </c>
      <c r="AF147" s="55">
        <v>0</v>
      </c>
      <c r="AG147" s="55">
        <v>0</v>
      </c>
      <c r="AH147" s="55">
        <v>0</v>
      </c>
      <c r="AI147" s="55">
        <v>0</v>
      </c>
      <c r="AJ147" s="55">
        <v>0</v>
      </c>
      <c r="AK147" s="55">
        <v>0</v>
      </c>
      <c r="AL147" s="55">
        <v>0</v>
      </c>
      <c r="AM147" s="55">
        <v>0</v>
      </c>
      <c r="AN147" s="55">
        <v>0</v>
      </c>
      <c r="AO147" s="55">
        <v>0</v>
      </c>
      <c r="AP147" s="55">
        <v>0</v>
      </c>
      <c r="AQ147" s="55">
        <v>0</v>
      </c>
      <c r="AR147" s="55">
        <v>0</v>
      </c>
      <c r="AS147" s="55">
        <v>0</v>
      </c>
      <c r="AT147" s="55">
        <v>0</v>
      </c>
      <c r="AU147" s="55">
        <v>2608.5500000000002</v>
      </c>
      <c r="AV147" s="68">
        <v>2792.7833333333301</v>
      </c>
      <c r="AW147" s="68">
        <v>2911.8735632183898</v>
      </c>
      <c r="AX147" s="68">
        <v>2880.5431034482799</v>
      </c>
      <c r="AY147" s="68">
        <v>2669.95</v>
      </c>
      <c r="AZ147" s="68">
        <v>2605.8937500000002</v>
      </c>
      <c r="BA147" s="68">
        <v>2058.0729166666702</v>
      </c>
      <c r="BB147" s="68">
        <v>2554.3333333333298</v>
      </c>
      <c r="BC147" s="70">
        <v>2535.61290322581</v>
      </c>
      <c r="BD147" s="68">
        <v>2769.7096774193501</v>
      </c>
      <c r="BE147" s="68">
        <v>2715.2086693548399</v>
      </c>
      <c r="BF147" s="68">
        <v>2838.57219827586</v>
      </c>
      <c r="BG147" s="68">
        <v>2603.79655172414</v>
      </c>
      <c r="BH147" s="78">
        <v>1544.4703703703699</v>
      </c>
      <c r="BI147" s="68">
        <v>974.56066411238805</v>
      </c>
      <c r="BJ147" s="68">
        <v>902.38146551724105</v>
      </c>
      <c r="BK147" s="68">
        <v>823.39717741935499</v>
      </c>
      <c r="BL147" s="68">
        <v>783.25328554360794</v>
      </c>
      <c r="BM147" s="68">
        <v>805.01203703703595</v>
      </c>
      <c r="BN147" s="68">
        <v>782.680172413793</v>
      </c>
      <c r="BO147" s="68">
        <v>694.91625615763496</v>
      </c>
      <c r="BP147" s="68">
        <v>787.22167487684806</v>
      </c>
      <c r="BQ147">
        <v>1108.11598746082</v>
      </c>
      <c r="BR147">
        <v>2117.9296187683299</v>
      </c>
      <c r="BS147" s="67">
        <v>1021.16129032258</v>
      </c>
      <c r="BT147" s="68">
        <f t="shared" si="19"/>
        <v>4013.2672811059979</v>
      </c>
    </row>
    <row r="148" spans="1:72" ht="15" hidden="1" customHeight="1" thickBot="1" x14ac:dyDescent="0.3">
      <c r="A148" s="21">
        <f t="shared" si="14"/>
        <v>0</v>
      </c>
      <c r="B148" s="21">
        <f t="shared" si="15"/>
        <v>0</v>
      </c>
      <c r="C148" s="21">
        <f t="shared" si="16"/>
        <v>0</v>
      </c>
      <c r="D148" s="21">
        <f t="shared" si="17"/>
        <v>0</v>
      </c>
      <c r="E148" s="21">
        <f t="shared" si="18"/>
        <v>0</v>
      </c>
      <c r="F148" s="59">
        <v>168</v>
      </c>
      <c r="G148" s="54" t="s">
        <v>909</v>
      </c>
      <c r="H148" s="54" t="s">
        <v>909</v>
      </c>
      <c r="I148" s="54" t="s">
        <v>910</v>
      </c>
      <c r="J148" s="54" t="s">
        <v>911</v>
      </c>
      <c r="K148" s="54" t="s">
        <v>773</v>
      </c>
      <c r="L148" s="54" t="s">
        <v>485</v>
      </c>
      <c r="M148" s="59"/>
      <c r="N148" s="54" t="s">
        <v>486</v>
      </c>
      <c r="O148" s="54" t="s">
        <v>912</v>
      </c>
      <c r="P148" s="59"/>
      <c r="Q148" s="54" t="s">
        <v>486</v>
      </c>
      <c r="R148" s="59">
        <v>0</v>
      </c>
      <c r="S148" s="59">
        <v>0</v>
      </c>
      <c r="T148" s="59"/>
      <c r="U148" s="54" t="s">
        <v>913</v>
      </c>
      <c r="V148" s="54" t="s">
        <v>207</v>
      </c>
      <c r="W148" s="54" t="s">
        <v>125</v>
      </c>
      <c r="X148" s="55">
        <v>12164.0432876712</v>
      </c>
      <c r="Y148" s="55">
        <v>12164.0432876712</v>
      </c>
      <c r="Z148" s="55">
        <v>11771.6547945206</v>
      </c>
      <c r="AA148" s="55">
        <v>12164.0432876712</v>
      </c>
      <c r="AB148" s="55">
        <v>11771.6547945206</v>
      </c>
      <c r="AC148" s="55">
        <v>12164.0432876712</v>
      </c>
      <c r="AD148" s="55">
        <v>12164.0432876712</v>
      </c>
      <c r="AE148" s="55">
        <v>10986.8778082192</v>
      </c>
      <c r="AF148" s="55">
        <v>12164.0432876712</v>
      </c>
      <c r="AG148" s="55">
        <v>11771.6547945206</v>
      </c>
      <c r="AH148" s="55">
        <v>12164.0432876712</v>
      </c>
      <c r="AI148" s="55">
        <v>11771.6547945206</v>
      </c>
      <c r="AJ148" s="55">
        <v>0</v>
      </c>
      <c r="AK148" s="55">
        <v>0</v>
      </c>
      <c r="AL148" s="55">
        <v>0</v>
      </c>
      <c r="AM148" s="55">
        <v>0</v>
      </c>
      <c r="AN148" s="55">
        <v>0</v>
      </c>
      <c r="AO148" s="55">
        <v>0</v>
      </c>
      <c r="AP148" s="55">
        <v>0</v>
      </c>
      <c r="AQ148" s="55">
        <v>0</v>
      </c>
      <c r="AR148" s="55">
        <v>0</v>
      </c>
      <c r="AS148" s="55">
        <v>0</v>
      </c>
      <c r="AT148" s="55">
        <v>0</v>
      </c>
      <c r="AU148" s="55">
        <v>0</v>
      </c>
      <c r="AV148" s="68">
        <v>0</v>
      </c>
      <c r="AW148" s="68">
        <v>0</v>
      </c>
      <c r="AX148" s="68">
        <v>0</v>
      </c>
      <c r="AY148" s="68">
        <v>0</v>
      </c>
      <c r="AZ148" s="68">
        <v>0</v>
      </c>
      <c r="BA148" s="68">
        <v>0</v>
      </c>
      <c r="BB148" s="68">
        <v>0</v>
      </c>
      <c r="BC148" s="70">
        <v>0</v>
      </c>
      <c r="BD148" s="68">
        <v>0</v>
      </c>
      <c r="BE148" s="68">
        <v>0</v>
      </c>
      <c r="BF148" s="68">
        <v>0</v>
      </c>
      <c r="BG148" s="68">
        <v>0</v>
      </c>
      <c r="BH148" s="78">
        <v>0</v>
      </c>
      <c r="BI148" s="68">
        <v>0</v>
      </c>
      <c r="BJ148" s="68">
        <v>0</v>
      </c>
      <c r="BK148" s="68">
        <v>0</v>
      </c>
      <c r="BL148" s="68">
        <v>0</v>
      </c>
      <c r="BM148" s="68">
        <v>0</v>
      </c>
      <c r="BN148" s="68">
        <v>0</v>
      </c>
      <c r="BO148" s="68">
        <v>0</v>
      </c>
      <c r="BP148" s="68">
        <v>0</v>
      </c>
      <c r="BQ148">
        <v>0</v>
      </c>
      <c r="BR148">
        <v>0</v>
      </c>
      <c r="BS148" s="67">
        <v>0</v>
      </c>
      <c r="BT148" s="68">
        <f t="shared" si="19"/>
        <v>0</v>
      </c>
    </row>
    <row r="149" spans="1:72" ht="15" hidden="1" customHeight="1" x14ac:dyDescent="0.25">
      <c r="A149" s="21">
        <f t="shared" si="14"/>
        <v>0</v>
      </c>
      <c r="B149" s="21">
        <f t="shared" si="15"/>
        <v>0</v>
      </c>
      <c r="C149" s="21">
        <f t="shared" si="16"/>
        <v>0</v>
      </c>
      <c r="D149" s="21">
        <f t="shared" si="17"/>
        <v>0</v>
      </c>
      <c r="E149" s="21">
        <f t="shared" si="18"/>
        <v>0</v>
      </c>
      <c r="F149" s="59">
        <v>169</v>
      </c>
      <c r="G149" s="54" t="s">
        <v>914</v>
      </c>
      <c r="H149" s="54" t="s">
        <v>914</v>
      </c>
      <c r="I149" s="54" t="s">
        <v>915</v>
      </c>
      <c r="J149" s="54" t="s">
        <v>915</v>
      </c>
      <c r="K149" s="54" t="s">
        <v>773</v>
      </c>
      <c r="L149" s="54" t="s">
        <v>509</v>
      </c>
      <c r="M149" s="59"/>
      <c r="N149" s="54" t="s">
        <v>486</v>
      </c>
      <c r="O149" s="54" t="s">
        <v>795</v>
      </c>
      <c r="P149" s="59"/>
      <c r="Q149" s="54" t="s">
        <v>486</v>
      </c>
      <c r="R149" s="59">
        <v>0</v>
      </c>
      <c r="S149" s="59">
        <v>0</v>
      </c>
      <c r="T149" s="59"/>
      <c r="U149" s="54" t="s">
        <v>796</v>
      </c>
      <c r="V149" s="54" t="s">
        <v>93</v>
      </c>
      <c r="W149" s="54" t="s">
        <v>91</v>
      </c>
      <c r="X149" s="55">
        <v>0</v>
      </c>
      <c r="Y149" s="55">
        <v>0</v>
      </c>
      <c r="Z149" s="55">
        <v>0</v>
      </c>
      <c r="AA149" s="55">
        <v>0</v>
      </c>
      <c r="AB149" s="55">
        <v>0</v>
      </c>
      <c r="AC149" s="55">
        <v>0</v>
      </c>
      <c r="AD149" s="55">
        <v>0</v>
      </c>
      <c r="AE149" s="55">
        <v>0</v>
      </c>
      <c r="AF149" s="55">
        <v>0</v>
      </c>
      <c r="AG149" s="55">
        <v>0</v>
      </c>
      <c r="AH149" s="55">
        <v>0</v>
      </c>
      <c r="AI149" s="55">
        <v>0</v>
      </c>
      <c r="AJ149" s="55">
        <v>29115.2286413043</v>
      </c>
      <c r="AK149" s="55">
        <v>29115.2286413043</v>
      </c>
      <c r="AL149" s="55">
        <v>28176.027717391298</v>
      </c>
      <c r="AM149" s="55">
        <v>29115.2286413043</v>
      </c>
      <c r="AN149" s="55">
        <v>28176.027717391298</v>
      </c>
      <c r="AO149" s="55">
        <v>29115.2286413043</v>
      </c>
      <c r="AP149" s="55">
        <v>0</v>
      </c>
      <c r="AQ149" s="55">
        <v>0</v>
      </c>
      <c r="AR149" s="55">
        <v>0</v>
      </c>
      <c r="AS149" s="55">
        <v>0</v>
      </c>
      <c r="AT149" s="55">
        <v>0</v>
      </c>
      <c r="AU149" s="55">
        <v>0</v>
      </c>
      <c r="AV149" s="68">
        <v>0</v>
      </c>
      <c r="AW149" s="68">
        <v>0</v>
      </c>
      <c r="AX149" s="68">
        <v>0</v>
      </c>
      <c r="AY149" s="68">
        <v>0</v>
      </c>
      <c r="AZ149" s="68">
        <v>0</v>
      </c>
      <c r="BA149" s="68">
        <v>0</v>
      </c>
      <c r="BB149" s="68">
        <v>0</v>
      </c>
      <c r="BC149" s="68">
        <v>0</v>
      </c>
      <c r="BD149" s="68">
        <v>0</v>
      </c>
      <c r="BE149" s="68">
        <v>0</v>
      </c>
      <c r="BF149" s="68">
        <v>0</v>
      </c>
      <c r="BG149" s="68">
        <v>0</v>
      </c>
      <c r="BH149" s="78">
        <v>0</v>
      </c>
      <c r="BI149" s="68">
        <v>0</v>
      </c>
      <c r="BJ149" s="68">
        <v>0</v>
      </c>
      <c r="BK149" s="68">
        <v>0</v>
      </c>
      <c r="BL149" s="68">
        <v>0</v>
      </c>
      <c r="BM149" s="68">
        <v>0</v>
      </c>
      <c r="BN149" s="68">
        <v>0</v>
      </c>
      <c r="BO149" s="68">
        <v>0</v>
      </c>
      <c r="BP149" s="68">
        <v>0</v>
      </c>
      <c r="BQ149">
        <v>0</v>
      </c>
      <c r="BR149">
        <v>0</v>
      </c>
      <c r="BS149" s="67">
        <v>0</v>
      </c>
      <c r="BT149" s="68">
        <f t="shared" ref="BT149:BT152" si="20">SUM(BK149:BM149)</f>
        <v>0</v>
      </c>
    </row>
    <row r="150" spans="1:72" ht="15" hidden="1" customHeight="1" x14ac:dyDescent="0.25">
      <c r="A150" s="21">
        <f t="shared" si="14"/>
        <v>0</v>
      </c>
      <c r="B150" s="21">
        <f t="shared" si="15"/>
        <v>0</v>
      </c>
      <c r="C150" s="21">
        <f t="shared" si="16"/>
        <v>0</v>
      </c>
      <c r="D150" s="21">
        <f t="shared" si="17"/>
        <v>0</v>
      </c>
      <c r="E150" s="21">
        <f t="shared" si="18"/>
        <v>0</v>
      </c>
      <c r="F150" s="59">
        <v>170</v>
      </c>
      <c r="G150" s="54" t="s">
        <v>916</v>
      </c>
      <c r="H150" s="54" t="s">
        <v>916</v>
      </c>
      <c r="I150" s="54" t="s">
        <v>917</v>
      </c>
      <c r="J150" s="54" t="s">
        <v>917</v>
      </c>
      <c r="K150" s="54" t="s">
        <v>773</v>
      </c>
      <c r="L150" s="54" t="s">
        <v>509</v>
      </c>
      <c r="M150" s="59"/>
      <c r="N150" s="54" t="s">
        <v>486</v>
      </c>
      <c r="O150" s="54" t="s">
        <v>795</v>
      </c>
      <c r="P150" s="59"/>
      <c r="Q150" s="54" t="s">
        <v>486</v>
      </c>
      <c r="R150" s="59">
        <v>0</v>
      </c>
      <c r="S150" s="59">
        <v>0</v>
      </c>
      <c r="T150" s="59"/>
      <c r="U150" s="54" t="s">
        <v>796</v>
      </c>
      <c r="V150" s="54" t="s">
        <v>95</v>
      </c>
      <c r="W150" s="54" t="s">
        <v>91</v>
      </c>
      <c r="X150" s="55">
        <v>0</v>
      </c>
      <c r="Y150" s="55">
        <v>0</v>
      </c>
      <c r="Z150" s="55">
        <v>0</v>
      </c>
      <c r="AA150" s="55">
        <v>0</v>
      </c>
      <c r="AB150" s="55">
        <v>0</v>
      </c>
      <c r="AC150" s="55">
        <v>0</v>
      </c>
      <c r="AD150" s="55">
        <v>0</v>
      </c>
      <c r="AE150" s="55">
        <v>0</v>
      </c>
      <c r="AF150" s="55">
        <v>0</v>
      </c>
      <c r="AG150" s="55">
        <v>0</v>
      </c>
      <c r="AH150" s="55">
        <v>0</v>
      </c>
      <c r="AI150" s="55">
        <v>0</v>
      </c>
      <c r="AJ150" s="55">
        <v>3462.9931521739099</v>
      </c>
      <c r="AK150" s="55">
        <v>3462.9931521739099</v>
      </c>
      <c r="AL150" s="55">
        <v>3351.2836956521701</v>
      </c>
      <c r="AM150" s="55">
        <v>3462.9931521739099</v>
      </c>
      <c r="AN150" s="55">
        <v>3351.2836956521701</v>
      </c>
      <c r="AO150" s="55">
        <v>3462.9931521739099</v>
      </c>
      <c r="AP150" s="55">
        <v>0</v>
      </c>
      <c r="AQ150" s="55">
        <v>0</v>
      </c>
      <c r="AR150" s="55">
        <v>0</v>
      </c>
      <c r="AS150" s="55">
        <v>0</v>
      </c>
      <c r="AT150" s="55">
        <v>0</v>
      </c>
      <c r="AU150" s="55">
        <v>0</v>
      </c>
      <c r="AV150" s="68">
        <v>0</v>
      </c>
      <c r="AW150" s="68">
        <v>0</v>
      </c>
      <c r="AX150" s="68">
        <v>0</v>
      </c>
      <c r="AY150" s="68">
        <v>0</v>
      </c>
      <c r="AZ150" s="68">
        <v>0</v>
      </c>
      <c r="BA150" s="68">
        <v>0</v>
      </c>
      <c r="BB150" s="68">
        <v>0</v>
      </c>
      <c r="BC150" s="68">
        <v>0</v>
      </c>
      <c r="BD150" s="68">
        <v>0</v>
      </c>
      <c r="BE150" s="68">
        <v>0</v>
      </c>
      <c r="BF150" s="68">
        <v>0</v>
      </c>
      <c r="BG150" s="68">
        <v>0</v>
      </c>
      <c r="BH150" s="78">
        <v>0</v>
      </c>
      <c r="BI150" s="68">
        <v>0</v>
      </c>
      <c r="BJ150" s="68">
        <v>0</v>
      </c>
      <c r="BK150" s="68">
        <v>0</v>
      </c>
      <c r="BL150" s="68">
        <v>0</v>
      </c>
      <c r="BM150" s="68">
        <v>0</v>
      </c>
      <c r="BN150" s="68">
        <v>0</v>
      </c>
      <c r="BO150" s="68">
        <v>0</v>
      </c>
      <c r="BP150" s="68">
        <v>0</v>
      </c>
      <c r="BQ150">
        <v>0</v>
      </c>
      <c r="BR150">
        <v>0</v>
      </c>
      <c r="BS150" s="67">
        <v>0</v>
      </c>
      <c r="BT150" s="68">
        <f t="shared" si="20"/>
        <v>0</v>
      </c>
    </row>
    <row r="151" spans="1:72" ht="15" hidden="1" customHeight="1" x14ac:dyDescent="0.25">
      <c r="A151" s="21">
        <f t="shared" si="14"/>
        <v>0</v>
      </c>
      <c r="B151" s="21">
        <f t="shared" si="15"/>
        <v>0</v>
      </c>
      <c r="C151" s="21">
        <f t="shared" si="16"/>
        <v>0</v>
      </c>
      <c r="D151" s="21">
        <f t="shared" si="17"/>
        <v>0</v>
      </c>
      <c r="E151" s="21">
        <f t="shared" si="18"/>
        <v>0</v>
      </c>
      <c r="F151" s="59">
        <v>171</v>
      </c>
      <c r="G151" s="54" t="s">
        <v>918</v>
      </c>
      <c r="H151" s="54" t="s">
        <v>918</v>
      </c>
      <c r="I151" s="54" t="s">
        <v>919</v>
      </c>
      <c r="J151" s="54" t="s">
        <v>920</v>
      </c>
      <c r="K151" s="54" t="s">
        <v>773</v>
      </c>
      <c r="L151" s="54" t="s">
        <v>509</v>
      </c>
      <c r="M151" s="59"/>
      <c r="N151" s="54" t="s">
        <v>486</v>
      </c>
      <c r="O151" s="54" t="s">
        <v>795</v>
      </c>
      <c r="P151" s="59"/>
      <c r="Q151" s="54" t="s">
        <v>486</v>
      </c>
      <c r="R151" s="59">
        <v>0</v>
      </c>
      <c r="S151" s="59">
        <v>0</v>
      </c>
      <c r="T151" s="59"/>
      <c r="U151" s="54" t="s">
        <v>796</v>
      </c>
      <c r="V151" s="54" t="s">
        <v>97</v>
      </c>
      <c r="W151" s="54" t="s">
        <v>91</v>
      </c>
      <c r="X151" s="55">
        <v>0</v>
      </c>
      <c r="Y151" s="55">
        <v>0</v>
      </c>
      <c r="Z151" s="55">
        <v>0</v>
      </c>
      <c r="AA151" s="55">
        <v>0</v>
      </c>
      <c r="AB151" s="55">
        <v>0</v>
      </c>
      <c r="AC151" s="55">
        <v>0</v>
      </c>
      <c r="AD151" s="55">
        <v>0</v>
      </c>
      <c r="AE151" s="55">
        <v>0</v>
      </c>
      <c r="AF151" s="55">
        <v>0</v>
      </c>
      <c r="AG151" s="55">
        <v>0</v>
      </c>
      <c r="AH151" s="55">
        <v>0</v>
      </c>
      <c r="AI151" s="55">
        <v>0</v>
      </c>
      <c r="AJ151" s="55">
        <v>281.44293478260897</v>
      </c>
      <c r="AK151" s="55">
        <v>281.44293478260897</v>
      </c>
      <c r="AL151" s="55">
        <v>272.36413043478302</v>
      </c>
      <c r="AM151" s="55">
        <v>281.44293478260897</v>
      </c>
      <c r="AN151" s="55">
        <v>272.36413043478302</v>
      </c>
      <c r="AO151" s="55">
        <v>281.44293478260897</v>
      </c>
      <c r="AP151" s="55">
        <v>0</v>
      </c>
      <c r="AQ151" s="55">
        <v>0</v>
      </c>
      <c r="AR151" s="55">
        <v>0</v>
      </c>
      <c r="AS151" s="55">
        <v>0</v>
      </c>
      <c r="AT151" s="55">
        <v>0</v>
      </c>
      <c r="AU151" s="55">
        <v>0</v>
      </c>
      <c r="AV151" s="68">
        <v>0</v>
      </c>
      <c r="AW151" s="68">
        <v>0</v>
      </c>
      <c r="AX151" s="68">
        <v>0</v>
      </c>
      <c r="AY151" s="68">
        <v>0</v>
      </c>
      <c r="AZ151" s="68">
        <v>0</v>
      </c>
      <c r="BA151" s="68">
        <v>0</v>
      </c>
      <c r="BB151" s="68">
        <v>0</v>
      </c>
      <c r="BC151" s="68">
        <v>0</v>
      </c>
      <c r="BD151" s="68">
        <v>0</v>
      </c>
      <c r="BE151" s="68">
        <v>0</v>
      </c>
      <c r="BF151" s="68">
        <v>0</v>
      </c>
      <c r="BG151" s="68">
        <v>0</v>
      </c>
      <c r="BH151" s="78">
        <v>0</v>
      </c>
      <c r="BI151" s="68">
        <v>0</v>
      </c>
      <c r="BJ151" s="68">
        <v>0</v>
      </c>
      <c r="BK151" s="68">
        <v>0</v>
      </c>
      <c r="BL151" s="68">
        <v>0</v>
      </c>
      <c r="BM151" s="68">
        <v>0</v>
      </c>
      <c r="BN151" s="68">
        <v>0</v>
      </c>
      <c r="BO151" s="68">
        <v>0</v>
      </c>
      <c r="BP151" s="68">
        <v>0</v>
      </c>
      <c r="BQ151">
        <v>0</v>
      </c>
      <c r="BR151">
        <v>0</v>
      </c>
      <c r="BS151" s="67">
        <v>0</v>
      </c>
      <c r="BT151" s="68">
        <f t="shared" si="20"/>
        <v>0</v>
      </c>
    </row>
    <row r="152" spans="1:72" ht="15" hidden="1" customHeight="1" x14ac:dyDescent="0.25">
      <c r="A152" s="21">
        <f t="shared" si="14"/>
        <v>0</v>
      </c>
      <c r="B152" s="21">
        <f t="shared" si="15"/>
        <v>0</v>
      </c>
      <c r="C152" s="21">
        <f t="shared" si="16"/>
        <v>0</v>
      </c>
      <c r="D152" s="21">
        <f t="shared" si="17"/>
        <v>0</v>
      </c>
      <c r="E152" s="21">
        <f t="shared" si="18"/>
        <v>0</v>
      </c>
      <c r="F152" s="59">
        <v>172</v>
      </c>
      <c r="G152" s="54" t="s">
        <v>921</v>
      </c>
      <c r="H152" s="54" t="s">
        <v>921</v>
      </c>
      <c r="I152" s="54" t="s">
        <v>922</v>
      </c>
      <c r="J152" s="54" t="s">
        <v>922</v>
      </c>
      <c r="K152" s="54" t="s">
        <v>773</v>
      </c>
      <c r="L152" s="54" t="s">
        <v>509</v>
      </c>
      <c r="M152" s="59"/>
      <c r="N152" s="54" t="s">
        <v>486</v>
      </c>
      <c r="O152" s="54" t="s">
        <v>795</v>
      </c>
      <c r="P152" s="59"/>
      <c r="Q152" s="54" t="s">
        <v>486</v>
      </c>
      <c r="R152" s="59">
        <v>0</v>
      </c>
      <c r="S152" s="59">
        <v>0</v>
      </c>
      <c r="T152" s="59"/>
      <c r="U152" s="54" t="s">
        <v>796</v>
      </c>
      <c r="V152" s="54" t="s">
        <v>115</v>
      </c>
      <c r="W152" s="54" t="s">
        <v>91</v>
      </c>
      <c r="X152" s="55">
        <v>0</v>
      </c>
      <c r="Y152" s="55">
        <v>0</v>
      </c>
      <c r="Z152" s="55">
        <v>0</v>
      </c>
      <c r="AA152" s="55">
        <v>0</v>
      </c>
      <c r="AB152" s="55">
        <v>0</v>
      </c>
      <c r="AC152" s="55">
        <v>0</v>
      </c>
      <c r="AD152" s="55">
        <v>0</v>
      </c>
      <c r="AE152" s="55">
        <v>0</v>
      </c>
      <c r="AF152" s="55">
        <v>0</v>
      </c>
      <c r="AG152" s="55">
        <v>0</v>
      </c>
      <c r="AH152" s="55">
        <v>0</v>
      </c>
      <c r="AI152" s="55">
        <v>0</v>
      </c>
      <c r="AJ152" s="55">
        <v>1740.17320652174</v>
      </c>
      <c r="AK152" s="55">
        <v>1740.17320652174</v>
      </c>
      <c r="AL152" s="55">
        <v>1684.03858695652</v>
      </c>
      <c r="AM152" s="55">
        <v>1740.17320652174</v>
      </c>
      <c r="AN152" s="55">
        <v>1684.03858695652</v>
      </c>
      <c r="AO152" s="55">
        <v>1740.17320652174</v>
      </c>
      <c r="AP152" s="55">
        <v>0</v>
      </c>
      <c r="AQ152" s="55">
        <v>0</v>
      </c>
      <c r="AR152" s="55">
        <v>0</v>
      </c>
      <c r="AS152" s="55">
        <v>0</v>
      </c>
      <c r="AT152" s="55">
        <v>0</v>
      </c>
      <c r="AU152" s="55">
        <v>0</v>
      </c>
      <c r="AV152" s="68">
        <v>0</v>
      </c>
      <c r="AW152" s="68">
        <v>0</v>
      </c>
      <c r="AX152" s="68">
        <v>0</v>
      </c>
      <c r="AY152" s="68">
        <v>0</v>
      </c>
      <c r="AZ152" s="68">
        <v>0</v>
      </c>
      <c r="BA152" s="68">
        <v>0</v>
      </c>
      <c r="BB152" s="68">
        <v>0</v>
      </c>
      <c r="BC152" s="68">
        <v>0</v>
      </c>
      <c r="BD152" s="68">
        <v>0</v>
      </c>
      <c r="BE152" s="68">
        <v>0</v>
      </c>
      <c r="BF152" s="68">
        <v>0</v>
      </c>
      <c r="BG152" s="68">
        <v>0</v>
      </c>
      <c r="BH152" s="78">
        <v>0</v>
      </c>
      <c r="BI152" s="68">
        <v>0</v>
      </c>
      <c r="BJ152" s="68">
        <v>0</v>
      </c>
      <c r="BK152" s="68">
        <v>0</v>
      </c>
      <c r="BL152" s="68">
        <v>0</v>
      </c>
      <c r="BM152" s="68">
        <v>0</v>
      </c>
      <c r="BN152" s="68">
        <v>0</v>
      </c>
      <c r="BO152" s="68">
        <v>0</v>
      </c>
      <c r="BP152" s="68">
        <v>0</v>
      </c>
      <c r="BQ152">
        <v>0</v>
      </c>
      <c r="BR152">
        <v>0</v>
      </c>
      <c r="BS152" s="67">
        <v>0</v>
      </c>
      <c r="BT152" s="68">
        <f t="shared" si="20"/>
        <v>0</v>
      </c>
    </row>
    <row r="153" spans="1:72" ht="15" hidden="1" customHeight="1" x14ac:dyDescent="0.25">
      <c r="A153" s="21">
        <f t="shared" si="14"/>
        <v>0</v>
      </c>
      <c r="B153" s="21">
        <f t="shared" si="15"/>
        <v>0</v>
      </c>
      <c r="C153" s="21">
        <f t="shared" si="16"/>
        <v>0</v>
      </c>
      <c r="D153" s="21">
        <f t="shared" si="17"/>
        <v>0</v>
      </c>
      <c r="E153" s="21">
        <f t="shared" si="18"/>
        <v>0</v>
      </c>
      <c r="F153" s="59">
        <v>173</v>
      </c>
      <c r="G153" s="54" t="s">
        <v>923</v>
      </c>
      <c r="H153" s="54" t="s">
        <v>924</v>
      </c>
      <c r="I153" s="54" t="s">
        <v>925</v>
      </c>
      <c r="J153" s="54" t="s">
        <v>925</v>
      </c>
      <c r="K153" s="54" t="s">
        <v>773</v>
      </c>
      <c r="L153" s="54" t="s">
        <v>509</v>
      </c>
      <c r="M153" s="59"/>
      <c r="N153" s="54" t="s">
        <v>486</v>
      </c>
      <c r="O153" s="54" t="s">
        <v>894</v>
      </c>
      <c r="P153" s="59"/>
      <c r="Q153" s="54" t="s">
        <v>486</v>
      </c>
      <c r="R153" s="59">
        <v>0</v>
      </c>
      <c r="S153" s="59">
        <v>0</v>
      </c>
      <c r="T153" s="59"/>
      <c r="U153" s="54" t="s">
        <v>895</v>
      </c>
      <c r="V153" s="54" t="s">
        <v>162</v>
      </c>
      <c r="W153" s="54" t="s">
        <v>125</v>
      </c>
      <c r="X153" s="55">
        <v>0</v>
      </c>
      <c r="Y153" s="55">
        <v>0</v>
      </c>
      <c r="Z153" s="55">
        <v>0</v>
      </c>
      <c r="AA153" s="55">
        <v>0</v>
      </c>
      <c r="AB153" s="55">
        <v>0</v>
      </c>
      <c r="AC153" s="55">
        <v>0</v>
      </c>
      <c r="AD153" s="55">
        <v>0</v>
      </c>
      <c r="AE153" s="55">
        <v>0</v>
      </c>
      <c r="AF153" s="55">
        <v>0</v>
      </c>
      <c r="AG153" s="55">
        <v>0</v>
      </c>
      <c r="AH153" s="55">
        <v>0</v>
      </c>
      <c r="AI153" s="55">
        <v>0</v>
      </c>
      <c r="AJ153" s="55">
        <v>35696.5</v>
      </c>
      <c r="AK153" s="55">
        <v>35696.5</v>
      </c>
      <c r="AL153" s="55">
        <v>34545</v>
      </c>
      <c r="AM153" s="55">
        <v>35696.5</v>
      </c>
      <c r="AN153" s="55">
        <v>34545</v>
      </c>
      <c r="AO153" s="55">
        <v>35696.5</v>
      </c>
      <c r="AP153" s="55">
        <v>8415.4917181111105</v>
      </c>
      <c r="AQ153" s="55">
        <v>7601.0892937777799</v>
      </c>
      <c r="AR153" s="55">
        <v>8415.4917181111105</v>
      </c>
      <c r="AS153" s="55">
        <v>0</v>
      </c>
      <c r="AT153" s="55">
        <v>0</v>
      </c>
      <c r="AU153" s="55">
        <v>0</v>
      </c>
      <c r="AV153" s="68">
        <v>0</v>
      </c>
      <c r="AW153" s="68">
        <v>0</v>
      </c>
      <c r="AX153" s="68">
        <v>0</v>
      </c>
      <c r="AY153" s="68">
        <v>0</v>
      </c>
      <c r="AZ153" s="68">
        <v>0</v>
      </c>
      <c r="BA153" s="68">
        <v>0</v>
      </c>
      <c r="BB153" s="68">
        <v>0</v>
      </c>
      <c r="BC153" s="68">
        <v>0</v>
      </c>
      <c r="BD153" s="68">
        <v>0</v>
      </c>
      <c r="BE153" s="68">
        <v>0</v>
      </c>
      <c r="BF153" s="68">
        <v>0</v>
      </c>
      <c r="BG153" s="68">
        <v>0</v>
      </c>
      <c r="BH153" s="78">
        <v>0</v>
      </c>
      <c r="BI153" s="68">
        <v>0</v>
      </c>
      <c r="BJ153" s="68">
        <v>0</v>
      </c>
      <c r="BK153" s="68">
        <v>0</v>
      </c>
      <c r="BL153" s="68">
        <v>0</v>
      </c>
      <c r="BM153" s="68">
        <v>0</v>
      </c>
      <c r="BN153" s="68">
        <v>0</v>
      </c>
      <c r="BO153" s="68">
        <v>0</v>
      </c>
      <c r="BP153" s="68">
        <v>0</v>
      </c>
      <c r="BQ153">
        <v>0</v>
      </c>
      <c r="BR153">
        <v>0</v>
      </c>
      <c r="BS153" s="67">
        <v>0</v>
      </c>
      <c r="BT153" s="68">
        <f t="shared" ref="BT153:BT165" si="21">SUM(BP153:BR153)</f>
        <v>0</v>
      </c>
    </row>
    <row r="154" spans="1:72" ht="15" hidden="1" customHeight="1" x14ac:dyDescent="0.25">
      <c r="A154" s="21">
        <f t="shared" si="14"/>
        <v>1058.1875000000005</v>
      </c>
      <c r="B154" s="21">
        <f t="shared" si="15"/>
        <v>419.8874999999997</v>
      </c>
      <c r="C154" s="21">
        <f t="shared" si="16"/>
        <v>185.59032258064519</v>
      </c>
      <c r="D154" s="21">
        <f t="shared" si="17"/>
        <v>194.6451612903227</v>
      </c>
      <c r="E154" s="21">
        <f t="shared" si="18"/>
        <v>258.06451612903277</v>
      </c>
      <c r="F154" s="59">
        <v>174</v>
      </c>
      <c r="G154" s="54" t="s">
        <v>546</v>
      </c>
      <c r="H154" s="54" t="s">
        <v>546</v>
      </c>
      <c r="I154" s="54" t="s">
        <v>548</v>
      </c>
      <c r="J154" s="54" t="s">
        <v>548</v>
      </c>
      <c r="K154" s="54" t="s">
        <v>494</v>
      </c>
      <c r="L154" s="54" t="s">
        <v>509</v>
      </c>
      <c r="M154" s="59"/>
      <c r="N154" s="54" t="s">
        <v>722</v>
      </c>
      <c r="O154" s="59"/>
      <c r="P154" s="59"/>
      <c r="Q154" s="54" t="s">
        <v>488</v>
      </c>
      <c r="R154" s="59">
        <v>0</v>
      </c>
      <c r="S154" s="59">
        <v>0</v>
      </c>
      <c r="T154" s="59">
        <v>0</v>
      </c>
      <c r="U154" s="54" t="s">
        <v>489</v>
      </c>
      <c r="V154" s="54" t="s">
        <v>151</v>
      </c>
      <c r="W154" s="54" t="s">
        <v>125</v>
      </c>
      <c r="X154" s="55">
        <v>0</v>
      </c>
      <c r="Y154" s="55">
        <v>0</v>
      </c>
      <c r="Z154" s="55">
        <v>0</v>
      </c>
      <c r="AA154" s="55">
        <v>0</v>
      </c>
      <c r="AB154" s="55">
        <v>0</v>
      </c>
      <c r="AC154" s="55">
        <v>0</v>
      </c>
      <c r="AD154" s="55">
        <v>0</v>
      </c>
      <c r="AE154" s="55">
        <v>0</v>
      </c>
      <c r="AF154" s="55">
        <v>0</v>
      </c>
      <c r="AG154" s="55">
        <v>0</v>
      </c>
      <c r="AH154" s="55">
        <v>0</v>
      </c>
      <c r="AI154" s="55">
        <v>0</v>
      </c>
      <c r="AJ154" s="55">
        <v>0</v>
      </c>
      <c r="AK154" s="55">
        <v>0</v>
      </c>
      <c r="AL154" s="55">
        <v>0</v>
      </c>
      <c r="AM154" s="55">
        <v>0</v>
      </c>
      <c r="AN154" s="55">
        <v>0</v>
      </c>
      <c r="AO154" s="55">
        <v>0</v>
      </c>
      <c r="AP154" s="55">
        <v>17</v>
      </c>
      <c r="AQ154" s="55">
        <v>119</v>
      </c>
      <c r="AR154" s="55">
        <v>150.96774193548401</v>
      </c>
      <c r="AS154" s="55">
        <v>194.498924731183</v>
      </c>
      <c r="AT154" s="55">
        <v>273.46881720430099</v>
      </c>
      <c r="AU154" s="55">
        <v>288.99784946236599</v>
      </c>
      <c r="AV154" s="68">
        <v>292.84086021505402</v>
      </c>
      <c r="AW154" s="68">
        <v>287.96774193548401</v>
      </c>
      <c r="AX154" s="68">
        <v>284.72473118279601</v>
      </c>
      <c r="AY154" s="68">
        <v>247.372043010753</v>
      </c>
      <c r="AZ154" s="68">
        <v>160.954393770857</v>
      </c>
      <c r="BA154" s="68">
        <v>57.7068965517241</v>
      </c>
      <c r="BB154" s="68">
        <v>50.3</v>
      </c>
      <c r="BC154" s="68">
        <v>46.372413793103497</v>
      </c>
      <c r="BD154" s="68">
        <v>51.077586206896498</v>
      </c>
      <c r="BE154" s="68">
        <v>61.95</v>
      </c>
      <c r="BF154" s="68">
        <v>68.767741935483897</v>
      </c>
      <c r="BG154" s="68">
        <v>106.844758064516</v>
      </c>
      <c r="BH154" s="78">
        <v>212.28427419354799</v>
      </c>
      <c r="BI154" s="68">
        <v>154.63655913978499</v>
      </c>
      <c r="BJ154" s="68">
        <v>52.966666666666697</v>
      </c>
      <c r="BK154" s="68">
        <v>81.783870967742004</v>
      </c>
      <c r="BL154" s="68">
        <v>52.1827956989247</v>
      </c>
      <c r="BM154" s="68">
        <v>51.623655913978503</v>
      </c>
      <c r="BN154" s="68">
        <v>51.334677419354897</v>
      </c>
      <c r="BO154" s="68">
        <v>50.75</v>
      </c>
      <c r="BP154" s="68">
        <v>92.560483870967801</v>
      </c>
      <c r="BQ154">
        <v>58.788654060066797</v>
      </c>
      <c r="BR154">
        <v>62.888765294772</v>
      </c>
      <c r="BS154" s="67">
        <v>136.38709677419399</v>
      </c>
      <c r="BT154" s="68">
        <f t="shared" si="21"/>
        <v>214.23790322580658</v>
      </c>
    </row>
    <row r="155" spans="1:72" ht="15" hidden="1" customHeight="1" x14ac:dyDescent="0.25">
      <c r="A155" s="21">
        <f t="shared" si="14"/>
        <v>8059.2499999999991</v>
      </c>
      <c r="B155" s="21">
        <f t="shared" si="15"/>
        <v>2099.2166666666672</v>
      </c>
      <c r="C155" s="21">
        <f t="shared" si="16"/>
        <v>2184.4849462365587</v>
      </c>
      <c r="D155" s="21">
        <f t="shared" si="17"/>
        <v>1832.7096774193542</v>
      </c>
      <c r="E155" s="21">
        <f t="shared" si="18"/>
        <v>1942.83870967742</v>
      </c>
      <c r="F155" s="59">
        <v>175</v>
      </c>
      <c r="G155" s="54" t="s">
        <v>611</v>
      </c>
      <c r="H155" s="54" t="s">
        <v>611</v>
      </c>
      <c r="I155" s="54" t="s">
        <v>613</v>
      </c>
      <c r="J155" s="54" t="s">
        <v>613</v>
      </c>
      <c r="K155" s="54" t="s">
        <v>494</v>
      </c>
      <c r="L155" s="54" t="s">
        <v>509</v>
      </c>
      <c r="M155" s="59"/>
      <c r="N155" s="54" t="s">
        <v>722</v>
      </c>
      <c r="O155" s="59"/>
      <c r="P155" s="59"/>
      <c r="Q155" s="54" t="s">
        <v>488</v>
      </c>
      <c r="R155" s="59">
        <v>0</v>
      </c>
      <c r="S155" s="59">
        <v>0</v>
      </c>
      <c r="T155" s="59">
        <v>0</v>
      </c>
      <c r="U155" s="54" t="s">
        <v>489</v>
      </c>
      <c r="V155" s="54" t="s">
        <v>151</v>
      </c>
      <c r="W155" s="54" t="s">
        <v>125</v>
      </c>
      <c r="X155" s="55">
        <v>0</v>
      </c>
      <c r="Y155" s="55">
        <v>0</v>
      </c>
      <c r="Z155" s="55">
        <v>0</v>
      </c>
      <c r="AA155" s="55">
        <v>0</v>
      </c>
      <c r="AB155" s="55">
        <v>0</v>
      </c>
      <c r="AC155" s="55">
        <v>0</v>
      </c>
      <c r="AD155" s="55">
        <v>0</v>
      </c>
      <c r="AE155" s="55">
        <v>0</v>
      </c>
      <c r="AF155" s="55">
        <v>0</v>
      </c>
      <c r="AG155" s="55">
        <v>0</v>
      </c>
      <c r="AH155" s="55">
        <v>0</v>
      </c>
      <c r="AI155" s="55">
        <v>0</v>
      </c>
      <c r="AJ155" s="55">
        <v>0</v>
      </c>
      <c r="AK155" s="55">
        <v>0</v>
      </c>
      <c r="AL155" s="55">
        <v>0</v>
      </c>
      <c r="AM155" s="55">
        <v>0</v>
      </c>
      <c r="AN155" s="55">
        <v>0</v>
      </c>
      <c r="AO155" s="55">
        <v>0</v>
      </c>
      <c r="AP155" s="55">
        <v>89</v>
      </c>
      <c r="AQ155" s="55">
        <v>623</v>
      </c>
      <c r="AR155" s="55">
        <v>767.19354838709705</v>
      </c>
      <c r="AS155" s="55">
        <v>606.80645161290397</v>
      </c>
      <c r="AT155" s="55">
        <v>703.16129032258095</v>
      </c>
      <c r="AU155" s="55">
        <v>731.70537634408595</v>
      </c>
      <c r="AV155" s="68">
        <v>752.45591397849398</v>
      </c>
      <c r="AW155" s="68">
        <v>703.77419354838696</v>
      </c>
      <c r="AX155" s="68">
        <v>663.10322580645095</v>
      </c>
      <c r="AY155" s="68">
        <v>727.02580645161299</v>
      </c>
      <c r="AZ155" s="68">
        <v>796.70522803114602</v>
      </c>
      <c r="BA155" s="68">
        <v>726.69396551724105</v>
      </c>
      <c r="BB155" s="68">
        <v>636.47500000000002</v>
      </c>
      <c r="BC155" s="68">
        <v>769.14137931034497</v>
      </c>
      <c r="BD155" s="68">
        <v>861.50862068965603</v>
      </c>
      <c r="BE155" s="68">
        <v>672.31666666666695</v>
      </c>
      <c r="BF155" s="68">
        <v>785.86881720430097</v>
      </c>
      <c r="BG155" s="68">
        <v>712.81451612903197</v>
      </c>
      <c r="BH155" s="78">
        <v>787.86290322580601</v>
      </c>
      <c r="BI155" s="68">
        <v>814.68709677419395</v>
      </c>
      <c r="BJ155" s="68">
        <v>496.66666666666703</v>
      </c>
      <c r="BK155" s="68">
        <v>749.09784946236596</v>
      </c>
      <c r="BL155" s="68">
        <v>804.435483870967</v>
      </c>
      <c r="BM155" s="68">
        <v>630.95161290322596</v>
      </c>
      <c r="BN155" s="68">
        <v>571.54838709677404</v>
      </c>
      <c r="BO155" s="68">
        <v>602</v>
      </c>
      <c r="BP155" s="68">
        <v>659.16129032258004</v>
      </c>
      <c r="BQ155">
        <v>592.08008898776404</v>
      </c>
      <c r="BR155">
        <v>743.79087875417201</v>
      </c>
      <c r="BS155" s="67">
        <v>606.96774193548401</v>
      </c>
      <c r="BT155" s="68">
        <f t="shared" si="21"/>
        <v>1995.0322580645161</v>
      </c>
    </row>
    <row r="156" spans="1:72" ht="15" hidden="1" customHeight="1" x14ac:dyDescent="0.25">
      <c r="A156" s="21">
        <f t="shared" si="14"/>
        <v>84213.437500000015</v>
      </c>
      <c r="B156" s="21">
        <f t="shared" si="15"/>
        <v>22124.47083333334</v>
      </c>
      <c r="C156" s="21">
        <f t="shared" si="16"/>
        <v>20948.192473118281</v>
      </c>
      <c r="D156" s="21">
        <f t="shared" si="17"/>
        <v>20710.967741935481</v>
      </c>
      <c r="E156" s="21">
        <f t="shared" si="18"/>
        <v>20429.806451612912</v>
      </c>
      <c r="F156" s="59">
        <v>176</v>
      </c>
      <c r="G156" s="54" t="s">
        <v>641</v>
      </c>
      <c r="H156" s="54" t="s">
        <v>641</v>
      </c>
      <c r="I156" s="54" t="s">
        <v>643</v>
      </c>
      <c r="J156" s="54" t="s">
        <v>643</v>
      </c>
      <c r="K156" s="54" t="s">
        <v>494</v>
      </c>
      <c r="L156" s="54" t="s">
        <v>509</v>
      </c>
      <c r="M156" s="59"/>
      <c r="N156" s="54" t="s">
        <v>722</v>
      </c>
      <c r="O156" s="59"/>
      <c r="P156" s="59"/>
      <c r="Q156" s="54" t="s">
        <v>488</v>
      </c>
      <c r="R156" s="59">
        <v>0</v>
      </c>
      <c r="S156" s="59">
        <v>0</v>
      </c>
      <c r="T156" s="59">
        <v>69</v>
      </c>
      <c r="U156" s="54" t="s">
        <v>489</v>
      </c>
      <c r="V156" s="54" t="s">
        <v>151</v>
      </c>
      <c r="W156" s="54" t="s">
        <v>125</v>
      </c>
      <c r="X156" s="55">
        <v>0</v>
      </c>
      <c r="Y156" s="55">
        <v>0</v>
      </c>
      <c r="Z156" s="55">
        <v>0</v>
      </c>
      <c r="AA156" s="55">
        <v>0</v>
      </c>
      <c r="AB156" s="55">
        <v>0</v>
      </c>
      <c r="AC156" s="55">
        <v>0</v>
      </c>
      <c r="AD156" s="55">
        <v>0</v>
      </c>
      <c r="AE156" s="55">
        <v>0</v>
      </c>
      <c r="AF156" s="55">
        <v>0</v>
      </c>
      <c r="AG156" s="55">
        <v>0</v>
      </c>
      <c r="AH156" s="55">
        <v>0</v>
      </c>
      <c r="AI156" s="55">
        <v>0</v>
      </c>
      <c r="AJ156" s="55">
        <v>0</v>
      </c>
      <c r="AK156" s="55">
        <v>0</v>
      </c>
      <c r="AL156" s="55">
        <v>0</v>
      </c>
      <c r="AM156" s="55">
        <v>0</v>
      </c>
      <c r="AN156" s="55">
        <v>0</v>
      </c>
      <c r="AO156" s="55">
        <v>0</v>
      </c>
      <c r="AP156" s="55">
        <v>1023.75</v>
      </c>
      <c r="AQ156" s="55">
        <v>7166.25</v>
      </c>
      <c r="AR156" s="55">
        <v>7974.4838709677397</v>
      </c>
      <c r="AS156" s="55">
        <v>7463.4494623655901</v>
      </c>
      <c r="AT156" s="55">
        <v>7529.8086021505296</v>
      </c>
      <c r="AU156" s="55">
        <v>7128.1247311828001</v>
      </c>
      <c r="AV156" s="68">
        <v>7364.9075268817196</v>
      </c>
      <c r="AW156" s="68">
        <v>7297.7096774193496</v>
      </c>
      <c r="AX156" s="68">
        <v>7347.7827956989204</v>
      </c>
      <c r="AY156" s="68">
        <v>7120.1526881720401</v>
      </c>
      <c r="AZ156" s="68">
        <v>7424.2358175750896</v>
      </c>
      <c r="BA156" s="68">
        <v>7031.8448275862102</v>
      </c>
      <c r="BB156" s="68">
        <v>6692.8548387096798</v>
      </c>
      <c r="BC156" s="68">
        <v>6935.6451612903202</v>
      </c>
      <c r="BD156" s="68">
        <v>7129.7419354838703</v>
      </c>
      <c r="BE156" s="68">
        <v>6663.5247311827998</v>
      </c>
      <c r="BF156" s="68">
        <v>7535.5397849462297</v>
      </c>
      <c r="BG156" s="68">
        <v>7133.7560483871002</v>
      </c>
      <c r="BH156" s="78">
        <v>7322.4375</v>
      </c>
      <c r="BI156" s="68">
        <v>7706.7666666666701</v>
      </c>
      <c r="BJ156" s="68">
        <v>7095.2666666666701</v>
      </c>
      <c r="BK156" s="68">
        <v>7125.1924731182798</v>
      </c>
      <c r="BL156" s="68">
        <v>7219.4075268817196</v>
      </c>
      <c r="BM156" s="68">
        <v>6603.5924731182804</v>
      </c>
      <c r="BN156" s="68">
        <v>6808.71169354839</v>
      </c>
      <c r="BO156" s="68">
        <v>6565.125</v>
      </c>
      <c r="BP156" s="68">
        <v>7337.1310483870902</v>
      </c>
      <c r="BQ156">
        <v>6737.7030033370402</v>
      </c>
      <c r="BR156">
        <v>7366.8131256952202</v>
      </c>
      <c r="BS156" s="67">
        <v>6325.2903225806504</v>
      </c>
      <c r="BT156" s="68">
        <f t="shared" si="21"/>
        <v>21441.647177419349</v>
      </c>
    </row>
    <row r="157" spans="1:72" ht="15" hidden="1" customHeight="1" x14ac:dyDescent="0.25">
      <c r="A157" s="21">
        <f t="shared" si="14"/>
        <v>74106.8125</v>
      </c>
      <c r="B157" s="21">
        <f t="shared" si="15"/>
        <v>23759.212500000001</v>
      </c>
      <c r="C157" s="21">
        <f t="shared" si="16"/>
        <v>16876.599999999991</v>
      </c>
      <c r="D157" s="21">
        <f t="shared" si="17"/>
        <v>16333.12903225807</v>
      </c>
      <c r="E157" s="21">
        <f t="shared" si="18"/>
        <v>17137.870967741939</v>
      </c>
      <c r="F157" s="59">
        <v>177</v>
      </c>
      <c r="G157" s="54" t="s">
        <v>651</v>
      </c>
      <c r="H157" s="54" t="s">
        <v>651</v>
      </c>
      <c r="I157" s="54" t="s">
        <v>653</v>
      </c>
      <c r="J157" s="54" t="s">
        <v>653</v>
      </c>
      <c r="K157" s="54" t="s">
        <v>494</v>
      </c>
      <c r="L157" s="54" t="s">
        <v>509</v>
      </c>
      <c r="M157" s="59"/>
      <c r="N157" s="54" t="s">
        <v>722</v>
      </c>
      <c r="O157" s="59"/>
      <c r="P157" s="59"/>
      <c r="Q157" s="54" t="s">
        <v>488</v>
      </c>
      <c r="R157" s="59">
        <v>0</v>
      </c>
      <c r="S157" s="59">
        <v>0</v>
      </c>
      <c r="T157" s="59">
        <v>0</v>
      </c>
      <c r="U157" s="54" t="s">
        <v>489</v>
      </c>
      <c r="V157" s="54" t="s">
        <v>151</v>
      </c>
      <c r="W157" s="54" t="s">
        <v>125</v>
      </c>
      <c r="X157" s="55">
        <v>0</v>
      </c>
      <c r="Y157" s="55">
        <v>0</v>
      </c>
      <c r="Z157" s="55">
        <v>0</v>
      </c>
      <c r="AA157" s="55">
        <v>0</v>
      </c>
      <c r="AB157" s="55">
        <v>0</v>
      </c>
      <c r="AC157" s="55">
        <v>0</v>
      </c>
      <c r="AD157" s="55">
        <v>0</v>
      </c>
      <c r="AE157" s="55">
        <v>0</v>
      </c>
      <c r="AF157" s="55">
        <v>0</v>
      </c>
      <c r="AG157" s="55">
        <v>0</v>
      </c>
      <c r="AH157" s="55">
        <v>0</v>
      </c>
      <c r="AI157" s="55">
        <v>0</v>
      </c>
      <c r="AJ157" s="55">
        <v>0</v>
      </c>
      <c r="AK157" s="55">
        <v>0</v>
      </c>
      <c r="AL157" s="55">
        <v>0</v>
      </c>
      <c r="AM157" s="55">
        <v>0</v>
      </c>
      <c r="AN157" s="55">
        <v>0</v>
      </c>
      <c r="AO157" s="55">
        <v>0</v>
      </c>
      <c r="AP157" s="55">
        <v>757.75</v>
      </c>
      <c r="AQ157" s="55">
        <v>5304.25</v>
      </c>
      <c r="AR157" s="55">
        <v>5732.9032258064499</v>
      </c>
      <c r="AS157" s="55">
        <v>5467.2967741935499</v>
      </c>
      <c r="AT157" s="55">
        <v>5881.92903225807</v>
      </c>
      <c r="AU157" s="55">
        <v>6702.5376344085998</v>
      </c>
      <c r="AV157" s="68">
        <v>6882.7204301075199</v>
      </c>
      <c r="AW157" s="68">
        <v>7567.22580645161</v>
      </c>
      <c r="AX157" s="68">
        <v>6445.52043010753</v>
      </c>
      <c r="AY157" s="68">
        <v>6138.5440860215003</v>
      </c>
      <c r="AZ157" s="68">
        <v>5240.2536151279201</v>
      </c>
      <c r="BA157" s="68">
        <v>5684.81896551724</v>
      </c>
      <c r="BB157" s="68">
        <v>6149.65</v>
      </c>
      <c r="BC157" s="68">
        <v>5391.3931034482703</v>
      </c>
      <c r="BD157" s="68">
        <v>5652.3318965517201</v>
      </c>
      <c r="BE157" s="68">
        <v>5502.9416666666702</v>
      </c>
      <c r="BF157" s="68">
        <v>7836.0623655913996</v>
      </c>
      <c r="BG157" s="68">
        <v>7808.0584677419401</v>
      </c>
      <c r="BH157" s="78">
        <v>8319.8770161290304</v>
      </c>
      <c r="BI157" s="68">
        <v>8542.7354838709707</v>
      </c>
      <c r="BJ157" s="68">
        <v>6896.6</v>
      </c>
      <c r="BK157" s="68">
        <v>6260.2129032257999</v>
      </c>
      <c r="BL157" s="68">
        <v>5410.52043010753</v>
      </c>
      <c r="BM157" s="68">
        <v>5205.8666666666604</v>
      </c>
      <c r="BN157" s="68">
        <v>5577</v>
      </c>
      <c r="BO157" s="68">
        <v>5142.6666666666697</v>
      </c>
      <c r="BP157" s="68">
        <v>5613.4623655914002</v>
      </c>
      <c r="BQ157">
        <v>4688.0778642936602</v>
      </c>
      <c r="BR157">
        <v>6040.5027808676296</v>
      </c>
      <c r="BS157" s="67">
        <v>6409.2903225806504</v>
      </c>
      <c r="BT157" s="68">
        <f t="shared" si="21"/>
        <v>16342.04301075269</v>
      </c>
    </row>
    <row r="158" spans="1:72" ht="15" hidden="1" customHeight="1" x14ac:dyDescent="0.25">
      <c r="A158" s="21">
        <f t="shared" si="14"/>
        <v>177898.03999999998</v>
      </c>
      <c r="B158" s="21">
        <f t="shared" si="15"/>
        <v>58126.559999999998</v>
      </c>
      <c r="C158" s="21">
        <f t="shared" si="16"/>
        <v>36346.69</v>
      </c>
      <c r="D158" s="21">
        <f t="shared" si="17"/>
        <v>29075.679999999993</v>
      </c>
      <c r="E158" s="21">
        <f t="shared" si="18"/>
        <v>54349.11</v>
      </c>
      <c r="F158" s="59">
        <v>178</v>
      </c>
      <c r="G158" s="54" t="s">
        <v>719</v>
      </c>
      <c r="H158" s="54" t="s">
        <v>719</v>
      </c>
      <c r="I158" s="54" t="s">
        <v>721</v>
      </c>
      <c r="J158" s="54" t="s">
        <v>721</v>
      </c>
      <c r="K158" s="54" t="s">
        <v>508</v>
      </c>
      <c r="L158" s="54" t="s">
        <v>509</v>
      </c>
      <c r="M158" s="59"/>
      <c r="N158" s="54" t="s">
        <v>722</v>
      </c>
      <c r="O158" s="59"/>
      <c r="P158" s="59"/>
      <c r="Q158" s="54" t="s">
        <v>488</v>
      </c>
      <c r="R158" s="59">
        <v>0</v>
      </c>
      <c r="S158" s="59">
        <v>0</v>
      </c>
      <c r="T158" s="59"/>
      <c r="U158" s="54" t="s">
        <v>489</v>
      </c>
      <c r="V158" s="54" t="s">
        <v>151</v>
      </c>
      <c r="W158" s="54" t="s">
        <v>125</v>
      </c>
      <c r="X158" s="55">
        <v>0</v>
      </c>
      <c r="Y158" s="55">
        <v>0</v>
      </c>
      <c r="Z158" s="55">
        <v>0</v>
      </c>
      <c r="AA158" s="55">
        <v>0</v>
      </c>
      <c r="AB158" s="55">
        <v>0</v>
      </c>
      <c r="AC158" s="55">
        <v>0</v>
      </c>
      <c r="AD158" s="55">
        <v>0</v>
      </c>
      <c r="AE158" s="55">
        <v>0</v>
      </c>
      <c r="AF158" s="55">
        <v>0</v>
      </c>
      <c r="AG158" s="55">
        <v>0</v>
      </c>
      <c r="AH158" s="55">
        <v>0</v>
      </c>
      <c r="AI158" s="55">
        <v>0</v>
      </c>
      <c r="AJ158" s="55">
        <v>0</v>
      </c>
      <c r="AK158" s="55">
        <v>0</v>
      </c>
      <c r="AL158" s="55">
        <v>0</v>
      </c>
      <c r="AM158" s="55">
        <v>0</v>
      </c>
      <c r="AN158" s="55">
        <v>0</v>
      </c>
      <c r="AO158" s="55">
        <v>0</v>
      </c>
      <c r="AP158" s="55">
        <v>4023.1694915254202</v>
      </c>
      <c r="AQ158" s="55">
        <v>3633.8305084745698</v>
      </c>
      <c r="AR158" s="55">
        <v>8146</v>
      </c>
      <c r="AS158" s="55">
        <v>12650.19</v>
      </c>
      <c r="AT158" s="55">
        <v>16490.21</v>
      </c>
      <c r="AU158" s="55">
        <v>17114.96</v>
      </c>
      <c r="AV158" s="68">
        <v>17477.650000000001</v>
      </c>
      <c r="AW158" s="68">
        <v>19016.830000000002</v>
      </c>
      <c r="AX158" s="68">
        <v>13325.13</v>
      </c>
      <c r="AY158" s="68">
        <v>11901.76</v>
      </c>
      <c r="AZ158" s="68">
        <v>8596.4099999999908</v>
      </c>
      <c r="BA158" s="68">
        <v>7245.01</v>
      </c>
      <c r="BB158" s="68">
        <v>5855.79</v>
      </c>
      <c r="BC158" s="68">
        <v>6944.44</v>
      </c>
      <c r="BD158" s="68">
        <v>9643.82</v>
      </c>
      <c r="BE158" s="68">
        <v>10869.58</v>
      </c>
      <c r="BF158" s="68">
        <v>20237.68</v>
      </c>
      <c r="BG158" s="68">
        <v>19943.77</v>
      </c>
      <c r="BH158" s="78">
        <v>22525.71</v>
      </c>
      <c r="BI158" s="68">
        <v>19412.61</v>
      </c>
      <c r="BJ158" s="68">
        <v>16188.24</v>
      </c>
      <c r="BK158" s="68">
        <v>14975.61</v>
      </c>
      <c r="BL158" s="68">
        <v>12430.99</v>
      </c>
      <c r="BM158" s="68">
        <v>8940.09</v>
      </c>
      <c r="BN158" s="68">
        <v>9127.9199999999892</v>
      </c>
      <c r="BO158" s="68">
        <v>9141.7900000000009</v>
      </c>
      <c r="BP158" s="68">
        <v>10805.97</v>
      </c>
      <c r="BQ158">
        <v>13856.93</v>
      </c>
      <c r="BR158">
        <v>17781.27</v>
      </c>
      <c r="BS158" s="67">
        <v>22710.91</v>
      </c>
      <c r="BT158" s="68">
        <f t="shared" si="21"/>
        <v>42444.17</v>
      </c>
    </row>
    <row r="159" spans="1:72" ht="15" hidden="1" customHeight="1" x14ac:dyDescent="0.25">
      <c r="A159" s="21">
        <f t="shared" si="14"/>
        <v>5286.125</v>
      </c>
      <c r="B159" s="21">
        <f t="shared" si="15"/>
        <v>2240.6249999999982</v>
      </c>
      <c r="C159" s="21">
        <f t="shared" si="16"/>
        <v>860.66129032258095</v>
      </c>
      <c r="D159" s="21">
        <f t="shared" si="17"/>
        <v>511.22580645161298</v>
      </c>
      <c r="E159" s="21">
        <f t="shared" si="18"/>
        <v>1673.6129032258082</v>
      </c>
      <c r="F159" s="59">
        <v>179</v>
      </c>
      <c r="G159" s="54" t="s">
        <v>745</v>
      </c>
      <c r="H159" s="54" t="s">
        <v>745</v>
      </c>
      <c r="I159" s="54" t="s">
        <v>747</v>
      </c>
      <c r="J159" s="54" t="s">
        <v>747</v>
      </c>
      <c r="K159" s="54" t="s">
        <v>494</v>
      </c>
      <c r="L159" s="54" t="s">
        <v>509</v>
      </c>
      <c r="M159" s="59"/>
      <c r="N159" s="54" t="s">
        <v>722</v>
      </c>
      <c r="O159" s="59"/>
      <c r="P159" s="59"/>
      <c r="Q159" s="54" t="s">
        <v>488</v>
      </c>
      <c r="R159" s="59">
        <v>0</v>
      </c>
      <c r="S159" s="59">
        <v>0</v>
      </c>
      <c r="T159" s="59">
        <v>0</v>
      </c>
      <c r="U159" s="54" t="s">
        <v>489</v>
      </c>
      <c r="V159" s="54" t="s">
        <v>151</v>
      </c>
      <c r="W159" s="54" t="s">
        <v>125</v>
      </c>
      <c r="X159" s="55">
        <v>0</v>
      </c>
      <c r="Y159" s="55">
        <v>0</v>
      </c>
      <c r="Z159" s="55">
        <v>0</v>
      </c>
      <c r="AA159" s="55">
        <v>0</v>
      </c>
      <c r="AB159" s="55">
        <v>0</v>
      </c>
      <c r="AC159" s="55">
        <v>0</v>
      </c>
      <c r="AD159" s="55">
        <v>0</v>
      </c>
      <c r="AE159" s="55">
        <v>0</v>
      </c>
      <c r="AF159" s="55">
        <v>0</v>
      </c>
      <c r="AG159" s="55">
        <v>0</v>
      </c>
      <c r="AH159" s="55">
        <v>0</v>
      </c>
      <c r="AI159" s="55">
        <v>0</v>
      </c>
      <c r="AJ159" s="55">
        <v>0</v>
      </c>
      <c r="AK159" s="55">
        <v>0</v>
      </c>
      <c r="AL159" s="55">
        <v>0</v>
      </c>
      <c r="AM159" s="55">
        <v>0</v>
      </c>
      <c r="AN159" s="55">
        <v>0</v>
      </c>
      <c r="AO159" s="55">
        <v>0</v>
      </c>
      <c r="AP159" s="55">
        <v>21.25</v>
      </c>
      <c r="AQ159" s="55">
        <v>148.75</v>
      </c>
      <c r="AR159" s="55">
        <v>218.935483870968</v>
      </c>
      <c r="AS159" s="55">
        <v>543.13118279569903</v>
      </c>
      <c r="AT159" s="55">
        <v>756.417204301075</v>
      </c>
      <c r="AU159" s="55">
        <v>715.71612903225798</v>
      </c>
      <c r="AV159" s="68">
        <v>1050.92903225806</v>
      </c>
      <c r="AW159" s="68">
        <v>1100.4516129032299</v>
      </c>
      <c r="AX159" s="68">
        <v>691.81935483870996</v>
      </c>
      <c r="AY159" s="68">
        <v>223.95483870967701</v>
      </c>
      <c r="AZ159" s="68">
        <v>225.334816462736</v>
      </c>
      <c r="BA159" s="68">
        <v>251.93534482758599</v>
      </c>
      <c r="BB159" s="68">
        <v>205.82661290322599</v>
      </c>
      <c r="BC159" s="68">
        <v>196.031145717464</v>
      </c>
      <c r="BD159" s="68">
        <v>436.77530589543898</v>
      </c>
      <c r="BE159" s="68">
        <v>355.94193548387102</v>
      </c>
      <c r="BF159" s="68">
        <v>1005.63870967742</v>
      </c>
      <c r="BG159" s="68">
        <v>1049.03629032258</v>
      </c>
      <c r="BH159" s="78">
        <v>811.60887096774195</v>
      </c>
      <c r="BI159" s="68">
        <v>1018.3494623655901</v>
      </c>
      <c r="BJ159" s="68">
        <v>410.666666666666</v>
      </c>
      <c r="BK159" s="68">
        <v>301.04838709677398</v>
      </c>
      <c r="BL159" s="68">
        <v>376.45161290322602</v>
      </c>
      <c r="BM159" s="68">
        <v>183.16129032258101</v>
      </c>
      <c r="BN159" s="68">
        <v>144.58870967741899</v>
      </c>
      <c r="BO159" s="68">
        <v>164.5</v>
      </c>
      <c r="BP159" s="68">
        <v>202.13709677419399</v>
      </c>
      <c r="BQ159">
        <v>249.37152391546201</v>
      </c>
      <c r="BR159">
        <v>435.20912124582901</v>
      </c>
      <c r="BS159" s="67">
        <v>989.03225806451701</v>
      </c>
      <c r="BT159" s="68">
        <f t="shared" si="21"/>
        <v>886.71774193548504</v>
      </c>
    </row>
    <row r="160" spans="1:72" ht="15" hidden="1" customHeight="1" x14ac:dyDescent="0.25">
      <c r="A160" s="21">
        <f t="shared" si="14"/>
        <v>80108.03225806453</v>
      </c>
      <c r="B160" s="21">
        <f t="shared" si="15"/>
        <v>25065.598924731192</v>
      </c>
      <c r="C160" s="21">
        <f t="shared" si="16"/>
        <v>18567.099999999999</v>
      </c>
      <c r="D160" s="21">
        <f t="shared" si="17"/>
        <v>15719.52688172044</v>
      </c>
      <c r="E160" s="21">
        <f t="shared" si="18"/>
        <v>20755.806451612898</v>
      </c>
      <c r="F160" s="59">
        <v>182</v>
      </c>
      <c r="G160" s="54" t="s">
        <v>754</v>
      </c>
      <c r="H160" s="54" t="s">
        <v>754</v>
      </c>
      <c r="I160" s="54" t="s">
        <v>756</v>
      </c>
      <c r="J160" s="54" t="s">
        <v>756</v>
      </c>
      <c r="K160" s="54" t="s">
        <v>494</v>
      </c>
      <c r="L160" s="54" t="s">
        <v>509</v>
      </c>
      <c r="M160" s="59"/>
      <c r="N160" s="54" t="s">
        <v>722</v>
      </c>
      <c r="O160" s="59"/>
      <c r="P160" s="59"/>
      <c r="Q160" s="54" t="s">
        <v>488</v>
      </c>
      <c r="R160" s="59">
        <v>0</v>
      </c>
      <c r="S160" s="59">
        <v>0</v>
      </c>
      <c r="T160" s="59">
        <v>103</v>
      </c>
      <c r="U160" s="54" t="s">
        <v>489</v>
      </c>
      <c r="V160" s="54" t="s">
        <v>151</v>
      </c>
      <c r="W160" s="54" t="s">
        <v>125</v>
      </c>
      <c r="X160" s="55">
        <v>0</v>
      </c>
      <c r="Y160" s="55">
        <v>0</v>
      </c>
      <c r="Z160" s="55">
        <v>0</v>
      </c>
      <c r="AA160" s="55">
        <v>0</v>
      </c>
      <c r="AB160" s="55">
        <v>0</v>
      </c>
      <c r="AC160" s="55">
        <v>0</v>
      </c>
      <c r="AD160" s="55">
        <v>0</v>
      </c>
      <c r="AE160" s="55">
        <v>0</v>
      </c>
      <c r="AF160" s="55">
        <v>0</v>
      </c>
      <c r="AG160" s="55">
        <v>0</v>
      </c>
      <c r="AH160" s="55">
        <v>0</v>
      </c>
      <c r="AI160" s="55">
        <v>0</v>
      </c>
      <c r="AJ160" s="55">
        <v>0</v>
      </c>
      <c r="AK160" s="55">
        <v>0</v>
      </c>
      <c r="AL160" s="55">
        <v>0</v>
      </c>
      <c r="AM160" s="55">
        <v>0</v>
      </c>
      <c r="AN160" s="55">
        <v>0</v>
      </c>
      <c r="AO160" s="55">
        <v>0</v>
      </c>
      <c r="AP160" s="55">
        <v>645.5</v>
      </c>
      <c r="AQ160" s="55">
        <v>4518.5</v>
      </c>
      <c r="AR160" s="55">
        <v>5217.5806451612898</v>
      </c>
      <c r="AS160" s="55">
        <v>6087.0860215053699</v>
      </c>
      <c r="AT160" s="55">
        <v>6728.4946236559099</v>
      </c>
      <c r="AU160" s="55">
        <v>7692.97204301075</v>
      </c>
      <c r="AV160" s="68">
        <v>7983.6731182795702</v>
      </c>
      <c r="AW160" s="68">
        <v>7972.5161290322603</v>
      </c>
      <c r="AX160" s="68">
        <v>6337.6774193548399</v>
      </c>
      <c r="AY160" s="68">
        <v>5868.9032258064499</v>
      </c>
      <c r="AZ160" s="68">
        <v>5459.0278086763101</v>
      </c>
      <c r="BA160" s="68">
        <v>5106.44396551724</v>
      </c>
      <c r="BB160" s="68">
        <v>4532.8249999999998</v>
      </c>
      <c r="BC160" s="68">
        <v>5144.7285714285699</v>
      </c>
      <c r="BD160" s="68">
        <v>5426.9199134199098</v>
      </c>
      <c r="BE160" s="68">
        <v>5710.9515151515197</v>
      </c>
      <c r="BF160" s="68">
        <v>7885.1677419354801</v>
      </c>
      <c r="BG160" s="68">
        <v>8318</v>
      </c>
      <c r="BH160" s="78">
        <v>8614.5322580645206</v>
      </c>
      <c r="BI160" s="68">
        <v>9190.2666666666701</v>
      </c>
      <c r="BJ160" s="68">
        <v>7260.8</v>
      </c>
      <c r="BK160" s="68">
        <v>6820.4978494623601</v>
      </c>
      <c r="BL160" s="68">
        <v>6325.4354838709696</v>
      </c>
      <c r="BM160" s="68">
        <v>5421.1666666666697</v>
      </c>
      <c r="BN160" s="68">
        <v>4782.69696969697</v>
      </c>
      <c r="BO160" s="68">
        <v>5090.0606060606096</v>
      </c>
      <c r="BP160" s="68">
        <v>5846.76930596286</v>
      </c>
      <c r="BQ160">
        <v>5591.5305895439396</v>
      </c>
      <c r="BR160">
        <v>7125.5661846496096</v>
      </c>
      <c r="BS160" s="67">
        <v>8038.7096774193496</v>
      </c>
      <c r="BT160" s="68">
        <f t="shared" si="21"/>
        <v>18563.866080156411</v>
      </c>
    </row>
    <row r="161" spans="1:72" ht="15" hidden="1" customHeight="1" x14ac:dyDescent="0.25">
      <c r="A161" s="21">
        <f t="shared" si="14"/>
        <v>49025.749999999985</v>
      </c>
      <c r="B161" s="21">
        <f t="shared" si="15"/>
        <v>15110.75</v>
      </c>
      <c r="C161" s="21">
        <f t="shared" si="16"/>
        <v>12560.09677419354</v>
      </c>
      <c r="D161" s="21">
        <f t="shared" si="17"/>
        <v>11547.903225806451</v>
      </c>
      <c r="E161" s="21">
        <f t="shared" si="18"/>
        <v>9807</v>
      </c>
      <c r="F161" s="59">
        <v>183</v>
      </c>
      <c r="G161" s="54" t="s">
        <v>761</v>
      </c>
      <c r="H161" s="54" t="s">
        <v>761</v>
      </c>
      <c r="I161" s="54" t="s">
        <v>763</v>
      </c>
      <c r="J161" s="54" t="s">
        <v>763</v>
      </c>
      <c r="K161" s="54" t="s">
        <v>484</v>
      </c>
      <c r="L161" s="54" t="s">
        <v>509</v>
      </c>
      <c r="M161" s="59"/>
      <c r="N161" s="54" t="s">
        <v>722</v>
      </c>
      <c r="O161" s="59"/>
      <c r="P161" s="59"/>
      <c r="Q161" s="54" t="s">
        <v>488</v>
      </c>
      <c r="R161" s="59">
        <v>0</v>
      </c>
      <c r="S161" s="59">
        <v>0</v>
      </c>
      <c r="T161" s="59">
        <v>0</v>
      </c>
      <c r="U161" s="54" t="s">
        <v>489</v>
      </c>
      <c r="V161" s="54" t="s">
        <v>151</v>
      </c>
      <c r="W161" s="54" t="s">
        <v>125</v>
      </c>
      <c r="X161" s="55">
        <v>0</v>
      </c>
      <c r="Y161" s="55">
        <v>0</v>
      </c>
      <c r="Z161" s="55">
        <v>0</v>
      </c>
      <c r="AA161" s="55">
        <v>0</v>
      </c>
      <c r="AB161" s="55">
        <v>0</v>
      </c>
      <c r="AC161" s="55">
        <v>0</v>
      </c>
      <c r="AD161" s="55">
        <v>0</v>
      </c>
      <c r="AE161" s="55">
        <v>0</v>
      </c>
      <c r="AF161" s="55">
        <v>0</v>
      </c>
      <c r="AG161" s="55">
        <v>0</v>
      </c>
      <c r="AH161" s="55">
        <v>0</v>
      </c>
      <c r="AI161" s="55">
        <v>0</v>
      </c>
      <c r="AJ161" s="55">
        <v>0</v>
      </c>
      <c r="AK161" s="55">
        <v>0</v>
      </c>
      <c r="AL161" s="55">
        <v>0</v>
      </c>
      <c r="AM161" s="55">
        <v>0</v>
      </c>
      <c r="AN161" s="55">
        <v>0</v>
      </c>
      <c r="AO161" s="55">
        <v>0</v>
      </c>
      <c r="AP161" s="55">
        <v>1469.375</v>
      </c>
      <c r="AQ161" s="55">
        <v>4122.7678571428596</v>
      </c>
      <c r="AR161" s="55">
        <v>4696.7662337662296</v>
      </c>
      <c r="AS161" s="55">
        <v>4760.9309090909101</v>
      </c>
      <c r="AT161" s="55">
        <v>4884.16</v>
      </c>
      <c r="AU161" s="55">
        <v>4753.7575757575796</v>
      </c>
      <c r="AV161" s="68">
        <v>4879.5281385281396</v>
      </c>
      <c r="AW161" s="68">
        <v>4915.1517857142799</v>
      </c>
      <c r="AX161" s="68">
        <v>4722.1108870967701</v>
      </c>
      <c r="AY161" s="68">
        <v>5178.2516129032301</v>
      </c>
      <c r="AZ161" s="68">
        <v>5754.4</v>
      </c>
      <c r="BA161" s="68">
        <v>4579.1870967741897</v>
      </c>
      <c r="BB161" s="68">
        <v>4139.77419354839</v>
      </c>
      <c r="BC161" s="68">
        <v>4797.8042269187999</v>
      </c>
      <c r="BD161" s="68">
        <v>5121.1635150166903</v>
      </c>
      <c r="BE161" s="68">
        <v>4523.9376344086004</v>
      </c>
      <c r="BF161" s="68">
        <v>5555.5784946236599</v>
      </c>
      <c r="BG161" s="68">
        <v>5137.6048387096798</v>
      </c>
      <c r="BH161" s="78">
        <v>5187.3629032258104</v>
      </c>
      <c r="BI161" s="68">
        <v>5360.4838709677397</v>
      </c>
      <c r="BJ161" s="68">
        <v>4562.9032258064499</v>
      </c>
      <c r="BK161" s="68">
        <v>4561.0322580645097</v>
      </c>
      <c r="BL161" s="68">
        <v>4394.5677419354797</v>
      </c>
      <c r="BM161" s="68">
        <v>3604.4967741935502</v>
      </c>
      <c r="BN161" s="68">
        <v>3495.0907258064499</v>
      </c>
      <c r="BO161" s="68">
        <v>3642.625</v>
      </c>
      <c r="BP161" s="68">
        <v>4410.1875</v>
      </c>
      <c r="BQ161">
        <v>3772.10344827586</v>
      </c>
      <c r="BR161">
        <v>3570.89655172414</v>
      </c>
      <c r="BS161" s="67">
        <v>2464</v>
      </c>
      <c r="BT161" s="68">
        <f t="shared" si="21"/>
        <v>11753.1875</v>
      </c>
    </row>
    <row r="162" spans="1:72" ht="15" hidden="1" customHeight="1" x14ac:dyDescent="0.25">
      <c r="A162" s="21">
        <f t="shared" si="14"/>
        <v>46484.3125</v>
      </c>
      <c r="B162" s="21">
        <f t="shared" si="15"/>
        <v>13283.312500000011</v>
      </c>
      <c r="C162" s="21">
        <f t="shared" si="16"/>
        <v>12278.354838709671</v>
      </c>
      <c r="D162" s="21">
        <f t="shared" si="17"/>
        <v>11239.8064516129</v>
      </c>
      <c r="E162" s="21">
        <f t="shared" si="18"/>
        <v>9682.8387096774204</v>
      </c>
      <c r="F162" s="59">
        <v>184</v>
      </c>
      <c r="G162" s="54" t="s">
        <v>767</v>
      </c>
      <c r="H162" s="54" t="s">
        <v>767</v>
      </c>
      <c r="I162" s="54" t="s">
        <v>769</v>
      </c>
      <c r="J162" s="54" t="s">
        <v>769</v>
      </c>
      <c r="K162" s="54" t="s">
        <v>484</v>
      </c>
      <c r="L162" s="54" t="s">
        <v>509</v>
      </c>
      <c r="M162" s="59"/>
      <c r="N162" s="54" t="s">
        <v>722</v>
      </c>
      <c r="O162" s="59"/>
      <c r="P162" s="59"/>
      <c r="Q162" s="54" t="s">
        <v>488</v>
      </c>
      <c r="R162" s="59">
        <v>0</v>
      </c>
      <c r="S162" s="59">
        <v>0</v>
      </c>
      <c r="T162" s="59">
        <v>0</v>
      </c>
      <c r="U162" s="54" t="s">
        <v>489</v>
      </c>
      <c r="V162" s="54" t="s">
        <v>151</v>
      </c>
      <c r="W162" s="54" t="s">
        <v>125</v>
      </c>
      <c r="X162" s="55">
        <v>0</v>
      </c>
      <c r="Y162" s="55">
        <v>0</v>
      </c>
      <c r="Z162" s="55">
        <v>0</v>
      </c>
      <c r="AA162" s="55">
        <v>0</v>
      </c>
      <c r="AB162" s="55">
        <v>0</v>
      </c>
      <c r="AC162" s="55">
        <v>0</v>
      </c>
      <c r="AD162" s="55">
        <v>0</v>
      </c>
      <c r="AE162" s="55">
        <v>0</v>
      </c>
      <c r="AF162" s="55">
        <v>0</v>
      </c>
      <c r="AG162" s="55">
        <v>0</v>
      </c>
      <c r="AH162" s="55">
        <v>0</v>
      </c>
      <c r="AI162" s="55">
        <v>0</v>
      </c>
      <c r="AJ162" s="55">
        <v>0</v>
      </c>
      <c r="AK162" s="55">
        <v>0</v>
      </c>
      <c r="AL162" s="55">
        <v>0</v>
      </c>
      <c r="AM162" s="55">
        <v>0</v>
      </c>
      <c r="AN162" s="55">
        <v>0</v>
      </c>
      <c r="AO162" s="55">
        <v>0</v>
      </c>
      <c r="AP162" s="55">
        <v>1046.5625</v>
      </c>
      <c r="AQ162" s="55">
        <v>2936.2946428571399</v>
      </c>
      <c r="AR162" s="55">
        <v>3353.68831168831</v>
      </c>
      <c r="AS162" s="55">
        <v>3420.5745454545499</v>
      </c>
      <c r="AT162" s="55">
        <v>3508.3505882352902</v>
      </c>
      <c r="AU162" s="55">
        <v>3414.59001782531</v>
      </c>
      <c r="AV162" s="68">
        <v>3505.08225108225</v>
      </c>
      <c r="AW162" s="68">
        <v>3530.6071428571399</v>
      </c>
      <c r="AX162" s="68">
        <v>3392.6048387096798</v>
      </c>
      <c r="AY162" s="68">
        <v>6003.6451612903202</v>
      </c>
      <c r="AZ162" s="68">
        <v>13329.733333333301</v>
      </c>
      <c r="BA162" s="68">
        <v>4262.0086021505404</v>
      </c>
      <c r="BB162" s="68">
        <v>3948.22580645161</v>
      </c>
      <c r="BC162" s="68">
        <v>4445.9632925472797</v>
      </c>
      <c r="BD162" s="68">
        <v>4678.2625139043403</v>
      </c>
      <c r="BE162" s="68">
        <v>4018.9397849462398</v>
      </c>
      <c r="BF162" s="68">
        <v>4956.02795698925</v>
      </c>
      <c r="BG162" s="68">
        <v>4585.5262096774204</v>
      </c>
      <c r="BH162" s="78">
        <v>4511.6028225806504</v>
      </c>
      <c r="BI162" s="68">
        <v>4675.2580645161297</v>
      </c>
      <c r="BJ162" s="68">
        <v>4096.4516129032299</v>
      </c>
      <c r="BK162" s="68">
        <v>4358.3870967741896</v>
      </c>
      <c r="BL162" s="68">
        <v>4326.8129032258003</v>
      </c>
      <c r="BM162" s="68">
        <v>3593.15483870968</v>
      </c>
      <c r="BN162" s="68">
        <v>3493.2701612903202</v>
      </c>
      <c r="BO162" s="68">
        <v>3564.75</v>
      </c>
      <c r="BP162" s="68">
        <v>4181.7862903225796</v>
      </c>
      <c r="BQ162">
        <v>3615.90767519466</v>
      </c>
      <c r="BR162">
        <v>3598.4149054505001</v>
      </c>
      <c r="BS162" s="67">
        <v>2468.5161290322599</v>
      </c>
      <c r="BT162" s="68">
        <f t="shared" si="21"/>
        <v>11396.108870967739</v>
      </c>
    </row>
    <row r="163" spans="1:72" ht="15" hidden="1" customHeight="1" x14ac:dyDescent="0.25">
      <c r="A163" s="21">
        <f t="shared" si="14"/>
        <v>450139.16</v>
      </c>
      <c r="B163" s="21">
        <f t="shared" si="15"/>
        <v>240718.36</v>
      </c>
      <c r="C163" s="21">
        <f t="shared" si="16"/>
        <v>87793.85</v>
      </c>
      <c r="D163" s="21">
        <f t="shared" si="17"/>
        <v>31465.78</v>
      </c>
      <c r="E163" s="21">
        <f t="shared" si="18"/>
        <v>90161.17</v>
      </c>
      <c r="F163" s="59">
        <v>186</v>
      </c>
      <c r="G163" s="54" t="s">
        <v>926</v>
      </c>
      <c r="H163" s="54" t="s">
        <v>926</v>
      </c>
      <c r="I163" s="54" t="s">
        <v>927</v>
      </c>
      <c r="J163" s="54" t="s">
        <v>927</v>
      </c>
      <c r="K163" s="54" t="s">
        <v>508</v>
      </c>
      <c r="L163" s="54" t="s">
        <v>509</v>
      </c>
      <c r="M163" s="59"/>
      <c r="N163" s="54" t="s">
        <v>722</v>
      </c>
      <c r="O163" s="59"/>
      <c r="P163" s="59"/>
      <c r="Q163" s="54" t="s">
        <v>488</v>
      </c>
      <c r="R163" s="59">
        <v>0</v>
      </c>
      <c r="S163" s="59">
        <v>0</v>
      </c>
      <c r="T163" s="59">
        <v>0</v>
      </c>
      <c r="U163" s="54" t="s">
        <v>489</v>
      </c>
      <c r="V163" s="54" t="s">
        <v>151</v>
      </c>
      <c r="W163" s="54" t="s">
        <v>125</v>
      </c>
      <c r="X163" s="55">
        <v>0</v>
      </c>
      <c r="Y163" s="55">
        <v>0</v>
      </c>
      <c r="Z163" s="55">
        <v>0</v>
      </c>
      <c r="AA163" s="55">
        <v>0</v>
      </c>
      <c r="AB163" s="55">
        <v>0</v>
      </c>
      <c r="AC163" s="55">
        <v>0</v>
      </c>
      <c r="AD163" s="55">
        <v>0</v>
      </c>
      <c r="AE163" s="55">
        <v>0</v>
      </c>
      <c r="AF163" s="55">
        <v>0</v>
      </c>
      <c r="AG163" s="55">
        <v>0</v>
      </c>
      <c r="AH163" s="55">
        <v>0</v>
      </c>
      <c r="AI163" s="55">
        <v>0</v>
      </c>
      <c r="AJ163" s="55">
        <v>0</v>
      </c>
      <c r="AK163" s="55">
        <v>0</v>
      </c>
      <c r="AL163" s="55">
        <v>0</v>
      </c>
      <c r="AM163" s="55">
        <v>0</v>
      </c>
      <c r="AN163" s="55">
        <v>0</v>
      </c>
      <c r="AO163" s="55">
        <v>0</v>
      </c>
      <c r="AP163" s="55">
        <v>0</v>
      </c>
      <c r="AQ163" s="55">
        <v>0</v>
      </c>
      <c r="AR163" s="55">
        <v>0</v>
      </c>
      <c r="AS163" s="55">
        <v>59.98</v>
      </c>
      <c r="AT163" s="55">
        <v>61.64</v>
      </c>
      <c r="AU163" s="55">
        <v>24.86</v>
      </c>
      <c r="AV163" s="68">
        <v>231.02</v>
      </c>
      <c r="AW163" s="68">
        <v>683.3</v>
      </c>
      <c r="AX163" s="68">
        <v>562.03</v>
      </c>
      <c r="AY163" s="68">
        <v>590.5</v>
      </c>
      <c r="AZ163" s="68">
        <v>502.63</v>
      </c>
      <c r="BA163" s="68">
        <v>421.59</v>
      </c>
      <c r="BB163" s="68">
        <v>199.25</v>
      </c>
      <c r="BC163" s="68">
        <v>888.12999999999897</v>
      </c>
      <c r="BD163" s="68">
        <v>25801.46</v>
      </c>
      <c r="BE163" s="68">
        <v>44978.05</v>
      </c>
      <c r="BF163" s="68">
        <v>107009.32</v>
      </c>
      <c r="BG163" s="68">
        <v>76737.929999999993</v>
      </c>
      <c r="BH163" s="78">
        <v>108930.54</v>
      </c>
      <c r="BI163" s="68">
        <v>70258.52</v>
      </c>
      <c r="BJ163" s="68">
        <v>61529.3</v>
      </c>
      <c r="BK163" s="68">
        <v>69396.03</v>
      </c>
      <c r="BL163" s="68">
        <v>10239.77</v>
      </c>
      <c r="BM163" s="68">
        <v>8158.05</v>
      </c>
      <c r="BN163" s="68">
        <v>8850.67</v>
      </c>
      <c r="BO163" s="68">
        <v>9655.23</v>
      </c>
      <c r="BP163" s="68">
        <v>12959.88</v>
      </c>
      <c r="BQ163">
        <v>21994.86</v>
      </c>
      <c r="BR163">
        <v>19735.259999999998</v>
      </c>
      <c r="BS163" s="67">
        <v>48431.05</v>
      </c>
      <c r="BT163" s="68">
        <f t="shared" si="21"/>
        <v>54690</v>
      </c>
    </row>
    <row r="164" spans="1:72" ht="15" hidden="1" customHeight="1" x14ac:dyDescent="0.25">
      <c r="A164" s="21">
        <f t="shared" si="14"/>
        <v>0</v>
      </c>
      <c r="B164" s="21">
        <f t="shared" si="15"/>
        <v>0</v>
      </c>
      <c r="C164" s="21">
        <f t="shared" si="16"/>
        <v>0</v>
      </c>
      <c r="D164" s="21">
        <f t="shared" si="17"/>
        <v>0</v>
      </c>
      <c r="E164" s="21">
        <f t="shared" si="18"/>
        <v>0</v>
      </c>
      <c r="F164" s="59">
        <v>187</v>
      </c>
      <c r="G164" s="54" t="s">
        <v>748</v>
      </c>
      <c r="H164" s="54" t="s">
        <v>748</v>
      </c>
      <c r="I164" s="54" t="s">
        <v>750</v>
      </c>
      <c r="J164" s="54" t="s">
        <v>750</v>
      </c>
      <c r="K164" s="54" t="s">
        <v>494</v>
      </c>
      <c r="L164" s="54" t="s">
        <v>485</v>
      </c>
      <c r="M164" s="59"/>
      <c r="N164" s="54" t="s">
        <v>722</v>
      </c>
      <c r="O164" s="59"/>
      <c r="P164" s="59"/>
      <c r="Q164" s="54" t="s">
        <v>488</v>
      </c>
      <c r="R164" s="59">
        <v>0</v>
      </c>
      <c r="S164" s="59">
        <v>0</v>
      </c>
      <c r="T164" s="59">
        <v>0</v>
      </c>
      <c r="U164" s="54" t="s">
        <v>489</v>
      </c>
      <c r="V164" s="54" t="s">
        <v>151</v>
      </c>
      <c r="W164" s="54" t="s">
        <v>125</v>
      </c>
      <c r="X164" s="55">
        <v>0</v>
      </c>
      <c r="Y164" s="55">
        <v>0</v>
      </c>
      <c r="Z164" s="55">
        <v>0</v>
      </c>
      <c r="AA164" s="55">
        <v>0</v>
      </c>
      <c r="AB164" s="55">
        <v>0</v>
      </c>
      <c r="AC164" s="55">
        <v>0</v>
      </c>
      <c r="AD164" s="55">
        <v>0</v>
      </c>
      <c r="AE164" s="55">
        <v>0</v>
      </c>
      <c r="AF164" s="55">
        <v>0</v>
      </c>
      <c r="AG164" s="55">
        <v>0</v>
      </c>
      <c r="AH164" s="55">
        <v>0</v>
      </c>
      <c r="AI164" s="55">
        <v>0</v>
      </c>
      <c r="AJ164" s="55">
        <v>0</v>
      </c>
      <c r="AK164" s="55">
        <v>0</v>
      </c>
      <c r="AL164" s="55">
        <v>0</v>
      </c>
      <c r="AM164" s="55">
        <v>0</v>
      </c>
      <c r="AN164" s="55">
        <v>0</v>
      </c>
      <c r="AO164" s="55">
        <v>0</v>
      </c>
      <c r="AP164" s="55">
        <v>15.25</v>
      </c>
      <c r="AQ164" s="55">
        <v>106.75</v>
      </c>
      <c r="AR164" s="55">
        <v>115</v>
      </c>
      <c r="AS164" s="55">
        <v>0</v>
      </c>
      <c r="AT164" s="55">
        <v>8.8817841970009999E-16</v>
      </c>
      <c r="AU164" s="55">
        <v>0</v>
      </c>
      <c r="AV164" s="68">
        <v>0</v>
      </c>
      <c r="AW164" s="68">
        <v>0</v>
      </c>
      <c r="AX164" s="68">
        <v>0</v>
      </c>
      <c r="AY164" s="68">
        <v>0</v>
      </c>
      <c r="AZ164" s="68">
        <v>0</v>
      </c>
      <c r="BA164" s="68">
        <v>0</v>
      </c>
      <c r="BB164" s="68">
        <v>0</v>
      </c>
      <c r="BC164" s="68">
        <v>0</v>
      </c>
      <c r="BD164" s="68">
        <v>0</v>
      </c>
      <c r="BE164" s="68">
        <v>0</v>
      </c>
      <c r="BF164" s="68">
        <v>0</v>
      </c>
      <c r="BG164" s="68">
        <v>0</v>
      </c>
      <c r="BH164" s="78">
        <v>0</v>
      </c>
      <c r="BI164" s="68">
        <v>0</v>
      </c>
      <c r="BJ164" s="68">
        <v>0</v>
      </c>
      <c r="BK164" s="68">
        <v>0</v>
      </c>
      <c r="BL164" s="68">
        <v>0</v>
      </c>
      <c r="BM164" s="68">
        <v>0</v>
      </c>
      <c r="BN164" s="68">
        <v>0</v>
      </c>
      <c r="BO164" s="68">
        <v>0</v>
      </c>
      <c r="BP164" s="68">
        <v>0</v>
      </c>
      <c r="BQ164">
        <v>0</v>
      </c>
      <c r="BR164">
        <v>0</v>
      </c>
      <c r="BS164" s="67">
        <v>0</v>
      </c>
      <c r="BT164" s="68">
        <f t="shared" si="21"/>
        <v>0</v>
      </c>
    </row>
    <row r="165" spans="1:72" ht="15" hidden="1" customHeight="1" x14ac:dyDescent="0.25">
      <c r="A165" s="21">
        <f t="shared" si="14"/>
        <v>0</v>
      </c>
      <c r="B165" s="21">
        <f t="shared" si="15"/>
        <v>0</v>
      </c>
      <c r="C165" s="21">
        <f t="shared" si="16"/>
        <v>0</v>
      </c>
      <c r="D165" s="21">
        <f t="shared" si="17"/>
        <v>0</v>
      </c>
      <c r="E165" s="21">
        <f t="shared" si="18"/>
        <v>0</v>
      </c>
      <c r="F165" s="59">
        <v>188</v>
      </c>
      <c r="G165" s="54" t="s">
        <v>751</v>
      </c>
      <c r="H165" s="54" t="s">
        <v>751</v>
      </c>
      <c r="I165" s="54" t="s">
        <v>753</v>
      </c>
      <c r="J165" s="54" t="s">
        <v>753</v>
      </c>
      <c r="K165" s="54" t="s">
        <v>494</v>
      </c>
      <c r="L165" s="54" t="s">
        <v>485</v>
      </c>
      <c r="M165" s="59"/>
      <c r="N165" s="54" t="s">
        <v>722</v>
      </c>
      <c r="O165" s="59"/>
      <c r="P165" s="59"/>
      <c r="Q165" s="54" t="s">
        <v>488</v>
      </c>
      <c r="R165" s="59">
        <v>0</v>
      </c>
      <c r="S165" s="59">
        <v>0</v>
      </c>
      <c r="T165" s="59">
        <v>0</v>
      </c>
      <c r="U165" s="54" t="s">
        <v>489</v>
      </c>
      <c r="V165" s="54" t="s">
        <v>151</v>
      </c>
      <c r="W165" s="54" t="s">
        <v>125</v>
      </c>
      <c r="X165" s="55">
        <v>0</v>
      </c>
      <c r="Y165" s="55">
        <v>0</v>
      </c>
      <c r="Z165" s="55">
        <v>0</v>
      </c>
      <c r="AA165" s="55">
        <v>0</v>
      </c>
      <c r="AB165" s="55">
        <v>0</v>
      </c>
      <c r="AC165" s="55">
        <v>0</v>
      </c>
      <c r="AD165" s="55">
        <v>0</v>
      </c>
      <c r="AE165" s="55">
        <v>0</v>
      </c>
      <c r="AF165" s="55">
        <v>0</v>
      </c>
      <c r="AG165" s="55">
        <v>0</v>
      </c>
      <c r="AH165" s="55">
        <v>0</v>
      </c>
      <c r="AI165" s="55">
        <v>0</v>
      </c>
      <c r="AJ165" s="55">
        <v>0</v>
      </c>
      <c r="AK165" s="55">
        <v>0</v>
      </c>
      <c r="AL165" s="55">
        <v>0</v>
      </c>
      <c r="AM165" s="55">
        <v>0</v>
      </c>
      <c r="AN165" s="55">
        <v>0</v>
      </c>
      <c r="AO165" s="55">
        <v>0</v>
      </c>
      <c r="AP165" s="55">
        <v>18.25</v>
      </c>
      <c r="AQ165" s="55">
        <v>127.75</v>
      </c>
      <c r="AR165" s="55">
        <v>111</v>
      </c>
      <c r="AS165" s="55">
        <v>0</v>
      </c>
      <c r="AT165" s="55">
        <v>-8.8817841970009999E-16</v>
      </c>
      <c r="AU165" s="55">
        <v>0</v>
      </c>
      <c r="AV165" s="68">
        <v>0</v>
      </c>
      <c r="AW165" s="68">
        <v>0</v>
      </c>
      <c r="AX165" s="68">
        <v>0</v>
      </c>
      <c r="AY165" s="68">
        <v>0</v>
      </c>
      <c r="AZ165" s="68">
        <v>0</v>
      </c>
      <c r="BA165" s="68">
        <v>0</v>
      </c>
      <c r="BB165" s="68">
        <v>0</v>
      </c>
      <c r="BC165" s="68">
        <v>0</v>
      </c>
      <c r="BD165" s="68">
        <v>0</v>
      </c>
      <c r="BE165" s="68">
        <v>0</v>
      </c>
      <c r="BF165" s="68">
        <v>0</v>
      </c>
      <c r="BG165" s="68">
        <v>0</v>
      </c>
      <c r="BH165" s="78">
        <v>0</v>
      </c>
      <c r="BI165" s="68">
        <v>0</v>
      </c>
      <c r="BJ165" s="68">
        <v>0</v>
      </c>
      <c r="BK165" s="68">
        <v>0</v>
      </c>
      <c r="BL165" s="68">
        <v>0</v>
      </c>
      <c r="BM165" s="68">
        <v>0</v>
      </c>
      <c r="BN165" s="68">
        <v>0</v>
      </c>
      <c r="BO165" s="68">
        <v>0</v>
      </c>
      <c r="BP165" s="68">
        <v>0</v>
      </c>
      <c r="BQ165">
        <v>0</v>
      </c>
      <c r="BR165">
        <v>0</v>
      </c>
      <c r="BS165" s="67">
        <v>0</v>
      </c>
      <c r="BT165" s="68">
        <f t="shared" si="21"/>
        <v>0</v>
      </c>
    </row>
    <row r="166" spans="1:72" ht="15" hidden="1" customHeight="1" x14ac:dyDescent="0.25">
      <c r="A166" s="21">
        <f t="shared" si="14"/>
        <v>0</v>
      </c>
      <c r="B166" s="21">
        <f t="shared" si="15"/>
        <v>0</v>
      </c>
      <c r="C166" s="21">
        <f t="shared" si="16"/>
        <v>0</v>
      </c>
      <c r="D166" s="21">
        <f t="shared" si="17"/>
        <v>0</v>
      </c>
      <c r="E166" s="21">
        <f t="shared" si="18"/>
        <v>0</v>
      </c>
      <c r="F166" s="59">
        <v>189</v>
      </c>
      <c r="G166" s="54" t="s">
        <v>928</v>
      </c>
      <c r="H166" s="54" t="s">
        <v>928</v>
      </c>
      <c r="I166" s="54" t="s">
        <v>929</v>
      </c>
      <c r="J166" s="54" t="s">
        <v>929</v>
      </c>
      <c r="K166" s="54" t="s">
        <v>773</v>
      </c>
      <c r="L166" s="54" t="s">
        <v>509</v>
      </c>
      <c r="M166" s="59"/>
      <c r="N166" s="54" t="s">
        <v>486</v>
      </c>
      <c r="O166" s="54" t="s">
        <v>882</v>
      </c>
      <c r="P166" s="59"/>
      <c r="Q166" s="54" t="s">
        <v>486</v>
      </c>
      <c r="R166" s="59">
        <v>0</v>
      </c>
      <c r="S166" s="59">
        <v>0</v>
      </c>
      <c r="T166" s="59"/>
      <c r="U166" s="54" t="s">
        <v>883</v>
      </c>
      <c r="V166" s="54" t="s">
        <v>294</v>
      </c>
      <c r="W166" s="54" t="s">
        <v>91</v>
      </c>
      <c r="X166" s="55">
        <v>0</v>
      </c>
      <c r="Y166" s="55">
        <v>0</v>
      </c>
      <c r="Z166" s="55">
        <v>0</v>
      </c>
      <c r="AA166" s="55">
        <v>0</v>
      </c>
      <c r="AB166" s="55">
        <v>0</v>
      </c>
      <c r="AC166" s="55">
        <v>0</v>
      </c>
      <c r="AD166" s="55">
        <v>0</v>
      </c>
      <c r="AE166" s="55">
        <v>0</v>
      </c>
      <c r="AF166" s="55">
        <v>0</v>
      </c>
      <c r="AG166" s="55">
        <v>0</v>
      </c>
      <c r="AH166" s="55">
        <v>0</v>
      </c>
      <c r="AI166" s="55">
        <v>0</v>
      </c>
      <c r="AJ166" s="55">
        <v>0</v>
      </c>
      <c r="AK166" s="55">
        <v>0</v>
      </c>
      <c r="AL166" s="55">
        <v>0</v>
      </c>
      <c r="AM166" s="55">
        <v>0</v>
      </c>
      <c r="AN166" s="55">
        <v>0</v>
      </c>
      <c r="AO166" s="55">
        <v>0</v>
      </c>
      <c r="AP166" s="55">
        <v>47.877777777777801</v>
      </c>
      <c r="AQ166" s="55">
        <v>43.244444444444397</v>
      </c>
      <c r="AR166" s="55">
        <v>47.877777777777801</v>
      </c>
      <c r="AS166" s="55">
        <v>0</v>
      </c>
      <c r="AT166" s="55">
        <v>0</v>
      </c>
      <c r="AU166" s="55">
        <v>0</v>
      </c>
      <c r="AV166" s="68">
        <v>0</v>
      </c>
      <c r="AW166" s="68">
        <v>0</v>
      </c>
      <c r="AX166" s="68">
        <v>0</v>
      </c>
      <c r="AY166" s="68">
        <v>0</v>
      </c>
      <c r="AZ166" s="68">
        <v>0</v>
      </c>
      <c r="BA166" s="68">
        <v>0</v>
      </c>
      <c r="BB166" s="68">
        <v>0</v>
      </c>
      <c r="BC166" s="68">
        <v>0</v>
      </c>
      <c r="BD166" s="68">
        <v>0</v>
      </c>
      <c r="BE166" s="68">
        <v>0</v>
      </c>
      <c r="BF166" s="68">
        <v>0</v>
      </c>
      <c r="BG166" s="68">
        <v>0</v>
      </c>
      <c r="BH166" s="78">
        <v>0</v>
      </c>
      <c r="BI166" s="68">
        <v>0</v>
      </c>
      <c r="BJ166" s="68">
        <v>0</v>
      </c>
      <c r="BK166" s="68">
        <v>0</v>
      </c>
      <c r="BL166" s="68">
        <v>0</v>
      </c>
      <c r="BM166" s="68">
        <v>0</v>
      </c>
      <c r="BN166" s="68">
        <v>0</v>
      </c>
      <c r="BO166" s="68">
        <v>0</v>
      </c>
      <c r="BP166" s="68">
        <v>0</v>
      </c>
      <c r="BQ166">
        <v>0</v>
      </c>
      <c r="BR166">
        <v>0</v>
      </c>
      <c r="BS166" s="67">
        <v>0</v>
      </c>
      <c r="BT166" s="68">
        <f>SUM(BK166:BM166)</f>
        <v>0</v>
      </c>
    </row>
    <row r="167" spans="1:72" hidden="1" x14ac:dyDescent="0.25">
      <c r="A167" s="21">
        <f t="shared" si="14"/>
        <v>0</v>
      </c>
      <c r="B167" s="21">
        <f t="shared" si="15"/>
        <v>0</v>
      </c>
      <c r="C167" s="21">
        <f t="shared" si="16"/>
        <v>0</v>
      </c>
      <c r="D167" s="21">
        <f t="shared" si="17"/>
        <v>0</v>
      </c>
      <c r="E167" s="21">
        <f t="shared" si="18"/>
        <v>0</v>
      </c>
      <c r="F167">
        <v>191</v>
      </c>
      <c r="G167" t="s">
        <v>930</v>
      </c>
      <c r="H167" t="s">
        <v>931</v>
      </c>
      <c r="I167" t="s">
        <v>932</v>
      </c>
      <c r="J167" t="s">
        <v>933</v>
      </c>
      <c r="K167" t="s">
        <v>484</v>
      </c>
      <c r="L167" t="s">
        <v>509</v>
      </c>
      <c r="N167" t="s">
        <v>722</v>
      </c>
      <c r="Q167" t="s">
        <v>934</v>
      </c>
      <c r="R167">
        <v>1</v>
      </c>
      <c r="S167">
        <v>1</v>
      </c>
      <c r="U167" t="s">
        <v>489</v>
      </c>
      <c r="V167" t="s">
        <v>151</v>
      </c>
      <c r="W167" t="s">
        <v>125</v>
      </c>
      <c r="X167">
        <v>0</v>
      </c>
      <c r="Y167">
        <v>0</v>
      </c>
      <c r="Z167">
        <v>0</v>
      </c>
      <c r="AA167">
        <v>0</v>
      </c>
      <c r="AB167">
        <v>0</v>
      </c>
      <c r="AC167">
        <v>0</v>
      </c>
      <c r="AD167">
        <v>0</v>
      </c>
      <c r="AE167">
        <v>0</v>
      </c>
      <c r="AF167">
        <v>0</v>
      </c>
      <c r="AG167">
        <v>0</v>
      </c>
      <c r="AH167">
        <v>0</v>
      </c>
      <c r="AI167">
        <v>0</v>
      </c>
      <c r="AJ167">
        <v>0</v>
      </c>
      <c r="AK167">
        <v>0</v>
      </c>
      <c r="AL167">
        <v>0</v>
      </c>
      <c r="AM167">
        <v>0</v>
      </c>
      <c r="AN167">
        <v>0</v>
      </c>
      <c r="AO167">
        <v>0</v>
      </c>
      <c r="AP167">
        <v>0</v>
      </c>
      <c r="AQ167">
        <v>0</v>
      </c>
      <c r="AR167">
        <v>0</v>
      </c>
      <c r="AS167">
        <v>0</v>
      </c>
      <c r="AT167">
        <v>0</v>
      </c>
      <c r="AU167">
        <v>0</v>
      </c>
      <c r="AV167" s="68">
        <v>9367.5996099999902</v>
      </c>
      <c r="AW167" s="68">
        <v>9568.7002000000102</v>
      </c>
      <c r="AX167" s="68">
        <v>7959.3999000000003</v>
      </c>
      <c r="AY167" s="68">
        <v>7412</v>
      </c>
      <c r="AZ167" s="68">
        <v>7124.7002000000002</v>
      </c>
      <c r="BA167" s="68">
        <v>6660.2002000000002</v>
      </c>
      <c r="BB167" s="68">
        <v>6951.3999000000003</v>
      </c>
      <c r="BC167" s="68">
        <v>6971.1000999999997</v>
      </c>
      <c r="BD167" s="68">
        <v>8274.5996099999902</v>
      </c>
      <c r="BE167" s="68">
        <v>9354.7001999999993</v>
      </c>
      <c r="BF167" s="68">
        <v>10872.200199999999</v>
      </c>
      <c r="BG167" s="68">
        <v>11816.900390000001</v>
      </c>
      <c r="BH167" s="78">
        <v>0</v>
      </c>
      <c r="BI167" s="68">
        <v>0</v>
      </c>
      <c r="BJ167" s="68">
        <v>0</v>
      </c>
      <c r="BK167" s="68">
        <v>0</v>
      </c>
      <c r="BL167" s="68">
        <v>0</v>
      </c>
      <c r="BM167" s="68">
        <v>0</v>
      </c>
      <c r="BN167" s="68">
        <v>0</v>
      </c>
      <c r="BO167" s="68">
        <v>0</v>
      </c>
      <c r="BP167" s="68">
        <v>0</v>
      </c>
      <c r="BQ167">
        <v>0</v>
      </c>
      <c r="BR167">
        <v>0</v>
      </c>
      <c r="BS167" s="67">
        <v>0</v>
      </c>
      <c r="BT167" s="68">
        <f t="shared" ref="BT167:BT181" si="22">SUM(BP167:BR167)</f>
        <v>0</v>
      </c>
    </row>
    <row r="168" spans="1:72" hidden="1" x14ac:dyDescent="0.25">
      <c r="A168" s="21">
        <f t="shared" si="14"/>
        <v>0</v>
      </c>
      <c r="B168" s="21">
        <f t="shared" si="15"/>
        <v>0</v>
      </c>
      <c r="C168" s="21">
        <f t="shared" si="16"/>
        <v>0</v>
      </c>
      <c r="D168" s="21">
        <f t="shared" si="17"/>
        <v>0</v>
      </c>
      <c r="E168" s="21">
        <f t="shared" si="18"/>
        <v>0</v>
      </c>
      <c r="F168">
        <v>192</v>
      </c>
      <c r="G168" t="s">
        <v>935</v>
      </c>
      <c r="H168" t="s">
        <v>936</v>
      </c>
      <c r="I168" t="s">
        <v>937</v>
      </c>
      <c r="J168" t="s">
        <v>938</v>
      </c>
      <c r="K168" t="s">
        <v>484</v>
      </c>
      <c r="L168" t="s">
        <v>509</v>
      </c>
      <c r="N168" t="s">
        <v>722</v>
      </c>
      <c r="Q168" t="s">
        <v>934</v>
      </c>
      <c r="R168">
        <v>1</v>
      </c>
      <c r="S168">
        <v>1</v>
      </c>
      <c r="U168" t="s">
        <v>489</v>
      </c>
      <c r="V168" t="s">
        <v>151</v>
      </c>
      <c r="W168" t="s">
        <v>125</v>
      </c>
      <c r="X168">
        <v>0</v>
      </c>
      <c r="Y168">
        <v>0</v>
      </c>
      <c r="Z168">
        <v>0</v>
      </c>
      <c r="AA168">
        <v>0</v>
      </c>
      <c r="AB168">
        <v>0</v>
      </c>
      <c r="AC168">
        <v>0</v>
      </c>
      <c r="AD168">
        <v>0</v>
      </c>
      <c r="AE168">
        <v>0</v>
      </c>
      <c r="AF168">
        <v>0</v>
      </c>
      <c r="AG168">
        <v>0</v>
      </c>
      <c r="AH168">
        <v>0</v>
      </c>
      <c r="AI168">
        <v>0</v>
      </c>
      <c r="AJ168">
        <v>0</v>
      </c>
      <c r="AK168">
        <v>0</v>
      </c>
      <c r="AL168">
        <v>0</v>
      </c>
      <c r="AM168">
        <v>0</v>
      </c>
      <c r="AN168">
        <v>0</v>
      </c>
      <c r="AO168">
        <v>0</v>
      </c>
      <c r="AP168">
        <v>0</v>
      </c>
      <c r="AQ168">
        <v>0</v>
      </c>
      <c r="AR168">
        <v>0</v>
      </c>
      <c r="AS168">
        <v>0</v>
      </c>
      <c r="AT168">
        <v>0</v>
      </c>
      <c r="AU168">
        <v>0</v>
      </c>
      <c r="AV168" s="68">
        <v>15483.900390000001</v>
      </c>
      <c r="AW168" s="68">
        <v>17263.699219999999</v>
      </c>
      <c r="AX168" s="68">
        <v>14283.200199999999</v>
      </c>
      <c r="AY168" s="68">
        <v>13491.200199999999</v>
      </c>
      <c r="AZ168" s="68">
        <v>11189</v>
      </c>
      <c r="BA168" s="68">
        <v>10688.400390000001</v>
      </c>
      <c r="BB168" s="68">
        <v>10165.400390000001</v>
      </c>
      <c r="BC168" s="68">
        <v>9275.5996099999993</v>
      </c>
      <c r="BD168" s="68">
        <v>10187.5</v>
      </c>
      <c r="BE168" s="68">
        <v>9549.5</v>
      </c>
      <c r="BF168" s="68">
        <v>12998.099609999999</v>
      </c>
      <c r="BG168" s="68">
        <v>5242.7997999999998</v>
      </c>
      <c r="BH168" s="78">
        <v>0</v>
      </c>
      <c r="BI168" s="68">
        <v>0</v>
      </c>
      <c r="BJ168" s="68">
        <v>0</v>
      </c>
      <c r="BK168" s="68">
        <v>0</v>
      </c>
      <c r="BL168" s="68">
        <v>0</v>
      </c>
      <c r="BM168" s="68">
        <v>0</v>
      </c>
      <c r="BN168" s="68">
        <v>0</v>
      </c>
      <c r="BO168" s="68">
        <v>0</v>
      </c>
      <c r="BP168" s="68">
        <v>0</v>
      </c>
      <c r="BQ168">
        <v>0</v>
      </c>
      <c r="BR168">
        <v>0</v>
      </c>
      <c r="BS168" s="67">
        <v>0</v>
      </c>
      <c r="BT168" s="68">
        <f t="shared" si="22"/>
        <v>0</v>
      </c>
    </row>
    <row r="169" spans="1:72" hidden="1" x14ac:dyDescent="0.25">
      <c r="A169" s="21">
        <f t="shared" si="14"/>
        <v>0</v>
      </c>
      <c r="B169" s="21">
        <f t="shared" si="15"/>
        <v>0</v>
      </c>
      <c r="C169" s="21">
        <f t="shared" si="16"/>
        <v>0</v>
      </c>
      <c r="D169" s="21">
        <f t="shared" si="17"/>
        <v>0</v>
      </c>
      <c r="E169" s="21">
        <f t="shared" si="18"/>
        <v>0</v>
      </c>
      <c r="F169">
        <v>193</v>
      </c>
      <c r="G169" t="s">
        <v>939</v>
      </c>
      <c r="H169" t="s">
        <v>940</v>
      </c>
      <c r="I169" t="s">
        <v>941</v>
      </c>
      <c r="J169" t="s">
        <v>942</v>
      </c>
      <c r="K169" t="s">
        <v>484</v>
      </c>
      <c r="L169" t="s">
        <v>509</v>
      </c>
      <c r="N169" t="s">
        <v>722</v>
      </c>
      <c r="Q169" t="s">
        <v>934</v>
      </c>
      <c r="R169">
        <v>1</v>
      </c>
      <c r="S169">
        <v>1</v>
      </c>
      <c r="U169" t="s">
        <v>489</v>
      </c>
      <c r="V169" t="s">
        <v>151</v>
      </c>
      <c r="W169" t="s">
        <v>125</v>
      </c>
      <c r="X169">
        <v>0</v>
      </c>
      <c r="Y169">
        <v>0</v>
      </c>
      <c r="Z169">
        <v>0</v>
      </c>
      <c r="AA169">
        <v>0</v>
      </c>
      <c r="AB169">
        <v>0</v>
      </c>
      <c r="AC169">
        <v>0</v>
      </c>
      <c r="AD169">
        <v>0</v>
      </c>
      <c r="AE169">
        <v>0</v>
      </c>
      <c r="AF169">
        <v>0</v>
      </c>
      <c r="AG169">
        <v>0</v>
      </c>
      <c r="AH169">
        <v>0</v>
      </c>
      <c r="AI169">
        <v>0</v>
      </c>
      <c r="AJ169">
        <v>0</v>
      </c>
      <c r="AK169">
        <v>0</v>
      </c>
      <c r="AL169">
        <v>0</v>
      </c>
      <c r="AM169">
        <v>0</v>
      </c>
      <c r="AN169">
        <v>0</v>
      </c>
      <c r="AO169">
        <v>0</v>
      </c>
      <c r="AP169">
        <v>0</v>
      </c>
      <c r="AQ169">
        <v>0</v>
      </c>
      <c r="AR169">
        <v>0</v>
      </c>
      <c r="AS169">
        <v>0</v>
      </c>
      <c r="AT169">
        <v>0</v>
      </c>
      <c r="AU169">
        <v>0</v>
      </c>
      <c r="AV169" s="68">
        <v>6499.2997999999998</v>
      </c>
      <c r="AW169" s="68">
        <v>6520</v>
      </c>
      <c r="AX169" s="68">
        <v>4698.5</v>
      </c>
      <c r="AY169" s="68">
        <v>4353.5</v>
      </c>
      <c r="AZ169" s="68">
        <v>3223.8998999999999</v>
      </c>
      <c r="BA169" s="68">
        <v>2582.1999500000002</v>
      </c>
      <c r="BB169" s="68">
        <v>2423.3998999999999</v>
      </c>
      <c r="BC169" s="68">
        <v>2903.1001000000001</v>
      </c>
      <c r="BD169" s="68">
        <v>3224.5</v>
      </c>
      <c r="BE169" s="68">
        <v>3551.8000499999998</v>
      </c>
      <c r="BF169" s="68">
        <v>4835.7997999999998</v>
      </c>
      <c r="BG169" s="68">
        <v>4255.2002000000002</v>
      </c>
      <c r="BH169" s="78">
        <v>0</v>
      </c>
      <c r="BI169" s="68">
        <v>0</v>
      </c>
      <c r="BJ169" s="68">
        <v>0</v>
      </c>
      <c r="BK169" s="68">
        <v>0</v>
      </c>
      <c r="BL169" s="68">
        <v>0</v>
      </c>
      <c r="BM169" s="68">
        <v>0</v>
      </c>
      <c r="BN169" s="68">
        <v>0</v>
      </c>
      <c r="BO169" s="68">
        <v>0</v>
      </c>
      <c r="BP169" s="68">
        <v>0</v>
      </c>
      <c r="BQ169">
        <v>0</v>
      </c>
      <c r="BR169">
        <v>0</v>
      </c>
      <c r="BS169" s="67">
        <v>0</v>
      </c>
      <c r="BT169" s="68">
        <f t="shared" si="22"/>
        <v>0</v>
      </c>
    </row>
    <row r="170" spans="1:72" hidden="1" x14ac:dyDescent="0.25">
      <c r="A170" s="21">
        <f t="shared" si="14"/>
        <v>0</v>
      </c>
      <c r="B170" s="21">
        <f t="shared" si="15"/>
        <v>0</v>
      </c>
      <c r="C170" s="21">
        <f t="shared" si="16"/>
        <v>0</v>
      </c>
      <c r="D170" s="21">
        <f t="shared" si="17"/>
        <v>0</v>
      </c>
      <c r="E170" s="21">
        <f t="shared" si="18"/>
        <v>0</v>
      </c>
      <c r="F170">
        <v>194</v>
      </c>
      <c r="G170" t="s">
        <v>943</v>
      </c>
      <c r="H170" t="s">
        <v>944</v>
      </c>
      <c r="I170" t="s">
        <v>945</v>
      </c>
      <c r="J170" t="s">
        <v>946</v>
      </c>
      <c r="K170" t="s">
        <v>484</v>
      </c>
      <c r="L170" t="s">
        <v>509</v>
      </c>
      <c r="N170" t="s">
        <v>722</v>
      </c>
      <c r="Q170" t="s">
        <v>934</v>
      </c>
      <c r="R170">
        <v>1</v>
      </c>
      <c r="S170">
        <v>1</v>
      </c>
      <c r="U170" t="s">
        <v>489</v>
      </c>
      <c r="V170" t="s">
        <v>151</v>
      </c>
      <c r="W170" t="s">
        <v>125</v>
      </c>
      <c r="X170">
        <v>0</v>
      </c>
      <c r="Y170">
        <v>0</v>
      </c>
      <c r="Z170">
        <v>0</v>
      </c>
      <c r="AA170">
        <v>0</v>
      </c>
      <c r="AB170">
        <v>0</v>
      </c>
      <c r="AC170">
        <v>0</v>
      </c>
      <c r="AD170">
        <v>0</v>
      </c>
      <c r="AE170">
        <v>0</v>
      </c>
      <c r="AF170">
        <v>0</v>
      </c>
      <c r="AG170">
        <v>0</v>
      </c>
      <c r="AH170">
        <v>0</v>
      </c>
      <c r="AI170">
        <v>0</v>
      </c>
      <c r="AJ170">
        <v>0</v>
      </c>
      <c r="AK170">
        <v>0</v>
      </c>
      <c r="AL170">
        <v>0</v>
      </c>
      <c r="AM170">
        <v>0</v>
      </c>
      <c r="AN170">
        <v>0</v>
      </c>
      <c r="AO170">
        <v>0</v>
      </c>
      <c r="AP170">
        <v>0</v>
      </c>
      <c r="AQ170">
        <v>0</v>
      </c>
      <c r="AR170">
        <v>0</v>
      </c>
      <c r="AS170">
        <v>0</v>
      </c>
      <c r="AT170">
        <v>0</v>
      </c>
      <c r="AU170">
        <v>0</v>
      </c>
      <c r="AV170" s="68">
        <v>5507.5</v>
      </c>
      <c r="AW170" s="68">
        <v>5012.2997999999998</v>
      </c>
      <c r="AX170" s="68">
        <v>4924.8999000000003</v>
      </c>
      <c r="AY170" s="68">
        <v>4720.8999000000003</v>
      </c>
      <c r="AZ170" s="68">
        <v>4108.8999000000003</v>
      </c>
      <c r="BA170" s="68">
        <v>2985.1001000000001</v>
      </c>
      <c r="BB170" s="68">
        <v>2918.6999500000002</v>
      </c>
      <c r="BC170" s="68">
        <v>3049.8000499999998</v>
      </c>
      <c r="BD170" s="68">
        <v>3312.8998999999999</v>
      </c>
      <c r="BE170" s="68">
        <v>3592.3000499999998</v>
      </c>
      <c r="BF170" s="68">
        <v>4644.2997999999998</v>
      </c>
      <c r="BG170" s="68">
        <v>4146.8999000000003</v>
      </c>
      <c r="BH170" s="78">
        <v>0</v>
      </c>
      <c r="BI170" s="68">
        <v>0</v>
      </c>
      <c r="BJ170" s="68">
        <v>0</v>
      </c>
      <c r="BK170" s="68">
        <v>0</v>
      </c>
      <c r="BL170" s="68">
        <v>0</v>
      </c>
      <c r="BM170" s="68">
        <v>0</v>
      </c>
      <c r="BN170" s="68">
        <v>0</v>
      </c>
      <c r="BO170" s="68">
        <v>0</v>
      </c>
      <c r="BP170" s="68">
        <v>0</v>
      </c>
      <c r="BQ170">
        <v>0</v>
      </c>
      <c r="BR170">
        <v>0</v>
      </c>
      <c r="BS170" s="67">
        <v>0</v>
      </c>
      <c r="BT170" s="68">
        <f t="shared" si="22"/>
        <v>0</v>
      </c>
    </row>
    <row r="171" spans="1:72" hidden="1" x14ac:dyDescent="0.25">
      <c r="A171" s="21">
        <f t="shared" si="14"/>
        <v>0</v>
      </c>
      <c r="B171" s="21">
        <f t="shared" si="15"/>
        <v>0</v>
      </c>
      <c r="C171" s="21">
        <f t="shared" si="16"/>
        <v>0</v>
      </c>
      <c r="D171" s="21">
        <f t="shared" si="17"/>
        <v>0</v>
      </c>
      <c r="E171" s="21">
        <f t="shared" si="18"/>
        <v>0</v>
      </c>
      <c r="F171">
        <v>195</v>
      </c>
      <c r="G171" t="s">
        <v>947</v>
      </c>
      <c r="H171" t="s">
        <v>948</v>
      </c>
      <c r="I171" t="s">
        <v>949</v>
      </c>
      <c r="J171" t="s">
        <v>950</v>
      </c>
      <c r="K171" t="s">
        <v>484</v>
      </c>
      <c r="L171" t="s">
        <v>509</v>
      </c>
      <c r="N171" t="s">
        <v>722</v>
      </c>
      <c r="Q171" t="s">
        <v>934</v>
      </c>
      <c r="R171">
        <v>1</v>
      </c>
      <c r="S171">
        <v>1</v>
      </c>
      <c r="U171" t="s">
        <v>489</v>
      </c>
      <c r="V171" t="s">
        <v>151</v>
      </c>
      <c r="W171" t="s">
        <v>125</v>
      </c>
      <c r="X171">
        <v>0</v>
      </c>
      <c r="Y171">
        <v>0</v>
      </c>
      <c r="Z171">
        <v>0</v>
      </c>
      <c r="AA171">
        <v>0</v>
      </c>
      <c r="AB171">
        <v>0</v>
      </c>
      <c r="AC171">
        <v>0</v>
      </c>
      <c r="AD171">
        <v>0</v>
      </c>
      <c r="AE171">
        <v>0</v>
      </c>
      <c r="AF171">
        <v>0</v>
      </c>
      <c r="AG171">
        <v>0</v>
      </c>
      <c r="AH171">
        <v>0</v>
      </c>
      <c r="AI171">
        <v>0</v>
      </c>
      <c r="AJ171">
        <v>0</v>
      </c>
      <c r="AK171">
        <v>0</v>
      </c>
      <c r="AL171">
        <v>0</v>
      </c>
      <c r="AM171">
        <v>0</v>
      </c>
      <c r="AN171">
        <v>0</v>
      </c>
      <c r="AO171">
        <v>0</v>
      </c>
      <c r="AP171">
        <v>0</v>
      </c>
      <c r="AQ171">
        <v>0</v>
      </c>
      <c r="AR171">
        <v>0</v>
      </c>
      <c r="AS171">
        <v>0</v>
      </c>
      <c r="AT171">
        <v>0</v>
      </c>
      <c r="AU171">
        <v>0</v>
      </c>
      <c r="AV171" s="68">
        <v>8500.7001999999993</v>
      </c>
      <c r="AW171" s="68">
        <v>8266</v>
      </c>
      <c r="AX171" s="68">
        <v>6753.3999000000003</v>
      </c>
      <c r="AY171" s="68">
        <v>6633.5</v>
      </c>
      <c r="AZ171" s="68">
        <v>5686.2997999999998</v>
      </c>
      <c r="BA171" s="68">
        <v>4978.2002000000002</v>
      </c>
      <c r="BB171" s="68">
        <v>4708.7997999999998</v>
      </c>
      <c r="BC171" s="68">
        <v>5500.8999000000003</v>
      </c>
      <c r="BD171" s="68">
        <v>5966.1000999999997</v>
      </c>
      <c r="BE171" s="68">
        <v>6250</v>
      </c>
      <c r="BF171" s="68">
        <v>7817.7997999999998</v>
      </c>
      <c r="BG171" s="68">
        <v>6590.3999000000003</v>
      </c>
      <c r="BH171" s="78">
        <v>0</v>
      </c>
      <c r="BI171" s="68">
        <v>0</v>
      </c>
      <c r="BJ171" s="68">
        <v>0</v>
      </c>
      <c r="BK171" s="68">
        <v>0</v>
      </c>
      <c r="BL171" s="68">
        <v>0</v>
      </c>
      <c r="BM171" s="68">
        <v>0</v>
      </c>
      <c r="BN171" s="68">
        <v>0</v>
      </c>
      <c r="BO171" s="68">
        <v>0</v>
      </c>
      <c r="BP171" s="68">
        <v>0</v>
      </c>
      <c r="BQ171">
        <v>0</v>
      </c>
      <c r="BR171">
        <v>0</v>
      </c>
      <c r="BS171" s="67">
        <v>0</v>
      </c>
      <c r="BT171" s="68">
        <f t="shared" si="22"/>
        <v>0</v>
      </c>
    </row>
    <row r="172" spans="1:72" hidden="1" x14ac:dyDescent="0.25">
      <c r="A172" s="21">
        <f t="shared" si="14"/>
        <v>0</v>
      </c>
      <c r="B172" s="21">
        <f t="shared" si="15"/>
        <v>0</v>
      </c>
      <c r="C172" s="21">
        <f t="shared" si="16"/>
        <v>0</v>
      </c>
      <c r="D172" s="21">
        <f t="shared" si="17"/>
        <v>0</v>
      </c>
      <c r="E172" s="21">
        <f t="shared" si="18"/>
        <v>0</v>
      </c>
      <c r="F172">
        <v>196</v>
      </c>
      <c r="G172" t="s">
        <v>951</v>
      </c>
      <c r="H172" t="s">
        <v>952</v>
      </c>
      <c r="I172" t="s">
        <v>953</v>
      </c>
      <c r="J172" t="s">
        <v>954</v>
      </c>
      <c r="K172" t="s">
        <v>484</v>
      </c>
      <c r="L172" t="s">
        <v>509</v>
      </c>
      <c r="N172" t="s">
        <v>722</v>
      </c>
      <c r="Q172" t="s">
        <v>934</v>
      </c>
      <c r="R172">
        <v>1</v>
      </c>
      <c r="S172">
        <v>1</v>
      </c>
      <c r="U172" t="s">
        <v>489</v>
      </c>
      <c r="V172" t="s">
        <v>151</v>
      </c>
      <c r="W172" t="s">
        <v>125</v>
      </c>
      <c r="X172">
        <v>0</v>
      </c>
      <c r="Y172">
        <v>0</v>
      </c>
      <c r="Z172">
        <v>0</v>
      </c>
      <c r="AA172">
        <v>0</v>
      </c>
      <c r="AB172">
        <v>0</v>
      </c>
      <c r="AC172">
        <v>0</v>
      </c>
      <c r="AD172">
        <v>0</v>
      </c>
      <c r="AE172">
        <v>0</v>
      </c>
      <c r="AF172">
        <v>0</v>
      </c>
      <c r="AG172">
        <v>0</v>
      </c>
      <c r="AH172">
        <v>0</v>
      </c>
      <c r="AI172">
        <v>0</v>
      </c>
      <c r="AJ172">
        <v>0</v>
      </c>
      <c r="AK172">
        <v>0</v>
      </c>
      <c r="AL172">
        <v>0</v>
      </c>
      <c r="AM172">
        <v>0</v>
      </c>
      <c r="AN172">
        <v>0</v>
      </c>
      <c r="AO172">
        <v>0</v>
      </c>
      <c r="AP172">
        <v>0</v>
      </c>
      <c r="AQ172">
        <v>0</v>
      </c>
      <c r="AR172">
        <v>0</v>
      </c>
      <c r="AS172">
        <v>0</v>
      </c>
      <c r="AT172">
        <v>0</v>
      </c>
      <c r="AU172">
        <v>0</v>
      </c>
      <c r="AV172" s="68">
        <v>16934.900389999999</v>
      </c>
      <c r="AW172" s="68">
        <v>18074.199219999999</v>
      </c>
      <c r="AX172" s="68">
        <v>12675.299800000001</v>
      </c>
      <c r="AY172" s="68">
        <v>11538.700199999999</v>
      </c>
      <c r="AZ172" s="68">
        <v>8802.2998000000007</v>
      </c>
      <c r="BA172" s="68">
        <v>7219.7002000000002</v>
      </c>
      <c r="BB172" s="68">
        <v>7259</v>
      </c>
      <c r="BC172" s="68">
        <v>7317</v>
      </c>
      <c r="BD172" s="68">
        <v>9143.4003900000098</v>
      </c>
      <c r="BE172" s="68">
        <v>9127.5</v>
      </c>
      <c r="BF172" s="68">
        <v>13411.599609999999</v>
      </c>
      <c r="BG172" s="68">
        <v>13059.400390000001</v>
      </c>
      <c r="BH172" s="78">
        <v>0</v>
      </c>
      <c r="BI172" s="68">
        <v>0</v>
      </c>
      <c r="BJ172" s="68">
        <v>0</v>
      </c>
      <c r="BK172" s="68">
        <v>0</v>
      </c>
      <c r="BL172" s="68">
        <v>0</v>
      </c>
      <c r="BM172" s="68">
        <v>0</v>
      </c>
      <c r="BN172" s="68">
        <v>0</v>
      </c>
      <c r="BO172" s="68">
        <v>0</v>
      </c>
      <c r="BP172" s="68">
        <v>0</v>
      </c>
      <c r="BQ172">
        <v>0</v>
      </c>
      <c r="BR172">
        <v>0</v>
      </c>
      <c r="BS172" s="67">
        <v>0</v>
      </c>
      <c r="BT172" s="68">
        <f t="shared" si="22"/>
        <v>0</v>
      </c>
    </row>
    <row r="173" spans="1:72" hidden="1" x14ac:dyDescent="0.25">
      <c r="A173" s="21">
        <f t="shared" si="14"/>
        <v>0</v>
      </c>
      <c r="B173" s="21">
        <f t="shared" si="15"/>
        <v>0</v>
      </c>
      <c r="C173" s="21">
        <f t="shared" si="16"/>
        <v>0</v>
      </c>
      <c r="D173" s="21">
        <f t="shared" si="17"/>
        <v>0</v>
      </c>
      <c r="E173" s="21">
        <f t="shared" si="18"/>
        <v>0</v>
      </c>
      <c r="F173">
        <v>197</v>
      </c>
      <c r="G173" t="s">
        <v>955</v>
      </c>
      <c r="H173" t="s">
        <v>956</v>
      </c>
      <c r="I173" t="s">
        <v>957</v>
      </c>
      <c r="J173" t="s">
        <v>958</v>
      </c>
      <c r="K173" t="s">
        <v>484</v>
      </c>
      <c r="L173" t="s">
        <v>509</v>
      </c>
      <c r="N173" t="s">
        <v>722</v>
      </c>
      <c r="Q173" t="s">
        <v>934</v>
      </c>
      <c r="R173">
        <v>1</v>
      </c>
      <c r="S173">
        <v>1</v>
      </c>
      <c r="U173" t="s">
        <v>489</v>
      </c>
      <c r="V173" t="s">
        <v>151</v>
      </c>
      <c r="W173" t="s">
        <v>125</v>
      </c>
      <c r="X173">
        <v>0</v>
      </c>
      <c r="Y173">
        <v>0</v>
      </c>
      <c r="Z173">
        <v>0</v>
      </c>
      <c r="AA173">
        <v>0</v>
      </c>
      <c r="AB173">
        <v>0</v>
      </c>
      <c r="AC173">
        <v>0</v>
      </c>
      <c r="AD173">
        <v>0</v>
      </c>
      <c r="AE173">
        <v>0</v>
      </c>
      <c r="AF173">
        <v>0</v>
      </c>
      <c r="AG173">
        <v>0</v>
      </c>
      <c r="AH173">
        <v>0</v>
      </c>
      <c r="AI173">
        <v>0</v>
      </c>
      <c r="AJ173">
        <v>0</v>
      </c>
      <c r="AK173">
        <v>0</v>
      </c>
      <c r="AL173">
        <v>0</v>
      </c>
      <c r="AM173">
        <v>0</v>
      </c>
      <c r="AN173">
        <v>0</v>
      </c>
      <c r="AO173">
        <v>0</v>
      </c>
      <c r="AP173">
        <v>0</v>
      </c>
      <c r="AQ173">
        <v>0</v>
      </c>
      <c r="AR173">
        <v>0</v>
      </c>
      <c r="AS173">
        <v>0</v>
      </c>
      <c r="AT173">
        <v>0</v>
      </c>
      <c r="AU173">
        <v>0</v>
      </c>
      <c r="AV173" s="68">
        <v>6665.8999000000003</v>
      </c>
      <c r="AW173" s="68">
        <v>7091.7997999999998</v>
      </c>
      <c r="AX173" s="68">
        <v>5363.5</v>
      </c>
      <c r="AY173" s="68">
        <v>4940.6000999999997</v>
      </c>
      <c r="AZ173" s="68">
        <v>4013.3000499999998</v>
      </c>
      <c r="BA173" s="68">
        <v>3466.1999500000002</v>
      </c>
      <c r="BB173" s="68">
        <v>3330.3998999999999</v>
      </c>
      <c r="BC173" s="68">
        <v>3114.3000499999998</v>
      </c>
      <c r="BD173" s="68">
        <v>3540.1001000000001</v>
      </c>
      <c r="BE173" s="68">
        <v>3842.1001000000001</v>
      </c>
      <c r="BF173" s="68">
        <v>5518.7997999999998</v>
      </c>
      <c r="BG173" s="68">
        <v>4469.5</v>
      </c>
      <c r="BH173" s="78">
        <v>0</v>
      </c>
      <c r="BI173" s="68">
        <v>0</v>
      </c>
      <c r="BJ173" s="68">
        <v>0</v>
      </c>
      <c r="BK173" s="68">
        <v>0</v>
      </c>
      <c r="BL173" s="68">
        <v>0</v>
      </c>
      <c r="BM173" s="68">
        <v>0</v>
      </c>
      <c r="BN173" s="68">
        <v>0</v>
      </c>
      <c r="BO173" s="68">
        <v>0</v>
      </c>
      <c r="BP173" s="68">
        <v>0</v>
      </c>
      <c r="BQ173">
        <v>0</v>
      </c>
      <c r="BR173">
        <v>0</v>
      </c>
      <c r="BS173" s="67">
        <v>0</v>
      </c>
      <c r="BT173" s="68">
        <f t="shared" si="22"/>
        <v>0</v>
      </c>
    </row>
    <row r="174" spans="1:72" hidden="1" x14ac:dyDescent="0.25">
      <c r="A174" s="21">
        <f t="shared" si="14"/>
        <v>0</v>
      </c>
      <c r="B174" s="21">
        <f t="shared" si="15"/>
        <v>0</v>
      </c>
      <c r="C174" s="21">
        <f t="shared" si="16"/>
        <v>0</v>
      </c>
      <c r="D174" s="21">
        <f t="shared" si="17"/>
        <v>0</v>
      </c>
      <c r="E174" s="21">
        <f t="shared" si="18"/>
        <v>0</v>
      </c>
      <c r="F174">
        <v>198</v>
      </c>
      <c r="G174" t="s">
        <v>959</v>
      </c>
      <c r="H174" t="s">
        <v>960</v>
      </c>
      <c r="I174" t="s">
        <v>961</v>
      </c>
      <c r="J174" t="s">
        <v>962</v>
      </c>
      <c r="K174" t="s">
        <v>484</v>
      </c>
      <c r="L174" t="s">
        <v>509</v>
      </c>
      <c r="N174" t="s">
        <v>722</v>
      </c>
      <c r="Q174" t="s">
        <v>934</v>
      </c>
      <c r="R174">
        <v>1</v>
      </c>
      <c r="S174">
        <v>1</v>
      </c>
      <c r="U174" t="s">
        <v>489</v>
      </c>
      <c r="V174" t="s">
        <v>151</v>
      </c>
      <c r="W174" t="s">
        <v>125</v>
      </c>
      <c r="X174">
        <v>0</v>
      </c>
      <c r="Y174">
        <v>0</v>
      </c>
      <c r="Z174">
        <v>0</v>
      </c>
      <c r="AA174">
        <v>0</v>
      </c>
      <c r="AB174">
        <v>0</v>
      </c>
      <c r="AC174">
        <v>0</v>
      </c>
      <c r="AD174">
        <v>0</v>
      </c>
      <c r="AE174">
        <v>0</v>
      </c>
      <c r="AF174">
        <v>0</v>
      </c>
      <c r="AG174">
        <v>0</v>
      </c>
      <c r="AH174">
        <v>0</v>
      </c>
      <c r="AI174">
        <v>0</v>
      </c>
      <c r="AJ174">
        <v>0</v>
      </c>
      <c r="AK174">
        <v>0</v>
      </c>
      <c r="AL174">
        <v>0</v>
      </c>
      <c r="AM174">
        <v>0</v>
      </c>
      <c r="AN174">
        <v>0</v>
      </c>
      <c r="AO174">
        <v>0</v>
      </c>
      <c r="AP174">
        <v>0</v>
      </c>
      <c r="AQ174">
        <v>0</v>
      </c>
      <c r="AR174">
        <v>0</v>
      </c>
      <c r="AS174">
        <v>0</v>
      </c>
      <c r="AT174">
        <v>0</v>
      </c>
      <c r="AU174">
        <v>0</v>
      </c>
      <c r="AV174" s="68">
        <v>6622.2997999999998</v>
      </c>
      <c r="AW174" s="68">
        <v>7231.6000999999997</v>
      </c>
      <c r="AX174" s="68">
        <v>5282.2997999999998</v>
      </c>
      <c r="AY174" s="68">
        <v>5138.5</v>
      </c>
      <c r="AZ174" s="68">
        <v>4160</v>
      </c>
      <c r="BA174" s="68">
        <v>3696.3000499999998</v>
      </c>
      <c r="BB174" s="68">
        <v>3919.3998999999999</v>
      </c>
      <c r="BC174" s="68">
        <v>3334.8000499999998</v>
      </c>
      <c r="BD174" s="68">
        <v>3859</v>
      </c>
      <c r="BE174" s="68">
        <v>4640.1000999999997</v>
      </c>
      <c r="BF174" s="68">
        <v>6128.7002000000002</v>
      </c>
      <c r="BG174" s="68">
        <v>5575.1000999999997</v>
      </c>
      <c r="BH174" s="78">
        <v>0</v>
      </c>
      <c r="BI174" s="68">
        <v>0</v>
      </c>
      <c r="BJ174" s="68">
        <v>0</v>
      </c>
      <c r="BK174" s="68">
        <v>0</v>
      </c>
      <c r="BL174" s="68">
        <v>0</v>
      </c>
      <c r="BM174" s="68">
        <v>0</v>
      </c>
      <c r="BN174" s="68">
        <v>0</v>
      </c>
      <c r="BO174" s="68">
        <v>0</v>
      </c>
      <c r="BP174" s="68">
        <v>0</v>
      </c>
      <c r="BQ174">
        <v>0</v>
      </c>
      <c r="BR174">
        <v>0</v>
      </c>
      <c r="BS174" s="67">
        <v>0</v>
      </c>
      <c r="BT174" s="68">
        <f t="shared" si="22"/>
        <v>0</v>
      </c>
    </row>
    <row r="175" spans="1:72" hidden="1" x14ac:dyDescent="0.25">
      <c r="A175" s="21">
        <f t="shared" si="14"/>
        <v>0</v>
      </c>
      <c r="B175" s="21">
        <f t="shared" si="15"/>
        <v>0</v>
      </c>
      <c r="C175" s="21">
        <f t="shared" si="16"/>
        <v>0</v>
      </c>
      <c r="D175" s="21">
        <f t="shared" si="17"/>
        <v>0</v>
      </c>
      <c r="E175" s="21">
        <f t="shared" si="18"/>
        <v>0</v>
      </c>
      <c r="F175">
        <v>199</v>
      </c>
      <c r="G175" t="s">
        <v>963</v>
      </c>
      <c r="H175" t="s">
        <v>964</v>
      </c>
      <c r="I175" t="s">
        <v>965</v>
      </c>
      <c r="J175" t="s">
        <v>966</v>
      </c>
      <c r="K175" t="s">
        <v>484</v>
      </c>
      <c r="L175" t="s">
        <v>509</v>
      </c>
      <c r="N175" t="s">
        <v>722</v>
      </c>
      <c r="Q175" t="s">
        <v>934</v>
      </c>
      <c r="R175">
        <v>1</v>
      </c>
      <c r="S175">
        <v>1</v>
      </c>
      <c r="U175" t="s">
        <v>489</v>
      </c>
      <c r="V175" t="s">
        <v>151</v>
      </c>
      <c r="W175" t="s">
        <v>125</v>
      </c>
      <c r="X175">
        <v>0</v>
      </c>
      <c r="Y175">
        <v>0</v>
      </c>
      <c r="Z175">
        <v>0</v>
      </c>
      <c r="AA175">
        <v>0</v>
      </c>
      <c r="AB175">
        <v>0</v>
      </c>
      <c r="AC175">
        <v>0</v>
      </c>
      <c r="AD175">
        <v>0</v>
      </c>
      <c r="AE175">
        <v>0</v>
      </c>
      <c r="AF175">
        <v>0</v>
      </c>
      <c r="AG175">
        <v>0</v>
      </c>
      <c r="AH175">
        <v>0</v>
      </c>
      <c r="AI175">
        <v>0</v>
      </c>
      <c r="AJ175">
        <v>0</v>
      </c>
      <c r="AK175">
        <v>0</v>
      </c>
      <c r="AL175">
        <v>0</v>
      </c>
      <c r="AM175">
        <v>0</v>
      </c>
      <c r="AN175">
        <v>0</v>
      </c>
      <c r="AO175">
        <v>0</v>
      </c>
      <c r="AP175">
        <v>0</v>
      </c>
      <c r="AQ175">
        <v>0</v>
      </c>
      <c r="AR175">
        <v>0</v>
      </c>
      <c r="AS175">
        <v>0</v>
      </c>
      <c r="AT175">
        <v>0</v>
      </c>
      <c r="AU175">
        <v>0</v>
      </c>
      <c r="AV175" s="68">
        <v>7089.8999000000103</v>
      </c>
      <c r="AW175" s="68">
        <v>8125.1000999999997</v>
      </c>
      <c r="AX175" s="68">
        <v>6318.7002000000002</v>
      </c>
      <c r="AY175" s="68">
        <v>6108.2997999999998</v>
      </c>
      <c r="AZ175" s="68">
        <v>5285.8999000000003</v>
      </c>
      <c r="BA175" s="68">
        <v>4765</v>
      </c>
      <c r="BB175" s="68">
        <v>4814.5</v>
      </c>
      <c r="BC175" s="68">
        <v>4757.3999000000003</v>
      </c>
      <c r="BD175" s="68">
        <v>5222.3999000000003</v>
      </c>
      <c r="BE175" s="68">
        <v>5412.2997999999998</v>
      </c>
      <c r="BF175" s="68">
        <v>6766.7997999999998</v>
      </c>
      <c r="BG175" s="68">
        <v>5688.1000999999997</v>
      </c>
      <c r="BH175" s="78">
        <v>0</v>
      </c>
      <c r="BI175" s="68">
        <v>0</v>
      </c>
      <c r="BJ175" s="68">
        <v>0</v>
      </c>
      <c r="BK175" s="68">
        <v>0</v>
      </c>
      <c r="BL175" s="68">
        <v>0</v>
      </c>
      <c r="BM175" s="68">
        <v>0</v>
      </c>
      <c r="BN175" s="68">
        <v>0</v>
      </c>
      <c r="BO175" s="68">
        <v>0</v>
      </c>
      <c r="BP175" s="68">
        <v>0</v>
      </c>
      <c r="BQ175">
        <v>0</v>
      </c>
      <c r="BR175">
        <v>0</v>
      </c>
      <c r="BS175" s="67">
        <v>0</v>
      </c>
      <c r="BT175" s="68">
        <f t="shared" si="22"/>
        <v>0</v>
      </c>
    </row>
    <row r="176" spans="1:72" hidden="1" x14ac:dyDescent="0.25">
      <c r="A176" s="21">
        <f t="shared" si="14"/>
        <v>0</v>
      </c>
      <c r="B176" s="21">
        <f t="shared" si="15"/>
        <v>0</v>
      </c>
      <c r="C176" s="21">
        <f t="shared" si="16"/>
        <v>0</v>
      </c>
      <c r="D176" s="21">
        <f t="shared" si="17"/>
        <v>0</v>
      </c>
      <c r="E176" s="21">
        <f t="shared" si="18"/>
        <v>0</v>
      </c>
      <c r="F176">
        <v>200</v>
      </c>
      <c r="G176" t="s">
        <v>967</v>
      </c>
      <c r="H176" t="s">
        <v>968</v>
      </c>
      <c r="I176" t="s">
        <v>969</v>
      </c>
      <c r="J176" t="s">
        <v>970</v>
      </c>
      <c r="K176" t="s">
        <v>484</v>
      </c>
      <c r="L176" t="s">
        <v>509</v>
      </c>
      <c r="N176" t="s">
        <v>722</v>
      </c>
      <c r="Q176" t="s">
        <v>934</v>
      </c>
      <c r="R176">
        <v>1</v>
      </c>
      <c r="S176">
        <v>1</v>
      </c>
      <c r="U176" t="s">
        <v>489</v>
      </c>
      <c r="V176" t="s">
        <v>151</v>
      </c>
      <c r="W176" t="s">
        <v>125</v>
      </c>
      <c r="X176">
        <v>0</v>
      </c>
      <c r="Y176">
        <v>0</v>
      </c>
      <c r="Z176">
        <v>0</v>
      </c>
      <c r="AA176">
        <v>0</v>
      </c>
      <c r="AB176">
        <v>0</v>
      </c>
      <c r="AC176">
        <v>0</v>
      </c>
      <c r="AD176">
        <v>0</v>
      </c>
      <c r="AE176">
        <v>0</v>
      </c>
      <c r="AF176">
        <v>0</v>
      </c>
      <c r="AG176">
        <v>0</v>
      </c>
      <c r="AH176">
        <v>0</v>
      </c>
      <c r="AI176">
        <v>0</v>
      </c>
      <c r="AJ176">
        <v>0</v>
      </c>
      <c r="AK176">
        <v>0</v>
      </c>
      <c r="AL176">
        <v>0</v>
      </c>
      <c r="AM176">
        <v>0</v>
      </c>
      <c r="AN176">
        <v>0</v>
      </c>
      <c r="AO176">
        <v>0</v>
      </c>
      <c r="AP176">
        <v>0</v>
      </c>
      <c r="AQ176">
        <v>0</v>
      </c>
      <c r="AR176">
        <v>0</v>
      </c>
      <c r="AS176">
        <v>0</v>
      </c>
      <c r="AT176">
        <v>0</v>
      </c>
      <c r="AU176">
        <v>0</v>
      </c>
      <c r="AV176" s="68">
        <v>9661.9003900000007</v>
      </c>
      <c r="AW176" s="68">
        <v>10049</v>
      </c>
      <c r="AX176" s="68">
        <v>8046.2002000000002</v>
      </c>
      <c r="AY176" s="68">
        <v>7590.3999000000003</v>
      </c>
      <c r="AZ176" s="68">
        <v>6093.1000999999997</v>
      </c>
      <c r="BA176" s="68">
        <v>5500.8999000000003</v>
      </c>
      <c r="BB176" s="68">
        <v>5304.7997999999998</v>
      </c>
      <c r="BC176" s="68">
        <v>5118</v>
      </c>
      <c r="BD176" s="68">
        <v>5595.1000999999997</v>
      </c>
      <c r="BE176" s="68">
        <v>5616.8999000000003</v>
      </c>
      <c r="BF176" s="68">
        <v>7632.1000999999997</v>
      </c>
      <c r="BG176" s="68">
        <v>7344.1000999999997</v>
      </c>
      <c r="BH176" s="78">
        <v>0</v>
      </c>
      <c r="BI176" s="68">
        <v>0</v>
      </c>
      <c r="BJ176" s="68">
        <v>0</v>
      </c>
      <c r="BK176" s="68">
        <v>0</v>
      </c>
      <c r="BL176" s="68">
        <v>0</v>
      </c>
      <c r="BM176" s="68">
        <v>0</v>
      </c>
      <c r="BN176" s="68">
        <v>0</v>
      </c>
      <c r="BO176" s="68">
        <v>0</v>
      </c>
      <c r="BP176" s="68">
        <v>0</v>
      </c>
      <c r="BQ176">
        <v>0</v>
      </c>
      <c r="BR176">
        <v>0</v>
      </c>
      <c r="BS176" s="67">
        <v>0</v>
      </c>
      <c r="BT176" s="68">
        <f t="shared" si="22"/>
        <v>0</v>
      </c>
    </row>
    <row r="177" spans="1:72" hidden="1" x14ac:dyDescent="0.25">
      <c r="A177" s="21">
        <f t="shared" si="14"/>
        <v>0</v>
      </c>
      <c r="B177" s="21">
        <f t="shared" si="15"/>
        <v>0</v>
      </c>
      <c r="C177" s="21">
        <f t="shared" si="16"/>
        <v>0</v>
      </c>
      <c r="D177" s="21">
        <f t="shared" si="17"/>
        <v>0</v>
      </c>
      <c r="E177" s="21">
        <f t="shared" si="18"/>
        <v>0</v>
      </c>
      <c r="F177">
        <v>201</v>
      </c>
      <c r="G177" t="s">
        <v>971</v>
      </c>
      <c r="H177" t="s">
        <v>972</v>
      </c>
      <c r="I177" t="s">
        <v>973</v>
      </c>
      <c r="J177" t="s">
        <v>974</v>
      </c>
      <c r="K177" t="s">
        <v>484</v>
      </c>
      <c r="L177" t="s">
        <v>509</v>
      </c>
      <c r="N177" t="s">
        <v>722</v>
      </c>
      <c r="Q177" t="s">
        <v>934</v>
      </c>
      <c r="R177">
        <v>1</v>
      </c>
      <c r="S177">
        <v>1</v>
      </c>
      <c r="U177" t="s">
        <v>489</v>
      </c>
      <c r="V177" t="s">
        <v>151</v>
      </c>
      <c r="W177" t="s">
        <v>125</v>
      </c>
      <c r="X177">
        <v>0</v>
      </c>
      <c r="Y177">
        <v>0</v>
      </c>
      <c r="Z177">
        <v>0</v>
      </c>
      <c r="AA177">
        <v>0</v>
      </c>
      <c r="AB177">
        <v>0</v>
      </c>
      <c r="AC177">
        <v>0</v>
      </c>
      <c r="AD177">
        <v>0</v>
      </c>
      <c r="AE177">
        <v>0</v>
      </c>
      <c r="AF177">
        <v>0</v>
      </c>
      <c r="AG177">
        <v>0</v>
      </c>
      <c r="AH177">
        <v>0</v>
      </c>
      <c r="AI177">
        <v>0</v>
      </c>
      <c r="AJ177">
        <v>0</v>
      </c>
      <c r="AK177">
        <v>0</v>
      </c>
      <c r="AL177">
        <v>0</v>
      </c>
      <c r="AM177">
        <v>0</v>
      </c>
      <c r="AN177">
        <v>0</v>
      </c>
      <c r="AO177">
        <v>0</v>
      </c>
      <c r="AP177">
        <v>0</v>
      </c>
      <c r="AQ177">
        <v>0</v>
      </c>
      <c r="AR177">
        <v>0</v>
      </c>
      <c r="AS177">
        <v>0</v>
      </c>
      <c r="AT177">
        <v>0</v>
      </c>
      <c r="AU177">
        <v>0</v>
      </c>
      <c r="AV177" s="68">
        <v>121.4</v>
      </c>
      <c r="AW177" s="68">
        <v>121.6</v>
      </c>
      <c r="AX177" s="68">
        <v>163</v>
      </c>
      <c r="AY177" s="68">
        <v>135.19999999999999</v>
      </c>
      <c r="AZ177" s="68">
        <v>159.39999</v>
      </c>
      <c r="BA177" s="68">
        <v>232.7</v>
      </c>
      <c r="BB177" s="68">
        <v>278.79998999999998</v>
      </c>
      <c r="BC177" s="68">
        <v>256</v>
      </c>
      <c r="BD177" s="68">
        <v>247.5</v>
      </c>
      <c r="BE177" s="68">
        <v>196.8</v>
      </c>
      <c r="BF177" s="68">
        <v>190.39999</v>
      </c>
      <c r="BG177" s="68">
        <v>137.5</v>
      </c>
      <c r="BH177" s="78">
        <v>0</v>
      </c>
      <c r="BI177" s="68">
        <v>0</v>
      </c>
      <c r="BJ177" s="68">
        <v>0</v>
      </c>
      <c r="BK177" s="68">
        <v>0</v>
      </c>
      <c r="BL177" s="68">
        <v>0</v>
      </c>
      <c r="BM177" s="68">
        <v>0</v>
      </c>
      <c r="BN177" s="68">
        <v>0</v>
      </c>
      <c r="BO177" s="68">
        <v>0</v>
      </c>
      <c r="BP177" s="68">
        <v>0</v>
      </c>
      <c r="BQ177">
        <v>0</v>
      </c>
      <c r="BR177">
        <v>0</v>
      </c>
      <c r="BS177" s="67">
        <v>0</v>
      </c>
      <c r="BT177" s="68">
        <f t="shared" si="22"/>
        <v>0</v>
      </c>
    </row>
    <row r="178" spans="1:72" hidden="1" x14ac:dyDescent="0.25">
      <c r="A178" s="21">
        <f t="shared" si="14"/>
        <v>0</v>
      </c>
      <c r="B178" s="21">
        <f t="shared" si="15"/>
        <v>0</v>
      </c>
      <c r="C178" s="21">
        <f t="shared" si="16"/>
        <v>0</v>
      </c>
      <c r="D178" s="21">
        <f t="shared" si="17"/>
        <v>0</v>
      </c>
      <c r="E178" s="21">
        <f t="shared" si="18"/>
        <v>0</v>
      </c>
      <c r="F178">
        <v>202</v>
      </c>
      <c r="G178" t="s">
        <v>975</v>
      </c>
      <c r="H178" t="s">
        <v>976</v>
      </c>
      <c r="I178" t="s">
        <v>977</v>
      </c>
      <c r="J178" t="s">
        <v>978</v>
      </c>
      <c r="K178" t="s">
        <v>484</v>
      </c>
      <c r="L178" t="s">
        <v>509</v>
      </c>
      <c r="N178" t="s">
        <v>722</v>
      </c>
      <c r="Q178" t="s">
        <v>934</v>
      </c>
      <c r="R178">
        <v>1</v>
      </c>
      <c r="S178">
        <v>1</v>
      </c>
      <c r="U178" t="s">
        <v>489</v>
      </c>
      <c r="V178" t="s">
        <v>151</v>
      </c>
      <c r="W178" t="s">
        <v>125</v>
      </c>
      <c r="X178">
        <v>0</v>
      </c>
      <c r="Y178">
        <v>0</v>
      </c>
      <c r="Z178">
        <v>0</v>
      </c>
      <c r="AA178">
        <v>0</v>
      </c>
      <c r="AB178">
        <v>0</v>
      </c>
      <c r="AC178">
        <v>0</v>
      </c>
      <c r="AD178">
        <v>0</v>
      </c>
      <c r="AE178">
        <v>0</v>
      </c>
      <c r="AF178">
        <v>0</v>
      </c>
      <c r="AG178">
        <v>0</v>
      </c>
      <c r="AH178">
        <v>0</v>
      </c>
      <c r="AI178">
        <v>0</v>
      </c>
      <c r="AJ178">
        <v>0</v>
      </c>
      <c r="AK178">
        <v>0</v>
      </c>
      <c r="AL178">
        <v>0</v>
      </c>
      <c r="AM178">
        <v>0</v>
      </c>
      <c r="AN178">
        <v>0</v>
      </c>
      <c r="AO178">
        <v>0</v>
      </c>
      <c r="AP178">
        <v>0</v>
      </c>
      <c r="AQ178">
        <v>0</v>
      </c>
      <c r="AR178">
        <v>0</v>
      </c>
      <c r="AS178">
        <v>0</v>
      </c>
      <c r="AT178">
        <v>0</v>
      </c>
      <c r="AU178">
        <v>0</v>
      </c>
      <c r="AV178" s="68">
        <v>947.09997999999996</v>
      </c>
      <c r="AW178" s="68">
        <v>941.90002000000004</v>
      </c>
      <c r="AX178" s="68">
        <v>948.90002000000004</v>
      </c>
      <c r="AY178" s="68">
        <v>995.59997999999996</v>
      </c>
      <c r="AZ178" s="68">
        <v>1008.5</v>
      </c>
      <c r="BA178" s="68">
        <v>1014.59998</v>
      </c>
      <c r="BB178" s="68">
        <v>1027.40002</v>
      </c>
      <c r="BC178" s="68">
        <v>959.29998999999998</v>
      </c>
      <c r="BD178" s="68">
        <v>1097.8000500000001</v>
      </c>
      <c r="BE178" s="68">
        <v>1206</v>
      </c>
      <c r="BF178" s="68">
        <v>1215.6999499999999</v>
      </c>
      <c r="BG178" s="68">
        <v>1213.09998</v>
      </c>
      <c r="BH178" s="78">
        <v>0</v>
      </c>
      <c r="BI178" s="68">
        <v>0</v>
      </c>
      <c r="BJ178" s="68">
        <v>0</v>
      </c>
      <c r="BK178" s="68">
        <v>0</v>
      </c>
      <c r="BL178" s="68">
        <v>0</v>
      </c>
      <c r="BM178" s="68">
        <v>0</v>
      </c>
      <c r="BN178" s="68">
        <v>0</v>
      </c>
      <c r="BO178" s="68">
        <v>0</v>
      </c>
      <c r="BP178" s="68">
        <v>0</v>
      </c>
      <c r="BQ178">
        <v>0</v>
      </c>
      <c r="BR178">
        <v>0</v>
      </c>
      <c r="BS178" s="67">
        <v>0</v>
      </c>
      <c r="BT178" s="68">
        <f t="shared" si="22"/>
        <v>0</v>
      </c>
    </row>
    <row r="179" spans="1:72" hidden="1" x14ac:dyDescent="0.25">
      <c r="A179" s="21">
        <f t="shared" si="14"/>
        <v>0</v>
      </c>
      <c r="B179" s="21">
        <f t="shared" si="15"/>
        <v>0</v>
      </c>
      <c r="C179" s="21">
        <f t="shared" si="16"/>
        <v>0</v>
      </c>
      <c r="D179" s="21">
        <f t="shared" si="17"/>
        <v>0</v>
      </c>
      <c r="E179" s="21">
        <f t="shared" si="18"/>
        <v>0</v>
      </c>
      <c r="F179">
        <v>203</v>
      </c>
      <c r="G179" t="s">
        <v>979</v>
      </c>
      <c r="H179" t="s">
        <v>980</v>
      </c>
      <c r="I179" t="s">
        <v>981</v>
      </c>
      <c r="J179" t="s">
        <v>982</v>
      </c>
      <c r="K179" t="s">
        <v>484</v>
      </c>
      <c r="L179" t="s">
        <v>509</v>
      </c>
      <c r="N179" t="s">
        <v>722</v>
      </c>
      <c r="Q179" t="s">
        <v>934</v>
      </c>
      <c r="R179">
        <v>1</v>
      </c>
      <c r="S179">
        <v>1</v>
      </c>
      <c r="U179" t="s">
        <v>489</v>
      </c>
      <c r="V179" t="s">
        <v>151</v>
      </c>
      <c r="W179" t="s">
        <v>125</v>
      </c>
      <c r="X179">
        <v>0</v>
      </c>
      <c r="Y179">
        <v>0</v>
      </c>
      <c r="Z179">
        <v>0</v>
      </c>
      <c r="AA179">
        <v>0</v>
      </c>
      <c r="AB179">
        <v>0</v>
      </c>
      <c r="AC179">
        <v>0</v>
      </c>
      <c r="AD179">
        <v>0</v>
      </c>
      <c r="AE179">
        <v>0</v>
      </c>
      <c r="AF179">
        <v>0</v>
      </c>
      <c r="AG179">
        <v>0</v>
      </c>
      <c r="AH179">
        <v>0</v>
      </c>
      <c r="AI179">
        <v>0</v>
      </c>
      <c r="AJ179">
        <v>0</v>
      </c>
      <c r="AK179">
        <v>0</v>
      </c>
      <c r="AL179">
        <v>0</v>
      </c>
      <c r="AM179">
        <v>0</v>
      </c>
      <c r="AN179">
        <v>0</v>
      </c>
      <c r="AO179">
        <v>0</v>
      </c>
      <c r="AP179">
        <v>0</v>
      </c>
      <c r="AQ179">
        <v>0</v>
      </c>
      <c r="AR179">
        <v>0</v>
      </c>
      <c r="AS179">
        <v>0</v>
      </c>
      <c r="AT179">
        <v>0</v>
      </c>
      <c r="AU179">
        <v>0</v>
      </c>
      <c r="AV179" s="68">
        <v>261.20001000000002</v>
      </c>
      <c r="AW179" s="68">
        <v>256.70001000000002</v>
      </c>
      <c r="AX179" s="68">
        <v>266.60001</v>
      </c>
      <c r="AY179" s="68">
        <v>272.29998999999998</v>
      </c>
      <c r="AZ179" s="68">
        <v>250.8</v>
      </c>
      <c r="BA179" s="68">
        <v>246</v>
      </c>
      <c r="BB179" s="68">
        <v>257.29998999999998</v>
      </c>
      <c r="BC179" s="68">
        <v>226.39999</v>
      </c>
      <c r="BD179" s="68">
        <v>247.3</v>
      </c>
      <c r="BE179" s="68">
        <v>258.39999</v>
      </c>
      <c r="BF179" s="68">
        <v>256.79998999999998</v>
      </c>
      <c r="BG179" s="68">
        <v>271.29998999999998</v>
      </c>
      <c r="BH179" s="78">
        <v>0</v>
      </c>
      <c r="BI179" s="68">
        <v>0</v>
      </c>
      <c r="BJ179" s="68">
        <v>0</v>
      </c>
      <c r="BK179" s="68">
        <v>0</v>
      </c>
      <c r="BL179" s="68">
        <v>0</v>
      </c>
      <c r="BM179" s="68">
        <v>0</v>
      </c>
      <c r="BN179" s="68">
        <v>0</v>
      </c>
      <c r="BO179" s="68">
        <v>0</v>
      </c>
      <c r="BP179" s="68">
        <v>0</v>
      </c>
      <c r="BQ179">
        <v>0</v>
      </c>
      <c r="BR179">
        <v>0</v>
      </c>
      <c r="BS179" s="67">
        <v>0</v>
      </c>
      <c r="BT179" s="68">
        <f t="shared" si="22"/>
        <v>0</v>
      </c>
    </row>
    <row r="180" spans="1:72" hidden="1" x14ac:dyDescent="0.25">
      <c r="A180" s="21">
        <f t="shared" si="14"/>
        <v>0</v>
      </c>
      <c r="B180" s="21">
        <f t="shared" si="15"/>
        <v>0</v>
      </c>
      <c r="C180" s="21">
        <f t="shared" si="16"/>
        <v>0</v>
      </c>
      <c r="D180" s="21">
        <f t="shared" si="17"/>
        <v>0</v>
      </c>
      <c r="E180" s="21">
        <f t="shared" si="18"/>
        <v>0</v>
      </c>
      <c r="F180">
        <v>204</v>
      </c>
      <c r="G180" t="s">
        <v>983</v>
      </c>
      <c r="H180" t="s">
        <v>984</v>
      </c>
      <c r="I180" t="s">
        <v>985</v>
      </c>
      <c r="J180" t="s">
        <v>986</v>
      </c>
      <c r="K180" t="s">
        <v>484</v>
      </c>
      <c r="L180" t="s">
        <v>509</v>
      </c>
      <c r="N180" t="s">
        <v>722</v>
      </c>
      <c r="Q180" t="s">
        <v>934</v>
      </c>
      <c r="R180">
        <v>1</v>
      </c>
      <c r="S180">
        <v>1</v>
      </c>
      <c r="U180" t="s">
        <v>489</v>
      </c>
      <c r="V180" t="s">
        <v>151</v>
      </c>
      <c r="W180" t="s">
        <v>125</v>
      </c>
      <c r="X180">
        <v>0</v>
      </c>
      <c r="Y180">
        <v>0</v>
      </c>
      <c r="Z180">
        <v>0</v>
      </c>
      <c r="AA180">
        <v>0</v>
      </c>
      <c r="AB180">
        <v>0</v>
      </c>
      <c r="AC180">
        <v>0</v>
      </c>
      <c r="AD180">
        <v>0</v>
      </c>
      <c r="AE180">
        <v>0</v>
      </c>
      <c r="AF180">
        <v>0</v>
      </c>
      <c r="AG180">
        <v>0</v>
      </c>
      <c r="AH180">
        <v>0</v>
      </c>
      <c r="AI180">
        <v>0</v>
      </c>
      <c r="AJ180">
        <v>0</v>
      </c>
      <c r="AK180">
        <v>0</v>
      </c>
      <c r="AL180">
        <v>0</v>
      </c>
      <c r="AM180">
        <v>0</v>
      </c>
      <c r="AN180">
        <v>0</v>
      </c>
      <c r="AO180">
        <v>0</v>
      </c>
      <c r="AP180">
        <v>0</v>
      </c>
      <c r="AQ180">
        <v>0</v>
      </c>
      <c r="AR180">
        <v>0</v>
      </c>
      <c r="AS180">
        <v>0</v>
      </c>
      <c r="AT180">
        <v>0</v>
      </c>
      <c r="AU180">
        <v>0</v>
      </c>
      <c r="AV180" s="68">
        <v>63.3</v>
      </c>
      <c r="AW180" s="68">
        <v>65.5</v>
      </c>
      <c r="AX180" s="68">
        <v>63.1</v>
      </c>
      <c r="AY180" s="68">
        <v>62.5</v>
      </c>
      <c r="AZ180" s="68">
        <v>59.2</v>
      </c>
      <c r="BA180" s="68">
        <v>62.6</v>
      </c>
      <c r="BB180" s="68">
        <v>61.7</v>
      </c>
      <c r="BC180" s="68">
        <v>58.1</v>
      </c>
      <c r="BD180" s="68">
        <v>62.1</v>
      </c>
      <c r="BE180" s="68">
        <v>60.3</v>
      </c>
      <c r="BF180" s="68">
        <v>60.8</v>
      </c>
      <c r="BG180" s="68">
        <v>60.5</v>
      </c>
      <c r="BH180" s="78">
        <v>0</v>
      </c>
      <c r="BI180" s="68">
        <v>0</v>
      </c>
      <c r="BJ180" s="68">
        <v>0</v>
      </c>
      <c r="BK180" s="68">
        <v>0</v>
      </c>
      <c r="BL180" s="68">
        <v>0</v>
      </c>
      <c r="BM180" s="68">
        <v>0</v>
      </c>
      <c r="BN180" s="68">
        <v>0</v>
      </c>
      <c r="BO180" s="68">
        <v>0</v>
      </c>
      <c r="BP180" s="68">
        <v>0</v>
      </c>
      <c r="BQ180">
        <v>0</v>
      </c>
      <c r="BR180">
        <v>0</v>
      </c>
      <c r="BS180" s="67">
        <v>0</v>
      </c>
      <c r="BT180" s="68">
        <f t="shared" si="22"/>
        <v>0</v>
      </c>
    </row>
    <row r="181" spans="1:72" hidden="1" x14ac:dyDescent="0.25">
      <c r="A181" s="21">
        <f t="shared" si="14"/>
        <v>0</v>
      </c>
      <c r="B181" s="21">
        <f t="shared" si="15"/>
        <v>0</v>
      </c>
      <c r="C181" s="21">
        <f t="shared" si="16"/>
        <v>0</v>
      </c>
      <c r="D181" s="21">
        <f t="shared" si="17"/>
        <v>0</v>
      </c>
      <c r="E181" s="21">
        <f t="shared" si="18"/>
        <v>0</v>
      </c>
      <c r="F181">
        <v>205</v>
      </c>
      <c r="G181" t="s">
        <v>924</v>
      </c>
      <c r="H181" t="s">
        <v>924</v>
      </c>
      <c r="I181" t="s">
        <v>987</v>
      </c>
      <c r="J181" t="s">
        <v>987</v>
      </c>
      <c r="K181" t="s">
        <v>773</v>
      </c>
      <c r="L181" t="s">
        <v>509</v>
      </c>
      <c r="N181" t="s">
        <v>722</v>
      </c>
      <c r="O181" t="s">
        <v>894</v>
      </c>
      <c r="Q181" t="s">
        <v>486</v>
      </c>
      <c r="R181">
        <v>0</v>
      </c>
      <c r="S181">
        <v>0</v>
      </c>
      <c r="U181" t="s">
        <v>895</v>
      </c>
      <c r="V181" t="s">
        <v>162</v>
      </c>
      <c r="W181" t="s">
        <v>125</v>
      </c>
      <c r="X181">
        <v>0</v>
      </c>
      <c r="Y181">
        <v>0</v>
      </c>
      <c r="Z181">
        <v>0</v>
      </c>
      <c r="AA181">
        <v>0</v>
      </c>
      <c r="AB181">
        <v>0</v>
      </c>
      <c r="AC181">
        <v>0</v>
      </c>
      <c r="AD181">
        <v>0</v>
      </c>
      <c r="AE181">
        <v>0</v>
      </c>
      <c r="AF181">
        <v>0</v>
      </c>
      <c r="AG181">
        <v>0</v>
      </c>
      <c r="AH181">
        <v>0</v>
      </c>
      <c r="AI181">
        <v>0</v>
      </c>
      <c r="AJ181">
        <v>0</v>
      </c>
      <c r="AK181">
        <v>0</v>
      </c>
      <c r="AL181">
        <v>0</v>
      </c>
      <c r="AM181">
        <v>0</v>
      </c>
      <c r="AN181">
        <v>0</v>
      </c>
      <c r="AO181">
        <v>0</v>
      </c>
      <c r="AP181">
        <v>25633.045453999999</v>
      </c>
      <c r="AQ181">
        <v>23152.428152</v>
      </c>
      <c r="AR181">
        <v>25633.045453999999</v>
      </c>
      <c r="AS181">
        <v>48341.070590109899</v>
      </c>
      <c r="AT181">
        <v>49952.439609780202</v>
      </c>
      <c r="AU181">
        <v>48341.070590109899</v>
      </c>
      <c r="AV181" s="68">
        <v>0</v>
      </c>
      <c r="AW181" s="68">
        <v>0</v>
      </c>
      <c r="AX181" s="68">
        <v>0</v>
      </c>
      <c r="AY181" s="68">
        <v>0</v>
      </c>
      <c r="AZ181" s="68">
        <v>0</v>
      </c>
      <c r="BA181" s="68">
        <v>0</v>
      </c>
      <c r="BB181" s="68">
        <v>0</v>
      </c>
      <c r="BC181" s="68">
        <v>0</v>
      </c>
      <c r="BD181" s="68">
        <v>0</v>
      </c>
      <c r="BE181" s="68">
        <v>0</v>
      </c>
      <c r="BF181" s="68">
        <v>0</v>
      </c>
      <c r="BG181" s="68">
        <v>0</v>
      </c>
      <c r="BH181" s="78">
        <v>0</v>
      </c>
      <c r="BI181" s="68">
        <v>0</v>
      </c>
      <c r="BJ181" s="68">
        <v>0</v>
      </c>
      <c r="BK181" s="68">
        <v>0</v>
      </c>
      <c r="BL181" s="68">
        <v>0</v>
      </c>
      <c r="BM181" s="68">
        <v>0</v>
      </c>
      <c r="BN181" s="68">
        <v>0</v>
      </c>
      <c r="BO181" s="68">
        <v>0</v>
      </c>
      <c r="BP181" s="68">
        <v>0</v>
      </c>
      <c r="BQ181">
        <v>0</v>
      </c>
      <c r="BR181">
        <v>0</v>
      </c>
      <c r="BS181" s="67">
        <v>0</v>
      </c>
      <c r="BT181" s="68">
        <f t="shared" si="22"/>
        <v>0</v>
      </c>
    </row>
    <row r="182" spans="1:72" hidden="1" x14ac:dyDescent="0.25">
      <c r="A182" s="21">
        <f t="shared" si="14"/>
        <v>0</v>
      </c>
      <c r="B182" s="21">
        <f t="shared" si="15"/>
        <v>0</v>
      </c>
      <c r="C182" s="21">
        <f t="shared" si="16"/>
        <v>0</v>
      </c>
      <c r="D182" s="21">
        <f t="shared" si="17"/>
        <v>0</v>
      </c>
      <c r="E182" s="21">
        <f t="shared" si="18"/>
        <v>0</v>
      </c>
      <c r="F182">
        <v>206</v>
      </c>
      <c r="G182" t="s">
        <v>988</v>
      </c>
      <c r="H182" t="s">
        <v>843</v>
      </c>
      <c r="I182" t="s">
        <v>71</v>
      </c>
      <c r="J182" t="s">
        <v>71</v>
      </c>
      <c r="K182" t="s">
        <v>773</v>
      </c>
      <c r="L182" t="s">
        <v>509</v>
      </c>
      <c r="N182" t="s">
        <v>486</v>
      </c>
      <c r="O182" t="s">
        <v>831</v>
      </c>
      <c r="Q182" t="s">
        <v>486</v>
      </c>
      <c r="R182">
        <v>0</v>
      </c>
      <c r="S182">
        <v>0</v>
      </c>
      <c r="U182" t="s">
        <v>831</v>
      </c>
      <c r="V182" t="s">
        <v>71</v>
      </c>
      <c r="W182" t="s">
        <v>11</v>
      </c>
      <c r="X182">
        <v>0</v>
      </c>
      <c r="Y182">
        <v>0</v>
      </c>
      <c r="Z182">
        <v>0</v>
      </c>
      <c r="AA182">
        <v>0</v>
      </c>
      <c r="AB182">
        <v>0</v>
      </c>
      <c r="AC182">
        <v>0</v>
      </c>
      <c r="AD182">
        <v>0</v>
      </c>
      <c r="AE182">
        <v>0</v>
      </c>
      <c r="AF182">
        <v>0</v>
      </c>
      <c r="AG182">
        <v>0</v>
      </c>
      <c r="AH182">
        <v>0</v>
      </c>
      <c r="AI182">
        <v>0</v>
      </c>
      <c r="AJ182">
        <v>0</v>
      </c>
      <c r="AK182">
        <v>0</v>
      </c>
      <c r="AL182">
        <v>0</v>
      </c>
      <c r="AM182">
        <v>0</v>
      </c>
      <c r="AN182">
        <v>0</v>
      </c>
      <c r="AO182">
        <v>0</v>
      </c>
      <c r="AP182">
        <v>0</v>
      </c>
      <c r="AQ182">
        <v>0</v>
      </c>
      <c r="AR182">
        <v>0</v>
      </c>
      <c r="AS182">
        <v>0</v>
      </c>
      <c r="AT182">
        <v>0</v>
      </c>
      <c r="AU182">
        <v>0</v>
      </c>
      <c r="AV182" s="68">
        <v>1.6847826086956501</v>
      </c>
      <c r="AW182" s="68">
        <v>1.6847826086956501</v>
      </c>
      <c r="AX182" s="68">
        <v>1.6304347826087</v>
      </c>
      <c r="AY182" s="68">
        <v>0</v>
      </c>
      <c r="AZ182" s="68">
        <v>0</v>
      </c>
      <c r="BA182" s="68">
        <v>0</v>
      </c>
      <c r="BB182" s="68">
        <v>0</v>
      </c>
      <c r="BC182" s="68">
        <v>0</v>
      </c>
      <c r="BD182" s="68">
        <v>0</v>
      </c>
      <c r="BE182" s="68">
        <v>0</v>
      </c>
      <c r="BF182" s="68">
        <v>0</v>
      </c>
      <c r="BG182" s="68">
        <v>0</v>
      </c>
      <c r="BH182" s="78">
        <v>0</v>
      </c>
      <c r="BI182" s="68">
        <v>0</v>
      </c>
      <c r="BJ182" s="68">
        <v>0</v>
      </c>
      <c r="BK182" s="68">
        <v>0</v>
      </c>
      <c r="BL182" s="68">
        <v>0</v>
      </c>
      <c r="BM182" s="68">
        <v>0</v>
      </c>
      <c r="BN182" s="68">
        <v>0</v>
      </c>
      <c r="BO182" s="68">
        <v>0</v>
      </c>
      <c r="BP182" s="68">
        <v>0</v>
      </c>
      <c r="BQ182">
        <v>0</v>
      </c>
      <c r="BR182">
        <v>0</v>
      </c>
      <c r="BS182" s="67">
        <v>0</v>
      </c>
      <c r="BT182" s="68">
        <f t="shared" ref="BT182:BT187" si="23">SUM(BK182:BM182)</f>
        <v>0</v>
      </c>
    </row>
    <row r="183" spans="1:72" hidden="1" x14ac:dyDescent="0.25">
      <c r="A183" s="21">
        <f t="shared" si="14"/>
        <v>0</v>
      </c>
      <c r="B183" s="21">
        <f t="shared" si="15"/>
        <v>0</v>
      </c>
      <c r="C183" s="21">
        <f t="shared" si="16"/>
        <v>0</v>
      </c>
      <c r="D183" s="21">
        <f t="shared" si="17"/>
        <v>0</v>
      </c>
      <c r="E183" s="21">
        <f t="shared" si="18"/>
        <v>0</v>
      </c>
      <c r="F183">
        <v>207</v>
      </c>
      <c r="G183" t="s">
        <v>989</v>
      </c>
      <c r="H183" t="s">
        <v>989</v>
      </c>
      <c r="I183" t="s">
        <v>41</v>
      </c>
      <c r="J183" t="s">
        <v>41</v>
      </c>
      <c r="K183" t="s">
        <v>773</v>
      </c>
      <c r="L183" t="s">
        <v>509</v>
      </c>
      <c r="N183" t="s">
        <v>486</v>
      </c>
      <c r="O183" t="s">
        <v>831</v>
      </c>
      <c r="Q183" t="s">
        <v>486</v>
      </c>
      <c r="R183">
        <v>0</v>
      </c>
      <c r="S183">
        <v>0</v>
      </c>
      <c r="U183" t="s">
        <v>831</v>
      </c>
      <c r="V183" t="s">
        <v>41</v>
      </c>
      <c r="W183" t="s">
        <v>11</v>
      </c>
      <c r="X183">
        <v>0</v>
      </c>
      <c r="Y183">
        <v>0</v>
      </c>
      <c r="Z183">
        <v>0</v>
      </c>
      <c r="AA183">
        <v>0</v>
      </c>
      <c r="AB183">
        <v>0</v>
      </c>
      <c r="AC183">
        <v>0</v>
      </c>
      <c r="AD183">
        <v>0</v>
      </c>
      <c r="AE183">
        <v>0</v>
      </c>
      <c r="AF183">
        <v>0</v>
      </c>
      <c r="AG183">
        <v>0</v>
      </c>
      <c r="AH183">
        <v>0</v>
      </c>
      <c r="AI183">
        <v>0</v>
      </c>
      <c r="AJ183">
        <v>0</v>
      </c>
      <c r="AK183">
        <v>0</v>
      </c>
      <c r="AL183">
        <v>0</v>
      </c>
      <c r="AM183">
        <v>0</v>
      </c>
      <c r="AN183">
        <v>0</v>
      </c>
      <c r="AO183">
        <v>0</v>
      </c>
      <c r="AP183">
        <v>0</v>
      </c>
      <c r="AQ183">
        <v>0</v>
      </c>
      <c r="AR183">
        <v>0</v>
      </c>
      <c r="AS183">
        <v>0</v>
      </c>
      <c r="AT183">
        <v>0</v>
      </c>
      <c r="AU183">
        <v>0</v>
      </c>
      <c r="AV183" s="68">
        <v>2.02173913043478</v>
      </c>
      <c r="AW183" s="68">
        <v>2.02173913043478</v>
      </c>
      <c r="AX183" s="68">
        <v>1.9565217391304399</v>
      </c>
      <c r="AY183" s="68">
        <v>0</v>
      </c>
      <c r="AZ183" s="68">
        <v>0</v>
      </c>
      <c r="BA183" s="68">
        <v>0</v>
      </c>
      <c r="BB183" s="68">
        <v>0</v>
      </c>
      <c r="BC183" s="68">
        <v>0</v>
      </c>
      <c r="BD183" s="68">
        <v>0</v>
      </c>
      <c r="BE183" s="68">
        <v>0</v>
      </c>
      <c r="BF183" s="68">
        <v>0</v>
      </c>
      <c r="BG183" s="68">
        <v>0</v>
      </c>
      <c r="BH183" s="78">
        <v>0</v>
      </c>
      <c r="BI183" s="68">
        <v>0</v>
      </c>
      <c r="BJ183" s="68">
        <v>0</v>
      </c>
      <c r="BK183" s="68">
        <v>0</v>
      </c>
      <c r="BL183" s="68">
        <v>0</v>
      </c>
      <c r="BM183" s="68">
        <v>0</v>
      </c>
      <c r="BN183" s="68">
        <v>0</v>
      </c>
      <c r="BO183" s="68">
        <v>0</v>
      </c>
      <c r="BP183" s="68">
        <v>0</v>
      </c>
      <c r="BQ183">
        <v>0</v>
      </c>
      <c r="BR183">
        <v>0</v>
      </c>
      <c r="BS183" s="67">
        <v>0</v>
      </c>
      <c r="BT183" s="68">
        <f t="shared" si="23"/>
        <v>0</v>
      </c>
    </row>
    <row r="184" spans="1:72" hidden="1" x14ac:dyDescent="0.25">
      <c r="A184" s="21">
        <f t="shared" si="14"/>
        <v>0</v>
      </c>
      <c r="B184" s="21">
        <f t="shared" si="15"/>
        <v>0</v>
      </c>
      <c r="C184" s="21">
        <f t="shared" si="16"/>
        <v>0</v>
      </c>
      <c r="D184" s="21">
        <f t="shared" si="17"/>
        <v>0</v>
      </c>
      <c r="E184" s="21">
        <f t="shared" si="18"/>
        <v>0</v>
      </c>
      <c r="F184">
        <v>208</v>
      </c>
      <c r="G184" t="s">
        <v>990</v>
      </c>
      <c r="H184" t="s">
        <v>990</v>
      </c>
      <c r="I184" t="s">
        <v>43</v>
      </c>
      <c r="J184" t="s">
        <v>43</v>
      </c>
      <c r="K184" t="s">
        <v>773</v>
      </c>
      <c r="L184" t="s">
        <v>509</v>
      </c>
      <c r="M184" t="s">
        <v>140</v>
      </c>
      <c r="N184" t="s">
        <v>486</v>
      </c>
      <c r="O184" t="s">
        <v>831</v>
      </c>
      <c r="Q184" t="s">
        <v>486</v>
      </c>
      <c r="R184">
        <v>0</v>
      </c>
      <c r="S184">
        <v>0</v>
      </c>
      <c r="U184" t="s">
        <v>831</v>
      </c>
      <c r="V184" t="s">
        <v>43</v>
      </c>
      <c r="W184" t="s">
        <v>11</v>
      </c>
      <c r="X184">
        <v>0</v>
      </c>
      <c r="Y184">
        <v>0</v>
      </c>
      <c r="Z184">
        <v>0</v>
      </c>
      <c r="AA184">
        <v>0</v>
      </c>
      <c r="AB184">
        <v>0</v>
      </c>
      <c r="AC184">
        <v>0</v>
      </c>
      <c r="AD184">
        <v>0</v>
      </c>
      <c r="AE184">
        <v>0</v>
      </c>
      <c r="AF184">
        <v>0</v>
      </c>
      <c r="AG184">
        <v>0</v>
      </c>
      <c r="AH184">
        <v>0</v>
      </c>
      <c r="AI184">
        <v>0</v>
      </c>
      <c r="AJ184">
        <v>0</v>
      </c>
      <c r="AK184">
        <v>0</v>
      </c>
      <c r="AL184">
        <v>0</v>
      </c>
      <c r="AM184">
        <v>0</v>
      </c>
      <c r="AN184">
        <v>0</v>
      </c>
      <c r="AO184">
        <v>0</v>
      </c>
      <c r="AP184">
        <v>0</v>
      </c>
      <c r="AQ184">
        <v>0</v>
      </c>
      <c r="AR184">
        <v>0</v>
      </c>
      <c r="AS184">
        <v>0</v>
      </c>
      <c r="AT184">
        <v>0</v>
      </c>
      <c r="AU184">
        <v>0</v>
      </c>
      <c r="AV184" s="68">
        <v>0</v>
      </c>
      <c r="AW184" s="68">
        <v>0</v>
      </c>
      <c r="AX184" s="68">
        <v>0</v>
      </c>
      <c r="AY184" s="68">
        <v>2.02173913043478</v>
      </c>
      <c r="AZ184" s="68">
        <v>1.9565217391304399</v>
      </c>
      <c r="BA184" s="68">
        <v>2.02173913043478</v>
      </c>
      <c r="BB184" s="68">
        <v>0</v>
      </c>
      <c r="BC184" s="68">
        <v>0</v>
      </c>
      <c r="BD184" s="68">
        <v>0</v>
      </c>
      <c r="BE184" s="68">
        <v>0</v>
      </c>
      <c r="BF184" s="68">
        <v>0</v>
      </c>
      <c r="BG184" s="68">
        <v>0</v>
      </c>
      <c r="BH184" s="78">
        <v>0</v>
      </c>
      <c r="BI184" s="68">
        <v>0</v>
      </c>
      <c r="BJ184" s="68">
        <v>0</v>
      </c>
      <c r="BK184" s="68">
        <v>0</v>
      </c>
      <c r="BL184" s="68">
        <v>0</v>
      </c>
      <c r="BM184" s="68">
        <v>0</v>
      </c>
      <c r="BN184" s="68">
        <v>0</v>
      </c>
      <c r="BO184" s="68">
        <v>0</v>
      </c>
      <c r="BP184" s="68">
        <v>0</v>
      </c>
      <c r="BQ184">
        <v>0</v>
      </c>
      <c r="BR184">
        <v>0</v>
      </c>
      <c r="BS184" s="67">
        <v>0</v>
      </c>
      <c r="BT184" s="68">
        <f t="shared" si="23"/>
        <v>0</v>
      </c>
    </row>
    <row r="185" spans="1:72" hidden="1" x14ac:dyDescent="0.25">
      <c r="A185" s="21">
        <f t="shared" si="14"/>
        <v>0</v>
      </c>
      <c r="B185" s="21">
        <f t="shared" si="15"/>
        <v>0</v>
      </c>
      <c r="C185" s="21">
        <f t="shared" si="16"/>
        <v>0</v>
      </c>
      <c r="D185" s="21">
        <f t="shared" si="17"/>
        <v>0</v>
      </c>
      <c r="E185" s="21">
        <f t="shared" si="18"/>
        <v>0</v>
      </c>
      <c r="F185">
        <v>209</v>
      </c>
      <c r="G185" t="s">
        <v>991</v>
      </c>
      <c r="H185" t="s">
        <v>991</v>
      </c>
      <c r="I185" t="s">
        <v>61</v>
      </c>
      <c r="J185" t="s">
        <v>61</v>
      </c>
      <c r="K185" t="s">
        <v>773</v>
      </c>
      <c r="L185" t="s">
        <v>509</v>
      </c>
      <c r="M185" t="s">
        <v>140</v>
      </c>
      <c r="N185" t="s">
        <v>486</v>
      </c>
      <c r="O185" t="s">
        <v>831</v>
      </c>
      <c r="Q185" t="s">
        <v>486</v>
      </c>
      <c r="R185">
        <v>0</v>
      </c>
      <c r="S185">
        <v>0</v>
      </c>
      <c r="U185" t="s">
        <v>831</v>
      </c>
      <c r="V185" t="s">
        <v>61</v>
      </c>
      <c r="W185" t="s">
        <v>11</v>
      </c>
      <c r="X185">
        <v>0</v>
      </c>
      <c r="Y185">
        <v>0</v>
      </c>
      <c r="Z185">
        <v>0</v>
      </c>
      <c r="AA185">
        <v>0</v>
      </c>
      <c r="AB185">
        <v>0</v>
      </c>
      <c r="AC185">
        <v>0</v>
      </c>
      <c r="AD185">
        <v>0</v>
      </c>
      <c r="AE185">
        <v>0</v>
      </c>
      <c r="AF185">
        <v>0</v>
      </c>
      <c r="AG185">
        <v>0</v>
      </c>
      <c r="AH185">
        <v>0</v>
      </c>
      <c r="AI185">
        <v>0</v>
      </c>
      <c r="AJ185">
        <v>0</v>
      </c>
      <c r="AK185">
        <v>0</v>
      </c>
      <c r="AL185">
        <v>0</v>
      </c>
      <c r="AM185">
        <v>0</v>
      </c>
      <c r="AN185">
        <v>0</v>
      </c>
      <c r="AO185">
        <v>0</v>
      </c>
      <c r="AP185">
        <v>0</v>
      </c>
      <c r="AQ185">
        <v>0</v>
      </c>
      <c r="AR185">
        <v>0</v>
      </c>
      <c r="AS185">
        <v>0</v>
      </c>
      <c r="AT185">
        <v>0</v>
      </c>
      <c r="AU185">
        <v>0</v>
      </c>
      <c r="AV185" s="68">
        <v>0</v>
      </c>
      <c r="AW185" s="68">
        <v>0</v>
      </c>
      <c r="AX185" s="68">
        <v>0</v>
      </c>
      <c r="AY185" s="68">
        <v>2.3586956521739202</v>
      </c>
      <c r="AZ185" s="68">
        <v>2.2826086956521801</v>
      </c>
      <c r="BA185" s="68">
        <v>2.3586956521739202</v>
      </c>
      <c r="BB185" s="68">
        <v>2.3846153846153801</v>
      </c>
      <c r="BC185" s="68">
        <v>2.2307692307692299</v>
      </c>
      <c r="BD185" s="68">
        <v>2.3846153846153801</v>
      </c>
      <c r="BE185" s="68">
        <v>0</v>
      </c>
      <c r="BF185" s="68">
        <v>0</v>
      </c>
      <c r="BG185" s="68">
        <v>0</v>
      </c>
      <c r="BH185" s="78">
        <v>0</v>
      </c>
      <c r="BI185" s="68">
        <v>0</v>
      </c>
      <c r="BJ185" s="68">
        <v>0</v>
      </c>
      <c r="BK185" s="68">
        <v>0</v>
      </c>
      <c r="BL185" s="68">
        <v>0</v>
      </c>
      <c r="BM185" s="68">
        <v>0</v>
      </c>
      <c r="BN185" s="68">
        <v>0</v>
      </c>
      <c r="BO185" s="68">
        <v>0</v>
      </c>
      <c r="BP185" s="68">
        <v>0</v>
      </c>
      <c r="BQ185">
        <v>0</v>
      </c>
      <c r="BR185">
        <v>0</v>
      </c>
      <c r="BS185" s="67">
        <v>0</v>
      </c>
      <c r="BT185" s="68">
        <f t="shared" si="23"/>
        <v>0</v>
      </c>
    </row>
    <row r="186" spans="1:72" hidden="1" x14ac:dyDescent="0.25">
      <c r="A186" s="21">
        <f t="shared" si="14"/>
        <v>7065.800000000002</v>
      </c>
      <c r="B186" s="21">
        <f t="shared" si="15"/>
        <v>1789.600000000001</v>
      </c>
      <c r="C186" s="21">
        <f t="shared" si="16"/>
        <v>1831.9741935483871</v>
      </c>
      <c r="D186" s="21">
        <f t="shared" si="17"/>
        <v>1745.16129032258</v>
      </c>
      <c r="E186" s="21">
        <f t="shared" si="18"/>
        <v>1699.0645161290331</v>
      </c>
      <c r="F186">
        <v>211</v>
      </c>
      <c r="G186" t="s">
        <v>992</v>
      </c>
      <c r="H186" t="s">
        <v>992</v>
      </c>
      <c r="I186" t="s">
        <v>993</v>
      </c>
      <c r="J186" t="s">
        <v>993</v>
      </c>
      <c r="K186" t="s">
        <v>494</v>
      </c>
      <c r="L186" t="s">
        <v>509</v>
      </c>
      <c r="N186" t="s">
        <v>486</v>
      </c>
      <c r="O186" t="s">
        <v>570</v>
      </c>
      <c r="P186" t="s">
        <v>487</v>
      </c>
      <c r="Q186" t="s">
        <v>488</v>
      </c>
      <c r="R186">
        <v>0</v>
      </c>
      <c r="S186">
        <v>700</v>
      </c>
      <c r="T186">
        <v>0</v>
      </c>
      <c r="U186" t="s">
        <v>489</v>
      </c>
      <c r="V186" t="s">
        <v>151</v>
      </c>
      <c r="W186" t="s">
        <v>125</v>
      </c>
      <c r="X186">
        <v>0</v>
      </c>
      <c r="Y186">
        <v>0</v>
      </c>
      <c r="Z186">
        <v>0</v>
      </c>
      <c r="AA186">
        <v>0</v>
      </c>
      <c r="AB186">
        <v>0</v>
      </c>
      <c r="AC186">
        <v>0</v>
      </c>
      <c r="AD186">
        <v>0</v>
      </c>
      <c r="AE186">
        <v>0</v>
      </c>
      <c r="AF186">
        <v>0</v>
      </c>
      <c r="AG186">
        <v>0</v>
      </c>
      <c r="AH186">
        <v>0</v>
      </c>
      <c r="AI186">
        <v>0</v>
      </c>
      <c r="AJ186">
        <v>0</v>
      </c>
      <c r="AK186">
        <v>0</v>
      </c>
      <c r="AL186">
        <v>0</v>
      </c>
      <c r="AM186">
        <v>0</v>
      </c>
      <c r="AN186">
        <v>0</v>
      </c>
      <c r="AO186">
        <v>0</v>
      </c>
      <c r="AP186">
        <v>0</v>
      </c>
      <c r="AQ186">
        <v>0</v>
      </c>
      <c r="AR186">
        <v>0</v>
      </c>
      <c r="AS186">
        <v>0</v>
      </c>
      <c r="AT186">
        <v>0</v>
      </c>
      <c r="AU186">
        <v>0</v>
      </c>
      <c r="AV186" s="68">
        <v>0</v>
      </c>
      <c r="AW186" s="68">
        <v>0</v>
      </c>
      <c r="AX186" s="68">
        <v>0</v>
      </c>
      <c r="AY186" s="68">
        <v>0</v>
      </c>
      <c r="AZ186" s="68">
        <v>0</v>
      </c>
      <c r="BA186" s="68">
        <v>0</v>
      </c>
      <c r="BB186" s="68">
        <v>0</v>
      </c>
      <c r="BC186" s="68">
        <v>0</v>
      </c>
      <c r="BD186" s="68">
        <v>172.34285714285701</v>
      </c>
      <c r="BE186" s="68">
        <v>641.95714285714303</v>
      </c>
      <c r="BF186" s="68">
        <v>621.02258064516195</v>
      </c>
      <c r="BG186" s="68">
        <v>585.87741935483905</v>
      </c>
      <c r="BH186" s="78">
        <v>592.21935483871005</v>
      </c>
      <c r="BI186" s="68">
        <v>600.90322580645204</v>
      </c>
      <c r="BJ186" s="68">
        <v>596.47741935483896</v>
      </c>
      <c r="BK186" s="68">
        <v>685.03870967742</v>
      </c>
      <c r="BL186" s="68">
        <v>561.66129032258004</v>
      </c>
      <c r="BM186" s="68">
        <v>585.27419354838696</v>
      </c>
      <c r="BN186" s="68">
        <v>597.58064516129002</v>
      </c>
      <c r="BO186" s="68">
        <v>554.716589861751</v>
      </c>
      <c r="BP186" s="68">
        <v>592.86405529953902</v>
      </c>
      <c r="BQ186">
        <v>583.96451612903195</v>
      </c>
      <c r="BR186">
        <v>597.74516129032304</v>
      </c>
      <c r="BS186" s="67">
        <v>517.35483870967801</v>
      </c>
      <c r="BT186" s="68">
        <f>SUM(BP186:BR186)</f>
        <v>1774.573732718894</v>
      </c>
    </row>
    <row r="187" spans="1:72" hidden="1" x14ac:dyDescent="0.25">
      <c r="A187" s="21">
        <f t="shared" si="14"/>
        <v>734.99999000000003</v>
      </c>
      <c r="B187" s="21">
        <f t="shared" si="15"/>
        <v>119.99999</v>
      </c>
      <c r="C187" s="21">
        <f t="shared" si="16"/>
        <v>180</v>
      </c>
      <c r="D187" s="21">
        <f t="shared" si="17"/>
        <v>105</v>
      </c>
      <c r="E187" s="21">
        <f t="shared" si="18"/>
        <v>330</v>
      </c>
      <c r="F187">
        <v>212</v>
      </c>
      <c r="G187" t="s">
        <v>994</v>
      </c>
      <c r="H187" t="s">
        <v>995</v>
      </c>
      <c r="I187" t="s">
        <v>996</v>
      </c>
      <c r="J187" t="s">
        <v>996</v>
      </c>
      <c r="K187" t="s">
        <v>773</v>
      </c>
      <c r="L187" t="s">
        <v>509</v>
      </c>
      <c r="N187" t="s">
        <v>486</v>
      </c>
      <c r="O187" t="s">
        <v>882</v>
      </c>
      <c r="Q187" t="s">
        <v>486</v>
      </c>
      <c r="R187">
        <v>0</v>
      </c>
      <c r="S187">
        <v>0</v>
      </c>
      <c r="U187" t="s">
        <v>883</v>
      </c>
      <c r="V187" t="s">
        <v>996</v>
      </c>
      <c r="W187" t="s">
        <v>91</v>
      </c>
      <c r="X187">
        <v>0</v>
      </c>
      <c r="Y187">
        <v>0</v>
      </c>
      <c r="Z187">
        <v>0</v>
      </c>
      <c r="AA187">
        <v>0</v>
      </c>
      <c r="AB187">
        <v>0</v>
      </c>
      <c r="AC187">
        <v>0</v>
      </c>
      <c r="AD187">
        <v>0</v>
      </c>
      <c r="AE187">
        <v>0</v>
      </c>
      <c r="AF187">
        <v>0</v>
      </c>
      <c r="AG187">
        <v>0</v>
      </c>
      <c r="AH187">
        <v>0</v>
      </c>
      <c r="AI187">
        <v>0</v>
      </c>
      <c r="AJ187">
        <v>0</v>
      </c>
      <c r="AK187">
        <v>0</v>
      </c>
      <c r="AL187">
        <v>0</v>
      </c>
      <c r="AM187">
        <v>0</v>
      </c>
      <c r="AN187">
        <v>0</v>
      </c>
      <c r="AO187">
        <v>0</v>
      </c>
      <c r="AP187">
        <v>0</v>
      </c>
      <c r="AQ187">
        <v>0</v>
      </c>
      <c r="AR187">
        <v>0</v>
      </c>
      <c r="AS187">
        <v>0</v>
      </c>
      <c r="AT187">
        <v>0</v>
      </c>
      <c r="AU187">
        <v>0</v>
      </c>
      <c r="AV187" s="68">
        <v>0</v>
      </c>
      <c r="AW187" s="68">
        <v>0</v>
      </c>
      <c r="AX187" s="68">
        <v>0</v>
      </c>
      <c r="AY187" s="68">
        <v>0</v>
      </c>
      <c r="AZ187" s="68">
        <v>0</v>
      </c>
      <c r="BA187" s="68">
        <v>0</v>
      </c>
      <c r="BB187" s="68">
        <v>47.692307692307701</v>
      </c>
      <c r="BC187" s="68">
        <v>44.615384615384599</v>
      </c>
      <c r="BD187" s="68">
        <v>47.692307692307701</v>
      </c>
      <c r="BE187" s="68">
        <v>35.604395604395599</v>
      </c>
      <c r="BF187" s="68">
        <v>36.791208791208803</v>
      </c>
      <c r="BG187" s="68">
        <v>35.604395604395599</v>
      </c>
      <c r="BH187" s="78">
        <v>40.434780000000003</v>
      </c>
      <c r="BI187" s="68">
        <v>40.434780000000003</v>
      </c>
      <c r="BJ187" s="68">
        <v>39.130429999999997</v>
      </c>
      <c r="BK187" s="68">
        <v>0</v>
      </c>
      <c r="BL187" s="68">
        <v>180</v>
      </c>
      <c r="BM187" s="68">
        <v>0</v>
      </c>
      <c r="BN187" s="68">
        <v>0</v>
      </c>
      <c r="BO187" s="68">
        <v>0</v>
      </c>
      <c r="BP187" s="68">
        <v>105</v>
      </c>
      <c r="BQ187">
        <v>45</v>
      </c>
      <c r="BR187">
        <v>120</v>
      </c>
      <c r="BS187" s="67">
        <v>165</v>
      </c>
      <c r="BT187" s="68">
        <f t="shared" si="23"/>
        <v>180</v>
      </c>
    </row>
    <row r="188" spans="1:72" hidden="1" x14ac:dyDescent="0.25">
      <c r="A188" s="21">
        <f t="shared" si="14"/>
        <v>2964.25</v>
      </c>
      <c r="B188" s="21">
        <f t="shared" si="15"/>
        <v>499.25000000000006</v>
      </c>
      <c r="C188" s="21">
        <f t="shared" si="16"/>
        <v>1199.5806451612902</v>
      </c>
      <c r="D188" s="21">
        <f t="shared" si="17"/>
        <v>446.87096774193571</v>
      </c>
      <c r="E188" s="21">
        <f t="shared" si="18"/>
        <v>818.54838709677404</v>
      </c>
      <c r="F188">
        <v>215</v>
      </c>
      <c r="G188" t="s">
        <v>997</v>
      </c>
      <c r="H188" t="s">
        <v>997</v>
      </c>
      <c r="I188" t="s">
        <v>998</v>
      </c>
      <c r="J188" t="s">
        <v>998</v>
      </c>
      <c r="K188" t="s">
        <v>494</v>
      </c>
      <c r="L188" t="s">
        <v>509</v>
      </c>
      <c r="N188" t="s">
        <v>722</v>
      </c>
      <c r="Q188" t="s">
        <v>488</v>
      </c>
      <c r="R188">
        <v>0</v>
      </c>
      <c r="S188">
        <v>0</v>
      </c>
      <c r="U188" t="s">
        <v>489</v>
      </c>
      <c r="V188" t="s">
        <v>151</v>
      </c>
      <c r="W188" t="s">
        <v>125</v>
      </c>
      <c r="X188">
        <v>0</v>
      </c>
      <c r="Y188">
        <v>0</v>
      </c>
      <c r="Z188">
        <v>0</v>
      </c>
      <c r="AA188">
        <v>0</v>
      </c>
      <c r="AB188">
        <v>0</v>
      </c>
      <c r="AC188">
        <v>0</v>
      </c>
      <c r="AD188">
        <v>0</v>
      </c>
      <c r="AE188">
        <v>0</v>
      </c>
      <c r="AF188">
        <v>0</v>
      </c>
      <c r="AG188">
        <v>0</v>
      </c>
      <c r="AH188">
        <v>0</v>
      </c>
      <c r="AI188">
        <v>0</v>
      </c>
      <c r="AJ188">
        <v>0</v>
      </c>
      <c r="AK188">
        <v>0</v>
      </c>
      <c r="AL188">
        <v>0</v>
      </c>
      <c r="AM188">
        <v>0</v>
      </c>
      <c r="AN188">
        <v>0</v>
      </c>
      <c r="AO188">
        <v>0</v>
      </c>
      <c r="AP188">
        <v>0</v>
      </c>
      <c r="AQ188">
        <v>0</v>
      </c>
      <c r="AR188">
        <v>0</v>
      </c>
      <c r="AS188">
        <v>0</v>
      </c>
      <c r="AT188">
        <v>0</v>
      </c>
      <c r="AU188">
        <v>0</v>
      </c>
      <c r="AV188" s="68">
        <v>0</v>
      </c>
      <c r="AW188" s="68">
        <v>0</v>
      </c>
      <c r="AX188" s="68">
        <v>0</v>
      </c>
      <c r="AY188" s="68">
        <v>0</v>
      </c>
      <c r="AZ188" s="68">
        <v>0</v>
      </c>
      <c r="BA188" s="68">
        <v>0</v>
      </c>
      <c r="BB188" s="68">
        <v>0</v>
      </c>
      <c r="BC188" s="68">
        <v>0</v>
      </c>
      <c r="BD188" s="68">
        <v>0</v>
      </c>
      <c r="BE188" s="68">
        <v>0</v>
      </c>
      <c r="BF188" s="68">
        <v>192.727272727273</v>
      </c>
      <c r="BG188" s="68">
        <v>368.02272727272702</v>
      </c>
      <c r="BH188" s="78">
        <v>461.50806451612902</v>
      </c>
      <c r="BI188" s="68">
        <v>8.7096774193548399</v>
      </c>
      <c r="BJ188" s="68">
        <v>29.032258064516199</v>
      </c>
      <c r="BK188" s="68">
        <v>68.032258064516199</v>
      </c>
      <c r="BL188" s="68">
        <v>781.03440860215005</v>
      </c>
      <c r="BM188" s="68">
        <v>350.51397849462398</v>
      </c>
      <c r="BN188" s="68">
        <v>18.169354838709701</v>
      </c>
      <c r="BO188" s="68">
        <v>136.5</v>
      </c>
      <c r="BP188" s="68">
        <v>292.20161290322602</v>
      </c>
      <c r="BQ188">
        <v>159.148387096774</v>
      </c>
      <c r="BR188">
        <v>249.666666666667</v>
      </c>
      <c r="BS188" s="67">
        <v>409.73333333333301</v>
      </c>
      <c r="BT188" s="68">
        <f>SUM(BP188:BR188)</f>
        <v>701.01666666666699</v>
      </c>
    </row>
    <row r="189" spans="1:72" hidden="1" x14ac:dyDescent="0.25">
      <c r="A189" s="21">
        <f t="shared" si="14"/>
        <v>0</v>
      </c>
      <c r="B189" s="21">
        <f t="shared" si="15"/>
        <v>0</v>
      </c>
      <c r="C189" s="21">
        <f t="shared" si="16"/>
        <v>0</v>
      </c>
      <c r="D189" s="21">
        <f t="shared" si="17"/>
        <v>0</v>
      </c>
      <c r="E189" s="21">
        <f t="shared" si="18"/>
        <v>0</v>
      </c>
      <c r="F189">
        <v>216</v>
      </c>
      <c r="G189" t="s">
        <v>999</v>
      </c>
      <c r="H189" t="s">
        <v>999</v>
      </c>
      <c r="I189" t="s">
        <v>19</v>
      </c>
      <c r="J189" t="s">
        <v>19</v>
      </c>
      <c r="K189" t="s">
        <v>773</v>
      </c>
      <c r="L189" t="s">
        <v>509</v>
      </c>
      <c r="N189" t="s">
        <v>486</v>
      </c>
      <c r="O189" t="s">
        <v>831</v>
      </c>
      <c r="Q189" t="s">
        <v>486</v>
      </c>
      <c r="R189">
        <v>0</v>
      </c>
      <c r="S189">
        <v>0</v>
      </c>
      <c r="U189" t="s">
        <v>831</v>
      </c>
      <c r="V189" t="s">
        <v>19</v>
      </c>
      <c r="W189" t="s">
        <v>11</v>
      </c>
      <c r="X189">
        <v>0</v>
      </c>
      <c r="Y189">
        <v>0</v>
      </c>
      <c r="Z189">
        <v>0</v>
      </c>
      <c r="AA189">
        <v>0</v>
      </c>
      <c r="AB189">
        <v>0</v>
      </c>
      <c r="AC189">
        <v>0</v>
      </c>
      <c r="AD189">
        <v>0</v>
      </c>
      <c r="AE189">
        <v>0</v>
      </c>
      <c r="AF189">
        <v>0</v>
      </c>
      <c r="AG189">
        <v>0</v>
      </c>
      <c r="AH189">
        <v>0</v>
      </c>
      <c r="AI189">
        <v>0</v>
      </c>
      <c r="AJ189">
        <v>0</v>
      </c>
      <c r="AK189">
        <v>0</v>
      </c>
      <c r="AL189">
        <v>0</v>
      </c>
      <c r="AM189">
        <v>0</v>
      </c>
      <c r="AN189">
        <v>0</v>
      </c>
      <c r="AO189">
        <v>0</v>
      </c>
      <c r="AP189">
        <v>0</v>
      </c>
      <c r="AQ189">
        <v>0</v>
      </c>
      <c r="AR189">
        <v>0</v>
      </c>
      <c r="AS189">
        <v>0</v>
      </c>
      <c r="AT189">
        <v>0</v>
      </c>
      <c r="AU189">
        <v>0</v>
      </c>
      <c r="AV189" s="68">
        <v>0</v>
      </c>
      <c r="AW189" s="68">
        <v>0</v>
      </c>
      <c r="AX189" s="68">
        <v>0</v>
      </c>
      <c r="AY189" s="68">
        <v>0</v>
      </c>
      <c r="AZ189" s="68">
        <v>0</v>
      </c>
      <c r="BA189" s="68">
        <v>0</v>
      </c>
      <c r="BB189" s="68">
        <v>0</v>
      </c>
      <c r="BC189" s="68">
        <v>0</v>
      </c>
      <c r="BD189" s="68">
        <v>0</v>
      </c>
      <c r="BE189" s="68">
        <v>0.98901098901098905</v>
      </c>
      <c r="BF189" s="68">
        <v>1.0219780219780199</v>
      </c>
      <c r="BG189" s="68">
        <v>0.98901098901098905</v>
      </c>
      <c r="BH189" s="78">
        <v>0</v>
      </c>
      <c r="BI189" s="68">
        <v>0</v>
      </c>
      <c r="BJ189" s="68">
        <v>0</v>
      </c>
      <c r="BK189" s="68">
        <v>0</v>
      </c>
      <c r="BL189" s="68">
        <v>0</v>
      </c>
      <c r="BM189" s="68">
        <v>0</v>
      </c>
      <c r="BN189" s="68">
        <v>0</v>
      </c>
      <c r="BO189" s="68">
        <v>0</v>
      </c>
      <c r="BP189" s="68">
        <v>0</v>
      </c>
      <c r="BQ189">
        <v>0</v>
      </c>
      <c r="BR189">
        <v>0</v>
      </c>
      <c r="BS189" s="67">
        <v>0</v>
      </c>
      <c r="BT189" s="68">
        <f>SUM(BK189:BM189)</f>
        <v>0</v>
      </c>
    </row>
    <row r="190" spans="1:72" hidden="1" x14ac:dyDescent="0.25">
      <c r="A190" s="21">
        <f t="shared" ref="A190" si="24">SUM(BH190:BS190)</f>
        <v>131540</v>
      </c>
      <c r="B190" s="21">
        <f t="shared" ref="B190" si="25">SUM(BH190:BJ190)</f>
        <v>29515.9333333334</v>
      </c>
      <c r="C190" s="21">
        <f t="shared" ref="C190" si="26">SUM(BK190:BM190)</f>
        <v>37014.615053763395</v>
      </c>
      <c r="D190" s="21">
        <f t="shared" ref="D190" si="27">SUM(BN190:BP190)</f>
        <v>32790.419354838697</v>
      </c>
      <c r="E190" s="21">
        <f t="shared" ref="E190" si="28">SUM(BQ190:BS190)</f>
        <v>32219.032258064497</v>
      </c>
      <c r="F190">
        <v>217</v>
      </c>
      <c r="G190" t="s">
        <v>1000</v>
      </c>
      <c r="H190" t="s">
        <v>1001</v>
      </c>
      <c r="I190" t="s">
        <v>1002</v>
      </c>
      <c r="J190" t="s">
        <v>1002</v>
      </c>
      <c r="K190" t="s">
        <v>494</v>
      </c>
      <c r="L190" t="s">
        <v>509</v>
      </c>
      <c r="N190" t="s">
        <v>722</v>
      </c>
      <c r="Q190" t="s">
        <v>488</v>
      </c>
      <c r="R190">
        <v>0</v>
      </c>
      <c r="S190">
        <v>0</v>
      </c>
      <c r="U190" t="s">
        <v>489</v>
      </c>
      <c r="V190" t="s">
        <v>151</v>
      </c>
      <c r="W190" t="s">
        <v>125</v>
      </c>
      <c r="X190">
        <v>0</v>
      </c>
      <c r="Y190">
        <v>0</v>
      </c>
      <c r="Z190">
        <v>0</v>
      </c>
      <c r="AA190">
        <v>0</v>
      </c>
      <c r="AB190">
        <v>0</v>
      </c>
      <c r="AC190">
        <v>0</v>
      </c>
      <c r="AD190">
        <v>0</v>
      </c>
      <c r="AE190">
        <v>0</v>
      </c>
      <c r="AF190">
        <v>0</v>
      </c>
      <c r="AG190">
        <v>0</v>
      </c>
      <c r="AH190">
        <v>0</v>
      </c>
      <c r="AI190">
        <v>0</v>
      </c>
      <c r="AJ190">
        <v>0</v>
      </c>
      <c r="AK190">
        <v>0</v>
      </c>
      <c r="AL190">
        <v>0</v>
      </c>
      <c r="AM190">
        <v>0</v>
      </c>
      <c r="AN190">
        <v>0</v>
      </c>
      <c r="AO190">
        <v>0</v>
      </c>
      <c r="AP190">
        <v>0</v>
      </c>
      <c r="AQ190">
        <v>0</v>
      </c>
      <c r="AR190">
        <v>0</v>
      </c>
      <c r="AS190">
        <v>0</v>
      </c>
      <c r="AT190">
        <v>0</v>
      </c>
      <c r="AU190">
        <v>0</v>
      </c>
      <c r="AV190" s="68">
        <v>0</v>
      </c>
      <c r="AW190" s="68">
        <v>0</v>
      </c>
      <c r="AX190" s="68">
        <v>0</v>
      </c>
      <c r="AY190" s="68">
        <v>0</v>
      </c>
      <c r="AZ190" s="68">
        <v>0</v>
      </c>
      <c r="BA190" s="68">
        <v>0</v>
      </c>
      <c r="BB190" s="68">
        <v>0</v>
      </c>
      <c r="BC190" s="68">
        <v>0</v>
      </c>
      <c r="BD190" s="68">
        <v>0</v>
      </c>
      <c r="BE190" s="68">
        <v>0.98901098901098905</v>
      </c>
      <c r="BF190" s="68">
        <v>1.0219780219780199</v>
      </c>
      <c r="BG190" s="68">
        <v>0</v>
      </c>
      <c r="BH190" s="78">
        <v>0</v>
      </c>
      <c r="BI190" s="68">
        <v>15886.3666666667</v>
      </c>
      <c r="BJ190" s="68">
        <v>13629.5666666667</v>
      </c>
      <c r="BK190" s="68">
        <v>13976.0344086021</v>
      </c>
      <c r="BL190" s="68">
        <v>12531.7322580645</v>
      </c>
      <c r="BM190" s="68">
        <v>10506.848387096799</v>
      </c>
      <c r="BN190" s="68">
        <v>11067.3891129032</v>
      </c>
      <c r="BO190" s="68">
        <v>10093.125</v>
      </c>
      <c r="BP190" s="68">
        <v>11629.905241935499</v>
      </c>
      <c r="BQ190">
        <v>10577.859844271399</v>
      </c>
      <c r="BR190">
        <v>11093.3014460512</v>
      </c>
      <c r="BS190" s="67">
        <v>10547.870967741899</v>
      </c>
      <c r="BT190" s="68">
        <f>SUM(BP190:BR190)</f>
        <v>33301.066532258097</v>
      </c>
    </row>
    <row r="191" spans="1:72" hidden="1" x14ac:dyDescent="0.25">
      <c r="A191" s="21">
        <f t="shared" ref="A191" si="29">SUM(BH191:BS191)</f>
        <v>13</v>
      </c>
      <c r="B191" s="21">
        <f t="shared" ref="B191" si="30">SUM(BH191:BJ191)</f>
        <v>0</v>
      </c>
      <c r="C191" s="21">
        <f t="shared" ref="C191" si="31">SUM(BK191:BM191)</f>
        <v>13</v>
      </c>
      <c r="D191" s="21">
        <f t="shared" ref="D191" si="32">SUM(BN191:BP191)</f>
        <v>0</v>
      </c>
      <c r="E191" s="21">
        <f t="shared" ref="E191" si="33">SUM(BQ191:BS191)</f>
        <v>0</v>
      </c>
      <c r="F191">
        <v>218</v>
      </c>
      <c r="G191" t="s">
        <v>1003</v>
      </c>
      <c r="H191" t="s">
        <v>1003</v>
      </c>
      <c r="I191" t="s">
        <v>1004</v>
      </c>
      <c r="J191" t="s">
        <v>1004</v>
      </c>
      <c r="K191" t="s">
        <v>773</v>
      </c>
      <c r="L191" t="s">
        <v>509</v>
      </c>
      <c r="N191" t="s">
        <v>486</v>
      </c>
      <c r="O191" t="s">
        <v>831</v>
      </c>
      <c r="Q191" t="s">
        <v>486</v>
      </c>
      <c r="R191">
        <v>0</v>
      </c>
      <c r="S191">
        <v>0</v>
      </c>
      <c r="U191" t="s">
        <v>831</v>
      </c>
      <c r="V191" t="s">
        <v>1004</v>
      </c>
      <c r="W191" t="s">
        <v>11</v>
      </c>
      <c r="BH191" s="67">
        <v>0</v>
      </c>
      <c r="BI191">
        <v>0</v>
      </c>
      <c r="BJ191">
        <v>0</v>
      </c>
      <c r="BK191" s="68">
        <v>0</v>
      </c>
      <c r="BL191" s="68">
        <v>13</v>
      </c>
      <c r="BM191" s="68">
        <v>0</v>
      </c>
      <c r="BN191" s="68">
        <v>0</v>
      </c>
      <c r="BO191" s="68">
        <v>0</v>
      </c>
      <c r="BP191" s="68">
        <v>0</v>
      </c>
      <c r="BQ191">
        <v>0</v>
      </c>
      <c r="BR191">
        <v>0</v>
      </c>
      <c r="BS191" s="67">
        <v>0</v>
      </c>
      <c r="BT191" s="68">
        <f t="shared" ref="BT191:BT192" si="34">SUM(BK191:BM191)</f>
        <v>13</v>
      </c>
    </row>
    <row r="192" spans="1:72" hidden="1" x14ac:dyDescent="0.25">
      <c r="A192" s="21">
        <f t="shared" ref="A192" si="35">SUM(BH192:BS192)</f>
        <v>6</v>
      </c>
      <c r="B192" s="21">
        <f t="shared" ref="B192" si="36">SUM(BH192:BJ192)</f>
        <v>0</v>
      </c>
      <c r="C192" s="21">
        <f t="shared" ref="C192" si="37">SUM(BK192:BM192)</f>
        <v>0</v>
      </c>
      <c r="D192" s="21">
        <f t="shared" ref="D192" si="38">SUM(BN192:BP192)</f>
        <v>0</v>
      </c>
      <c r="E192" s="21">
        <f t="shared" ref="E192" si="39">SUM(BQ192:BS192)</f>
        <v>6</v>
      </c>
      <c r="F192">
        <v>219</v>
      </c>
      <c r="G192" t="s">
        <v>1005</v>
      </c>
      <c r="H192" t="s">
        <v>1005</v>
      </c>
      <c r="I192" t="s">
        <v>13</v>
      </c>
      <c r="J192" t="s">
        <v>13</v>
      </c>
      <c r="K192" t="s">
        <v>773</v>
      </c>
      <c r="L192" t="s">
        <v>509</v>
      </c>
      <c r="N192" t="s">
        <v>486</v>
      </c>
      <c r="O192" t="s">
        <v>831</v>
      </c>
      <c r="Q192" t="s">
        <v>486</v>
      </c>
      <c r="R192">
        <v>0</v>
      </c>
      <c r="S192">
        <v>0</v>
      </c>
      <c r="U192" t="s">
        <v>831</v>
      </c>
      <c r="V192" t="s">
        <v>13</v>
      </c>
      <c r="W192" t="s">
        <v>11</v>
      </c>
      <c r="BP192">
        <v>0</v>
      </c>
      <c r="BQ192">
        <v>0</v>
      </c>
      <c r="BR192">
        <v>0</v>
      </c>
      <c r="BS192" s="67">
        <v>6</v>
      </c>
      <c r="BT192" s="68">
        <f t="shared" si="34"/>
        <v>0</v>
      </c>
    </row>
    <row r="193" spans="1:72" x14ac:dyDescent="0.25">
      <c r="A193" s="21"/>
      <c r="B193" s="21"/>
      <c r="C193" s="21"/>
      <c r="D193" s="21"/>
      <c r="E193" s="21"/>
    </row>
    <row r="195" spans="1:72" s="58" customFormat="1" x14ac:dyDescent="0.25">
      <c r="A195" s="57"/>
      <c r="B195" s="57"/>
      <c r="C195" s="57"/>
      <c r="D195" s="57"/>
      <c r="E195" s="57"/>
      <c r="AV195"/>
      <c r="BG195"/>
      <c r="BH195" s="67"/>
      <c r="BS195" s="67"/>
    </row>
    <row r="196" spans="1:72" x14ac:dyDescent="0.25">
      <c r="A196" s="21"/>
      <c r="AP196" s="21"/>
      <c r="AQ196" s="21"/>
      <c r="AR196" s="21"/>
      <c r="AS196" s="21"/>
      <c r="AT196" s="21"/>
      <c r="AU196" s="21"/>
      <c r="AW196" s="21"/>
    </row>
    <row r="197" spans="1:72" x14ac:dyDescent="0.25">
      <c r="A197" s="24"/>
      <c r="B197" s="24"/>
      <c r="C197" s="24"/>
      <c r="D197" s="24"/>
      <c r="E197" s="24"/>
      <c r="G197" s="21"/>
      <c r="H197" s="21"/>
      <c r="I197" s="21"/>
      <c r="J197" s="21"/>
      <c r="X197" s="24"/>
    </row>
    <row r="198" spans="1:72" x14ac:dyDescent="0.25">
      <c r="A198" s="24">
        <f>SUM(A2:A195)</f>
        <v>5802610.4503902141</v>
      </c>
      <c r="B198" s="24">
        <f>SUM(B2:B195)</f>
        <v>1604189.4646947312</v>
      </c>
      <c r="C198" s="24">
        <f t="shared" ref="C198:E198" si="40">SUM(C2:C195)</f>
        <v>1531825.0266650538</v>
      </c>
      <c r="D198" s="24">
        <f t="shared" si="40"/>
        <v>1057664.1937676156</v>
      </c>
      <c r="E198" s="24">
        <f t="shared" si="40"/>
        <v>1608931.7652628131</v>
      </c>
      <c r="F198" s="24">
        <f>B198+C198+D198+E198</f>
        <v>5802610.4503902141</v>
      </c>
      <c r="G198" s="21"/>
      <c r="W198" s="24">
        <f>SUM(W2:W195)</f>
        <v>0</v>
      </c>
      <c r="X198" s="24">
        <f t="shared" ref="X198:AX198" si="41">SUM(X2:X195)</f>
        <v>725518.90140086412</v>
      </c>
      <c r="Y198" s="24">
        <f t="shared" si="41"/>
        <v>721163.1451633377</v>
      </c>
      <c r="Z198" s="24">
        <f t="shared" si="41"/>
        <v>694039.07866273879</v>
      </c>
      <c r="AA198" s="24">
        <f t="shared" si="41"/>
        <v>721211.58696250455</v>
      </c>
      <c r="AB198" s="24">
        <f t="shared" si="41"/>
        <v>702128.9587632136</v>
      </c>
      <c r="AC198" s="24">
        <f t="shared" si="41"/>
        <v>718930.30092269345</v>
      </c>
      <c r="AD198" s="24">
        <f t="shared" si="41"/>
        <v>718151.38733822177</v>
      </c>
      <c r="AE198" s="24">
        <f t="shared" si="41"/>
        <v>653916.2531428287</v>
      </c>
      <c r="AF198" s="24">
        <f t="shared" si="41"/>
        <v>724192.86449844111</v>
      </c>
      <c r="AG198" s="24">
        <f t="shared" si="41"/>
        <v>683622.79202359123</v>
      </c>
      <c r="AH198" s="24">
        <f t="shared" si="41"/>
        <v>714341.97337594838</v>
      </c>
      <c r="AI198" s="24">
        <f t="shared" si="41"/>
        <v>699951.04360580805</v>
      </c>
      <c r="AJ198" s="24">
        <f t="shared" si="41"/>
        <v>602814.38904724992</v>
      </c>
      <c r="AK198" s="24">
        <f t="shared" si="41"/>
        <v>605413.18112939503</v>
      </c>
      <c r="AL198" s="24">
        <f t="shared" si="41"/>
        <v>579272.44822639471</v>
      </c>
      <c r="AM198" s="24">
        <f t="shared" si="41"/>
        <v>590614.80875578604</v>
      </c>
      <c r="AN198" s="24">
        <f t="shared" si="41"/>
        <v>584760.98952641059</v>
      </c>
      <c r="AO198" s="24">
        <f t="shared" si="41"/>
        <v>596326.02001468837</v>
      </c>
      <c r="AP198" s="24">
        <f t="shared" si="41"/>
        <v>517929.05625198362</v>
      </c>
      <c r="AQ198" s="24">
        <f t="shared" si="41"/>
        <v>473236.60870476969</v>
      </c>
      <c r="AR198" s="24">
        <f t="shared" si="41"/>
        <v>528928.41204251512</v>
      </c>
      <c r="AS198" s="24">
        <f t="shared" si="41"/>
        <v>569456.71801516192</v>
      </c>
      <c r="AT198" s="24">
        <f t="shared" si="41"/>
        <v>607959.85355256172</v>
      </c>
      <c r="AU198" s="24">
        <f t="shared" si="41"/>
        <v>601782.81690035947</v>
      </c>
      <c r="AV198" s="24">
        <f t="shared" si="41"/>
        <v>715680.21207692637</v>
      </c>
      <c r="AW198" s="24">
        <f t="shared" si="41"/>
        <v>730826.40114183677</v>
      </c>
      <c r="AX198" s="24">
        <f t="shared" si="41"/>
        <v>672139.68261277571</v>
      </c>
      <c r="AY198" s="24">
        <f t="shared" ref="AY198:BF198" si="42">SUM(AY2:AY195)</f>
        <v>631611.5707799634</v>
      </c>
      <c r="AZ198" s="24">
        <f t="shared" si="42"/>
        <v>610017.01103219728</v>
      </c>
      <c r="BA198" s="24">
        <f t="shared" si="42"/>
        <v>592250.66860762367</v>
      </c>
      <c r="BB198" s="24">
        <f t="shared" si="42"/>
        <v>446716.94899750804</v>
      </c>
      <c r="BC198" s="24">
        <f t="shared" si="42"/>
        <v>431914.02150672395</v>
      </c>
      <c r="BD198" s="24">
        <f t="shared" si="42"/>
        <v>485759.86790421093</v>
      </c>
      <c r="BE198" s="24">
        <f t="shared" si="42"/>
        <v>649232.31138732075</v>
      </c>
      <c r="BF198" s="24">
        <f t="shared" si="42"/>
        <v>768775.35615930858</v>
      </c>
      <c r="BG198" s="24">
        <f>SUM(BG2:BG195)</f>
        <v>707729.97715694911</v>
      </c>
      <c r="BH198" s="79">
        <f t="shared" ref="BH198:BJ198" si="43">SUM(BH2:BH195)</f>
        <v>567097.60714034655</v>
      </c>
      <c r="BI198" s="24">
        <f t="shared" si="43"/>
        <v>463882.85932073992</v>
      </c>
      <c r="BJ198" s="76">
        <f t="shared" si="43"/>
        <v>573208.99823364464</v>
      </c>
      <c r="BK198" s="24">
        <f t="shared" ref="BK198:BS198" si="44">SUM(BK2:BK195)</f>
        <v>584440.80534967722</v>
      </c>
      <c r="BL198" s="24">
        <f t="shared" si="44"/>
        <v>574613.70867365622</v>
      </c>
      <c r="BM198" s="76">
        <f t="shared" si="44"/>
        <v>372770.51264172042</v>
      </c>
      <c r="BN198" s="76">
        <f t="shared" si="44"/>
        <v>287348.32159463572</v>
      </c>
      <c r="BO198" s="76">
        <f t="shared" si="44"/>
        <v>341917.1068851155</v>
      </c>
      <c r="BP198" s="76">
        <f t="shared" si="44"/>
        <v>428398.76528786443</v>
      </c>
      <c r="BQ198" s="24">
        <f t="shared" si="44"/>
        <v>383155.9297878319</v>
      </c>
      <c r="BR198" s="24">
        <f t="shared" si="44"/>
        <v>618049.95817874547</v>
      </c>
      <c r="BS198" s="76">
        <f t="shared" si="44"/>
        <v>607725.87729623658</v>
      </c>
      <c r="BT198" s="67" t="s">
        <v>1006</v>
      </c>
    </row>
    <row r="199" spans="1:72" x14ac:dyDescent="0.25">
      <c r="A199" s="24">
        <f>SUMIFS(A2:A195,$N$2:$N$195,$A$202)</f>
        <v>4580073.6264654826</v>
      </c>
      <c r="B199" s="24">
        <f>SUMIFS(B2:B195,$N$2:$N$195,$A$202)</f>
        <v>1139559.9770199999</v>
      </c>
      <c r="C199" s="24">
        <f>SUMIFS(C2:C195,$N$2:$N$195,$A$202)</f>
        <v>1256131.6290709677</v>
      </c>
      <c r="D199" s="24">
        <f>SUMIFS(D2:D195,$N$2:$N$195,$A$202)</f>
        <v>859129.43722516124</v>
      </c>
      <c r="E199" s="24">
        <f t="shared" ref="E199" si="45">SUMIFS(E2:E195,$N$2:$N$195,$A$202)</f>
        <v>1325252.5831493544</v>
      </c>
      <c r="F199" s="24">
        <f t="shared" ref="F199:F201" si="46">B199+C199+D199+E199</f>
        <v>4580073.6264654826</v>
      </c>
      <c r="W199" s="24">
        <f>SUMIFS(W2:W195,$N$2:$N$195,$A$202)</f>
        <v>0</v>
      </c>
      <c r="X199" s="24">
        <f t="shared" ref="X199:AX199" si="47">SUMIFS(X2:X195,$N$2:$N$195,$A$202)</f>
        <v>725518.90140086412</v>
      </c>
      <c r="Y199" s="24">
        <f t="shared" si="47"/>
        <v>721163.1451633377</v>
      </c>
      <c r="Z199" s="24">
        <f t="shared" si="47"/>
        <v>694039.07866273879</v>
      </c>
      <c r="AA199" s="24">
        <f t="shared" si="47"/>
        <v>721211.58696250455</v>
      </c>
      <c r="AB199" s="24">
        <f t="shared" si="47"/>
        <v>702128.9587632136</v>
      </c>
      <c r="AC199" s="24">
        <f t="shared" si="47"/>
        <v>718930.30092269345</v>
      </c>
      <c r="AD199" s="24">
        <f t="shared" si="47"/>
        <v>718151.38733822177</v>
      </c>
      <c r="AE199" s="24">
        <f t="shared" si="47"/>
        <v>653916.2531428287</v>
      </c>
      <c r="AF199" s="24">
        <f t="shared" si="47"/>
        <v>724192.86449844111</v>
      </c>
      <c r="AG199" s="24">
        <f t="shared" si="47"/>
        <v>683622.79202359123</v>
      </c>
      <c r="AH199" s="24">
        <f t="shared" si="47"/>
        <v>714341.97337594838</v>
      </c>
      <c r="AI199" s="24">
        <f t="shared" si="47"/>
        <v>699951.04360580805</v>
      </c>
      <c r="AJ199" s="24">
        <f t="shared" si="47"/>
        <v>602814.38904724992</v>
      </c>
      <c r="AK199" s="24">
        <f t="shared" si="47"/>
        <v>605413.18112939503</v>
      </c>
      <c r="AL199" s="24">
        <f t="shared" si="47"/>
        <v>579272.44822639471</v>
      </c>
      <c r="AM199" s="24">
        <f t="shared" si="47"/>
        <v>590614.80875578604</v>
      </c>
      <c r="AN199" s="24">
        <f t="shared" si="47"/>
        <v>584760.98952641059</v>
      </c>
      <c r="AO199" s="24">
        <f t="shared" si="47"/>
        <v>596326.02001468837</v>
      </c>
      <c r="AP199" s="24">
        <f t="shared" si="47"/>
        <v>483169.15380645817</v>
      </c>
      <c r="AQ199" s="24">
        <f t="shared" si="47"/>
        <v>421277.03754429513</v>
      </c>
      <c r="AR199" s="24">
        <f t="shared" si="47"/>
        <v>466810.84752693161</v>
      </c>
      <c r="AS199" s="24">
        <f t="shared" si="47"/>
        <v>479861.70315330237</v>
      </c>
      <c r="AT199" s="24">
        <f t="shared" si="47"/>
        <v>511189.77378465363</v>
      </c>
      <c r="AU199" s="24">
        <f t="shared" si="47"/>
        <v>494221.42737258045</v>
      </c>
      <c r="AV199" s="24">
        <f t="shared" si="47"/>
        <v>559644.94610226213</v>
      </c>
      <c r="AW199" s="24">
        <f t="shared" si="47"/>
        <v>566657.50035802228</v>
      </c>
      <c r="AX199" s="24">
        <f t="shared" si="47"/>
        <v>538402.7906379113</v>
      </c>
      <c r="AY199" s="24">
        <f t="shared" ref="AY199:BF199" si="48">SUMIFS(AY2:AY195,$N$2:$N$195,$A$202)</f>
        <v>502417.77374759776</v>
      </c>
      <c r="AZ199" s="24">
        <f t="shared" si="48"/>
        <v>489878.60762922012</v>
      </c>
      <c r="BA199" s="24">
        <f t="shared" si="48"/>
        <v>493659.54677318182</v>
      </c>
      <c r="BB199" s="24">
        <f t="shared" si="48"/>
        <v>350473.07800589508</v>
      </c>
      <c r="BC199" s="24">
        <f t="shared" si="48"/>
        <v>333000.79505291494</v>
      </c>
      <c r="BD199" s="24">
        <f t="shared" si="48"/>
        <v>349057.18388639722</v>
      </c>
      <c r="BE199" s="24">
        <f t="shared" si="48"/>
        <v>491083.55075182556</v>
      </c>
      <c r="BF199" s="24">
        <f t="shared" si="48"/>
        <v>510191.23552496621</v>
      </c>
      <c r="BG199" s="24">
        <f>SUMIFS(BG2:BG195,$N$2:$N$195,$A$202)</f>
        <v>493253.03773800057</v>
      </c>
      <c r="BH199" s="79">
        <f t="shared" ref="BH199:BJ199" si="49">SUMIFS(BH2:BH195,$N$2:$N$195,$A$202)</f>
        <v>388167.29534225806</v>
      </c>
      <c r="BI199" s="24">
        <f t="shared" si="49"/>
        <v>310431.29796903225</v>
      </c>
      <c r="BJ199" s="76">
        <f t="shared" si="49"/>
        <v>440961.38370870962</v>
      </c>
      <c r="BK199" s="24">
        <f t="shared" ref="BK199:BS199" si="50">SUMIFS(BK2:BK195,$N$2:$N$195,$A$202)</f>
        <v>445823.17361580645</v>
      </c>
      <c r="BL199" s="24">
        <f t="shared" si="50"/>
        <v>500445.55082419369</v>
      </c>
      <c r="BM199" s="76">
        <f t="shared" si="50"/>
        <v>309862.90463096771</v>
      </c>
      <c r="BN199" s="76">
        <f t="shared" si="50"/>
        <v>224704.14990580647</v>
      </c>
      <c r="BO199" s="76">
        <f t="shared" si="50"/>
        <v>279870.19150894001</v>
      </c>
      <c r="BP199" s="76">
        <f t="shared" si="50"/>
        <v>354555.09581041476</v>
      </c>
      <c r="BQ199" s="24">
        <f t="shared" si="50"/>
        <v>302241.72231387097</v>
      </c>
      <c r="BR199" s="24">
        <f t="shared" si="50"/>
        <v>529427.64461451571</v>
      </c>
      <c r="BS199" s="76">
        <f t="shared" si="50"/>
        <v>493583.21622096776</v>
      </c>
      <c r="BT199" s="67" t="s">
        <v>1007</v>
      </c>
    </row>
    <row r="200" spans="1:72" x14ac:dyDescent="0.25">
      <c r="A200" s="24">
        <f>SUMIFS(A2:A195,$N$2:$N$195,$A$203)</f>
        <v>1222536.8239247312</v>
      </c>
      <c r="B200" s="24">
        <f t="shared" ref="B200:E200" si="51">SUMIFS(B2:B195,$N$2:$N$195,$A$203)</f>
        <v>464629.48767473124</v>
      </c>
      <c r="C200" s="24">
        <f>SUMIFS(C2:C195,$N$2:$N$195,$A$203)</f>
        <v>275693.39759408595</v>
      </c>
      <c r="D200" s="24">
        <f t="shared" si="51"/>
        <v>198534.75654245456</v>
      </c>
      <c r="E200" s="24">
        <f t="shared" si="51"/>
        <v>283679.18211345939</v>
      </c>
      <c r="F200" s="24">
        <f t="shared" si="46"/>
        <v>1222536.8239247312</v>
      </c>
      <c r="W200" s="24">
        <f>SUMIFS(W2:W195,$N$2:$N$195,$A$203)</f>
        <v>0</v>
      </c>
      <c r="X200" s="24">
        <f t="shared" ref="X200:AX200" si="52">SUMIFS(X2:X195,$N$2:$N$195,$A$203)</f>
        <v>0</v>
      </c>
      <c r="Y200" s="24">
        <f t="shared" si="52"/>
        <v>0</v>
      </c>
      <c r="Z200" s="24">
        <f t="shared" si="52"/>
        <v>0</v>
      </c>
      <c r="AA200" s="24">
        <f t="shared" si="52"/>
        <v>0</v>
      </c>
      <c r="AB200" s="24">
        <f t="shared" si="52"/>
        <v>0</v>
      </c>
      <c r="AC200" s="24">
        <f t="shared" si="52"/>
        <v>0</v>
      </c>
      <c r="AD200" s="24">
        <f t="shared" si="52"/>
        <v>0</v>
      </c>
      <c r="AE200" s="24">
        <f t="shared" si="52"/>
        <v>0</v>
      </c>
      <c r="AF200" s="24">
        <f t="shared" si="52"/>
        <v>0</v>
      </c>
      <c r="AG200" s="24">
        <f t="shared" si="52"/>
        <v>0</v>
      </c>
      <c r="AH200" s="24">
        <f t="shared" si="52"/>
        <v>0</v>
      </c>
      <c r="AI200" s="24">
        <f t="shared" si="52"/>
        <v>0</v>
      </c>
      <c r="AJ200" s="24">
        <f t="shared" si="52"/>
        <v>0</v>
      </c>
      <c r="AK200" s="24">
        <f t="shared" si="52"/>
        <v>0</v>
      </c>
      <c r="AL200" s="24">
        <f t="shared" si="52"/>
        <v>0</v>
      </c>
      <c r="AM200" s="24">
        <f t="shared" si="52"/>
        <v>0</v>
      </c>
      <c r="AN200" s="24">
        <f t="shared" si="52"/>
        <v>0</v>
      </c>
      <c r="AO200" s="24">
        <f t="shared" si="52"/>
        <v>0</v>
      </c>
      <c r="AP200" s="24">
        <f t="shared" si="52"/>
        <v>34759.902445525418</v>
      </c>
      <c r="AQ200" s="24">
        <f t="shared" si="52"/>
        <v>51959.571160474574</v>
      </c>
      <c r="AR200" s="24">
        <f t="shared" si="52"/>
        <v>62117.564515583574</v>
      </c>
      <c r="AS200" s="24">
        <f t="shared" si="52"/>
        <v>89595.014861859658</v>
      </c>
      <c r="AT200" s="24">
        <f t="shared" si="52"/>
        <v>96770.07976790797</v>
      </c>
      <c r="AU200" s="24">
        <f t="shared" si="52"/>
        <v>107561.3895277788</v>
      </c>
      <c r="AV200" s="24">
        <f t="shared" si="52"/>
        <v>156035.2659746641</v>
      </c>
      <c r="AW200" s="24">
        <f t="shared" si="52"/>
        <v>164168.90078381429</v>
      </c>
      <c r="AX200" s="24">
        <f t="shared" si="52"/>
        <v>133736.89197486467</v>
      </c>
      <c r="AY200" s="24">
        <f t="shared" ref="AY200:BG200" si="53">SUMIFS(AY2:AY195,$N$2:$N$195,$A$203)</f>
        <v>129193.79703236558</v>
      </c>
      <c r="AZ200" s="24">
        <f t="shared" si="53"/>
        <v>120138.40340297738</v>
      </c>
      <c r="BA200" s="24">
        <f t="shared" si="53"/>
        <v>98591.12183444199</v>
      </c>
      <c r="BB200" s="24">
        <f t="shared" si="53"/>
        <v>96243.870991612901</v>
      </c>
      <c r="BC200" s="24">
        <f t="shared" si="53"/>
        <v>98913.226453809024</v>
      </c>
      <c r="BD200" s="24">
        <f t="shared" si="53"/>
        <v>136702.68401781368</v>
      </c>
      <c r="BE200" s="24">
        <f t="shared" si="53"/>
        <v>158148.76063549536</v>
      </c>
      <c r="BF200" s="24">
        <f t="shared" si="53"/>
        <v>258584.12063434217</v>
      </c>
      <c r="BG200" s="24">
        <f t="shared" si="53"/>
        <v>214476.93941894866</v>
      </c>
      <c r="BH200" s="79">
        <f t="shared" ref="BH200:BJ200" si="54">SUMIFS(BH2:BH195,$N$2:$N$195,$A$203)</f>
        <v>178930.3117980884</v>
      </c>
      <c r="BI200" s="24">
        <f t="shared" si="54"/>
        <v>153451.56135170773</v>
      </c>
      <c r="BJ200" s="76">
        <f t="shared" si="54"/>
        <v>132247.61452493517</v>
      </c>
      <c r="BK200" s="24">
        <f t="shared" ref="BK200:BS200" si="55">SUMIFS(BK2:BK195,$N$2:$N$195,$A$203)</f>
        <v>138617.63173387089</v>
      </c>
      <c r="BL200" s="24">
        <f t="shared" si="55"/>
        <v>74168.157849462339</v>
      </c>
      <c r="BM200" s="76">
        <f t="shared" si="55"/>
        <v>62907.608010752716</v>
      </c>
      <c r="BN200" s="76">
        <f t="shared" si="55"/>
        <v>62644.171688829301</v>
      </c>
      <c r="BO200" s="76">
        <f t="shared" si="55"/>
        <v>62046.915376175559</v>
      </c>
      <c r="BP200" s="76">
        <f t="shared" si="55"/>
        <v>73843.669477449701</v>
      </c>
      <c r="BQ200" s="24">
        <f t="shared" si="55"/>
        <v>80914.207473960967</v>
      </c>
      <c r="BR200" s="24">
        <f t="shared" si="55"/>
        <v>88622.313564229655</v>
      </c>
      <c r="BS200" s="76">
        <f t="shared" si="55"/>
        <v>114142.66107526877</v>
      </c>
      <c r="BT200" s="67" t="s">
        <v>1008</v>
      </c>
    </row>
    <row r="201" spans="1:72" x14ac:dyDescent="0.25">
      <c r="A201" s="24">
        <f>A199+A200</f>
        <v>5802610.4503902141</v>
      </c>
      <c r="B201" s="24">
        <f t="shared" ref="B201:E201" si="56">B199+B200</f>
        <v>1604189.4646947312</v>
      </c>
      <c r="C201" s="24">
        <f>C199+C200</f>
        <v>1531825.0266650536</v>
      </c>
      <c r="D201" s="24">
        <f t="shared" si="56"/>
        <v>1057664.1937676158</v>
      </c>
      <c r="E201" s="24">
        <f t="shared" si="56"/>
        <v>1608931.7652628138</v>
      </c>
      <c r="F201" s="24">
        <f t="shared" si="46"/>
        <v>5802610.4503902141</v>
      </c>
      <c r="W201" s="24">
        <f>W199+W200</f>
        <v>0</v>
      </c>
      <c r="X201" s="24">
        <f t="shared" ref="X201:AX201" si="57">X199+X200</f>
        <v>725518.90140086412</v>
      </c>
      <c r="Y201" s="24">
        <f t="shared" si="57"/>
        <v>721163.1451633377</v>
      </c>
      <c r="Z201" s="24">
        <f t="shared" si="57"/>
        <v>694039.07866273879</v>
      </c>
      <c r="AA201" s="24">
        <f t="shared" si="57"/>
        <v>721211.58696250455</v>
      </c>
      <c r="AB201" s="24">
        <f t="shared" si="57"/>
        <v>702128.9587632136</v>
      </c>
      <c r="AC201" s="24">
        <f t="shared" si="57"/>
        <v>718930.30092269345</v>
      </c>
      <c r="AD201" s="24">
        <f t="shared" si="57"/>
        <v>718151.38733822177</v>
      </c>
      <c r="AE201" s="24">
        <f t="shared" si="57"/>
        <v>653916.2531428287</v>
      </c>
      <c r="AF201" s="24">
        <f t="shared" si="57"/>
        <v>724192.86449844111</v>
      </c>
      <c r="AG201" s="24">
        <f t="shared" si="57"/>
        <v>683622.79202359123</v>
      </c>
      <c r="AH201" s="24">
        <f t="shared" si="57"/>
        <v>714341.97337594838</v>
      </c>
      <c r="AI201" s="24">
        <f t="shared" si="57"/>
        <v>699951.04360580805</v>
      </c>
      <c r="AJ201" s="24">
        <f t="shared" si="57"/>
        <v>602814.38904724992</v>
      </c>
      <c r="AK201" s="24">
        <f t="shared" si="57"/>
        <v>605413.18112939503</v>
      </c>
      <c r="AL201" s="24">
        <f t="shared" si="57"/>
        <v>579272.44822639471</v>
      </c>
      <c r="AM201" s="24">
        <f t="shared" si="57"/>
        <v>590614.80875578604</v>
      </c>
      <c r="AN201" s="24">
        <f t="shared" si="57"/>
        <v>584760.98952641059</v>
      </c>
      <c r="AO201" s="24">
        <f t="shared" si="57"/>
        <v>596326.02001468837</v>
      </c>
      <c r="AP201" s="24">
        <f t="shared" si="57"/>
        <v>517929.05625198357</v>
      </c>
      <c r="AQ201" s="24">
        <f t="shared" si="57"/>
        <v>473236.60870476969</v>
      </c>
      <c r="AR201" s="24">
        <f t="shared" si="57"/>
        <v>528928.41204251524</v>
      </c>
      <c r="AS201" s="24">
        <f t="shared" si="57"/>
        <v>569456.71801516204</v>
      </c>
      <c r="AT201" s="24">
        <f t="shared" si="57"/>
        <v>607959.8535525616</v>
      </c>
      <c r="AU201" s="24">
        <f t="shared" si="57"/>
        <v>601782.81690035923</v>
      </c>
      <c r="AV201" s="24">
        <f t="shared" si="57"/>
        <v>715680.21207692625</v>
      </c>
      <c r="AW201" s="24">
        <f t="shared" si="57"/>
        <v>730826.40114183654</v>
      </c>
      <c r="AX201" s="24">
        <f t="shared" si="57"/>
        <v>672139.68261277594</v>
      </c>
      <c r="AY201" s="24">
        <f t="shared" ref="AY201" si="58">AY199+AY200</f>
        <v>631611.5707799634</v>
      </c>
      <c r="AZ201" s="24">
        <f t="shared" ref="AZ201" si="59">AZ199+AZ200</f>
        <v>610017.01103219751</v>
      </c>
      <c r="BA201" s="24">
        <f t="shared" ref="BA201" si="60">BA199+BA200</f>
        <v>592250.66860762378</v>
      </c>
      <c r="BB201" s="24">
        <f t="shared" ref="BB201" si="61">BB199+BB200</f>
        <v>446716.94899750798</v>
      </c>
      <c r="BC201" s="24">
        <f t="shared" ref="BC201" si="62">BC199+BC200</f>
        <v>431914.02150672395</v>
      </c>
      <c r="BD201" s="24">
        <f t="shared" ref="BD201" si="63">BD199+BD200</f>
        <v>485759.86790421093</v>
      </c>
      <c r="BE201" s="24">
        <f t="shared" ref="BE201" si="64">BE199+BE200</f>
        <v>649232.31138732098</v>
      </c>
      <c r="BF201" s="24">
        <f t="shared" ref="BF201" si="65">BF199+BF200</f>
        <v>768775.35615930834</v>
      </c>
      <c r="BG201" s="24">
        <f t="shared" ref="BG201:BJ201" si="66">BG199+BG200</f>
        <v>707729.97715694923</v>
      </c>
      <c r="BH201" s="79">
        <f t="shared" si="66"/>
        <v>567097.60714034643</v>
      </c>
      <c r="BI201" s="24">
        <f t="shared" si="66"/>
        <v>463882.85932073998</v>
      </c>
      <c r="BJ201" s="76">
        <f t="shared" si="66"/>
        <v>573208.99823364476</v>
      </c>
      <c r="BK201" s="24">
        <f t="shared" ref="BK201:BS201" si="67">BK199+BK200</f>
        <v>584440.80534967734</v>
      </c>
      <c r="BL201" s="24">
        <f t="shared" si="67"/>
        <v>574613.70867365599</v>
      </c>
      <c r="BM201" s="76">
        <f t="shared" si="67"/>
        <v>372770.51264172042</v>
      </c>
      <c r="BN201" s="76">
        <f t="shared" si="67"/>
        <v>287348.32159463578</v>
      </c>
      <c r="BO201" s="76">
        <f t="shared" si="67"/>
        <v>341917.10688511556</v>
      </c>
      <c r="BP201" s="76">
        <f t="shared" si="67"/>
        <v>428398.76528786449</v>
      </c>
      <c r="BQ201" s="24">
        <f t="shared" si="67"/>
        <v>383155.92978783196</v>
      </c>
      <c r="BR201" s="24">
        <f t="shared" si="67"/>
        <v>618049.95817874535</v>
      </c>
      <c r="BS201" s="76">
        <f t="shared" si="67"/>
        <v>607725.87729623658</v>
      </c>
      <c r="BT201" s="67" t="s">
        <v>1006</v>
      </c>
    </row>
    <row r="202" spans="1:72" x14ac:dyDescent="0.25">
      <c r="A202" t="s">
        <v>486</v>
      </c>
      <c r="BH202" s="80"/>
      <c r="BJ202" s="67"/>
      <c r="BM202" s="67"/>
      <c r="BN202" s="67"/>
      <c r="BO202" s="67"/>
      <c r="BP202" s="67"/>
      <c r="BT202" s="67"/>
    </row>
    <row r="203" spans="1:72" x14ac:dyDescent="0.25">
      <c r="A203" t="s">
        <v>722</v>
      </c>
      <c r="AP203" s="21"/>
      <c r="AX203" s="24">
        <f>SUM(AV198:AX198)</f>
        <v>2118646.2958315387</v>
      </c>
      <c r="BA203" s="24">
        <f>SUM(AY198:BA198)</f>
        <v>1833879.2504197843</v>
      </c>
      <c r="BD203" s="24">
        <f>SUM(BB198:BD198)</f>
        <v>1364390.8384084429</v>
      </c>
      <c r="BG203" s="24">
        <f>SUM(BE198:BG198)</f>
        <v>2125737.6447035787</v>
      </c>
      <c r="BH203" s="79"/>
      <c r="BI203" s="24"/>
      <c r="BJ203" s="76">
        <f>SUM(BH198:BJ198)</f>
        <v>1604189.4646947309</v>
      </c>
      <c r="BK203" s="24"/>
      <c r="BL203" s="24"/>
      <c r="BM203" s="76">
        <f>SUM(BK198:BM198)</f>
        <v>1531825.0266650538</v>
      </c>
      <c r="BN203" s="76"/>
      <c r="BO203" s="76"/>
      <c r="BP203" s="76">
        <f>SUM(BN198:BP198)</f>
        <v>1057664.1937676156</v>
      </c>
      <c r="BQ203" s="24"/>
      <c r="BR203" s="24"/>
      <c r="BS203" s="76">
        <f>SUM(BQ198:BS198)</f>
        <v>1608931.765262814</v>
      </c>
      <c r="BT203" s="67" t="s">
        <v>1009</v>
      </c>
    </row>
    <row r="204" spans="1:72" x14ac:dyDescent="0.25">
      <c r="AP204" s="21"/>
      <c r="AX204" s="24">
        <f t="shared" ref="AX204:AX206" si="68">SUM(AV199:AX199)</f>
        <v>1664705.2370981956</v>
      </c>
      <c r="BA204" s="24">
        <f>SUM(AY199:BA199)</f>
        <v>1485955.9281499996</v>
      </c>
      <c r="BD204" s="24">
        <f>SUM(BB199:BD199)</f>
        <v>1032531.0569452073</v>
      </c>
      <c r="BG204" s="24">
        <f>SUM(BE199:BG199)</f>
        <v>1494527.8240147922</v>
      </c>
      <c r="BH204" s="79"/>
      <c r="BI204" s="24"/>
      <c r="BJ204" s="76">
        <f t="shared" ref="BJ204:BJ206" si="69">SUM(BH199:BJ199)</f>
        <v>1139559.9770199999</v>
      </c>
      <c r="BK204" s="24"/>
      <c r="BL204" s="24"/>
      <c r="BM204" s="76">
        <f>SUM(BK199:BM199)</f>
        <v>1256131.6290709679</v>
      </c>
      <c r="BN204" s="76"/>
      <c r="BO204" s="76"/>
      <c r="BP204" s="76">
        <f t="shared" ref="BP204:BP206" si="70">SUM(BN199:BP199)</f>
        <v>859129.43722516124</v>
      </c>
      <c r="BQ204" s="24"/>
      <c r="BR204" s="24"/>
      <c r="BS204" s="76">
        <f t="shared" ref="BS204:BS206" si="71">SUM(BQ199:BS199)</f>
        <v>1325252.5831493544</v>
      </c>
      <c r="BT204" s="67" t="s">
        <v>1010</v>
      </c>
    </row>
    <row r="205" spans="1:72" x14ac:dyDescent="0.25">
      <c r="AP205" s="21"/>
      <c r="AX205" s="24">
        <f t="shared" si="68"/>
        <v>453941.05873334303</v>
      </c>
      <c r="BA205" s="24">
        <f t="shared" ref="BA205:BA206" si="72">SUM(AY200:BA200)</f>
        <v>347923.32226978499</v>
      </c>
      <c r="BD205" s="24">
        <f t="shared" ref="BD205:BD206" si="73">SUM(BB200:BD200)</f>
        <v>331859.78146323562</v>
      </c>
      <c r="BG205" s="24">
        <f t="shared" ref="BG205:BG206" si="74">SUM(BE200:BG200)</f>
        <v>631209.82068878622</v>
      </c>
      <c r="BH205" s="79"/>
      <c r="BI205" s="24"/>
      <c r="BJ205" s="76">
        <f t="shared" si="69"/>
        <v>464629.4876747313</v>
      </c>
      <c r="BK205" s="24"/>
      <c r="BL205" s="24"/>
      <c r="BM205" s="76">
        <f>SUM(BK200:BM200)</f>
        <v>275693.39759408595</v>
      </c>
      <c r="BN205" s="76"/>
      <c r="BO205" s="76"/>
      <c r="BP205" s="76">
        <f t="shared" si="70"/>
        <v>198534.75654245456</v>
      </c>
      <c r="BQ205" s="24"/>
      <c r="BR205" s="24"/>
      <c r="BS205" s="76">
        <f t="shared" si="71"/>
        <v>283679.18211345939</v>
      </c>
      <c r="BT205" s="67" t="s">
        <v>1011</v>
      </c>
    </row>
    <row r="206" spans="1:72" x14ac:dyDescent="0.25">
      <c r="AX206" s="24">
        <f t="shared" si="68"/>
        <v>2118646.2958315387</v>
      </c>
      <c r="BA206" s="24">
        <f t="shared" si="72"/>
        <v>1833879.2504197848</v>
      </c>
      <c r="BD206" s="24">
        <f t="shared" si="73"/>
        <v>1364390.8384084429</v>
      </c>
      <c r="BG206" s="24">
        <f t="shared" si="74"/>
        <v>2125737.6447035787</v>
      </c>
      <c r="BH206" s="79"/>
      <c r="BI206" s="24"/>
      <c r="BJ206" s="76">
        <f t="shared" si="69"/>
        <v>1604189.4646947312</v>
      </c>
      <c r="BK206" s="24"/>
      <c r="BL206" s="24"/>
      <c r="BM206" s="76">
        <f>SUM(BK201:BM201)</f>
        <v>1531825.0266650538</v>
      </c>
      <c r="BN206" s="76"/>
      <c r="BO206" s="76"/>
      <c r="BP206" s="76">
        <f t="shared" si="70"/>
        <v>1057664.1937676158</v>
      </c>
      <c r="BQ206" s="24"/>
      <c r="BR206" s="24"/>
      <c r="BS206" s="76">
        <f t="shared" si="71"/>
        <v>1608931.7652628138</v>
      </c>
      <c r="BT206" s="67" t="s">
        <v>1009</v>
      </c>
    </row>
    <row r="207" spans="1:72" x14ac:dyDescent="0.25">
      <c r="BH207" s="80"/>
      <c r="BJ207" s="67"/>
      <c r="BM207" s="67"/>
      <c r="BN207" s="67"/>
      <c r="BO207" s="67"/>
      <c r="BP207" s="67"/>
      <c r="BT207" s="67"/>
    </row>
    <row r="208" spans="1:72" x14ac:dyDescent="0.25">
      <c r="BH208" s="80"/>
      <c r="BJ208" s="67"/>
      <c r="BM208" s="67"/>
      <c r="BN208" s="67"/>
      <c r="BO208" s="67"/>
      <c r="BP208" s="67"/>
      <c r="BT208" s="67"/>
    </row>
    <row r="209" spans="22:72" x14ac:dyDescent="0.25">
      <c r="BH209" s="80"/>
      <c r="BJ209" s="67"/>
      <c r="BM209" s="67"/>
      <c r="BN209" s="67"/>
      <c r="BO209" s="67"/>
      <c r="BP209" s="67"/>
      <c r="BT209" s="67"/>
    </row>
    <row r="210" spans="22:72" x14ac:dyDescent="0.25">
      <c r="V210" t="s">
        <v>486</v>
      </c>
      <c r="W210" t="s">
        <v>1012</v>
      </c>
      <c r="X210" s="50">
        <f t="shared" ref="X210:AU210" si="75">SUMIFS(X2:X195,$V$2:$V$195,$V$211,$N$2:$N$195,$V$210)</f>
        <v>144784.46011220207</v>
      </c>
      <c r="Y210" s="50">
        <f t="shared" si="75"/>
        <v>140428.70387467556</v>
      </c>
      <c r="Z210" s="50">
        <f t="shared" si="75"/>
        <v>132038.00644790509</v>
      </c>
      <c r="AA210" s="50">
        <f t="shared" si="75"/>
        <v>140477.14567384243</v>
      </c>
      <c r="AB210" s="50">
        <f t="shared" si="75"/>
        <v>140127.88654837984</v>
      </c>
      <c r="AC210" s="50">
        <f t="shared" si="75"/>
        <v>138195.85963403134</v>
      </c>
      <c r="AD210" s="50">
        <f t="shared" si="75"/>
        <v>137416.9460495598</v>
      </c>
      <c r="AE210" s="50">
        <f t="shared" si="75"/>
        <v>129381.9190756501</v>
      </c>
      <c r="AF210" s="50">
        <f t="shared" si="75"/>
        <v>143458.42320977902</v>
      </c>
      <c r="AG210" s="50">
        <f t="shared" si="75"/>
        <v>121621.71980875754</v>
      </c>
      <c r="AH210" s="50">
        <f t="shared" si="75"/>
        <v>133607.5320872865</v>
      </c>
      <c r="AI210" s="50">
        <f t="shared" si="75"/>
        <v>137949.9713909743</v>
      </c>
      <c r="AJ210" s="50">
        <f t="shared" si="75"/>
        <v>137838.44879376807</v>
      </c>
      <c r="AK210" s="50">
        <f t="shared" si="75"/>
        <v>140437.24087591315</v>
      </c>
      <c r="AL210" s="50">
        <f t="shared" si="75"/>
        <v>129295.73185205784</v>
      </c>
      <c r="AM210" s="50">
        <f t="shared" si="75"/>
        <v>125638.86850230416</v>
      </c>
      <c r="AN210" s="50">
        <f t="shared" si="75"/>
        <v>134784.27315207373</v>
      </c>
      <c r="AO210" s="50">
        <f t="shared" si="75"/>
        <v>131350.07976120652</v>
      </c>
      <c r="AP210" s="50">
        <f t="shared" si="75"/>
        <v>127254.1168424801</v>
      </c>
      <c r="AQ210" s="50">
        <f t="shared" si="75"/>
        <v>99805.391254250761</v>
      </c>
      <c r="AR210" s="50">
        <f t="shared" si="75"/>
        <v>110895.81056295356</v>
      </c>
      <c r="AS210" s="50">
        <f t="shared" si="75"/>
        <v>89506.750353302617</v>
      </c>
      <c r="AT210" s="50">
        <f t="shared" si="75"/>
        <v>107822.98922465427</v>
      </c>
      <c r="AU210" s="50">
        <f t="shared" si="75"/>
        <v>103866.47457258066</v>
      </c>
      <c r="AV210" s="50">
        <f t="shared" ref="AV210:BE210" si="76">SUMIFS(AV2:AV195,$V$2:$V$195,$V$211,$N$2:$N$195,$V$210)</f>
        <v>103798.02149308767</v>
      </c>
      <c r="AW210" s="50">
        <f t="shared" si="76"/>
        <v>110810.57574884791</v>
      </c>
      <c r="AX210" s="50">
        <f t="shared" si="76"/>
        <v>97260.605532258051</v>
      </c>
      <c r="AY210" s="50">
        <f t="shared" si="76"/>
        <v>98295.093870967656</v>
      </c>
      <c r="AZ210" s="50">
        <f t="shared" si="76"/>
        <v>98792.143232480536</v>
      </c>
      <c r="BA210" s="50">
        <f t="shared" si="76"/>
        <v>89536.866896551714</v>
      </c>
      <c r="BB210" s="50">
        <f t="shared" si="76"/>
        <v>98135.513096774186</v>
      </c>
      <c r="BC210" s="50">
        <f t="shared" si="76"/>
        <v>96943.073041156837</v>
      </c>
      <c r="BD210" s="50">
        <f t="shared" si="76"/>
        <v>96719.618977276332</v>
      </c>
      <c r="BE210" s="50">
        <f t="shared" si="76"/>
        <v>94511.164884792612</v>
      </c>
      <c r="BF210" s="50">
        <f>SUMIFS(BF2:BF195,$V$2:$V$195,$V$211,$N$2:$N$195,$V$210)</f>
        <v>100399.77012903217</v>
      </c>
      <c r="BG210" s="50">
        <f>SUMIFS(BG2:BG195,$V$2:$V$195,$V$211,$N$2:$N$195,$V$210)</f>
        <v>96680.651870967646</v>
      </c>
      <c r="BH210" s="81">
        <f t="shared" ref="BH210:BJ210" si="77">SUMIFS(BH2:BH195,$V$2:$V$195,$V$211,$N$2:$N$195,$V$210)</f>
        <v>108645.98303225808</v>
      </c>
      <c r="BI210" s="50">
        <f t="shared" si="77"/>
        <v>99509.824129032262</v>
      </c>
      <c r="BJ210" s="77">
        <f t="shared" si="77"/>
        <v>92288.294838709568</v>
      </c>
      <c r="BK210" s="50">
        <f t="shared" ref="BK210:BR210" si="78">SUMIFS(BK2:BK195,$V$2:$V$195,$V$211,$N$2:$N$195,$V$210)</f>
        <v>96718.349225806451</v>
      </c>
      <c r="BL210" s="50">
        <f t="shared" si="78"/>
        <v>94663.35677419354</v>
      </c>
      <c r="BM210" s="77">
        <f t="shared" si="78"/>
        <v>93001.699870967743</v>
      </c>
      <c r="BN210" s="77">
        <f t="shared" si="78"/>
        <v>88984.877225806442</v>
      </c>
      <c r="BO210" s="77">
        <f t="shared" si="78"/>
        <v>91979.305188940096</v>
      </c>
      <c r="BP210" s="77">
        <f t="shared" si="78"/>
        <v>96292.874230414731</v>
      </c>
      <c r="BQ210" s="50">
        <f t="shared" si="78"/>
        <v>93448.605483870982</v>
      </c>
      <c r="BR210" s="50">
        <f t="shared" si="78"/>
        <v>96940.782064516141</v>
      </c>
      <c r="BS210" s="77">
        <f>SUMIFS(BS2:BS195,$V$2:$V$195,$V$211,$N$2:$N$195,$V$210)</f>
        <v>96120.121935483869</v>
      </c>
      <c r="BT210" s="67" t="s">
        <v>1013</v>
      </c>
    </row>
    <row r="211" spans="22:72" x14ac:dyDescent="0.25">
      <c r="V211" t="s">
        <v>151</v>
      </c>
      <c r="X211" s="50">
        <f t="shared" ref="X211:BE211" si="79">SUMIFS(X2:X195,$V$2:$V$195,$V$212,$N$2:$N$195,$V$210)</f>
        <v>151408.27799999999</v>
      </c>
      <c r="Y211" s="50">
        <f t="shared" si="79"/>
        <v>151408.27799999999</v>
      </c>
      <c r="Z211" s="50">
        <f t="shared" si="79"/>
        <v>146524.14000000001</v>
      </c>
      <c r="AA211" s="50">
        <f t="shared" si="79"/>
        <v>151408.27799999999</v>
      </c>
      <c r="AB211" s="50">
        <f t="shared" si="79"/>
        <v>146524.14000000001</v>
      </c>
      <c r="AC211" s="50">
        <f t="shared" si="79"/>
        <v>151408.27799999999</v>
      </c>
      <c r="AD211" s="50">
        <f t="shared" si="79"/>
        <v>151408.27799999999</v>
      </c>
      <c r="AE211" s="50">
        <f t="shared" si="79"/>
        <v>136755.864</v>
      </c>
      <c r="AF211" s="50">
        <f t="shared" si="79"/>
        <v>151408.27799999999</v>
      </c>
      <c r="AG211" s="50">
        <f t="shared" si="79"/>
        <v>146524.14000000001</v>
      </c>
      <c r="AH211" s="50">
        <f t="shared" si="79"/>
        <v>151408.27799999999</v>
      </c>
      <c r="AI211" s="50">
        <f t="shared" si="79"/>
        <v>146524.14000000001</v>
      </c>
      <c r="AJ211" s="50">
        <f t="shared" si="79"/>
        <v>134672.25543478259</v>
      </c>
      <c r="AK211" s="50">
        <f t="shared" si="79"/>
        <v>134672.25543478259</v>
      </c>
      <c r="AL211" s="50">
        <f t="shared" si="79"/>
        <v>130327.9891304347</v>
      </c>
      <c r="AM211" s="50">
        <f t="shared" si="79"/>
        <v>134672.25543478259</v>
      </c>
      <c r="AN211" s="50">
        <f t="shared" si="79"/>
        <v>130327.9891304347</v>
      </c>
      <c r="AO211" s="50">
        <f t="shared" si="79"/>
        <v>134672.25543478259</v>
      </c>
      <c r="AP211" s="50">
        <f t="shared" si="79"/>
        <v>116406.7472736671</v>
      </c>
      <c r="AQ211" s="50">
        <f t="shared" si="79"/>
        <v>105141.57818266668</v>
      </c>
      <c r="AR211" s="50">
        <f t="shared" si="79"/>
        <v>116406.7472736671</v>
      </c>
      <c r="AS211" s="50">
        <f t="shared" si="79"/>
        <v>98745.268401098903</v>
      </c>
      <c r="AT211" s="50">
        <f t="shared" si="79"/>
        <v>102036.777347802</v>
      </c>
      <c r="AU211" s="50">
        <f t="shared" si="79"/>
        <v>98745.268401098903</v>
      </c>
      <c r="AV211" s="50">
        <f t="shared" si="79"/>
        <v>105086.360869565</v>
      </c>
      <c r="AW211" s="50">
        <f t="shared" si="79"/>
        <v>105086.360869565</v>
      </c>
      <c r="AX211" s="50">
        <f t="shared" si="79"/>
        <v>101696.47826087</v>
      </c>
      <c r="AY211" s="50">
        <f t="shared" si="79"/>
        <v>96579.859782608604</v>
      </c>
      <c r="AZ211" s="50">
        <f t="shared" si="79"/>
        <v>93464.380434782594</v>
      </c>
      <c r="BA211" s="50">
        <f t="shared" si="79"/>
        <v>96579.859782608604</v>
      </c>
      <c r="BB211" s="50">
        <f t="shared" si="79"/>
        <v>99403.785824175793</v>
      </c>
      <c r="BC211" s="50">
        <f t="shared" si="79"/>
        <v>92990.638351648304</v>
      </c>
      <c r="BD211" s="50">
        <f t="shared" si="79"/>
        <v>99403.785824175793</v>
      </c>
      <c r="BE211" s="50">
        <f t="shared" si="79"/>
        <v>96049.676993406596</v>
      </c>
      <c r="BF211" s="50">
        <f>SUMIFS(BF2:BF195,$V$2:$V$195,$V$212,$N$2:$N$195,$V$210)</f>
        <v>99251.332893186802</v>
      </c>
      <c r="BG211" s="50">
        <f>SUMIFS(BG2:BG195,$V$2:$V$195,$V$212,$N$2:$N$195,$V$210)</f>
        <v>96049.676993406596</v>
      </c>
      <c r="BH211" s="81">
        <f t="shared" ref="BH211:BJ211" si="80">SUMIFS(BH2:BH195,$V$2:$V$195,$V$212,$N$2:$N$195,$V$210)</f>
        <v>108645.98303</v>
      </c>
      <c r="BI211" s="50">
        <f t="shared" si="80"/>
        <v>99509.824129999994</v>
      </c>
      <c r="BJ211" s="77">
        <f t="shared" si="80"/>
        <v>92288.294840000002</v>
      </c>
      <c r="BK211" s="50">
        <f t="shared" ref="BK211:BQ211" si="81">SUMIFS(BK2:BK195,$V$2:$V$195,$V$212,$N$2:$N$195,$V$210)</f>
        <v>96718.349230000007</v>
      </c>
      <c r="BL211" s="50">
        <f t="shared" si="81"/>
        <v>94663.3567700001</v>
      </c>
      <c r="BM211" s="77">
        <f>SUMIFS(BM2:BM195,$V$2:$V$195,$V$212,$N$2:$N$195,$V$210)</f>
        <v>93001.7</v>
      </c>
      <c r="BN211" s="77">
        <f t="shared" si="81"/>
        <v>88984.88</v>
      </c>
      <c r="BO211" s="77">
        <f t="shared" si="81"/>
        <v>91979.31</v>
      </c>
      <c r="BP211" s="77">
        <f t="shared" si="81"/>
        <v>96292.87</v>
      </c>
      <c r="BQ211" s="50">
        <f t="shared" si="81"/>
        <v>93448.605479999998</v>
      </c>
      <c r="BR211" s="50">
        <f>SUMIFS(BR2:BR195,$V$2:$V$195,$V$212,$N$2:$N$195,$V$210)</f>
        <v>96940.782059999896</v>
      </c>
      <c r="BS211" s="77">
        <f>SUMIFS(BS2:BS195,$V$2:$V$195,$V$212,$N$2:$N$195,$V$210)</f>
        <v>96120.121935483869</v>
      </c>
      <c r="BT211" s="67" t="s">
        <v>1014</v>
      </c>
    </row>
    <row r="212" spans="22:72" x14ac:dyDescent="0.25">
      <c r="V212" t="s">
        <v>162</v>
      </c>
      <c r="AC212" s="68"/>
      <c r="AF212" s="68"/>
      <c r="AI212" s="68"/>
      <c r="AL212" s="68"/>
      <c r="AO212">
        <v>291350.68688479241</v>
      </c>
      <c r="AR212" s="68">
        <f>SUM(AP210:AR210)</f>
        <v>337955.31865968439</v>
      </c>
      <c r="AU212" s="68">
        <f>SUM(AS210:AU210)</f>
        <v>301196.21415053756</v>
      </c>
      <c r="AX212" s="68">
        <f>SUM(AV210:AX210)</f>
        <v>311869.2027741936</v>
      </c>
      <c r="BA212" s="68">
        <f>SUM(AY210:BA210)</f>
        <v>286624.10399999993</v>
      </c>
      <c r="BD212" s="68">
        <f>SUM(BB210:BD210)</f>
        <v>291798.20511520735</v>
      </c>
      <c r="BG212" s="68">
        <f>SUM(BE210:BG210)</f>
        <v>291591.58688479243</v>
      </c>
      <c r="BH212" s="82">
        <f t="shared" ref="BH212" si="82">SUM(BF210:BH210)</f>
        <v>305726.4050322579</v>
      </c>
      <c r="BI212" s="68"/>
      <c r="BJ212" s="78">
        <f>SUM(BH210:BJ210)</f>
        <v>300444.1019999999</v>
      </c>
      <c r="BK212" s="68">
        <f t="shared" ref="BK212:BL213" si="83">SUM(BI210:BK210)</f>
        <v>288516.46819354827</v>
      </c>
      <c r="BL212" s="68">
        <f t="shared" si="83"/>
        <v>283670.00083870953</v>
      </c>
      <c r="BM212" s="78">
        <f>SUM(BK210:BM210)</f>
        <v>284383.40587096778</v>
      </c>
      <c r="BN212" s="78">
        <f t="shared" ref="BN212:BN213" si="84">SUM(BL210:BN210)</f>
        <v>276649.93387096771</v>
      </c>
      <c r="BO212" s="78">
        <v>276649.93387096771</v>
      </c>
      <c r="BP212" s="78">
        <f>SUM(BN210:BP210)</f>
        <v>277257.0566451613</v>
      </c>
      <c r="BQ212" s="68">
        <f>SUM(BO210:BQ210)</f>
        <v>281720.78490322584</v>
      </c>
      <c r="BR212" s="68">
        <f>SUM(BP210:BR210)</f>
        <v>286682.26177880185</v>
      </c>
      <c r="BS212" s="78">
        <f>SUM(BQ210:BS210)</f>
        <v>286509.50948387099</v>
      </c>
      <c r="BT212" s="67" t="s">
        <v>1015</v>
      </c>
    </row>
    <row r="213" spans="22:72" x14ac:dyDescent="0.25">
      <c r="AC213" s="68"/>
      <c r="AF213" s="68"/>
      <c r="AI213" s="68"/>
      <c r="AL213" s="68"/>
      <c r="AO213">
        <v>291350.68687999999</v>
      </c>
      <c r="AR213" s="68">
        <f>SUM(AP211:AR211)</f>
        <v>337955.07273000089</v>
      </c>
      <c r="AU213" s="68">
        <f>SUM(AS211:AU211)</f>
        <v>299527.31414999982</v>
      </c>
      <c r="AX213" s="68">
        <f>SUM(AV211:AX211)</f>
        <v>311869.2</v>
      </c>
      <c r="BA213" s="68">
        <f>SUM(AY211:BA211)</f>
        <v>286624.0999999998</v>
      </c>
      <c r="BD213" s="68">
        <f>SUM(BB211:BD211)</f>
        <v>291798.2099999999</v>
      </c>
      <c r="BG213" s="68">
        <f>SUM(BE211:BG211)</f>
        <v>291350.68687999999</v>
      </c>
      <c r="BH213" s="82">
        <f t="shared" ref="BH213" si="85">SUM(BF211:BH211)</f>
        <v>303946.99291659339</v>
      </c>
      <c r="BI213" s="68"/>
      <c r="BJ213" s="78">
        <f>SUM(BH211:BJ211)</f>
        <v>300444.10200000001</v>
      </c>
      <c r="BK213" s="68">
        <f t="shared" si="83"/>
        <v>288516.4682</v>
      </c>
      <c r="BL213" s="68">
        <f t="shared" si="83"/>
        <v>283670.00084000011</v>
      </c>
      <c r="BM213" s="78">
        <f>SUM(BK211:BM211)</f>
        <v>284383.40600000013</v>
      </c>
      <c r="BN213" s="78">
        <f t="shared" si="84"/>
        <v>276649.93677000009</v>
      </c>
      <c r="BO213" s="78">
        <v>276454.45277000009</v>
      </c>
      <c r="BP213" s="78">
        <f>SUM(BN211:BP211)</f>
        <v>277257.06</v>
      </c>
      <c r="BQ213" s="68">
        <f t="shared" ref="BQ213" si="86">SUM(BO211:BQ211)</f>
        <v>281720.78547999996</v>
      </c>
      <c r="BR213" s="68">
        <f>SUM(BP211:BR211)</f>
        <v>286682.2575399999</v>
      </c>
      <c r="BS213" s="78">
        <f>SUM(BQ211:BS211)</f>
        <v>286509.50947548379</v>
      </c>
      <c r="BT213" s="67" t="s">
        <v>1016</v>
      </c>
    </row>
  </sheetData>
  <autoFilter ref="B1:AU192" xr:uid="{DA09AB5C-D93D-40BA-9122-BA224AF5467F}">
    <filterColumn colId="21">
      <filters>
        <filter val="edays"/>
      </filters>
    </filterColumn>
  </autoFilter>
  <phoneticPr fontId="16" type="noConversion"/>
  <pageMargins left="1" right="1" top="1" bottom="1" header="0.3" footer="0.3"/>
  <pageSetup paperSize="0"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1AC64E-9177-43CC-8F65-08455AC5F088}">
  <sheetPr filterMode="1"/>
  <dimension ref="A1:DA203"/>
  <sheetViews>
    <sheetView topLeftCell="A26" workbookViewId="0">
      <selection activeCell="M206" sqref="M206"/>
    </sheetView>
  </sheetViews>
  <sheetFormatPr defaultRowHeight="15" x14ac:dyDescent="0.25"/>
  <cols>
    <col min="14" max="14" width="23.85546875" customWidth="1"/>
    <col min="35" max="36" width="9.140625" style="35"/>
    <col min="51" max="51" width="9.140625" style="35"/>
    <col min="58" max="59" width="9.140625" style="35"/>
    <col min="105" max="105" width="9.140625" style="35"/>
  </cols>
  <sheetData>
    <row r="1" spans="1:105" x14ac:dyDescent="0.25">
      <c r="A1" t="s">
        <v>1017</v>
      </c>
      <c r="B1" t="s">
        <v>1018</v>
      </c>
      <c r="C1" t="s">
        <v>1019</v>
      </c>
      <c r="D1" t="s">
        <v>1020</v>
      </c>
      <c r="E1" t="s">
        <v>1021</v>
      </c>
      <c r="F1" t="s">
        <v>1022</v>
      </c>
      <c r="G1" t="s">
        <v>427</v>
      </c>
      <c r="H1" t="s">
        <v>1023</v>
      </c>
      <c r="I1" t="s">
        <v>1024</v>
      </c>
      <c r="J1" t="s">
        <v>1025</v>
      </c>
      <c r="K1" t="s">
        <v>1026</v>
      </c>
      <c r="L1" t="s">
        <v>1027</v>
      </c>
      <c r="M1" t="s">
        <v>1028</v>
      </c>
      <c r="N1" t="s">
        <v>1029</v>
      </c>
      <c r="O1" t="s">
        <v>1030</v>
      </c>
      <c r="P1" t="s">
        <v>1031</v>
      </c>
      <c r="Q1" t="s">
        <v>1032</v>
      </c>
      <c r="R1" t="s">
        <v>1033</v>
      </c>
      <c r="S1" t="s">
        <v>1034</v>
      </c>
      <c r="T1" t="s">
        <v>1035</v>
      </c>
      <c r="U1" t="s">
        <v>1036</v>
      </c>
      <c r="V1" t="s">
        <v>1037</v>
      </c>
      <c r="W1" t="s">
        <v>1038</v>
      </c>
      <c r="X1" t="s">
        <v>1039</v>
      </c>
      <c r="Y1" t="s">
        <v>1040</v>
      </c>
      <c r="Z1" t="s">
        <v>1041</v>
      </c>
      <c r="AA1" t="s">
        <v>1042</v>
      </c>
      <c r="AB1" t="s">
        <v>1043</v>
      </c>
      <c r="AC1" t="s">
        <v>1044</v>
      </c>
      <c r="AD1" t="s">
        <v>1045</v>
      </c>
      <c r="AE1" t="s">
        <v>1046</v>
      </c>
      <c r="AF1" t="s">
        <v>1047</v>
      </c>
      <c r="AG1" t="s">
        <v>1048</v>
      </c>
      <c r="AH1" t="s">
        <v>1049</v>
      </c>
      <c r="AI1" s="35" t="s">
        <v>1050</v>
      </c>
      <c r="AJ1" s="35" t="s">
        <v>1051</v>
      </c>
      <c r="AK1" t="s">
        <v>1052</v>
      </c>
      <c r="AL1" t="s">
        <v>1053</v>
      </c>
      <c r="AM1" t="s">
        <v>1054</v>
      </c>
      <c r="AN1" t="s">
        <v>1055</v>
      </c>
      <c r="AO1" t="s">
        <v>1056</v>
      </c>
      <c r="AP1" t="s">
        <v>1057</v>
      </c>
      <c r="AQ1" t="s">
        <v>1058</v>
      </c>
      <c r="AR1" t="s">
        <v>1059</v>
      </c>
      <c r="AS1" t="s">
        <v>1060</v>
      </c>
      <c r="AT1" t="s">
        <v>1061</v>
      </c>
      <c r="AU1" t="s">
        <v>1062</v>
      </c>
      <c r="AV1" t="s">
        <v>1063</v>
      </c>
      <c r="AW1" t="s">
        <v>1064</v>
      </c>
      <c r="AX1" t="s">
        <v>1065</v>
      </c>
      <c r="AY1" s="35" t="s">
        <v>1066</v>
      </c>
      <c r="AZ1" t="s">
        <v>1067</v>
      </c>
      <c r="BA1" t="s">
        <v>1068</v>
      </c>
      <c r="BB1" t="s">
        <v>1069</v>
      </c>
      <c r="BC1" t="s">
        <v>1070</v>
      </c>
      <c r="BD1" t="s">
        <v>1071</v>
      </c>
      <c r="BE1" t="s">
        <v>1072</v>
      </c>
      <c r="BF1" s="35" t="s">
        <v>1073</v>
      </c>
      <c r="BG1" s="35" t="s">
        <v>1074</v>
      </c>
      <c r="BH1" t="s">
        <v>1075</v>
      </c>
      <c r="BI1" t="s">
        <v>1076</v>
      </c>
      <c r="BJ1" t="s">
        <v>1077</v>
      </c>
      <c r="BK1" t="s">
        <v>1078</v>
      </c>
      <c r="BL1" t="s">
        <v>1079</v>
      </c>
      <c r="BM1" t="s">
        <v>1080</v>
      </c>
      <c r="BN1" t="s">
        <v>1081</v>
      </c>
      <c r="BO1" t="s">
        <v>1082</v>
      </c>
      <c r="BP1" t="s">
        <v>1083</v>
      </c>
      <c r="BQ1" t="s">
        <v>1084</v>
      </c>
      <c r="BR1" t="s">
        <v>1085</v>
      </c>
      <c r="BS1" t="s">
        <v>1086</v>
      </c>
      <c r="BT1" t="s">
        <v>1087</v>
      </c>
      <c r="BU1" t="s">
        <v>1088</v>
      </c>
      <c r="BV1" t="s">
        <v>1089</v>
      </c>
      <c r="BW1" t="s">
        <v>1090</v>
      </c>
      <c r="BX1" t="s">
        <v>1091</v>
      </c>
      <c r="BY1" t="s">
        <v>1092</v>
      </c>
      <c r="BZ1" t="s">
        <v>1093</v>
      </c>
      <c r="CA1" t="s">
        <v>1094</v>
      </c>
      <c r="CB1" t="s">
        <v>1095</v>
      </c>
      <c r="CC1" t="s">
        <v>1096</v>
      </c>
      <c r="CD1" t="s">
        <v>1097</v>
      </c>
      <c r="CE1" t="s">
        <v>1098</v>
      </c>
      <c r="CF1" t="s">
        <v>1099</v>
      </c>
      <c r="CG1" t="s">
        <v>1100</v>
      </c>
      <c r="CH1" t="s">
        <v>1101</v>
      </c>
      <c r="CI1" t="s">
        <v>1102</v>
      </c>
      <c r="CJ1" t="s">
        <v>1103</v>
      </c>
      <c r="CK1" t="s">
        <v>1104</v>
      </c>
      <c r="CL1" t="s">
        <v>1105</v>
      </c>
      <c r="CM1" t="s">
        <v>1106</v>
      </c>
      <c r="CN1" t="s">
        <v>1107</v>
      </c>
      <c r="CO1" t="s">
        <v>1108</v>
      </c>
      <c r="CP1" t="s">
        <v>1109</v>
      </c>
      <c r="CQ1" t="s">
        <v>1110</v>
      </c>
      <c r="CR1" t="s">
        <v>1111</v>
      </c>
      <c r="CS1" t="s">
        <v>1112</v>
      </c>
      <c r="CT1" t="s">
        <v>1113</v>
      </c>
      <c r="CU1" t="s">
        <v>1114</v>
      </c>
      <c r="CV1" t="s">
        <v>1115</v>
      </c>
      <c r="CW1" t="s">
        <v>1116</v>
      </c>
      <c r="CX1" t="s">
        <v>1117</v>
      </c>
      <c r="CY1" t="s">
        <v>1118</v>
      </c>
      <c r="CZ1" t="s">
        <v>1119</v>
      </c>
      <c r="DA1" s="35" t="s">
        <v>1120</v>
      </c>
    </row>
    <row r="2" spans="1:105" x14ac:dyDescent="0.25">
      <c r="A2">
        <v>1</v>
      </c>
      <c r="B2">
        <v>1871</v>
      </c>
      <c r="C2" t="s">
        <v>1121</v>
      </c>
      <c r="D2" t="s">
        <v>486</v>
      </c>
      <c r="E2" t="s">
        <v>1122</v>
      </c>
      <c r="F2" t="s">
        <v>481</v>
      </c>
      <c r="G2" t="s">
        <v>480</v>
      </c>
      <c r="H2" t="b">
        <v>1</v>
      </c>
      <c r="I2" t="s">
        <v>482</v>
      </c>
      <c r="J2" t="s">
        <v>483</v>
      </c>
      <c r="K2" t="s">
        <v>1123</v>
      </c>
      <c r="N2" t="s">
        <v>486</v>
      </c>
      <c r="O2" t="s">
        <v>485</v>
      </c>
      <c r="P2">
        <v>54</v>
      </c>
      <c r="Q2">
        <v>1084.5999999999999</v>
      </c>
      <c r="R2">
        <v>1084.5999999999999</v>
      </c>
      <c r="S2" t="b">
        <v>1</v>
      </c>
      <c r="T2" t="s">
        <v>1124</v>
      </c>
      <c r="U2" t="s">
        <v>158</v>
      </c>
      <c r="X2" t="s">
        <v>487</v>
      </c>
      <c r="Y2" t="s">
        <v>485</v>
      </c>
      <c r="Z2" t="s">
        <v>1125</v>
      </c>
      <c r="AA2" t="s">
        <v>1126</v>
      </c>
      <c r="AC2" t="s">
        <v>1127</v>
      </c>
      <c r="AD2">
        <v>0</v>
      </c>
      <c r="AE2">
        <v>0</v>
      </c>
      <c r="AF2">
        <v>0</v>
      </c>
      <c r="AG2">
        <v>0</v>
      </c>
      <c r="AI2" s="35">
        <v>38392</v>
      </c>
      <c r="AJ2" s="35">
        <v>38392</v>
      </c>
      <c r="AK2" t="s">
        <v>1128</v>
      </c>
      <c r="AL2" t="s">
        <v>1129</v>
      </c>
      <c r="AN2" t="s">
        <v>84</v>
      </c>
      <c r="AO2" t="s">
        <v>1130</v>
      </c>
      <c r="AQ2" t="s">
        <v>482</v>
      </c>
      <c r="AR2" t="s">
        <v>1123</v>
      </c>
      <c r="AS2" t="s">
        <v>1131</v>
      </c>
      <c r="AU2" t="s">
        <v>1132</v>
      </c>
      <c r="AV2" t="s">
        <v>484</v>
      </c>
      <c r="AW2">
        <v>0</v>
      </c>
      <c r="AX2" t="b">
        <v>0</v>
      </c>
      <c r="AZ2" t="s">
        <v>150</v>
      </c>
      <c r="BA2" t="s">
        <v>150</v>
      </c>
      <c r="BB2">
        <v>3627</v>
      </c>
      <c r="BF2" s="35">
        <v>37958</v>
      </c>
      <c r="BG2" s="35">
        <v>38534</v>
      </c>
      <c r="BH2" t="s">
        <v>1133</v>
      </c>
      <c r="BK2">
        <v>25</v>
      </c>
      <c r="BL2" t="s">
        <v>1134</v>
      </c>
      <c r="BM2" t="s">
        <v>509</v>
      </c>
      <c r="BN2" t="s">
        <v>1135</v>
      </c>
      <c r="BO2" t="s">
        <v>1136</v>
      </c>
      <c r="BP2" t="s">
        <v>1137</v>
      </c>
      <c r="BQ2" t="s">
        <v>1138</v>
      </c>
      <c r="BR2" t="s">
        <v>1139</v>
      </c>
      <c r="BS2" t="s">
        <v>1140</v>
      </c>
      <c r="BT2" t="s">
        <v>1138</v>
      </c>
      <c r="BU2">
        <v>41</v>
      </c>
      <c r="BV2">
        <v>41</v>
      </c>
      <c r="BW2" t="s">
        <v>1141</v>
      </c>
      <c r="BX2" t="s">
        <v>494</v>
      </c>
      <c r="BY2" t="b">
        <v>1</v>
      </c>
      <c r="BZ2">
        <v>2</v>
      </c>
      <c r="CB2" t="s">
        <v>1142</v>
      </c>
      <c r="CC2" t="s">
        <v>1143</v>
      </c>
      <c r="CI2" t="b">
        <v>0</v>
      </c>
      <c r="CK2" t="b">
        <v>1</v>
      </c>
      <c r="CL2" t="b">
        <v>0</v>
      </c>
      <c r="CM2" t="b">
        <v>1</v>
      </c>
      <c r="CN2" t="b">
        <v>1</v>
      </c>
      <c r="CO2" t="s">
        <v>140</v>
      </c>
      <c r="CP2" t="s">
        <v>140</v>
      </c>
      <c r="CQ2" t="s">
        <v>1144</v>
      </c>
      <c r="CW2" t="s">
        <v>140</v>
      </c>
      <c r="CX2" t="s">
        <v>1145</v>
      </c>
    </row>
    <row r="3" spans="1:105" x14ac:dyDescent="0.25">
      <c r="A3">
        <v>2</v>
      </c>
      <c r="B3">
        <v>1872</v>
      </c>
      <c r="C3" t="s">
        <v>1121</v>
      </c>
      <c r="D3" t="s">
        <v>486</v>
      </c>
      <c r="E3" t="s">
        <v>1122</v>
      </c>
      <c r="F3" t="s">
        <v>491</v>
      </c>
      <c r="G3" t="s">
        <v>490</v>
      </c>
      <c r="H3" t="b">
        <v>1</v>
      </c>
      <c r="I3" t="s">
        <v>492</v>
      </c>
      <c r="J3" t="s">
        <v>493</v>
      </c>
      <c r="K3" t="s">
        <v>492</v>
      </c>
      <c r="N3" t="s">
        <v>486</v>
      </c>
      <c r="O3" t="s">
        <v>485</v>
      </c>
      <c r="P3">
        <v>535</v>
      </c>
      <c r="Q3">
        <v>6640.2</v>
      </c>
      <c r="R3">
        <v>6640.2</v>
      </c>
      <c r="S3" t="b">
        <v>1</v>
      </c>
      <c r="T3" t="s">
        <v>1146</v>
      </c>
      <c r="U3" t="s">
        <v>158</v>
      </c>
      <c r="X3" t="s">
        <v>487</v>
      </c>
      <c r="Y3" t="s">
        <v>495</v>
      </c>
      <c r="Z3" t="s">
        <v>1125</v>
      </c>
      <c r="AA3" t="s">
        <v>1147</v>
      </c>
      <c r="AC3" t="s">
        <v>1127</v>
      </c>
      <c r="AD3">
        <v>0</v>
      </c>
      <c r="AE3">
        <v>0</v>
      </c>
      <c r="AF3">
        <v>0</v>
      </c>
      <c r="AG3">
        <v>0</v>
      </c>
      <c r="AI3" s="35">
        <v>38392</v>
      </c>
      <c r="AJ3" s="35">
        <v>38392</v>
      </c>
      <c r="AK3" t="s">
        <v>1128</v>
      </c>
      <c r="AL3" t="s">
        <v>1148</v>
      </c>
      <c r="AO3" t="s">
        <v>1149</v>
      </c>
      <c r="AP3" t="s">
        <v>1150</v>
      </c>
      <c r="AR3" t="s">
        <v>492</v>
      </c>
      <c r="AS3" t="s">
        <v>1151</v>
      </c>
      <c r="AU3" t="s">
        <v>1152</v>
      </c>
      <c r="AV3" t="s">
        <v>494</v>
      </c>
      <c r="AW3">
        <v>0</v>
      </c>
      <c r="AX3" t="b">
        <v>0</v>
      </c>
      <c r="AZ3" t="s">
        <v>150</v>
      </c>
      <c r="BA3" t="s">
        <v>150</v>
      </c>
      <c r="BB3">
        <v>2213</v>
      </c>
      <c r="BF3" s="35">
        <v>37987</v>
      </c>
      <c r="BG3" s="35">
        <v>41981</v>
      </c>
      <c r="BH3" t="s">
        <v>1133</v>
      </c>
      <c r="BK3">
        <v>25</v>
      </c>
      <c r="BL3" t="s">
        <v>1134</v>
      </c>
      <c r="BM3" t="s">
        <v>485</v>
      </c>
      <c r="BN3" t="s">
        <v>1153</v>
      </c>
      <c r="BO3" t="s">
        <v>1154</v>
      </c>
      <c r="BP3" t="s">
        <v>1137</v>
      </c>
      <c r="BQ3" t="s">
        <v>1138</v>
      </c>
      <c r="BR3" t="s">
        <v>1155</v>
      </c>
      <c r="BS3" t="s">
        <v>1156</v>
      </c>
      <c r="BT3" t="s">
        <v>1138</v>
      </c>
      <c r="BU3">
        <v>0</v>
      </c>
      <c r="BV3">
        <v>0</v>
      </c>
      <c r="BW3" t="s">
        <v>1157</v>
      </c>
      <c r="BX3" t="s">
        <v>508</v>
      </c>
      <c r="BY3" t="b">
        <v>0</v>
      </c>
      <c r="BZ3">
        <v>9</v>
      </c>
      <c r="CB3" t="s">
        <v>1158</v>
      </c>
      <c r="CC3" t="s">
        <v>1143</v>
      </c>
      <c r="CI3" t="b">
        <v>0</v>
      </c>
      <c r="CK3" t="b">
        <v>1</v>
      </c>
      <c r="CL3" t="b">
        <v>0</v>
      </c>
      <c r="CM3" t="b">
        <v>1</v>
      </c>
      <c r="CN3" t="b">
        <v>1</v>
      </c>
      <c r="CO3" t="s">
        <v>140</v>
      </c>
      <c r="CP3" t="s">
        <v>140</v>
      </c>
      <c r="CQ3" t="s">
        <v>1144</v>
      </c>
      <c r="CW3" t="s">
        <v>140</v>
      </c>
      <c r="CX3" t="s">
        <v>1145</v>
      </c>
    </row>
    <row r="4" spans="1:105" x14ac:dyDescent="0.25">
      <c r="A4">
        <v>3</v>
      </c>
      <c r="B4">
        <v>1874</v>
      </c>
      <c r="C4" t="s">
        <v>1121</v>
      </c>
      <c r="D4" t="s">
        <v>486</v>
      </c>
      <c r="E4" t="s">
        <v>1122</v>
      </c>
      <c r="F4" t="s">
        <v>497</v>
      </c>
      <c r="G4" t="s">
        <v>496</v>
      </c>
      <c r="H4" t="b">
        <v>1</v>
      </c>
      <c r="I4" t="s">
        <v>498</v>
      </c>
      <c r="J4" t="s">
        <v>499</v>
      </c>
      <c r="K4" t="s">
        <v>498</v>
      </c>
      <c r="N4" t="s">
        <v>486</v>
      </c>
      <c r="O4" t="s">
        <v>485</v>
      </c>
      <c r="P4">
        <v>111</v>
      </c>
      <c r="Q4">
        <v>1612</v>
      </c>
      <c r="R4">
        <v>1612</v>
      </c>
      <c r="S4" t="b">
        <v>1</v>
      </c>
      <c r="T4" t="s">
        <v>1159</v>
      </c>
      <c r="U4" t="s">
        <v>158</v>
      </c>
      <c r="X4" t="s">
        <v>487</v>
      </c>
      <c r="Y4" t="s">
        <v>500</v>
      </c>
      <c r="Z4" t="s">
        <v>1125</v>
      </c>
      <c r="AA4" t="s">
        <v>1160</v>
      </c>
      <c r="AC4" t="s">
        <v>1127</v>
      </c>
      <c r="AD4">
        <v>0</v>
      </c>
      <c r="AE4">
        <v>0</v>
      </c>
      <c r="AF4">
        <v>0</v>
      </c>
      <c r="AG4">
        <v>0</v>
      </c>
      <c r="AI4" s="35">
        <v>38392</v>
      </c>
      <c r="AJ4" s="35">
        <v>38392</v>
      </c>
      <c r="AK4" t="s">
        <v>1128</v>
      </c>
      <c r="AL4" t="s">
        <v>1161</v>
      </c>
      <c r="AO4" t="s">
        <v>1162</v>
      </c>
      <c r="AR4" t="s">
        <v>498</v>
      </c>
      <c r="AS4" t="s">
        <v>1163</v>
      </c>
      <c r="AU4" t="s">
        <v>1164</v>
      </c>
      <c r="AV4" t="s">
        <v>484</v>
      </c>
      <c r="AW4">
        <v>0</v>
      </c>
      <c r="AX4" t="b">
        <v>0</v>
      </c>
      <c r="AZ4" t="s">
        <v>150</v>
      </c>
      <c r="BA4" t="s">
        <v>150</v>
      </c>
      <c r="BB4">
        <v>1612</v>
      </c>
      <c r="BF4" s="35">
        <v>37980</v>
      </c>
      <c r="BG4" s="35">
        <v>40899</v>
      </c>
      <c r="BH4" t="s">
        <v>1133</v>
      </c>
      <c r="BK4">
        <v>25</v>
      </c>
      <c r="BL4" t="s">
        <v>1134</v>
      </c>
      <c r="BM4" t="s">
        <v>509</v>
      </c>
      <c r="BN4" t="s">
        <v>1165</v>
      </c>
      <c r="BO4" t="s">
        <v>1166</v>
      </c>
      <c r="BP4" t="s">
        <v>1167</v>
      </c>
      <c r="BQ4" t="s">
        <v>1138</v>
      </c>
      <c r="BR4" t="s">
        <v>1168</v>
      </c>
      <c r="BS4" t="s">
        <v>1169</v>
      </c>
      <c r="BT4" t="s">
        <v>1138</v>
      </c>
      <c r="BU4">
        <v>41</v>
      </c>
      <c r="BV4">
        <v>41</v>
      </c>
      <c r="BW4" t="s">
        <v>1141</v>
      </c>
      <c r="BX4" t="s">
        <v>494</v>
      </c>
      <c r="BY4" t="b">
        <v>0</v>
      </c>
      <c r="BZ4">
        <v>1</v>
      </c>
      <c r="CB4" t="s">
        <v>1170</v>
      </c>
      <c r="CC4" t="s">
        <v>1143</v>
      </c>
      <c r="CI4" t="b">
        <v>0</v>
      </c>
      <c r="CK4" t="b">
        <v>1</v>
      </c>
      <c r="CL4" t="b">
        <v>0</v>
      </c>
      <c r="CM4" t="b">
        <v>1</v>
      </c>
      <c r="CN4" t="b">
        <v>1</v>
      </c>
      <c r="CO4" t="s">
        <v>140</v>
      </c>
      <c r="CP4" t="s">
        <v>140</v>
      </c>
      <c r="CQ4" t="s">
        <v>1144</v>
      </c>
      <c r="CW4" t="s">
        <v>140</v>
      </c>
      <c r="CX4" t="s">
        <v>1145</v>
      </c>
    </row>
    <row r="5" spans="1:105" x14ac:dyDescent="0.25">
      <c r="A5">
        <v>4</v>
      </c>
      <c r="B5">
        <v>1875</v>
      </c>
      <c r="C5" t="s">
        <v>1121</v>
      </c>
      <c r="D5" t="s">
        <v>486</v>
      </c>
      <c r="E5" t="s">
        <v>1122</v>
      </c>
      <c r="F5" t="s">
        <v>502</v>
      </c>
      <c r="G5" t="s">
        <v>501</v>
      </c>
      <c r="H5" t="b">
        <v>1</v>
      </c>
      <c r="I5" t="s">
        <v>503</v>
      </c>
      <c r="J5" t="s">
        <v>504</v>
      </c>
      <c r="K5" t="s">
        <v>492</v>
      </c>
      <c r="N5" t="s">
        <v>486</v>
      </c>
      <c r="O5" t="s">
        <v>485</v>
      </c>
      <c r="P5">
        <v>59</v>
      </c>
      <c r="Q5">
        <v>935</v>
      </c>
      <c r="R5">
        <v>935</v>
      </c>
      <c r="S5" t="b">
        <v>1</v>
      </c>
      <c r="T5" t="s">
        <v>1146</v>
      </c>
      <c r="U5" t="s">
        <v>158</v>
      </c>
      <c r="X5" t="s">
        <v>487</v>
      </c>
      <c r="Y5" t="s">
        <v>485</v>
      </c>
      <c r="Z5" t="s">
        <v>1125</v>
      </c>
      <c r="AA5" t="s">
        <v>1171</v>
      </c>
      <c r="AC5" t="s">
        <v>1127</v>
      </c>
      <c r="AD5">
        <v>0</v>
      </c>
      <c r="AE5">
        <v>0</v>
      </c>
      <c r="AF5">
        <v>0</v>
      </c>
      <c r="AG5">
        <v>0</v>
      </c>
      <c r="AI5" s="35">
        <v>38392</v>
      </c>
      <c r="AJ5" s="35">
        <v>38392</v>
      </c>
      <c r="AK5" t="s">
        <v>1128</v>
      </c>
      <c r="AL5" t="s">
        <v>1172</v>
      </c>
      <c r="AO5" t="s">
        <v>1173</v>
      </c>
      <c r="AR5" t="s">
        <v>492</v>
      </c>
      <c r="AS5" t="s">
        <v>1174</v>
      </c>
      <c r="AU5" t="s">
        <v>1152</v>
      </c>
      <c r="AV5" t="s">
        <v>484</v>
      </c>
      <c r="AW5">
        <v>0</v>
      </c>
      <c r="AX5" t="b">
        <v>0</v>
      </c>
      <c r="AZ5" t="s">
        <v>150</v>
      </c>
      <c r="BA5" t="s">
        <v>150</v>
      </c>
      <c r="BB5">
        <v>3627</v>
      </c>
      <c r="BF5" s="35">
        <v>36526</v>
      </c>
      <c r="BG5" s="35">
        <v>36526</v>
      </c>
      <c r="BH5" t="s">
        <v>1133</v>
      </c>
      <c r="BK5">
        <v>25</v>
      </c>
      <c r="BL5" t="s">
        <v>1134</v>
      </c>
      <c r="BM5" t="s">
        <v>485</v>
      </c>
      <c r="BN5" t="s">
        <v>1153</v>
      </c>
      <c r="BO5" t="s">
        <v>1154</v>
      </c>
      <c r="BP5" t="s">
        <v>1137</v>
      </c>
      <c r="BQ5" t="s">
        <v>1138</v>
      </c>
      <c r="BR5" t="s">
        <v>1175</v>
      </c>
      <c r="BS5" t="s">
        <v>1176</v>
      </c>
      <c r="BT5" t="s">
        <v>1138</v>
      </c>
      <c r="BU5">
        <v>0</v>
      </c>
      <c r="BV5">
        <v>0</v>
      </c>
      <c r="BW5" t="s">
        <v>1141</v>
      </c>
      <c r="BX5" t="s">
        <v>484</v>
      </c>
      <c r="BY5" t="b">
        <v>0</v>
      </c>
      <c r="BZ5">
        <v>0</v>
      </c>
      <c r="CB5" t="s">
        <v>1177</v>
      </c>
      <c r="CC5" t="s">
        <v>1143</v>
      </c>
      <c r="CI5" t="b">
        <v>0</v>
      </c>
      <c r="CK5" t="b">
        <v>1</v>
      </c>
      <c r="CL5" t="b">
        <v>0</v>
      </c>
      <c r="CM5" t="b">
        <v>1</v>
      </c>
      <c r="CN5" t="b">
        <v>1</v>
      </c>
      <c r="CO5" t="s">
        <v>140</v>
      </c>
      <c r="CP5" t="s">
        <v>140</v>
      </c>
      <c r="CQ5" t="s">
        <v>1144</v>
      </c>
      <c r="CW5" t="s">
        <v>140</v>
      </c>
      <c r="CX5" t="s">
        <v>1145</v>
      </c>
    </row>
    <row r="6" spans="1:105" x14ac:dyDescent="0.25">
      <c r="A6">
        <v>5</v>
      </c>
      <c r="B6">
        <v>1881</v>
      </c>
      <c r="C6" t="s">
        <v>1121</v>
      </c>
      <c r="D6" t="s">
        <v>486</v>
      </c>
      <c r="E6" t="s">
        <v>1178</v>
      </c>
      <c r="F6" t="s">
        <v>506</v>
      </c>
      <c r="G6" t="s">
        <v>505</v>
      </c>
      <c r="H6" t="b">
        <v>1</v>
      </c>
      <c r="I6" t="s">
        <v>507</v>
      </c>
      <c r="J6" t="s">
        <v>507</v>
      </c>
      <c r="K6" t="s">
        <v>1123</v>
      </c>
      <c r="N6" t="s">
        <v>486</v>
      </c>
      <c r="O6" t="s">
        <v>509</v>
      </c>
      <c r="P6">
        <v>84</v>
      </c>
      <c r="Q6">
        <v>1447.37</v>
      </c>
      <c r="R6">
        <v>1447.37</v>
      </c>
      <c r="S6" t="b">
        <v>1</v>
      </c>
      <c r="T6" t="s">
        <v>1124</v>
      </c>
      <c r="U6" t="s">
        <v>158</v>
      </c>
      <c r="X6" t="s">
        <v>487</v>
      </c>
      <c r="Y6" t="s">
        <v>510</v>
      </c>
      <c r="AA6" t="s">
        <v>1179</v>
      </c>
      <c r="AC6" t="s">
        <v>1127</v>
      </c>
      <c r="AD6">
        <v>0</v>
      </c>
      <c r="AE6">
        <v>0</v>
      </c>
      <c r="AF6">
        <v>0</v>
      </c>
      <c r="AG6">
        <v>0</v>
      </c>
      <c r="AI6" s="35">
        <v>38393</v>
      </c>
      <c r="AJ6" s="35">
        <v>38393</v>
      </c>
      <c r="AK6" t="s">
        <v>1180</v>
      </c>
      <c r="AP6" t="s">
        <v>1181</v>
      </c>
      <c r="AS6" t="s">
        <v>1182</v>
      </c>
      <c r="AU6" t="s">
        <v>1183</v>
      </c>
      <c r="AV6" t="s">
        <v>508</v>
      </c>
      <c r="AW6">
        <v>0</v>
      </c>
      <c r="AX6" t="b">
        <v>0</v>
      </c>
      <c r="AZ6" t="s">
        <v>150</v>
      </c>
      <c r="BA6" t="s">
        <v>150</v>
      </c>
      <c r="BB6">
        <v>2165</v>
      </c>
      <c r="BF6" s="35">
        <v>37987</v>
      </c>
      <c r="BH6" t="s">
        <v>1133</v>
      </c>
      <c r="BK6">
        <v>25</v>
      </c>
      <c r="BL6" t="s">
        <v>1134</v>
      </c>
      <c r="BM6" t="s">
        <v>509</v>
      </c>
      <c r="BN6" t="s">
        <v>1135</v>
      </c>
      <c r="BO6" t="s">
        <v>1136</v>
      </c>
      <c r="BP6" t="s">
        <v>1137</v>
      </c>
      <c r="BQ6" t="s">
        <v>1137</v>
      </c>
      <c r="BR6" t="s">
        <v>1184</v>
      </c>
      <c r="BS6" t="s">
        <v>1140</v>
      </c>
      <c r="BT6" t="s">
        <v>1138</v>
      </c>
      <c r="BU6">
        <v>172</v>
      </c>
      <c r="BV6">
        <v>0</v>
      </c>
      <c r="BW6" t="s">
        <v>1157</v>
      </c>
      <c r="BX6" t="s">
        <v>508</v>
      </c>
      <c r="BY6" t="b">
        <v>1</v>
      </c>
      <c r="BZ6">
        <v>2</v>
      </c>
      <c r="CA6">
        <v>1</v>
      </c>
      <c r="CB6" t="s">
        <v>1185</v>
      </c>
      <c r="CC6" t="s">
        <v>1143</v>
      </c>
      <c r="CI6" t="b">
        <v>0</v>
      </c>
      <c r="CJ6" t="s">
        <v>1186</v>
      </c>
      <c r="CK6" t="b">
        <v>1</v>
      </c>
      <c r="CL6" t="b">
        <v>0</v>
      </c>
      <c r="CM6" t="b">
        <v>1</v>
      </c>
      <c r="CN6" t="b">
        <v>1</v>
      </c>
      <c r="CO6" t="s">
        <v>140</v>
      </c>
      <c r="CP6" t="s">
        <v>140</v>
      </c>
      <c r="CQ6" t="s">
        <v>1144</v>
      </c>
      <c r="CW6" t="s">
        <v>140</v>
      </c>
      <c r="CX6" t="s">
        <v>1145</v>
      </c>
    </row>
    <row r="7" spans="1:105" x14ac:dyDescent="0.25">
      <c r="A7">
        <v>6</v>
      </c>
      <c r="B7">
        <v>1890</v>
      </c>
      <c r="C7" t="s">
        <v>1121</v>
      </c>
      <c r="D7" t="s">
        <v>486</v>
      </c>
      <c r="E7" t="s">
        <v>1187</v>
      </c>
      <c r="F7" t="s">
        <v>513</v>
      </c>
      <c r="G7" t="s">
        <v>512</v>
      </c>
      <c r="H7" t="b">
        <v>1</v>
      </c>
      <c r="I7" t="s">
        <v>514</v>
      </c>
      <c r="J7" t="s">
        <v>515</v>
      </c>
      <c r="K7" t="s">
        <v>492</v>
      </c>
      <c r="N7" t="s">
        <v>486</v>
      </c>
      <c r="O7" t="s">
        <v>485</v>
      </c>
      <c r="P7">
        <v>30</v>
      </c>
      <c r="Q7">
        <v>576.20000000000005</v>
      </c>
      <c r="R7">
        <v>576.20000000000005</v>
      </c>
      <c r="S7" t="b">
        <v>1</v>
      </c>
      <c r="T7" t="s">
        <v>1146</v>
      </c>
      <c r="U7" t="s">
        <v>158</v>
      </c>
      <c r="X7" t="s">
        <v>516</v>
      </c>
      <c r="Y7" t="s">
        <v>485</v>
      </c>
      <c r="Z7" t="s">
        <v>1125</v>
      </c>
      <c r="AA7" t="s">
        <v>1188</v>
      </c>
      <c r="AC7" t="s">
        <v>1127</v>
      </c>
      <c r="AD7">
        <v>0</v>
      </c>
      <c r="AE7">
        <v>0</v>
      </c>
      <c r="AF7">
        <v>0</v>
      </c>
      <c r="AG7">
        <v>0</v>
      </c>
      <c r="AI7" s="35">
        <v>38393</v>
      </c>
      <c r="AJ7" s="35">
        <v>38393</v>
      </c>
      <c r="AK7" t="s">
        <v>1128</v>
      </c>
      <c r="AM7" t="s">
        <v>1137</v>
      </c>
      <c r="AN7" t="s">
        <v>1189</v>
      </c>
      <c r="AO7" t="s">
        <v>1190</v>
      </c>
      <c r="AR7" t="s">
        <v>492</v>
      </c>
      <c r="AS7" t="s">
        <v>1191</v>
      </c>
      <c r="AU7" t="s">
        <v>1192</v>
      </c>
      <c r="AV7" t="s">
        <v>484</v>
      </c>
      <c r="AW7">
        <v>0</v>
      </c>
      <c r="AX7" t="b">
        <v>0</v>
      </c>
      <c r="AZ7" t="s">
        <v>150</v>
      </c>
      <c r="BA7" t="s">
        <v>150</v>
      </c>
      <c r="BB7">
        <v>3627</v>
      </c>
      <c r="BF7" s="35">
        <v>37229</v>
      </c>
      <c r="BG7" s="35">
        <v>38776</v>
      </c>
      <c r="BH7" t="s">
        <v>1133</v>
      </c>
      <c r="BK7">
        <v>25</v>
      </c>
      <c r="BL7" t="s">
        <v>1134</v>
      </c>
      <c r="BM7" t="s">
        <v>509</v>
      </c>
      <c r="BN7" t="s">
        <v>1193</v>
      </c>
      <c r="BO7" t="s">
        <v>1194</v>
      </c>
      <c r="BP7" t="s">
        <v>1137</v>
      </c>
      <c r="BQ7" t="s">
        <v>1138</v>
      </c>
      <c r="BR7" t="s">
        <v>1195</v>
      </c>
      <c r="BS7" t="s">
        <v>1196</v>
      </c>
      <c r="BT7" t="s">
        <v>1138</v>
      </c>
      <c r="BU7">
        <v>0</v>
      </c>
      <c r="BV7">
        <v>0</v>
      </c>
      <c r="BW7" t="s">
        <v>1197</v>
      </c>
      <c r="BX7" t="s">
        <v>494</v>
      </c>
      <c r="BY7" t="b">
        <v>1</v>
      </c>
      <c r="BZ7">
        <v>1</v>
      </c>
      <c r="CB7" t="s">
        <v>1198</v>
      </c>
      <c r="CC7" t="s">
        <v>1143</v>
      </c>
      <c r="CI7" t="b">
        <v>0</v>
      </c>
      <c r="CK7" t="b">
        <v>1</v>
      </c>
      <c r="CL7" t="b">
        <v>0</v>
      </c>
      <c r="CM7" t="b">
        <v>1</v>
      </c>
      <c r="CN7" t="b">
        <v>1</v>
      </c>
      <c r="CO7" t="s">
        <v>140</v>
      </c>
      <c r="CP7" t="s">
        <v>140</v>
      </c>
      <c r="CQ7" t="s">
        <v>1144</v>
      </c>
      <c r="CW7" t="s">
        <v>140</v>
      </c>
      <c r="CX7" t="s">
        <v>1145</v>
      </c>
    </row>
    <row r="8" spans="1:105" x14ac:dyDescent="0.25">
      <c r="A8">
        <v>7</v>
      </c>
      <c r="B8">
        <v>1892</v>
      </c>
      <c r="C8" t="s">
        <v>1121</v>
      </c>
      <c r="D8" t="s">
        <v>486</v>
      </c>
      <c r="E8" t="s">
        <v>1187</v>
      </c>
      <c r="F8" t="s">
        <v>519</v>
      </c>
      <c r="G8" t="s">
        <v>518</v>
      </c>
      <c r="H8" t="b">
        <v>1</v>
      </c>
      <c r="I8" t="s">
        <v>514</v>
      </c>
      <c r="J8" t="s">
        <v>520</v>
      </c>
      <c r="K8" t="s">
        <v>492</v>
      </c>
      <c r="N8" t="s">
        <v>486</v>
      </c>
      <c r="O8" t="s">
        <v>485</v>
      </c>
      <c r="P8">
        <v>29</v>
      </c>
      <c r="Q8">
        <v>575.70000000000005</v>
      </c>
      <c r="R8">
        <v>575.70000000000005</v>
      </c>
      <c r="S8" t="b">
        <v>1</v>
      </c>
      <c r="T8" t="s">
        <v>1146</v>
      </c>
      <c r="U8" t="s">
        <v>158</v>
      </c>
      <c r="X8" t="s">
        <v>516</v>
      </c>
      <c r="Y8" t="s">
        <v>485</v>
      </c>
      <c r="Z8" t="s">
        <v>1125</v>
      </c>
      <c r="AA8" t="s">
        <v>1199</v>
      </c>
      <c r="AC8" t="s">
        <v>1127</v>
      </c>
      <c r="AD8">
        <v>0</v>
      </c>
      <c r="AE8">
        <v>0</v>
      </c>
      <c r="AF8">
        <v>0</v>
      </c>
      <c r="AG8">
        <v>0</v>
      </c>
      <c r="AI8" s="35">
        <v>38394</v>
      </c>
      <c r="AJ8" s="35">
        <v>38394</v>
      </c>
      <c r="AK8" t="s">
        <v>1128</v>
      </c>
      <c r="AM8" t="s">
        <v>1137</v>
      </c>
      <c r="AN8" t="s">
        <v>1200</v>
      </c>
      <c r="AO8" t="s">
        <v>1201</v>
      </c>
      <c r="AR8" t="s">
        <v>492</v>
      </c>
      <c r="AS8" t="s">
        <v>1191</v>
      </c>
      <c r="AU8" t="s">
        <v>1192</v>
      </c>
      <c r="AV8" t="s">
        <v>484</v>
      </c>
      <c r="AW8">
        <v>0</v>
      </c>
      <c r="AX8" t="b">
        <v>0</v>
      </c>
      <c r="AZ8" t="s">
        <v>150</v>
      </c>
      <c r="BA8" t="s">
        <v>150</v>
      </c>
      <c r="BB8">
        <v>3627</v>
      </c>
      <c r="BF8" s="35">
        <v>37229</v>
      </c>
      <c r="BG8" s="35">
        <v>38776</v>
      </c>
      <c r="BH8" t="s">
        <v>1133</v>
      </c>
      <c r="BK8">
        <v>25</v>
      </c>
      <c r="BL8" t="s">
        <v>1134</v>
      </c>
      <c r="BM8" t="s">
        <v>485</v>
      </c>
      <c r="BN8" t="s">
        <v>1193</v>
      </c>
      <c r="BO8" t="s">
        <v>1194</v>
      </c>
      <c r="BP8" t="s">
        <v>1137</v>
      </c>
      <c r="BQ8" t="s">
        <v>1138</v>
      </c>
      <c r="BR8" t="s">
        <v>1195</v>
      </c>
      <c r="BS8" t="s">
        <v>1196</v>
      </c>
      <c r="BT8" t="s">
        <v>1138</v>
      </c>
      <c r="BU8">
        <v>0</v>
      </c>
      <c r="BV8">
        <v>0</v>
      </c>
      <c r="BW8" t="s">
        <v>1141</v>
      </c>
      <c r="BX8" t="s">
        <v>508</v>
      </c>
      <c r="BY8" t="b">
        <v>0</v>
      </c>
      <c r="BZ8">
        <v>2</v>
      </c>
      <c r="CB8" t="s">
        <v>1202</v>
      </c>
      <c r="CC8" t="s">
        <v>1143</v>
      </c>
      <c r="CI8" t="b">
        <v>0</v>
      </c>
      <c r="CK8" t="b">
        <v>1</v>
      </c>
      <c r="CL8" t="b">
        <v>0</v>
      </c>
      <c r="CM8" t="b">
        <v>1</v>
      </c>
      <c r="CN8" t="b">
        <v>1</v>
      </c>
      <c r="CO8" t="s">
        <v>140</v>
      </c>
      <c r="CP8" t="s">
        <v>140</v>
      </c>
      <c r="CQ8" t="s">
        <v>1144</v>
      </c>
      <c r="CW8" t="s">
        <v>140</v>
      </c>
      <c r="CX8" t="s">
        <v>1145</v>
      </c>
    </row>
    <row r="9" spans="1:105" x14ac:dyDescent="0.25">
      <c r="A9">
        <v>8</v>
      </c>
      <c r="B9">
        <v>1893</v>
      </c>
      <c r="C9" t="s">
        <v>1121</v>
      </c>
      <c r="D9" t="s">
        <v>486</v>
      </c>
      <c r="E9" t="s">
        <v>1187</v>
      </c>
      <c r="F9" t="s">
        <v>522</v>
      </c>
      <c r="G9" t="s">
        <v>521</v>
      </c>
      <c r="H9" t="b">
        <v>1</v>
      </c>
      <c r="I9" t="s">
        <v>523</v>
      </c>
      <c r="J9" t="s">
        <v>524</v>
      </c>
      <c r="K9" t="s">
        <v>492</v>
      </c>
      <c r="N9" t="s">
        <v>486</v>
      </c>
      <c r="O9" t="s">
        <v>485</v>
      </c>
      <c r="P9">
        <v>52</v>
      </c>
      <c r="Q9">
        <v>615.92999999999995</v>
      </c>
      <c r="R9">
        <v>615.92999999999995</v>
      </c>
      <c r="S9" t="b">
        <v>1</v>
      </c>
      <c r="T9" t="s">
        <v>1146</v>
      </c>
      <c r="U9" t="s">
        <v>158</v>
      </c>
      <c r="X9" t="s">
        <v>525</v>
      </c>
      <c r="Y9" t="s">
        <v>485</v>
      </c>
      <c r="Z9" t="s">
        <v>1125</v>
      </c>
      <c r="AA9" t="s">
        <v>1203</v>
      </c>
      <c r="AC9" t="s">
        <v>1127</v>
      </c>
      <c r="AD9">
        <v>0</v>
      </c>
      <c r="AE9">
        <v>0</v>
      </c>
      <c r="AF9">
        <v>0</v>
      </c>
      <c r="AG9">
        <v>0</v>
      </c>
      <c r="AH9" t="s">
        <v>1204</v>
      </c>
      <c r="AI9" s="35">
        <v>38394</v>
      </c>
      <c r="AJ9" s="35">
        <v>38394</v>
      </c>
      <c r="AK9" t="s">
        <v>1128</v>
      </c>
      <c r="AL9" t="s">
        <v>1205</v>
      </c>
      <c r="AM9" t="s">
        <v>1205</v>
      </c>
      <c r="AN9" t="s">
        <v>160</v>
      </c>
      <c r="AO9" t="s">
        <v>1206</v>
      </c>
      <c r="AR9" t="s">
        <v>492</v>
      </c>
      <c r="AS9" t="s">
        <v>1207</v>
      </c>
      <c r="AU9" t="s">
        <v>1208</v>
      </c>
      <c r="AV9" t="s">
        <v>484</v>
      </c>
      <c r="AW9">
        <v>0</v>
      </c>
      <c r="AX9" t="b">
        <v>0</v>
      </c>
      <c r="AZ9" t="s">
        <v>150</v>
      </c>
      <c r="BA9" t="s">
        <v>150</v>
      </c>
      <c r="BB9">
        <v>3627</v>
      </c>
      <c r="BF9" s="35">
        <v>37228</v>
      </c>
      <c r="BG9" s="35">
        <v>38881</v>
      </c>
      <c r="BH9" t="s">
        <v>1133</v>
      </c>
      <c r="BK9">
        <v>25</v>
      </c>
      <c r="BL9" t="s">
        <v>1134</v>
      </c>
      <c r="BM9" t="s">
        <v>509</v>
      </c>
      <c r="BN9" t="s">
        <v>1153</v>
      </c>
      <c r="BO9" t="s">
        <v>1204</v>
      </c>
      <c r="BP9" t="s">
        <v>1137</v>
      </c>
      <c r="BQ9" t="s">
        <v>1137</v>
      </c>
      <c r="BR9" t="s">
        <v>1209</v>
      </c>
      <c r="BS9" t="s">
        <v>1176</v>
      </c>
      <c r="BT9" t="s">
        <v>1138</v>
      </c>
      <c r="BU9">
        <v>69</v>
      </c>
      <c r="BV9">
        <v>0</v>
      </c>
      <c r="BW9" t="s">
        <v>1141</v>
      </c>
      <c r="BX9" t="s">
        <v>484</v>
      </c>
      <c r="BY9" t="b">
        <v>0</v>
      </c>
      <c r="BZ9">
        <v>1</v>
      </c>
      <c r="CA9">
        <v>1</v>
      </c>
      <c r="CB9" t="s">
        <v>1210</v>
      </c>
      <c r="CC9" t="s">
        <v>1143</v>
      </c>
      <c r="CI9" t="b">
        <v>0</v>
      </c>
      <c r="CK9" t="b">
        <v>1</v>
      </c>
      <c r="CL9" t="b">
        <v>0</v>
      </c>
      <c r="CM9" t="b">
        <v>1</v>
      </c>
      <c r="CN9" t="b">
        <v>1</v>
      </c>
      <c r="CO9" t="s">
        <v>140</v>
      </c>
      <c r="CP9" t="s">
        <v>140</v>
      </c>
      <c r="CQ9" t="s">
        <v>1144</v>
      </c>
      <c r="CW9" t="s">
        <v>140</v>
      </c>
      <c r="CX9" t="s">
        <v>1145</v>
      </c>
    </row>
    <row r="10" spans="1:105" x14ac:dyDescent="0.25">
      <c r="A10">
        <v>9</v>
      </c>
      <c r="B10">
        <v>1894</v>
      </c>
      <c r="C10" t="s">
        <v>1121</v>
      </c>
      <c r="D10" t="s">
        <v>486</v>
      </c>
      <c r="E10" t="s">
        <v>1187</v>
      </c>
      <c r="F10" t="s">
        <v>527</v>
      </c>
      <c r="G10" t="s">
        <v>526</v>
      </c>
      <c r="H10" t="b">
        <v>1</v>
      </c>
      <c r="I10" t="s">
        <v>523</v>
      </c>
      <c r="J10" t="s">
        <v>528</v>
      </c>
      <c r="K10" t="s">
        <v>492</v>
      </c>
      <c r="N10" t="s">
        <v>486</v>
      </c>
      <c r="O10" t="s">
        <v>485</v>
      </c>
      <c r="P10">
        <v>51</v>
      </c>
      <c r="Q10">
        <v>613.97</v>
      </c>
      <c r="R10">
        <v>613.97</v>
      </c>
      <c r="S10" t="b">
        <v>1</v>
      </c>
      <c r="T10" t="s">
        <v>1146</v>
      </c>
      <c r="U10" t="s">
        <v>158</v>
      </c>
      <c r="X10" t="s">
        <v>525</v>
      </c>
      <c r="Y10" t="s">
        <v>485</v>
      </c>
      <c r="Z10" t="s">
        <v>1125</v>
      </c>
      <c r="AA10" t="s">
        <v>1211</v>
      </c>
      <c r="AC10" t="s">
        <v>1127</v>
      </c>
      <c r="AD10">
        <v>0</v>
      </c>
      <c r="AE10">
        <v>0</v>
      </c>
      <c r="AF10">
        <v>0</v>
      </c>
      <c r="AG10">
        <v>0</v>
      </c>
      <c r="AH10" t="s">
        <v>1204</v>
      </c>
      <c r="AI10" s="35">
        <v>38394</v>
      </c>
      <c r="AJ10" s="35">
        <v>38394</v>
      </c>
      <c r="AK10" t="s">
        <v>1128</v>
      </c>
      <c r="AL10" t="s">
        <v>1212</v>
      </c>
      <c r="AM10" t="s">
        <v>1212</v>
      </c>
      <c r="AN10" t="s">
        <v>147</v>
      </c>
      <c r="AO10" t="s">
        <v>1213</v>
      </c>
      <c r="AR10" t="s">
        <v>492</v>
      </c>
      <c r="AS10" t="s">
        <v>1207</v>
      </c>
      <c r="AU10" t="s">
        <v>1208</v>
      </c>
      <c r="AV10" t="s">
        <v>484</v>
      </c>
      <c r="AW10">
        <v>0</v>
      </c>
      <c r="AX10" t="b">
        <v>0</v>
      </c>
      <c r="AZ10" t="s">
        <v>150</v>
      </c>
      <c r="BA10" t="s">
        <v>150</v>
      </c>
      <c r="BB10">
        <v>3627</v>
      </c>
      <c r="BF10" s="35">
        <v>37229</v>
      </c>
      <c r="BG10" s="35">
        <v>38881</v>
      </c>
      <c r="BH10" t="s">
        <v>1133</v>
      </c>
      <c r="BK10">
        <v>25</v>
      </c>
      <c r="BL10" t="s">
        <v>1134</v>
      </c>
      <c r="BM10" t="s">
        <v>509</v>
      </c>
      <c r="BN10" t="s">
        <v>1153</v>
      </c>
      <c r="BO10" t="s">
        <v>1204</v>
      </c>
      <c r="BP10" t="s">
        <v>1137</v>
      </c>
      <c r="BQ10" t="s">
        <v>1137</v>
      </c>
      <c r="BR10" t="s">
        <v>1209</v>
      </c>
      <c r="BS10" t="s">
        <v>1176</v>
      </c>
      <c r="BT10" t="s">
        <v>1138</v>
      </c>
      <c r="BU10">
        <v>69</v>
      </c>
      <c r="BV10">
        <v>0</v>
      </c>
      <c r="BW10" t="s">
        <v>1141</v>
      </c>
      <c r="BX10" t="s">
        <v>494</v>
      </c>
      <c r="BY10" t="b">
        <v>0</v>
      </c>
      <c r="BZ10">
        <v>1</v>
      </c>
      <c r="CA10">
        <v>1</v>
      </c>
      <c r="CB10" t="s">
        <v>1214</v>
      </c>
      <c r="CC10" t="s">
        <v>1143</v>
      </c>
      <c r="CI10" t="b">
        <v>0</v>
      </c>
      <c r="CK10" t="b">
        <v>1</v>
      </c>
      <c r="CL10" t="b">
        <v>0</v>
      </c>
      <c r="CM10" t="b">
        <v>1</v>
      </c>
      <c r="CN10" t="b">
        <v>1</v>
      </c>
      <c r="CO10" t="s">
        <v>140</v>
      </c>
      <c r="CP10" t="s">
        <v>140</v>
      </c>
      <c r="CQ10" t="s">
        <v>1144</v>
      </c>
      <c r="CW10" t="s">
        <v>140</v>
      </c>
      <c r="CX10" t="s">
        <v>1145</v>
      </c>
    </row>
    <row r="11" spans="1:105" x14ac:dyDescent="0.25">
      <c r="A11">
        <v>10</v>
      </c>
      <c r="B11">
        <v>1895</v>
      </c>
      <c r="C11" t="s">
        <v>1121</v>
      </c>
      <c r="D11" t="s">
        <v>486</v>
      </c>
      <c r="E11" t="s">
        <v>1187</v>
      </c>
      <c r="F11" t="s">
        <v>530</v>
      </c>
      <c r="G11" t="s">
        <v>529</v>
      </c>
      <c r="H11" t="b">
        <v>1</v>
      </c>
      <c r="I11" t="s">
        <v>523</v>
      </c>
      <c r="J11" t="s">
        <v>531</v>
      </c>
      <c r="K11" t="s">
        <v>492</v>
      </c>
      <c r="N11" t="s">
        <v>486</v>
      </c>
      <c r="O11" t="s">
        <v>485</v>
      </c>
      <c r="P11">
        <v>29</v>
      </c>
      <c r="Q11">
        <v>347.57</v>
      </c>
      <c r="R11">
        <v>347.57</v>
      </c>
      <c r="S11" t="b">
        <v>1</v>
      </c>
      <c r="T11" t="s">
        <v>1146</v>
      </c>
      <c r="U11" t="s">
        <v>158</v>
      </c>
      <c r="X11" t="s">
        <v>525</v>
      </c>
      <c r="Y11" t="s">
        <v>485</v>
      </c>
      <c r="Z11" t="s">
        <v>1125</v>
      </c>
      <c r="AA11" t="s">
        <v>1215</v>
      </c>
      <c r="AC11" t="s">
        <v>1127</v>
      </c>
      <c r="AD11">
        <v>0</v>
      </c>
      <c r="AE11">
        <v>0</v>
      </c>
      <c r="AF11">
        <v>0</v>
      </c>
      <c r="AG11">
        <v>0</v>
      </c>
      <c r="AH11" t="s">
        <v>1204</v>
      </c>
      <c r="AI11" s="35">
        <v>38394</v>
      </c>
      <c r="AJ11" s="35">
        <v>38394</v>
      </c>
      <c r="AK11" t="s">
        <v>1128</v>
      </c>
      <c r="AL11" t="s">
        <v>1216</v>
      </c>
      <c r="AM11" t="s">
        <v>1216</v>
      </c>
      <c r="AN11" t="s">
        <v>370</v>
      </c>
      <c r="AO11" t="s">
        <v>1217</v>
      </c>
      <c r="AR11" t="s">
        <v>492</v>
      </c>
      <c r="AS11" t="s">
        <v>1207</v>
      </c>
      <c r="AU11" t="s">
        <v>1208</v>
      </c>
      <c r="AV11" t="s">
        <v>484</v>
      </c>
      <c r="AW11">
        <v>0</v>
      </c>
      <c r="AX11" t="b">
        <v>0</v>
      </c>
      <c r="AZ11" t="s">
        <v>150</v>
      </c>
      <c r="BA11" t="s">
        <v>150</v>
      </c>
      <c r="BB11">
        <v>3627</v>
      </c>
      <c r="BF11" s="35">
        <v>37228</v>
      </c>
      <c r="BG11" s="35">
        <v>38881</v>
      </c>
      <c r="BH11" t="s">
        <v>1133</v>
      </c>
      <c r="BK11">
        <v>25</v>
      </c>
      <c r="BL11" t="s">
        <v>1134</v>
      </c>
      <c r="BM11" t="s">
        <v>509</v>
      </c>
      <c r="BN11" t="s">
        <v>1153</v>
      </c>
      <c r="BO11" t="s">
        <v>1204</v>
      </c>
      <c r="BP11" t="s">
        <v>1137</v>
      </c>
      <c r="BQ11" t="s">
        <v>1137</v>
      </c>
      <c r="BR11" t="s">
        <v>1218</v>
      </c>
      <c r="BS11" t="s">
        <v>1176</v>
      </c>
      <c r="BT11" t="s">
        <v>1138</v>
      </c>
      <c r="BU11">
        <v>15</v>
      </c>
      <c r="BV11">
        <v>0</v>
      </c>
      <c r="BW11" t="s">
        <v>1141</v>
      </c>
      <c r="BX11" t="s">
        <v>494</v>
      </c>
      <c r="BY11" t="b">
        <v>0</v>
      </c>
      <c r="BZ11">
        <v>1</v>
      </c>
      <c r="CA11">
        <v>2</v>
      </c>
      <c r="CB11" t="s">
        <v>1219</v>
      </c>
      <c r="CC11" t="s">
        <v>1143</v>
      </c>
      <c r="CI11" t="b">
        <v>0</v>
      </c>
      <c r="CK11" t="b">
        <v>1</v>
      </c>
      <c r="CL11" t="b">
        <v>0</v>
      </c>
      <c r="CM11" t="b">
        <v>1</v>
      </c>
      <c r="CN11" t="b">
        <v>1</v>
      </c>
      <c r="CO11" t="s">
        <v>140</v>
      </c>
      <c r="CP11" t="s">
        <v>140</v>
      </c>
      <c r="CQ11" t="s">
        <v>1144</v>
      </c>
      <c r="CW11" t="s">
        <v>140</v>
      </c>
      <c r="CX11" t="s">
        <v>1145</v>
      </c>
    </row>
    <row r="12" spans="1:105" x14ac:dyDescent="0.25">
      <c r="A12">
        <v>11</v>
      </c>
      <c r="B12">
        <v>1896</v>
      </c>
      <c r="C12" t="s">
        <v>1121</v>
      </c>
      <c r="D12" t="s">
        <v>486</v>
      </c>
      <c r="E12" t="s">
        <v>1193</v>
      </c>
      <c r="F12" t="s">
        <v>533</v>
      </c>
      <c r="G12" t="s">
        <v>532</v>
      </c>
      <c r="H12" t="b">
        <v>0</v>
      </c>
      <c r="I12" t="s">
        <v>514</v>
      </c>
      <c r="J12" t="s">
        <v>534</v>
      </c>
      <c r="K12" t="s">
        <v>492</v>
      </c>
      <c r="N12" t="s">
        <v>486</v>
      </c>
      <c r="O12" t="s">
        <v>485</v>
      </c>
      <c r="P12">
        <v>200</v>
      </c>
      <c r="Q12">
        <v>3627.1</v>
      </c>
      <c r="R12">
        <v>3627.1</v>
      </c>
      <c r="S12" t="b">
        <v>1</v>
      </c>
      <c r="U12" t="s">
        <v>158</v>
      </c>
      <c r="Y12" t="s">
        <v>485</v>
      </c>
      <c r="Z12" t="s">
        <v>1220</v>
      </c>
      <c r="AA12" t="s">
        <v>1221</v>
      </c>
      <c r="AC12" t="s">
        <v>1127</v>
      </c>
      <c r="AD12">
        <v>0</v>
      </c>
      <c r="AE12">
        <v>0</v>
      </c>
      <c r="AF12">
        <v>0</v>
      </c>
      <c r="AG12">
        <v>0</v>
      </c>
      <c r="AI12" s="35">
        <v>38397</v>
      </c>
      <c r="AJ12" s="35">
        <v>38397</v>
      </c>
      <c r="AK12" t="s">
        <v>1128</v>
      </c>
      <c r="AM12" t="s">
        <v>1137</v>
      </c>
      <c r="AN12" t="s">
        <v>216</v>
      </c>
      <c r="AO12" t="s">
        <v>1222</v>
      </c>
      <c r="AR12" t="s">
        <v>492</v>
      </c>
      <c r="AS12" t="s">
        <v>1151</v>
      </c>
      <c r="AU12" t="s">
        <v>1152</v>
      </c>
      <c r="AV12" t="s">
        <v>484</v>
      </c>
      <c r="AW12">
        <v>0</v>
      </c>
      <c r="AX12" t="b">
        <v>0</v>
      </c>
      <c r="AZ12" t="s">
        <v>150</v>
      </c>
      <c r="BA12" t="s">
        <v>150</v>
      </c>
      <c r="BB12">
        <v>3627</v>
      </c>
      <c r="BF12" s="35">
        <v>37228</v>
      </c>
      <c r="BG12" s="35">
        <v>38049</v>
      </c>
      <c r="BH12" t="s">
        <v>1133</v>
      </c>
      <c r="BK12">
        <v>25</v>
      </c>
      <c r="BL12" t="s">
        <v>1134</v>
      </c>
      <c r="BY12" t="b">
        <v>0</v>
      </c>
      <c r="CC12" t="s">
        <v>1143</v>
      </c>
      <c r="CI12" t="b">
        <v>0</v>
      </c>
      <c r="CK12" t="b">
        <v>1</v>
      </c>
      <c r="CL12" t="b">
        <v>0</v>
      </c>
      <c r="CM12" t="b">
        <v>1</v>
      </c>
      <c r="CN12" t="b">
        <v>1</v>
      </c>
      <c r="CO12" t="s">
        <v>140</v>
      </c>
      <c r="CP12" t="s">
        <v>140</v>
      </c>
      <c r="CQ12" t="s">
        <v>1144</v>
      </c>
      <c r="CW12" t="s">
        <v>140</v>
      </c>
      <c r="CX12" t="s">
        <v>1145</v>
      </c>
    </row>
    <row r="13" spans="1:105" x14ac:dyDescent="0.25">
      <c r="A13">
        <v>12</v>
      </c>
      <c r="B13">
        <v>1959</v>
      </c>
      <c r="C13" t="s">
        <v>1121</v>
      </c>
      <c r="D13" t="s">
        <v>486</v>
      </c>
      <c r="E13" t="s">
        <v>1178</v>
      </c>
      <c r="F13" t="s">
        <v>537</v>
      </c>
      <c r="G13" t="s">
        <v>536</v>
      </c>
      <c r="H13" t="b">
        <v>1</v>
      </c>
      <c r="I13" t="s">
        <v>538</v>
      </c>
      <c r="J13" t="s">
        <v>539</v>
      </c>
      <c r="K13" t="s">
        <v>538</v>
      </c>
      <c r="N13" t="s">
        <v>486</v>
      </c>
      <c r="O13" t="s">
        <v>485</v>
      </c>
      <c r="P13">
        <v>47</v>
      </c>
      <c r="Q13">
        <v>628</v>
      </c>
      <c r="R13">
        <v>628</v>
      </c>
      <c r="S13" t="b">
        <v>1</v>
      </c>
      <c r="T13" t="s">
        <v>1223</v>
      </c>
      <c r="U13" t="s">
        <v>158</v>
      </c>
      <c r="X13" t="s">
        <v>540</v>
      </c>
      <c r="Y13" t="s">
        <v>485</v>
      </c>
      <c r="Z13" t="s">
        <v>1125</v>
      </c>
      <c r="AA13" t="s">
        <v>1224</v>
      </c>
      <c r="AC13" t="s">
        <v>1127</v>
      </c>
      <c r="AD13">
        <v>0</v>
      </c>
      <c r="AE13">
        <v>0</v>
      </c>
      <c r="AF13">
        <v>0</v>
      </c>
      <c r="AG13">
        <v>0</v>
      </c>
      <c r="AI13" s="35">
        <v>38434</v>
      </c>
      <c r="AJ13" s="35">
        <v>38434</v>
      </c>
      <c r="AK13" t="s">
        <v>1128</v>
      </c>
      <c r="AL13" t="s">
        <v>1225</v>
      </c>
      <c r="AM13" t="s">
        <v>1225</v>
      </c>
      <c r="AN13" t="s">
        <v>84</v>
      </c>
      <c r="AO13" t="s">
        <v>1226</v>
      </c>
      <c r="AR13" t="s">
        <v>1227</v>
      </c>
      <c r="AS13" t="s">
        <v>1228</v>
      </c>
      <c r="AU13" t="s">
        <v>1229</v>
      </c>
      <c r="AV13" t="s">
        <v>484</v>
      </c>
      <c r="AW13">
        <v>0</v>
      </c>
      <c r="AX13" t="b">
        <v>0</v>
      </c>
      <c r="AZ13" t="s">
        <v>150</v>
      </c>
      <c r="BA13" t="s">
        <v>150</v>
      </c>
      <c r="BB13">
        <v>3627</v>
      </c>
      <c r="BF13" s="35">
        <v>37973</v>
      </c>
      <c r="BG13" s="35">
        <v>40604</v>
      </c>
      <c r="BH13" t="s">
        <v>1133</v>
      </c>
      <c r="BK13">
        <v>25</v>
      </c>
      <c r="BL13" t="s">
        <v>1134</v>
      </c>
      <c r="BM13" t="s">
        <v>485</v>
      </c>
      <c r="BN13" t="s">
        <v>1230</v>
      </c>
      <c r="BO13" t="s">
        <v>1231</v>
      </c>
      <c r="BP13" t="s">
        <v>1137</v>
      </c>
      <c r="BQ13" t="s">
        <v>1138</v>
      </c>
      <c r="BR13" t="s">
        <v>1232</v>
      </c>
      <c r="BS13" t="s">
        <v>1233</v>
      </c>
      <c r="BT13" t="s">
        <v>1138</v>
      </c>
      <c r="BU13">
        <v>0</v>
      </c>
      <c r="BV13">
        <v>0</v>
      </c>
      <c r="BW13" t="s">
        <v>1141</v>
      </c>
      <c r="BX13" t="s">
        <v>484</v>
      </c>
      <c r="BY13" t="b">
        <v>0</v>
      </c>
      <c r="BZ13">
        <v>0</v>
      </c>
      <c r="CB13" t="s">
        <v>1234</v>
      </c>
      <c r="CC13" t="s">
        <v>1143</v>
      </c>
      <c r="CI13" t="b">
        <v>0</v>
      </c>
      <c r="CK13" t="b">
        <v>1</v>
      </c>
      <c r="CL13" t="b">
        <v>0</v>
      </c>
      <c r="CM13" t="b">
        <v>1</v>
      </c>
      <c r="CN13" t="b">
        <v>1</v>
      </c>
      <c r="CO13" t="s">
        <v>140</v>
      </c>
      <c r="CP13" t="s">
        <v>140</v>
      </c>
      <c r="CQ13" t="s">
        <v>1144</v>
      </c>
      <c r="CW13" t="s">
        <v>140</v>
      </c>
      <c r="CX13" t="s">
        <v>1145</v>
      </c>
    </row>
    <row r="14" spans="1:105" x14ac:dyDescent="0.25">
      <c r="A14">
        <v>13</v>
      </c>
      <c r="B14">
        <v>1960</v>
      </c>
      <c r="C14" t="s">
        <v>1121</v>
      </c>
      <c r="D14" t="s">
        <v>486</v>
      </c>
      <c r="E14" t="s">
        <v>1178</v>
      </c>
      <c r="F14" t="s">
        <v>542</v>
      </c>
      <c r="G14" t="s">
        <v>541</v>
      </c>
      <c r="H14" t="b">
        <v>1</v>
      </c>
      <c r="I14" t="s">
        <v>543</v>
      </c>
      <c r="J14" t="s">
        <v>544</v>
      </c>
      <c r="K14" t="s">
        <v>543</v>
      </c>
      <c r="N14" t="s">
        <v>486</v>
      </c>
      <c r="O14" t="s">
        <v>485</v>
      </c>
      <c r="P14">
        <v>30</v>
      </c>
      <c r="Q14">
        <v>653</v>
      </c>
      <c r="R14">
        <v>653</v>
      </c>
      <c r="S14" t="b">
        <v>1</v>
      </c>
      <c r="T14" t="s">
        <v>1235</v>
      </c>
      <c r="U14" t="s">
        <v>158</v>
      </c>
      <c r="X14" t="s">
        <v>487</v>
      </c>
      <c r="Y14" t="s">
        <v>545</v>
      </c>
      <c r="Z14" t="s">
        <v>1125</v>
      </c>
      <c r="AA14" t="s">
        <v>1236</v>
      </c>
      <c r="AC14" t="s">
        <v>1127</v>
      </c>
      <c r="AD14">
        <v>0</v>
      </c>
      <c r="AE14">
        <v>0</v>
      </c>
      <c r="AF14">
        <v>0</v>
      </c>
      <c r="AG14">
        <v>0</v>
      </c>
      <c r="AI14" s="35">
        <v>38434</v>
      </c>
      <c r="AJ14" s="35">
        <v>38434</v>
      </c>
      <c r="AK14" t="s">
        <v>1128</v>
      </c>
      <c r="AL14" t="s">
        <v>1237</v>
      </c>
      <c r="AN14" t="s">
        <v>205</v>
      </c>
      <c r="AO14" t="s">
        <v>1238</v>
      </c>
      <c r="AR14" t="s">
        <v>538</v>
      </c>
      <c r="AS14" t="s">
        <v>1239</v>
      </c>
      <c r="AT14" t="s">
        <v>1240</v>
      </c>
      <c r="AU14" t="s">
        <v>1241</v>
      </c>
      <c r="AV14" t="s">
        <v>484</v>
      </c>
      <c r="AW14">
        <v>0</v>
      </c>
      <c r="AX14" t="b">
        <v>0</v>
      </c>
      <c r="AZ14" t="s">
        <v>150</v>
      </c>
      <c r="BA14" t="s">
        <v>150</v>
      </c>
      <c r="BB14">
        <v>653</v>
      </c>
      <c r="BF14" s="35">
        <v>37984</v>
      </c>
      <c r="BG14" s="35">
        <v>40739</v>
      </c>
      <c r="BH14" t="s">
        <v>1133</v>
      </c>
      <c r="BK14">
        <v>25</v>
      </c>
      <c r="BL14" t="s">
        <v>1134</v>
      </c>
      <c r="BM14" t="s">
        <v>509</v>
      </c>
      <c r="BN14" t="s">
        <v>1242</v>
      </c>
      <c r="BO14" t="s">
        <v>1243</v>
      </c>
      <c r="BP14" t="s">
        <v>1137</v>
      </c>
      <c r="BQ14" t="s">
        <v>1138</v>
      </c>
      <c r="BR14" t="s">
        <v>1244</v>
      </c>
      <c r="BS14" t="s">
        <v>1245</v>
      </c>
      <c r="BT14" t="s">
        <v>1138</v>
      </c>
      <c r="BU14">
        <v>0</v>
      </c>
      <c r="BV14">
        <v>0</v>
      </c>
      <c r="BW14" t="s">
        <v>1141</v>
      </c>
      <c r="BX14" t="s">
        <v>494</v>
      </c>
      <c r="BY14" t="b">
        <v>0</v>
      </c>
      <c r="BZ14">
        <v>1</v>
      </c>
      <c r="CB14" t="s">
        <v>1246</v>
      </c>
      <c r="CC14" t="s">
        <v>1143</v>
      </c>
      <c r="CI14" t="b">
        <v>0</v>
      </c>
      <c r="CK14" t="b">
        <v>1</v>
      </c>
      <c r="CL14" t="b">
        <v>0</v>
      </c>
      <c r="CM14" t="b">
        <v>1</v>
      </c>
      <c r="CN14" t="b">
        <v>1</v>
      </c>
      <c r="CO14" t="s">
        <v>140</v>
      </c>
      <c r="CP14" t="s">
        <v>140</v>
      </c>
      <c r="CQ14" t="s">
        <v>1144</v>
      </c>
      <c r="CW14" t="s">
        <v>140</v>
      </c>
      <c r="CX14" t="s">
        <v>1145</v>
      </c>
    </row>
    <row r="15" spans="1:105" x14ac:dyDescent="0.25">
      <c r="A15">
        <v>14</v>
      </c>
      <c r="B15">
        <v>1961</v>
      </c>
      <c r="C15" t="s">
        <v>1121</v>
      </c>
      <c r="D15" t="s">
        <v>722</v>
      </c>
      <c r="E15" t="s">
        <v>1247</v>
      </c>
      <c r="F15" t="s">
        <v>547</v>
      </c>
      <c r="G15" t="s">
        <v>546</v>
      </c>
      <c r="H15" t="b">
        <v>1</v>
      </c>
      <c r="I15" t="s">
        <v>548</v>
      </c>
      <c r="J15" t="s">
        <v>548</v>
      </c>
      <c r="K15" t="s">
        <v>551</v>
      </c>
      <c r="N15" t="s">
        <v>486</v>
      </c>
      <c r="O15" t="s">
        <v>485</v>
      </c>
      <c r="Q15">
        <v>561.1</v>
      </c>
      <c r="R15">
        <v>561.1</v>
      </c>
      <c r="S15" t="b">
        <v>1</v>
      </c>
      <c r="T15" t="s">
        <v>1248</v>
      </c>
      <c r="U15" t="s">
        <v>158</v>
      </c>
      <c r="V15" t="s">
        <v>1249</v>
      </c>
      <c r="AD15">
        <v>0</v>
      </c>
      <c r="AE15">
        <v>0</v>
      </c>
      <c r="AF15">
        <v>0</v>
      </c>
      <c r="AG15">
        <v>0</v>
      </c>
      <c r="AI15" s="35">
        <v>38434</v>
      </c>
      <c r="AJ15" s="35">
        <v>38434</v>
      </c>
      <c r="AK15" t="s">
        <v>1180</v>
      </c>
      <c r="AL15" t="s">
        <v>1250</v>
      </c>
      <c r="AM15" t="s">
        <v>1251</v>
      </c>
      <c r="AP15" t="s">
        <v>1252</v>
      </c>
      <c r="AS15" t="s">
        <v>1253</v>
      </c>
      <c r="AT15" t="s">
        <v>1254</v>
      </c>
      <c r="AU15" t="s">
        <v>1255</v>
      </c>
      <c r="AV15" t="s">
        <v>494</v>
      </c>
      <c r="AW15">
        <v>0</v>
      </c>
      <c r="AX15" t="b">
        <v>0</v>
      </c>
      <c r="AZ15" t="s">
        <v>150</v>
      </c>
      <c r="BA15" t="s">
        <v>150</v>
      </c>
      <c r="BB15">
        <v>572</v>
      </c>
      <c r="BF15" s="35">
        <v>37987</v>
      </c>
      <c r="BG15" s="35">
        <v>44953</v>
      </c>
      <c r="BH15" t="s">
        <v>1133</v>
      </c>
      <c r="BK15">
        <v>25</v>
      </c>
      <c r="BL15" t="s">
        <v>1134</v>
      </c>
      <c r="BM15" t="s">
        <v>509</v>
      </c>
      <c r="BN15" t="s">
        <v>1256</v>
      </c>
      <c r="BO15" t="s">
        <v>1257</v>
      </c>
      <c r="BP15" t="s">
        <v>1137</v>
      </c>
      <c r="BQ15" t="s">
        <v>1137</v>
      </c>
      <c r="BR15" t="s">
        <v>1258</v>
      </c>
      <c r="BS15" t="s">
        <v>1259</v>
      </c>
      <c r="BT15" t="s">
        <v>1138</v>
      </c>
      <c r="BU15">
        <v>0</v>
      </c>
      <c r="BV15">
        <v>0</v>
      </c>
      <c r="BW15" t="s">
        <v>1141</v>
      </c>
      <c r="BX15" t="s">
        <v>494</v>
      </c>
      <c r="BY15" t="b">
        <v>0</v>
      </c>
      <c r="BZ15">
        <v>1</v>
      </c>
      <c r="CA15">
        <v>1</v>
      </c>
      <c r="CB15" t="s">
        <v>1260</v>
      </c>
      <c r="CC15" t="s">
        <v>1143</v>
      </c>
      <c r="CI15" t="b">
        <v>0</v>
      </c>
      <c r="CJ15" t="s">
        <v>1261</v>
      </c>
      <c r="CK15" t="b">
        <v>1</v>
      </c>
      <c r="CL15" t="b">
        <v>0</v>
      </c>
      <c r="CM15" t="b">
        <v>1</v>
      </c>
      <c r="CN15" t="b">
        <v>1</v>
      </c>
      <c r="CO15" t="s">
        <v>140</v>
      </c>
      <c r="CP15" t="s">
        <v>140</v>
      </c>
      <c r="CQ15" t="s">
        <v>1144</v>
      </c>
      <c r="CW15" t="s">
        <v>140</v>
      </c>
      <c r="CX15" t="s">
        <v>1145</v>
      </c>
    </row>
    <row r="16" spans="1:105" x14ac:dyDescent="0.25">
      <c r="A16">
        <v>15</v>
      </c>
      <c r="B16">
        <v>1962</v>
      </c>
      <c r="C16" t="s">
        <v>1121</v>
      </c>
      <c r="D16" t="s">
        <v>486</v>
      </c>
      <c r="E16" t="s">
        <v>1262</v>
      </c>
      <c r="F16" t="s">
        <v>550</v>
      </c>
      <c r="G16" t="s">
        <v>549</v>
      </c>
      <c r="H16" t="b">
        <v>1</v>
      </c>
      <c r="I16" t="s">
        <v>551</v>
      </c>
      <c r="J16" t="s">
        <v>552</v>
      </c>
      <c r="K16" t="s">
        <v>551</v>
      </c>
      <c r="N16" t="s">
        <v>486</v>
      </c>
      <c r="O16" t="s">
        <v>485</v>
      </c>
      <c r="P16">
        <v>32</v>
      </c>
      <c r="Q16">
        <v>470.33</v>
      </c>
      <c r="R16">
        <v>1411</v>
      </c>
      <c r="S16" t="b">
        <v>1</v>
      </c>
      <c r="T16" t="s">
        <v>1248</v>
      </c>
      <c r="U16" t="s">
        <v>158</v>
      </c>
      <c r="X16" t="s">
        <v>554</v>
      </c>
      <c r="Y16" t="s">
        <v>553</v>
      </c>
      <c r="Z16" t="s">
        <v>1125</v>
      </c>
      <c r="AA16" t="s">
        <v>1263</v>
      </c>
      <c r="AC16" t="s">
        <v>1127</v>
      </c>
      <c r="AD16">
        <v>0</v>
      </c>
      <c r="AE16">
        <v>15</v>
      </c>
      <c r="AF16">
        <v>0</v>
      </c>
      <c r="AG16">
        <v>0</v>
      </c>
      <c r="AI16" s="35">
        <v>38434</v>
      </c>
      <c r="AJ16" s="35">
        <v>38434</v>
      </c>
      <c r="AK16" t="s">
        <v>1180</v>
      </c>
      <c r="AL16" t="s">
        <v>1264</v>
      </c>
      <c r="AM16" t="s">
        <v>1265</v>
      </c>
      <c r="AN16" t="s">
        <v>84</v>
      </c>
      <c r="AO16" t="s">
        <v>1266</v>
      </c>
      <c r="AR16" t="s">
        <v>551</v>
      </c>
      <c r="AS16" t="s">
        <v>1253</v>
      </c>
      <c r="AT16" t="s">
        <v>1267</v>
      </c>
      <c r="AU16" t="s">
        <v>1255</v>
      </c>
      <c r="AV16" t="s">
        <v>494</v>
      </c>
      <c r="AW16">
        <v>0</v>
      </c>
      <c r="AX16" t="b">
        <v>0</v>
      </c>
      <c r="AZ16" t="s">
        <v>150</v>
      </c>
      <c r="BA16" t="s">
        <v>150</v>
      </c>
      <c r="BB16">
        <v>609</v>
      </c>
      <c r="BF16" s="35">
        <v>37977</v>
      </c>
      <c r="BG16" s="35">
        <v>43404</v>
      </c>
      <c r="BH16" t="s">
        <v>1133</v>
      </c>
      <c r="BK16">
        <v>25</v>
      </c>
      <c r="BL16" t="s">
        <v>1134</v>
      </c>
      <c r="BM16" t="s">
        <v>509</v>
      </c>
      <c r="BN16" t="s">
        <v>1256</v>
      </c>
      <c r="BO16" t="s">
        <v>1268</v>
      </c>
      <c r="BP16" t="s">
        <v>1137</v>
      </c>
      <c r="BQ16" t="s">
        <v>1138</v>
      </c>
      <c r="BR16" t="s">
        <v>1269</v>
      </c>
      <c r="BS16" t="s">
        <v>1259</v>
      </c>
      <c r="BT16" t="s">
        <v>1138</v>
      </c>
      <c r="BU16">
        <v>0</v>
      </c>
      <c r="BV16">
        <v>0</v>
      </c>
      <c r="BW16" t="s">
        <v>1141</v>
      </c>
      <c r="BX16" t="s">
        <v>508</v>
      </c>
      <c r="BY16" t="b">
        <v>0</v>
      </c>
      <c r="BZ16">
        <v>1</v>
      </c>
      <c r="CB16" t="s">
        <v>1270</v>
      </c>
      <c r="CC16" t="s">
        <v>1143</v>
      </c>
      <c r="CI16" t="b">
        <v>0</v>
      </c>
      <c r="CJ16" t="s">
        <v>1271</v>
      </c>
      <c r="CK16" t="b">
        <v>1</v>
      </c>
      <c r="CL16" t="b">
        <v>0</v>
      </c>
      <c r="CM16" t="b">
        <v>1</v>
      </c>
      <c r="CN16" t="b">
        <v>1</v>
      </c>
      <c r="CO16" t="s">
        <v>140</v>
      </c>
      <c r="CP16" t="s">
        <v>140</v>
      </c>
      <c r="CQ16" t="s">
        <v>1144</v>
      </c>
      <c r="CW16" t="s">
        <v>140</v>
      </c>
      <c r="CX16" t="s">
        <v>1145</v>
      </c>
    </row>
    <row r="17" spans="1:102" x14ac:dyDescent="0.25">
      <c r="A17">
        <v>16</v>
      </c>
      <c r="B17">
        <v>1963</v>
      </c>
      <c r="C17" t="s">
        <v>1121</v>
      </c>
      <c r="D17" t="s">
        <v>486</v>
      </c>
      <c r="E17" t="s">
        <v>1187</v>
      </c>
      <c r="F17" t="s">
        <v>557</v>
      </c>
      <c r="G17" t="s">
        <v>556</v>
      </c>
      <c r="H17" t="b">
        <v>1</v>
      </c>
      <c r="I17" t="s">
        <v>551</v>
      </c>
      <c r="J17" t="s">
        <v>1272</v>
      </c>
      <c r="K17" t="s">
        <v>551</v>
      </c>
      <c r="N17" t="s">
        <v>486</v>
      </c>
      <c r="O17" t="s">
        <v>485</v>
      </c>
      <c r="P17">
        <v>39</v>
      </c>
      <c r="Q17">
        <v>487</v>
      </c>
      <c r="R17">
        <v>487</v>
      </c>
      <c r="S17" t="b">
        <v>1</v>
      </c>
      <c r="T17" t="s">
        <v>1248</v>
      </c>
      <c r="U17" t="s">
        <v>158</v>
      </c>
      <c r="X17" t="s">
        <v>554</v>
      </c>
      <c r="Y17" t="s">
        <v>485</v>
      </c>
      <c r="Z17" t="s">
        <v>1125</v>
      </c>
      <c r="AA17" t="s">
        <v>1263</v>
      </c>
      <c r="AC17" t="s">
        <v>1127</v>
      </c>
      <c r="AD17">
        <v>0</v>
      </c>
      <c r="AE17">
        <v>0</v>
      </c>
      <c r="AF17">
        <v>0</v>
      </c>
      <c r="AG17">
        <v>0</v>
      </c>
      <c r="AI17" s="35">
        <v>38434</v>
      </c>
      <c r="AJ17" s="35">
        <v>38434</v>
      </c>
      <c r="AK17" t="s">
        <v>1128</v>
      </c>
      <c r="AL17" t="s">
        <v>1273</v>
      </c>
      <c r="AN17" t="s">
        <v>205</v>
      </c>
      <c r="AO17" t="s">
        <v>1266</v>
      </c>
      <c r="AR17" t="s">
        <v>551</v>
      </c>
      <c r="AS17" t="s">
        <v>1274</v>
      </c>
      <c r="AT17" t="s">
        <v>1267</v>
      </c>
      <c r="AU17" t="s">
        <v>1275</v>
      </c>
      <c r="AV17" t="s">
        <v>484</v>
      </c>
      <c r="AW17">
        <v>0</v>
      </c>
      <c r="AX17" t="b">
        <v>0</v>
      </c>
      <c r="AZ17" t="s">
        <v>150</v>
      </c>
      <c r="BA17" t="s">
        <v>150</v>
      </c>
      <c r="BB17">
        <v>3627</v>
      </c>
      <c r="BF17" s="35">
        <v>37977</v>
      </c>
      <c r="BG17" s="35">
        <v>39413</v>
      </c>
      <c r="BH17" t="s">
        <v>1133</v>
      </c>
      <c r="BK17">
        <v>25</v>
      </c>
      <c r="BL17" t="s">
        <v>1134</v>
      </c>
      <c r="BM17" t="s">
        <v>509</v>
      </c>
      <c r="BN17" t="s">
        <v>1256</v>
      </c>
      <c r="BO17" t="s">
        <v>1268</v>
      </c>
      <c r="BP17" t="s">
        <v>1137</v>
      </c>
      <c r="BQ17" t="s">
        <v>1138</v>
      </c>
      <c r="BR17" t="s">
        <v>1276</v>
      </c>
      <c r="BS17" t="s">
        <v>1259</v>
      </c>
      <c r="BT17" t="s">
        <v>1138</v>
      </c>
      <c r="BU17">
        <v>0</v>
      </c>
      <c r="BV17">
        <v>0</v>
      </c>
      <c r="BW17" t="s">
        <v>1141</v>
      </c>
      <c r="BX17" t="s">
        <v>494</v>
      </c>
      <c r="BY17" t="b">
        <v>0</v>
      </c>
      <c r="BZ17">
        <v>1</v>
      </c>
      <c r="CB17" t="s">
        <v>1270</v>
      </c>
      <c r="CC17" t="s">
        <v>1143</v>
      </c>
      <c r="CI17" t="b">
        <v>0</v>
      </c>
      <c r="CK17" t="b">
        <v>1</v>
      </c>
      <c r="CL17" t="b">
        <v>0</v>
      </c>
      <c r="CM17" t="b">
        <v>1</v>
      </c>
      <c r="CN17" t="b">
        <v>1</v>
      </c>
      <c r="CO17" t="s">
        <v>140</v>
      </c>
      <c r="CP17" t="s">
        <v>140</v>
      </c>
      <c r="CQ17" t="s">
        <v>1144</v>
      </c>
      <c r="CW17" t="s">
        <v>140</v>
      </c>
      <c r="CX17" t="s">
        <v>1145</v>
      </c>
    </row>
    <row r="18" spans="1:102" x14ac:dyDescent="0.25">
      <c r="A18">
        <v>17</v>
      </c>
      <c r="B18">
        <v>1964</v>
      </c>
      <c r="C18" t="s">
        <v>1121</v>
      </c>
      <c r="D18" t="s">
        <v>486</v>
      </c>
      <c r="E18" t="s">
        <v>1122</v>
      </c>
      <c r="F18" t="s">
        <v>559</v>
      </c>
      <c r="G18" t="s">
        <v>559</v>
      </c>
      <c r="H18" t="b">
        <v>1</v>
      </c>
      <c r="I18" t="s">
        <v>523</v>
      </c>
      <c r="J18" t="s">
        <v>560</v>
      </c>
      <c r="K18" t="s">
        <v>492</v>
      </c>
      <c r="N18" t="s">
        <v>486</v>
      </c>
      <c r="O18" t="s">
        <v>485</v>
      </c>
      <c r="P18">
        <v>64</v>
      </c>
      <c r="Q18">
        <v>835.1</v>
      </c>
      <c r="R18">
        <v>2388.44</v>
      </c>
      <c r="S18" t="b">
        <v>1</v>
      </c>
      <c r="T18" t="s">
        <v>1146</v>
      </c>
      <c r="U18" t="s">
        <v>158</v>
      </c>
      <c r="X18" t="s">
        <v>562</v>
      </c>
      <c r="Y18" t="s">
        <v>561</v>
      </c>
      <c r="Z18" t="s">
        <v>1125</v>
      </c>
      <c r="AA18" t="s">
        <v>1277</v>
      </c>
      <c r="AC18" t="s">
        <v>1127</v>
      </c>
      <c r="AD18">
        <v>0</v>
      </c>
      <c r="AE18">
        <v>13</v>
      </c>
      <c r="AF18">
        <v>0</v>
      </c>
      <c r="AG18">
        <v>0</v>
      </c>
      <c r="AI18" s="35">
        <v>38434</v>
      </c>
      <c r="AJ18" s="35">
        <v>38434</v>
      </c>
      <c r="AK18" t="s">
        <v>1128</v>
      </c>
      <c r="AL18" t="s">
        <v>1278</v>
      </c>
      <c r="AN18" t="s">
        <v>130</v>
      </c>
      <c r="AO18" t="s">
        <v>1279</v>
      </c>
      <c r="AP18" t="s">
        <v>1280</v>
      </c>
      <c r="AR18" t="s">
        <v>492</v>
      </c>
      <c r="AS18" t="s">
        <v>1281</v>
      </c>
      <c r="AU18" t="s">
        <v>1282</v>
      </c>
      <c r="AV18" t="s">
        <v>484</v>
      </c>
      <c r="AW18">
        <v>0</v>
      </c>
      <c r="AX18" t="b">
        <v>0</v>
      </c>
      <c r="AZ18" t="s">
        <v>150</v>
      </c>
      <c r="BA18" t="s">
        <v>150</v>
      </c>
      <c r="BB18">
        <v>796</v>
      </c>
      <c r="BF18" s="35">
        <v>37987</v>
      </c>
      <c r="BG18" s="35">
        <v>42004</v>
      </c>
      <c r="BH18" t="s">
        <v>1133</v>
      </c>
      <c r="BK18">
        <v>25</v>
      </c>
      <c r="BL18" t="s">
        <v>1134</v>
      </c>
      <c r="BM18" t="s">
        <v>485</v>
      </c>
      <c r="BN18" t="s">
        <v>1153</v>
      </c>
      <c r="BO18" t="s">
        <v>1204</v>
      </c>
      <c r="BP18" t="s">
        <v>1137</v>
      </c>
      <c r="BQ18" t="s">
        <v>1138</v>
      </c>
      <c r="BR18" t="s">
        <v>1283</v>
      </c>
      <c r="BS18" t="s">
        <v>1176</v>
      </c>
      <c r="BT18" t="s">
        <v>1138</v>
      </c>
      <c r="BU18">
        <v>110</v>
      </c>
      <c r="BV18">
        <v>110</v>
      </c>
      <c r="BW18" t="s">
        <v>1141</v>
      </c>
      <c r="BX18" t="s">
        <v>508</v>
      </c>
      <c r="BY18" t="b">
        <v>0</v>
      </c>
      <c r="BZ18">
        <v>2</v>
      </c>
      <c r="CB18" t="s">
        <v>1284</v>
      </c>
      <c r="CC18" t="s">
        <v>1143</v>
      </c>
      <c r="CI18" t="b">
        <v>0</v>
      </c>
      <c r="CK18" t="b">
        <v>1</v>
      </c>
      <c r="CL18" t="b">
        <v>0</v>
      </c>
      <c r="CM18" t="b">
        <v>1</v>
      </c>
      <c r="CN18" t="b">
        <v>1</v>
      </c>
      <c r="CO18" t="s">
        <v>140</v>
      </c>
      <c r="CP18" t="s">
        <v>140</v>
      </c>
      <c r="CQ18" t="s">
        <v>1144</v>
      </c>
      <c r="CW18" t="s">
        <v>140</v>
      </c>
      <c r="CX18" t="s">
        <v>1145</v>
      </c>
    </row>
    <row r="19" spans="1:102" x14ac:dyDescent="0.25">
      <c r="A19">
        <v>18</v>
      </c>
      <c r="B19">
        <v>1965</v>
      </c>
      <c r="C19" t="s">
        <v>1121</v>
      </c>
      <c r="D19" t="s">
        <v>486</v>
      </c>
      <c r="E19" t="s">
        <v>1262</v>
      </c>
      <c r="F19" t="s">
        <v>564</v>
      </c>
      <c r="G19" t="s">
        <v>563</v>
      </c>
      <c r="H19" t="b">
        <v>1</v>
      </c>
      <c r="I19" t="s">
        <v>523</v>
      </c>
      <c r="J19" t="s">
        <v>565</v>
      </c>
      <c r="K19" t="s">
        <v>492</v>
      </c>
      <c r="N19" t="s">
        <v>486</v>
      </c>
      <c r="O19" t="s">
        <v>485</v>
      </c>
      <c r="P19">
        <v>64</v>
      </c>
      <c r="Q19">
        <v>727.9</v>
      </c>
      <c r="R19">
        <v>2388.44</v>
      </c>
      <c r="S19" t="b">
        <v>1</v>
      </c>
      <c r="T19" t="s">
        <v>1146</v>
      </c>
      <c r="U19" t="s">
        <v>158</v>
      </c>
      <c r="X19" t="s">
        <v>562</v>
      </c>
      <c r="Y19" t="s">
        <v>561</v>
      </c>
      <c r="Z19" t="s">
        <v>1125</v>
      </c>
      <c r="AA19" t="s">
        <v>1285</v>
      </c>
      <c r="AC19" t="s">
        <v>1127</v>
      </c>
      <c r="AD19">
        <v>0</v>
      </c>
      <c r="AE19">
        <v>10</v>
      </c>
      <c r="AF19">
        <v>0</v>
      </c>
      <c r="AG19">
        <v>0</v>
      </c>
      <c r="AI19" s="35">
        <v>38434</v>
      </c>
      <c r="AJ19" s="35">
        <v>38434</v>
      </c>
      <c r="AK19" t="s">
        <v>1128</v>
      </c>
      <c r="AL19" t="s">
        <v>1286</v>
      </c>
      <c r="AN19" t="s">
        <v>160</v>
      </c>
      <c r="AO19" t="s">
        <v>1279</v>
      </c>
      <c r="AP19" t="s">
        <v>1280</v>
      </c>
      <c r="AR19" t="s">
        <v>492</v>
      </c>
      <c r="AS19" t="s">
        <v>1281</v>
      </c>
      <c r="AU19" t="s">
        <v>1282</v>
      </c>
      <c r="AV19" t="s">
        <v>484</v>
      </c>
      <c r="AW19">
        <v>0</v>
      </c>
      <c r="AX19" t="b">
        <v>0</v>
      </c>
      <c r="AZ19" t="s">
        <v>150</v>
      </c>
      <c r="BA19" t="s">
        <v>150</v>
      </c>
      <c r="BB19">
        <v>796</v>
      </c>
      <c r="BF19" s="35">
        <v>37982</v>
      </c>
      <c r="BG19" s="35">
        <v>42004</v>
      </c>
      <c r="BH19" t="s">
        <v>1133</v>
      </c>
      <c r="BK19">
        <v>25</v>
      </c>
      <c r="BL19" t="s">
        <v>1134</v>
      </c>
      <c r="BM19" t="s">
        <v>509</v>
      </c>
      <c r="BN19" t="s">
        <v>1153</v>
      </c>
      <c r="BO19" t="s">
        <v>1204</v>
      </c>
      <c r="BP19" t="s">
        <v>1137</v>
      </c>
      <c r="BQ19" t="s">
        <v>1138</v>
      </c>
      <c r="BR19" t="s">
        <v>1283</v>
      </c>
      <c r="BS19" t="s">
        <v>1176</v>
      </c>
      <c r="BT19" t="s">
        <v>1138</v>
      </c>
      <c r="BU19">
        <v>110</v>
      </c>
      <c r="BV19">
        <v>110</v>
      </c>
      <c r="BW19" t="s">
        <v>1197</v>
      </c>
      <c r="BX19" t="s">
        <v>494</v>
      </c>
      <c r="BY19" t="b">
        <v>0</v>
      </c>
      <c r="BZ19">
        <v>1</v>
      </c>
      <c r="CB19" t="s">
        <v>1287</v>
      </c>
      <c r="CC19" t="s">
        <v>1143</v>
      </c>
      <c r="CI19" t="b">
        <v>0</v>
      </c>
      <c r="CK19" t="b">
        <v>1</v>
      </c>
      <c r="CL19" t="b">
        <v>0</v>
      </c>
      <c r="CM19" t="b">
        <v>1</v>
      </c>
      <c r="CN19" t="b">
        <v>1</v>
      </c>
      <c r="CO19" t="s">
        <v>140</v>
      </c>
      <c r="CP19" t="s">
        <v>140</v>
      </c>
      <c r="CQ19" t="s">
        <v>1144</v>
      </c>
      <c r="CW19" t="s">
        <v>140</v>
      </c>
      <c r="CX19" t="s">
        <v>1145</v>
      </c>
    </row>
    <row r="20" spans="1:102" x14ac:dyDescent="0.25">
      <c r="A20">
        <v>19</v>
      </c>
      <c r="B20">
        <v>1966</v>
      </c>
      <c r="C20" t="s">
        <v>1121</v>
      </c>
      <c r="D20" t="s">
        <v>486</v>
      </c>
      <c r="E20" t="s">
        <v>1122</v>
      </c>
      <c r="F20" t="s">
        <v>566</v>
      </c>
      <c r="G20" t="s">
        <v>566</v>
      </c>
      <c r="H20" t="b">
        <v>1</v>
      </c>
      <c r="I20" t="s">
        <v>523</v>
      </c>
      <c r="J20" t="s">
        <v>567</v>
      </c>
      <c r="K20" t="s">
        <v>492</v>
      </c>
      <c r="N20" t="s">
        <v>486</v>
      </c>
      <c r="O20" t="s">
        <v>485</v>
      </c>
      <c r="P20">
        <v>64</v>
      </c>
      <c r="Q20">
        <v>825.44</v>
      </c>
      <c r="R20">
        <v>2388.44</v>
      </c>
      <c r="S20" t="b">
        <v>1</v>
      </c>
      <c r="T20" t="s">
        <v>1146</v>
      </c>
      <c r="U20" t="s">
        <v>158</v>
      </c>
      <c r="X20" t="s">
        <v>562</v>
      </c>
      <c r="Y20" t="s">
        <v>561</v>
      </c>
      <c r="Z20" t="s">
        <v>1125</v>
      </c>
      <c r="AA20" t="s">
        <v>1288</v>
      </c>
      <c r="AC20" t="s">
        <v>1127</v>
      </c>
      <c r="AD20">
        <v>0</v>
      </c>
      <c r="AE20">
        <v>13</v>
      </c>
      <c r="AF20">
        <v>0</v>
      </c>
      <c r="AG20">
        <v>0</v>
      </c>
      <c r="AI20" s="35">
        <v>38434</v>
      </c>
      <c r="AJ20" s="35">
        <v>38434</v>
      </c>
      <c r="AK20" t="s">
        <v>1128</v>
      </c>
      <c r="AL20" t="s">
        <v>1278</v>
      </c>
      <c r="AN20" t="s">
        <v>205</v>
      </c>
      <c r="AO20" t="s">
        <v>1279</v>
      </c>
      <c r="AP20" t="s">
        <v>1280</v>
      </c>
      <c r="AR20" t="s">
        <v>492</v>
      </c>
      <c r="AS20" t="s">
        <v>1281</v>
      </c>
      <c r="AU20" t="s">
        <v>1282</v>
      </c>
      <c r="AV20" t="s">
        <v>484</v>
      </c>
      <c r="AW20">
        <v>0</v>
      </c>
      <c r="AX20" t="b">
        <v>0</v>
      </c>
      <c r="AZ20" t="s">
        <v>150</v>
      </c>
      <c r="BA20" t="s">
        <v>150</v>
      </c>
      <c r="BB20">
        <v>796</v>
      </c>
      <c r="BF20" s="35">
        <v>38073</v>
      </c>
      <c r="BG20" s="35">
        <v>42004</v>
      </c>
      <c r="BH20" t="s">
        <v>1133</v>
      </c>
      <c r="BK20">
        <v>25</v>
      </c>
      <c r="BL20" t="s">
        <v>1134</v>
      </c>
      <c r="BM20" t="s">
        <v>485</v>
      </c>
      <c r="BN20" t="s">
        <v>1153</v>
      </c>
      <c r="BO20" t="s">
        <v>1204</v>
      </c>
      <c r="BP20" t="s">
        <v>1137</v>
      </c>
      <c r="BQ20" t="s">
        <v>1138</v>
      </c>
      <c r="BR20" t="s">
        <v>1209</v>
      </c>
      <c r="BS20" t="s">
        <v>1176</v>
      </c>
      <c r="BT20" t="s">
        <v>1138</v>
      </c>
      <c r="BU20">
        <v>0</v>
      </c>
      <c r="BV20">
        <v>0</v>
      </c>
      <c r="BW20" t="s">
        <v>1141</v>
      </c>
      <c r="BX20" t="s">
        <v>508</v>
      </c>
      <c r="BY20" t="b">
        <v>0</v>
      </c>
      <c r="BZ20">
        <v>2</v>
      </c>
      <c r="CB20" t="s">
        <v>1289</v>
      </c>
      <c r="CC20" t="s">
        <v>1143</v>
      </c>
      <c r="CI20" t="b">
        <v>0</v>
      </c>
      <c r="CK20" t="b">
        <v>1</v>
      </c>
      <c r="CL20" t="b">
        <v>0</v>
      </c>
      <c r="CM20" t="b">
        <v>1</v>
      </c>
      <c r="CN20" t="b">
        <v>1</v>
      </c>
      <c r="CO20" t="s">
        <v>140</v>
      </c>
      <c r="CP20" t="s">
        <v>140</v>
      </c>
      <c r="CQ20" t="s">
        <v>1144</v>
      </c>
      <c r="CW20" t="s">
        <v>140</v>
      </c>
      <c r="CX20" t="s">
        <v>1145</v>
      </c>
    </row>
    <row r="21" spans="1:102" x14ac:dyDescent="0.25">
      <c r="A21">
        <v>20</v>
      </c>
      <c r="B21">
        <v>2800</v>
      </c>
      <c r="C21" t="s">
        <v>1121</v>
      </c>
      <c r="D21" t="s">
        <v>486</v>
      </c>
      <c r="E21" t="s">
        <v>1247</v>
      </c>
      <c r="F21" t="s">
        <v>568</v>
      </c>
      <c r="G21" t="s">
        <v>568</v>
      </c>
      <c r="H21" t="b">
        <v>1</v>
      </c>
      <c r="I21" t="s">
        <v>569</v>
      </c>
      <c r="J21" t="s">
        <v>569</v>
      </c>
      <c r="K21" t="s">
        <v>538</v>
      </c>
      <c r="N21" t="s">
        <v>486</v>
      </c>
      <c r="O21" t="s">
        <v>509</v>
      </c>
      <c r="Q21">
        <v>700</v>
      </c>
      <c r="R21">
        <v>700</v>
      </c>
      <c r="S21" t="b">
        <v>1</v>
      </c>
      <c r="T21" t="s">
        <v>1223</v>
      </c>
      <c r="U21" t="s">
        <v>143</v>
      </c>
      <c r="X21" t="s">
        <v>487</v>
      </c>
      <c r="Y21" t="s">
        <v>570</v>
      </c>
      <c r="AA21" t="s">
        <v>1290</v>
      </c>
      <c r="AC21" t="s">
        <v>1127</v>
      </c>
      <c r="AD21">
        <v>0</v>
      </c>
      <c r="AE21">
        <v>0</v>
      </c>
      <c r="AF21">
        <v>0</v>
      </c>
      <c r="AG21">
        <v>0</v>
      </c>
      <c r="AI21" s="35">
        <v>38435</v>
      </c>
      <c r="AJ21" s="35">
        <v>38435</v>
      </c>
      <c r="AK21" t="s">
        <v>1180</v>
      </c>
      <c r="AL21" t="s">
        <v>1291</v>
      </c>
      <c r="AM21" t="s">
        <v>1137</v>
      </c>
      <c r="AP21" t="s">
        <v>1292</v>
      </c>
      <c r="AS21" t="s">
        <v>1293</v>
      </c>
      <c r="AU21" t="s">
        <v>1294</v>
      </c>
      <c r="AV21" t="s">
        <v>494</v>
      </c>
      <c r="AW21">
        <v>0</v>
      </c>
      <c r="AX21" t="b">
        <v>0</v>
      </c>
      <c r="AZ21" t="s">
        <v>150</v>
      </c>
      <c r="BA21" t="s">
        <v>150</v>
      </c>
      <c r="BB21">
        <v>3627</v>
      </c>
      <c r="BF21" s="35">
        <v>38167</v>
      </c>
      <c r="BH21" t="s">
        <v>1133</v>
      </c>
      <c r="BK21">
        <v>25</v>
      </c>
      <c r="BL21" t="s">
        <v>1134</v>
      </c>
      <c r="BM21" t="s">
        <v>509</v>
      </c>
      <c r="BN21" t="s">
        <v>1230</v>
      </c>
      <c r="BO21" t="s">
        <v>1295</v>
      </c>
      <c r="BP21" t="s">
        <v>1137</v>
      </c>
      <c r="BQ21" t="s">
        <v>1137</v>
      </c>
      <c r="BR21" t="s">
        <v>1296</v>
      </c>
      <c r="BS21" t="s">
        <v>1297</v>
      </c>
      <c r="BT21" t="s">
        <v>1138</v>
      </c>
      <c r="BU21">
        <v>0</v>
      </c>
      <c r="BV21">
        <v>0</v>
      </c>
      <c r="BW21" t="s">
        <v>1141</v>
      </c>
      <c r="BX21" t="s">
        <v>494</v>
      </c>
      <c r="BY21" t="b">
        <v>1</v>
      </c>
      <c r="BZ21">
        <v>2</v>
      </c>
      <c r="CA21">
        <v>3</v>
      </c>
      <c r="CB21" t="s">
        <v>1298</v>
      </c>
      <c r="CC21" t="s">
        <v>1143</v>
      </c>
      <c r="CI21" t="b">
        <v>0</v>
      </c>
      <c r="CJ21" t="s">
        <v>1299</v>
      </c>
      <c r="CK21" t="b">
        <v>1</v>
      </c>
      <c r="CL21" t="b">
        <v>0</v>
      </c>
      <c r="CM21" t="b">
        <v>1</v>
      </c>
      <c r="CN21" t="b">
        <v>1</v>
      </c>
      <c r="CO21" t="s">
        <v>140</v>
      </c>
      <c r="CP21" t="s">
        <v>140</v>
      </c>
      <c r="CQ21" t="s">
        <v>1144</v>
      </c>
      <c r="CW21" t="s">
        <v>140</v>
      </c>
      <c r="CX21" t="s">
        <v>1145</v>
      </c>
    </row>
    <row r="22" spans="1:102" x14ac:dyDescent="0.25">
      <c r="A22">
        <v>21</v>
      </c>
      <c r="B22">
        <v>3153</v>
      </c>
      <c r="C22" t="s">
        <v>1121</v>
      </c>
      <c r="D22" t="s">
        <v>486</v>
      </c>
      <c r="E22" t="s">
        <v>1178</v>
      </c>
      <c r="F22" t="s">
        <v>572</v>
      </c>
      <c r="G22" t="s">
        <v>571</v>
      </c>
      <c r="H22" t="b">
        <v>1</v>
      </c>
      <c r="I22" t="s">
        <v>573</v>
      </c>
      <c r="J22" t="s">
        <v>574</v>
      </c>
      <c r="K22" t="s">
        <v>538</v>
      </c>
      <c r="N22" t="s">
        <v>486</v>
      </c>
      <c r="O22" t="s">
        <v>485</v>
      </c>
      <c r="P22">
        <v>38</v>
      </c>
      <c r="Q22">
        <v>1057.5</v>
      </c>
      <c r="R22">
        <v>1057.5</v>
      </c>
      <c r="S22" t="b">
        <v>1</v>
      </c>
      <c r="T22" t="s">
        <v>1223</v>
      </c>
      <c r="U22" t="s">
        <v>158</v>
      </c>
      <c r="X22" t="s">
        <v>487</v>
      </c>
      <c r="Y22" t="s">
        <v>485</v>
      </c>
      <c r="AA22" t="s">
        <v>1300</v>
      </c>
      <c r="AC22" t="s">
        <v>1127</v>
      </c>
      <c r="AD22">
        <v>0</v>
      </c>
      <c r="AE22">
        <v>0</v>
      </c>
      <c r="AF22">
        <v>0</v>
      </c>
      <c r="AG22">
        <v>0</v>
      </c>
      <c r="AI22" s="35">
        <v>38464</v>
      </c>
      <c r="AJ22" s="35">
        <v>38464</v>
      </c>
      <c r="AK22" t="s">
        <v>1128</v>
      </c>
      <c r="AL22" t="s">
        <v>1301</v>
      </c>
      <c r="AM22" t="s">
        <v>1301</v>
      </c>
      <c r="AO22" t="s">
        <v>1302</v>
      </c>
      <c r="AR22" t="s">
        <v>538</v>
      </c>
      <c r="AS22" t="s">
        <v>1303</v>
      </c>
      <c r="AU22" t="s">
        <v>1241</v>
      </c>
      <c r="AV22" t="s">
        <v>484</v>
      </c>
      <c r="AW22">
        <v>0</v>
      </c>
      <c r="AX22" t="b">
        <v>0</v>
      </c>
      <c r="AZ22" t="s">
        <v>150</v>
      </c>
      <c r="BA22" t="s">
        <v>150</v>
      </c>
      <c r="BB22">
        <v>3627</v>
      </c>
      <c r="BF22" s="35">
        <v>38048</v>
      </c>
      <c r="BG22" s="35">
        <v>40596</v>
      </c>
      <c r="BH22" t="s">
        <v>1133</v>
      </c>
      <c r="BK22">
        <v>25</v>
      </c>
      <c r="BL22" t="s">
        <v>1134</v>
      </c>
      <c r="BM22" t="s">
        <v>485</v>
      </c>
      <c r="BN22" t="s">
        <v>1230</v>
      </c>
      <c r="BO22" t="s">
        <v>1231</v>
      </c>
      <c r="BP22" t="s">
        <v>1137</v>
      </c>
      <c r="BQ22" t="s">
        <v>1138</v>
      </c>
      <c r="BR22" t="s">
        <v>1232</v>
      </c>
      <c r="BS22" t="s">
        <v>1297</v>
      </c>
      <c r="BT22" t="s">
        <v>1138</v>
      </c>
      <c r="BU22">
        <v>0</v>
      </c>
      <c r="BV22">
        <v>0</v>
      </c>
      <c r="BW22" t="s">
        <v>1304</v>
      </c>
      <c r="BX22" t="s">
        <v>484</v>
      </c>
      <c r="BY22" t="b">
        <v>1</v>
      </c>
      <c r="BZ22">
        <v>2</v>
      </c>
      <c r="CB22" t="s">
        <v>1305</v>
      </c>
      <c r="CC22" t="s">
        <v>1143</v>
      </c>
      <c r="CI22" t="b">
        <v>0</v>
      </c>
      <c r="CK22" t="b">
        <v>1</v>
      </c>
      <c r="CL22" t="b">
        <v>0</v>
      </c>
      <c r="CM22" t="b">
        <v>1</v>
      </c>
      <c r="CN22" t="b">
        <v>1</v>
      </c>
      <c r="CO22" t="s">
        <v>140</v>
      </c>
      <c r="CP22" t="s">
        <v>140</v>
      </c>
      <c r="CQ22" t="s">
        <v>1144</v>
      </c>
      <c r="CW22" t="s">
        <v>140</v>
      </c>
      <c r="CX22" t="s">
        <v>1145</v>
      </c>
    </row>
    <row r="23" spans="1:102" x14ac:dyDescent="0.25">
      <c r="A23">
        <v>22</v>
      </c>
      <c r="B23">
        <v>3202</v>
      </c>
      <c r="C23" t="s">
        <v>1121</v>
      </c>
      <c r="D23" t="s">
        <v>486</v>
      </c>
      <c r="E23" t="s">
        <v>1306</v>
      </c>
      <c r="F23" t="s">
        <v>533</v>
      </c>
      <c r="G23" t="s">
        <v>575</v>
      </c>
      <c r="H23" t="b">
        <v>0</v>
      </c>
      <c r="I23" t="s">
        <v>514</v>
      </c>
      <c r="J23" t="s">
        <v>576</v>
      </c>
      <c r="K23" t="s">
        <v>492</v>
      </c>
      <c r="N23" t="s">
        <v>486</v>
      </c>
      <c r="O23" t="s">
        <v>485</v>
      </c>
      <c r="P23">
        <v>200</v>
      </c>
      <c r="Q23">
        <v>3627.1</v>
      </c>
      <c r="R23">
        <v>3627.1</v>
      </c>
      <c r="S23" t="b">
        <v>1</v>
      </c>
      <c r="U23" t="s">
        <v>158</v>
      </c>
      <c r="X23" t="s">
        <v>577</v>
      </c>
      <c r="Y23" t="s">
        <v>577</v>
      </c>
      <c r="Z23" t="s">
        <v>1220</v>
      </c>
      <c r="AA23" t="s">
        <v>1221</v>
      </c>
      <c r="AC23" t="s">
        <v>1127</v>
      </c>
      <c r="AD23">
        <v>0</v>
      </c>
      <c r="AE23">
        <v>0</v>
      </c>
      <c r="AF23">
        <v>0</v>
      </c>
      <c r="AG23">
        <v>0</v>
      </c>
      <c r="AI23" s="35">
        <v>38518</v>
      </c>
      <c r="AJ23" s="35">
        <v>38518</v>
      </c>
      <c r="AK23" t="s">
        <v>1128</v>
      </c>
      <c r="AL23" t="s">
        <v>1307</v>
      </c>
      <c r="AM23" t="s">
        <v>1307</v>
      </c>
      <c r="AV23" t="s">
        <v>484</v>
      </c>
      <c r="AW23">
        <v>0</v>
      </c>
      <c r="AX23" t="b">
        <v>0</v>
      </c>
      <c r="AZ23" t="s">
        <v>150</v>
      </c>
      <c r="BA23" t="s">
        <v>150</v>
      </c>
      <c r="BB23">
        <v>3627</v>
      </c>
      <c r="BF23" s="35">
        <v>38020</v>
      </c>
      <c r="BG23" s="35">
        <v>38979</v>
      </c>
      <c r="BH23" t="s">
        <v>1133</v>
      </c>
      <c r="BK23">
        <v>25</v>
      </c>
      <c r="BL23" t="s">
        <v>1134</v>
      </c>
      <c r="BY23" t="b">
        <v>0</v>
      </c>
      <c r="CC23" t="s">
        <v>1143</v>
      </c>
      <c r="CI23" t="b">
        <v>0</v>
      </c>
      <c r="CK23" t="b">
        <v>1</v>
      </c>
      <c r="CL23" t="b">
        <v>0</v>
      </c>
      <c r="CM23" t="b">
        <v>1</v>
      </c>
      <c r="CN23" t="b">
        <v>1</v>
      </c>
      <c r="CO23" t="s">
        <v>140</v>
      </c>
      <c r="CP23" t="s">
        <v>140</v>
      </c>
      <c r="CQ23" t="s">
        <v>1144</v>
      </c>
      <c r="CW23" t="s">
        <v>140</v>
      </c>
      <c r="CX23" t="s">
        <v>1145</v>
      </c>
    </row>
    <row r="24" spans="1:102" x14ac:dyDescent="0.25">
      <c r="A24">
        <v>23</v>
      </c>
      <c r="B24">
        <v>3203</v>
      </c>
      <c r="C24" t="s">
        <v>1121</v>
      </c>
      <c r="D24" t="s">
        <v>486</v>
      </c>
      <c r="E24" t="s">
        <v>1122</v>
      </c>
      <c r="F24" t="s">
        <v>579</v>
      </c>
      <c r="G24" t="s">
        <v>579</v>
      </c>
      <c r="H24" t="b">
        <v>1</v>
      </c>
      <c r="I24" t="s">
        <v>514</v>
      </c>
      <c r="J24" t="s">
        <v>580</v>
      </c>
      <c r="K24" t="s">
        <v>492</v>
      </c>
      <c r="N24" t="s">
        <v>486</v>
      </c>
      <c r="O24" t="s">
        <v>485</v>
      </c>
      <c r="P24">
        <v>50</v>
      </c>
      <c r="Q24">
        <v>775.9</v>
      </c>
      <c r="R24">
        <v>1551.8</v>
      </c>
      <c r="S24" t="b">
        <v>1</v>
      </c>
      <c r="T24" t="s">
        <v>1146</v>
      </c>
      <c r="U24" t="s">
        <v>158</v>
      </c>
      <c r="X24" t="s">
        <v>516</v>
      </c>
      <c r="Y24" t="s">
        <v>581</v>
      </c>
      <c r="AA24" t="s">
        <v>1308</v>
      </c>
      <c r="AC24" t="s">
        <v>1127</v>
      </c>
      <c r="AD24">
        <v>0</v>
      </c>
      <c r="AE24">
        <v>10</v>
      </c>
      <c r="AF24">
        <v>0</v>
      </c>
      <c r="AG24">
        <v>0</v>
      </c>
      <c r="AI24" s="35">
        <v>38786</v>
      </c>
      <c r="AJ24" s="35">
        <v>38786</v>
      </c>
      <c r="AK24" t="s">
        <v>1128</v>
      </c>
      <c r="AL24" t="s">
        <v>1309</v>
      </c>
      <c r="AS24" t="s">
        <v>1191</v>
      </c>
      <c r="AT24" t="s">
        <v>1310</v>
      </c>
      <c r="AU24" t="s">
        <v>1311</v>
      </c>
      <c r="AV24" t="s">
        <v>484</v>
      </c>
      <c r="AW24">
        <v>0</v>
      </c>
      <c r="AX24" t="b">
        <v>0</v>
      </c>
      <c r="AZ24" t="s">
        <v>150</v>
      </c>
      <c r="BA24" t="s">
        <v>150</v>
      </c>
      <c r="BB24">
        <v>776</v>
      </c>
      <c r="BF24" s="35">
        <v>38747</v>
      </c>
      <c r="BG24" s="35">
        <v>42063</v>
      </c>
      <c r="BH24" t="s">
        <v>1133</v>
      </c>
      <c r="BK24">
        <v>25</v>
      </c>
      <c r="BL24" t="s">
        <v>1134</v>
      </c>
      <c r="BM24" t="s">
        <v>509</v>
      </c>
      <c r="BN24" t="s">
        <v>1312</v>
      </c>
      <c r="BO24" t="s">
        <v>1313</v>
      </c>
      <c r="BP24" t="s">
        <v>1137</v>
      </c>
      <c r="BQ24" t="s">
        <v>1138</v>
      </c>
      <c r="BR24" t="s">
        <v>1314</v>
      </c>
      <c r="BS24" t="s">
        <v>1315</v>
      </c>
      <c r="BT24" t="s">
        <v>1138</v>
      </c>
      <c r="BU24">
        <v>0</v>
      </c>
      <c r="BV24">
        <v>0</v>
      </c>
      <c r="BW24" t="s">
        <v>1141</v>
      </c>
      <c r="BX24" t="s">
        <v>484</v>
      </c>
      <c r="BY24" t="b">
        <v>0</v>
      </c>
      <c r="BZ24">
        <v>1</v>
      </c>
      <c r="CB24" t="s">
        <v>1316</v>
      </c>
      <c r="CC24" t="s">
        <v>1143</v>
      </c>
      <c r="CI24" t="b">
        <v>0</v>
      </c>
      <c r="CK24" t="b">
        <v>1</v>
      </c>
      <c r="CL24" t="b">
        <v>0</v>
      </c>
      <c r="CM24" t="b">
        <v>1</v>
      </c>
      <c r="CN24" t="b">
        <v>1</v>
      </c>
      <c r="CO24" t="s">
        <v>140</v>
      </c>
      <c r="CP24" t="s">
        <v>140</v>
      </c>
      <c r="CQ24" t="s">
        <v>1144</v>
      </c>
      <c r="CW24" t="s">
        <v>140</v>
      </c>
      <c r="CX24" t="s">
        <v>1145</v>
      </c>
    </row>
    <row r="25" spans="1:102" x14ac:dyDescent="0.25">
      <c r="A25">
        <v>24</v>
      </c>
      <c r="B25">
        <v>3204</v>
      </c>
      <c r="C25" t="s">
        <v>1121</v>
      </c>
      <c r="D25" t="s">
        <v>486</v>
      </c>
      <c r="E25" t="s">
        <v>1122</v>
      </c>
      <c r="F25" t="s">
        <v>582</v>
      </c>
      <c r="G25" t="s">
        <v>582</v>
      </c>
      <c r="H25" t="b">
        <v>1</v>
      </c>
      <c r="I25" t="s">
        <v>514</v>
      </c>
      <c r="J25" t="s">
        <v>583</v>
      </c>
      <c r="K25" t="s">
        <v>492</v>
      </c>
      <c r="N25" t="s">
        <v>486</v>
      </c>
      <c r="O25" t="s">
        <v>485</v>
      </c>
      <c r="P25">
        <v>38</v>
      </c>
      <c r="Q25">
        <v>775.9</v>
      </c>
      <c r="R25">
        <v>1551.8</v>
      </c>
      <c r="S25" t="b">
        <v>1</v>
      </c>
      <c r="T25" t="s">
        <v>1146</v>
      </c>
      <c r="U25" t="s">
        <v>158</v>
      </c>
      <c r="X25" t="s">
        <v>516</v>
      </c>
      <c r="Y25" t="s">
        <v>581</v>
      </c>
      <c r="AA25" t="s">
        <v>1308</v>
      </c>
      <c r="AC25" t="s">
        <v>1127</v>
      </c>
      <c r="AD25">
        <v>0</v>
      </c>
      <c r="AE25">
        <v>10</v>
      </c>
      <c r="AF25">
        <v>0</v>
      </c>
      <c r="AG25">
        <v>0</v>
      </c>
      <c r="AI25" s="35">
        <v>38786</v>
      </c>
      <c r="AJ25" s="35">
        <v>38786</v>
      </c>
      <c r="AK25" t="s">
        <v>1128</v>
      </c>
      <c r="AL25" t="s">
        <v>1317</v>
      </c>
      <c r="AS25" t="s">
        <v>1191</v>
      </c>
      <c r="AT25" t="s">
        <v>1310</v>
      </c>
      <c r="AU25" t="s">
        <v>1311</v>
      </c>
      <c r="AV25" t="s">
        <v>484</v>
      </c>
      <c r="AW25">
        <v>0</v>
      </c>
      <c r="AX25" t="b">
        <v>0</v>
      </c>
      <c r="AZ25" t="s">
        <v>150</v>
      </c>
      <c r="BA25" t="s">
        <v>150</v>
      </c>
      <c r="BB25">
        <v>776</v>
      </c>
      <c r="BF25" s="35">
        <v>38757</v>
      </c>
      <c r="BG25" s="35">
        <v>42063</v>
      </c>
      <c r="BH25" t="s">
        <v>1133</v>
      </c>
      <c r="BK25">
        <v>25</v>
      </c>
      <c r="BL25" t="s">
        <v>1134</v>
      </c>
      <c r="BM25" t="s">
        <v>1318</v>
      </c>
      <c r="BN25" t="s">
        <v>1312</v>
      </c>
      <c r="BO25" t="s">
        <v>1313</v>
      </c>
      <c r="BP25" t="s">
        <v>1137</v>
      </c>
      <c r="BQ25" t="s">
        <v>1138</v>
      </c>
      <c r="BR25" t="s">
        <v>1314</v>
      </c>
      <c r="BS25" t="s">
        <v>1315</v>
      </c>
      <c r="BT25" t="s">
        <v>1138</v>
      </c>
      <c r="BU25">
        <v>69</v>
      </c>
      <c r="BV25">
        <v>69</v>
      </c>
      <c r="BW25" t="s">
        <v>1141</v>
      </c>
      <c r="BX25" t="s">
        <v>484</v>
      </c>
      <c r="BY25" t="b">
        <v>0</v>
      </c>
      <c r="BZ25">
        <v>1</v>
      </c>
      <c r="CB25" t="s">
        <v>1319</v>
      </c>
      <c r="CC25" t="s">
        <v>1143</v>
      </c>
      <c r="CI25" t="b">
        <v>0</v>
      </c>
      <c r="CK25" t="b">
        <v>1</v>
      </c>
      <c r="CL25" t="b">
        <v>0</v>
      </c>
      <c r="CM25" t="b">
        <v>1</v>
      </c>
      <c r="CN25" t="b">
        <v>1</v>
      </c>
      <c r="CO25" t="s">
        <v>140</v>
      </c>
      <c r="CP25" t="s">
        <v>140</v>
      </c>
      <c r="CQ25" t="s">
        <v>1144</v>
      </c>
      <c r="CW25" t="s">
        <v>140</v>
      </c>
      <c r="CX25" t="s">
        <v>1145</v>
      </c>
    </row>
    <row r="26" spans="1:102" x14ac:dyDescent="0.25">
      <c r="A26">
        <v>25</v>
      </c>
      <c r="B26">
        <v>3206</v>
      </c>
      <c r="C26" t="s">
        <v>1121</v>
      </c>
      <c r="D26" t="s">
        <v>486</v>
      </c>
      <c r="E26" t="s">
        <v>1187</v>
      </c>
      <c r="F26" t="s">
        <v>585</v>
      </c>
      <c r="G26" t="s">
        <v>584</v>
      </c>
      <c r="H26" t="b">
        <v>1</v>
      </c>
      <c r="I26" t="s">
        <v>503</v>
      </c>
      <c r="J26" t="s">
        <v>586</v>
      </c>
      <c r="K26" t="s">
        <v>492</v>
      </c>
      <c r="N26" t="s">
        <v>486</v>
      </c>
      <c r="O26" t="s">
        <v>485</v>
      </c>
      <c r="P26">
        <v>70</v>
      </c>
      <c r="Q26">
        <v>935</v>
      </c>
      <c r="R26">
        <v>935</v>
      </c>
      <c r="S26" t="b">
        <v>1</v>
      </c>
      <c r="T26" t="s">
        <v>1146</v>
      </c>
      <c r="U26" t="s">
        <v>158</v>
      </c>
      <c r="X26" t="s">
        <v>487</v>
      </c>
      <c r="Y26" t="s">
        <v>485</v>
      </c>
      <c r="Z26" t="s">
        <v>1125</v>
      </c>
      <c r="AA26" t="s">
        <v>1171</v>
      </c>
      <c r="AC26" t="s">
        <v>1127</v>
      </c>
      <c r="AD26">
        <v>0</v>
      </c>
      <c r="AE26">
        <v>0</v>
      </c>
      <c r="AF26">
        <v>0</v>
      </c>
      <c r="AG26">
        <v>0</v>
      </c>
      <c r="AI26" s="35">
        <v>38846</v>
      </c>
      <c r="AJ26" s="35">
        <v>38846</v>
      </c>
      <c r="AK26" t="s">
        <v>1128</v>
      </c>
      <c r="AL26" t="s">
        <v>1320</v>
      </c>
      <c r="AO26" t="s">
        <v>1321</v>
      </c>
      <c r="AR26" t="s">
        <v>492</v>
      </c>
      <c r="AS26" t="s">
        <v>1174</v>
      </c>
      <c r="AU26" t="s">
        <v>1152</v>
      </c>
      <c r="AV26" t="s">
        <v>484</v>
      </c>
      <c r="AW26">
        <v>0</v>
      </c>
      <c r="AX26" t="b">
        <v>0</v>
      </c>
      <c r="AZ26" t="s">
        <v>150</v>
      </c>
      <c r="BA26" t="s">
        <v>150</v>
      </c>
      <c r="BB26">
        <v>3627</v>
      </c>
      <c r="BF26" s="35">
        <v>37539</v>
      </c>
      <c r="BG26" s="35">
        <v>40602</v>
      </c>
      <c r="BH26" t="s">
        <v>1133</v>
      </c>
      <c r="BK26">
        <v>25</v>
      </c>
      <c r="BL26" t="s">
        <v>1134</v>
      </c>
      <c r="BM26" t="s">
        <v>485</v>
      </c>
      <c r="BN26" t="s">
        <v>1153</v>
      </c>
      <c r="BO26" t="s">
        <v>1154</v>
      </c>
      <c r="BP26" t="s">
        <v>1137</v>
      </c>
      <c r="BQ26" t="s">
        <v>1138</v>
      </c>
      <c r="BR26" t="s">
        <v>1322</v>
      </c>
      <c r="BS26" t="s">
        <v>1176</v>
      </c>
      <c r="BT26" t="s">
        <v>1138</v>
      </c>
      <c r="BU26">
        <v>0</v>
      </c>
      <c r="BV26">
        <v>0</v>
      </c>
      <c r="BW26" t="s">
        <v>1141</v>
      </c>
      <c r="BX26" t="s">
        <v>484</v>
      </c>
      <c r="BY26" t="b">
        <v>0</v>
      </c>
      <c r="BZ26">
        <v>0</v>
      </c>
      <c r="CB26" t="s">
        <v>1177</v>
      </c>
      <c r="CC26" t="s">
        <v>1143</v>
      </c>
      <c r="CI26" t="b">
        <v>0</v>
      </c>
      <c r="CK26" t="b">
        <v>1</v>
      </c>
      <c r="CL26" t="b">
        <v>0</v>
      </c>
      <c r="CM26" t="b">
        <v>1</v>
      </c>
      <c r="CN26" t="b">
        <v>1</v>
      </c>
      <c r="CO26" t="s">
        <v>140</v>
      </c>
      <c r="CP26" t="s">
        <v>140</v>
      </c>
      <c r="CQ26" t="s">
        <v>1144</v>
      </c>
      <c r="CW26" t="s">
        <v>140</v>
      </c>
      <c r="CX26" t="s">
        <v>1145</v>
      </c>
    </row>
    <row r="27" spans="1:102" x14ac:dyDescent="0.25">
      <c r="A27">
        <v>26</v>
      </c>
      <c r="B27">
        <v>3207</v>
      </c>
      <c r="C27" t="s">
        <v>1121</v>
      </c>
      <c r="D27" t="s">
        <v>486</v>
      </c>
      <c r="E27" t="s">
        <v>1323</v>
      </c>
      <c r="F27" t="s">
        <v>587</v>
      </c>
      <c r="H27" t="b">
        <v>0</v>
      </c>
      <c r="J27" t="s">
        <v>588</v>
      </c>
      <c r="K27" t="s">
        <v>1324</v>
      </c>
      <c r="N27" t="s">
        <v>486</v>
      </c>
      <c r="O27" t="s">
        <v>485</v>
      </c>
      <c r="P27">
        <v>15</v>
      </c>
      <c r="Q27">
        <v>342</v>
      </c>
      <c r="R27">
        <v>342</v>
      </c>
      <c r="S27" t="b">
        <v>1</v>
      </c>
      <c r="T27" t="s">
        <v>1124</v>
      </c>
      <c r="U27" t="s">
        <v>158</v>
      </c>
      <c r="X27" t="s">
        <v>589</v>
      </c>
      <c r="Y27" t="s">
        <v>485</v>
      </c>
      <c r="Z27" t="s">
        <v>1125</v>
      </c>
      <c r="AA27" t="s">
        <v>1325</v>
      </c>
      <c r="AC27" t="s">
        <v>1127</v>
      </c>
      <c r="AD27">
        <v>0</v>
      </c>
      <c r="AE27">
        <v>0</v>
      </c>
      <c r="AF27">
        <v>0</v>
      </c>
      <c r="AG27">
        <v>0</v>
      </c>
      <c r="AI27" s="35">
        <v>38943</v>
      </c>
      <c r="AJ27" s="35">
        <v>38943</v>
      </c>
      <c r="AK27" t="s">
        <v>1128</v>
      </c>
      <c r="AL27" t="s">
        <v>1326</v>
      </c>
      <c r="AS27" t="s">
        <v>1327</v>
      </c>
      <c r="AU27" t="s">
        <v>1328</v>
      </c>
      <c r="AV27" t="s">
        <v>484</v>
      </c>
      <c r="AW27">
        <v>0</v>
      </c>
      <c r="AX27" t="b">
        <v>0</v>
      </c>
      <c r="AZ27" t="s">
        <v>150</v>
      </c>
      <c r="BA27" t="s">
        <v>150</v>
      </c>
      <c r="BB27">
        <v>3627</v>
      </c>
      <c r="BF27" s="35">
        <v>38838</v>
      </c>
      <c r="BG27" s="35">
        <v>39653</v>
      </c>
      <c r="BH27" t="s">
        <v>1133</v>
      </c>
      <c r="BK27">
        <v>25</v>
      </c>
      <c r="BL27" t="s">
        <v>1134</v>
      </c>
      <c r="BY27" t="b">
        <v>0</v>
      </c>
      <c r="CC27" t="s">
        <v>1143</v>
      </c>
      <c r="CI27" t="b">
        <v>0</v>
      </c>
      <c r="CK27" t="b">
        <v>1</v>
      </c>
      <c r="CL27" t="b">
        <v>0</v>
      </c>
      <c r="CM27" t="b">
        <v>1</v>
      </c>
      <c r="CN27" t="b">
        <v>1</v>
      </c>
      <c r="CO27" t="s">
        <v>140</v>
      </c>
      <c r="CP27" t="s">
        <v>140</v>
      </c>
      <c r="CQ27" t="s">
        <v>1144</v>
      </c>
      <c r="CW27" t="s">
        <v>140</v>
      </c>
      <c r="CX27" t="s">
        <v>1145</v>
      </c>
    </row>
    <row r="28" spans="1:102" x14ac:dyDescent="0.25">
      <c r="A28">
        <v>27</v>
      </c>
      <c r="B28">
        <v>3208</v>
      </c>
      <c r="C28" t="s">
        <v>1121</v>
      </c>
      <c r="D28" t="s">
        <v>486</v>
      </c>
      <c r="E28" t="s">
        <v>1329</v>
      </c>
      <c r="F28" t="s">
        <v>1330</v>
      </c>
      <c r="H28" t="b">
        <v>0</v>
      </c>
      <c r="I28" t="s">
        <v>602</v>
      </c>
      <c r="J28" t="s">
        <v>1331</v>
      </c>
      <c r="K28" t="s">
        <v>492</v>
      </c>
      <c r="N28" t="s">
        <v>486</v>
      </c>
      <c r="O28" t="s">
        <v>485</v>
      </c>
      <c r="P28">
        <v>623</v>
      </c>
      <c r="Q28">
        <v>8316</v>
      </c>
      <c r="R28">
        <v>8316</v>
      </c>
      <c r="S28" t="b">
        <v>1</v>
      </c>
      <c r="U28" t="s">
        <v>158</v>
      </c>
      <c r="Y28" t="s">
        <v>604</v>
      </c>
      <c r="AA28" t="s">
        <v>1332</v>
      </c>
      <c r="AC28" t="s">
        <v>1127</v>
      </c>
      <c r="AD28">
        <v>0</v>
      </c>
      <c r="AE28">
        <v>0</v>
      </c>
      <c r="AF28">
        <v>0</v>
      </c>
      <c r="AG28">
        <v>0</v>
      </c>
      <c r="AI28" s="35">
        <v>39107</v>
      </c>
      <c r="AJ28" s="35">
        <v>39107</v>
      </c>
      <c r="AK28" t="s">
        <v>1128</v>
      </c>
      <c r="AL28" t="s">
        <v>1333</v>
      </c>
      <c r="AO28" t="s">
        <v>1334</v>
      </c>
      <c r="AP28" t="s">
        <v>1335</v>
      </c>
      <c r="AQ28" t="s">
        <v>1336</v>
      </c>
      <c r="AV28" t="s">
        <v>484</v>
      </c>
      <c r="AW28">
        <v>0</v>
      </c>
      <c r="AX28" t="b">
        <v>0</v>
      </c>
      <c r="AZ28" t="s">
        <v>150</v>
      </c>
      <c r="BA28" t="s">
        <v>150</v>
      </c>
      <c r="BB28">
        <v>2772</v>
      </c>
      <c r="BF28" s="35">
        <v>36526</v>
      </c>
      <c r="BG28" s="35">
        <v>36526</v>
      </c>
      <c r="BH28" t="s">
        <v>1133</v>
      </c>
      <c r="BK28">
        <v>25</v>
      </c>
      <c r="BL28" t="s">
        <v>1134</v>
      </c>
      <c r="BY28" t="b">
        <v>0</v>
      </c>
      <c r="CC28" t="s">
        <v>1143</v>
      </c>
      <c r="CI28" t="b">
        <v>0</v>
      </c>
      <c r="CK28" t="b">
        <v>1</v>
      </c>
      <c r="CL28" t="b">
        <v>0</v>
      </c>
      <c r="CM28" t="b">
        <v>1</v>
      </c>
      <c r="CN28" t="b">
        <v>1</v>
      </c>
      <c r="CO28" t="s">
        <v>140</v>
      </c>
      <c r="CP28" t="s">
        <v>140</v>
      </c>
      <c r="CQ28" t="s">
        <v>1144</v>
      </c>
      <c r="CW28" t="s">
        <v>140</v>
      </c>
      <c r="CX28" t="s">
        <v>1145</v>
      </c>
    </row>
    <row r="29" spans="1:102" x14ac:dyDescent="0.25">
      <c r="A29">
        <v>28</v>
      </c>
      <c r="B29">
        <v>3210</v>
      </c>
      <c r="C29" t="s">
        <v>1121</v>
      </c>
      <c r="D29" t="s">
        <v>486</v>
      </c>
      <c r="E29" t="s">
        <v>1187</v>
      </c>
      <c r="F29" t="s">
        <v>592</v>
      </c>
      <c r="G29" t="s">
        <v>591</v>
      </c>
      <c r="H29" t="b">
        <v>1</v>
      </c>
      <c r="I29" t="s">
        <v>593</v>
      </c>
      <c r="J29" t="s">
        <v>594</v>
      </c>
      <c r="K29" t="s">
        <v>551</v>
      </c>
      <c r="N29" t="s">
        <v>486</v>
      </c>
      <c r="O29" t="s">
        <v>485</v>
      </c>
      <c r="P29">
        <v>50</v>
      </c>
      <c r="Q29">
        <v>731</v>
      </c>
      <c r="R29">
        <v>1218</v>
      </c>
      <c r="S29" t="b">
        <v>1</v>
      </c>
      <c r="T29" t="s">
        <v>1248</v>
      </c>
      <c r="U29" t="s">
        <v>158</v>
      </c>
      <c r="X29" t="s">
        <v>554</v>
      </c>
      <c r="Y29" t="s">
        <v>553</v>
      </c>
      <c r="Z29" t="s">
        <v>1125</v>
      </c>
      <c r="AA29" t="s">
        <v>1337</v>
      </c>
      <c r="AC29" t="s">
        <v>1338</v>
      </c>
      <c r="AD29">
        <v>0</v>
      </c>
      <c r="AE29">
        <v>0</v>
      </c>
      <c r="AF29">
        <v>0</v>
      </c>
      <c r="AG29">
        <v>0</v>
      </c>
      <c r="AI29" s="35">
        <v>39475</v>
      </c>
      <c r="AJ29" s="35">
        <v>0</v>
      </c>
      <c r="AK29" t="s">
        <v>1128</v>
      </c>
      <c r="AL29" t="s">
        <v>1339</v>
      </c>
      <c r="AS29" t="s">
        <v>1274</v>
      </c>
      <c r="AT29" t="s">
        <v>1267</v>
      </c>
      <c r="AU29" t="s">
        <v>1275</v>
      </c>
      <c r="AV29" t="s">
        <v>494</v>
      </c>
      <c r="AW29">
        <v>0</v>
      </c>
      <c r="AX29" t="b">
        <v>0</v>
      </c>
      <c r="AZ29" t="s">
        <v>150</v>
      </c>
      <c r="BA29" t="s">
        <v>150</v>
      </c>
      <c r="BB29">
        <v>609</v>
      </c>
      <c r="BF29" s="35">
        <v>39276</v>
      </c>
      <c r="BG29" s="35">
        <v>41255</v>
      </c>
      <c r="BH29" t="s">
        <v>1133</v>
      </c>
      <c r="BK29">
        <v>25</v>
      </c>
      <c r="BL29" t="s">
        <v>1134</v>
      </c>
      <c r="BM29" t="s">
        <v>509</v>
      </c>
      <c r="BN29" t="s">
        <v>1256</v>
      </c>
      <c r="BO29" t="s">
        <v>1268</v>
      </c>
      <c r="BP29" t="s">
        <v>1137</v>
      </c>
      <c r="BQ29" t="s">
        <v>1138</v>
      </c>
      <c r="BR29" t="s">
        <v>1276</v>
      </c>
      <c r="BS29" t="s">
        <v>1259</v>
      </c>
      <c r="BT29" t="s">
        <v>1138</v>
      </c>
      <c r="BU29">
        <v>0</v>
      </c>
      <c r="BV29">
        <v>0</v>
      </c>
      <c r="BW29" t="s">
        <v>1141</v>
      </c>
      <c r="BX29" t="s">
        <v>494</v>
      </c>
      <c r="BY29" t="b">
        <v>0</v>
      </c>
      <c r="BZ29">
        <v>1</v>
      </c>
      <c r="CB29" t="s">
        <v>1270</v>
      </c>
      <c r="CC29" t="s">
        <v>1143</v>
      </c>
      <c r="CI29" t="b">
        <v>0</v>
      </c>
      <c r="CK29" t="b">
        <v>1</v>
      </c>
      <c r="CL29" t="b">
        <v>0</v>
      </c>
      <c r="CM29" t="b">
        <v>1</v>
      </c>
      <c r="CN29" t="b">
        <v>1</v>
      </c>
      <c r="CO29" t="s">
        <v>140</v>
      </c>
      <c r="CP29" t="s">
        <v>140</v>
      </c>
      <c r="CQ29" t="s">
        <v>1144</v>
      </c>
      <c r="CW29" t="s">
        <v>140</v>
      </c>
      <c r="CX29" t="s">
        <v>1145</v>
      </c>
    </row>
    <row r="30" spans="1:102" x14ac:dyDescent="0.25">
      <c r="A30">
        <v>29</v>
      </c>
      <c r="B30">
        <v>3212</v>
      </c>
      <c r="C30" t="s">
        <v>1121</v>
      </c>
      <c r="D30" t="s">
        <v>486</v>
      </c>
      <c r="E30" t="s">
        <v>1187</v>
      </c>
      <c r="F30" t="s">
        <v>596</v>
      </c>
      <c r="G30" t="s">
        <v>595</v>
      </c>
      <c r="H30" t="b">
        <v>1</v>
      </c>
      <c r="I30" t="s">
        <v>597</v>
      </c>
      <c r="J30" t="s">
        <v>598</v>
      </c>
      <c r="K30" t="s">
        <v>492</v>
      </c>
      <c r="N30" t="s">
        <v>486</v>
      </c>
      <c r="O30" t="s">
        <v>485</v>
      </c>
      <c r="P30">
        <v>12</v>
      </c>
      <c r="Q30">
        <v>252</v>
      </c>
      <c r="R30">
        <v>252</v>
      </c>
      <c r="S30" t="b">
        <v>1</v>
      </c>
      <c r="T30" t="s">
        <v>1146</v>
      </c>
      <c r="U30" t="s">
        <v>158</v>
      </c>
      <c r="X30" t="s">
        <v>600</v>
      </c>
      <c r="Y30" t="s">
        <v>599</v>
      </c>
      <c r="AA30" t="s">
        <v>1340</v>
      </c>
      <c r="AC30" t="s">
        <v>1127</v>
      </c>
      <c r="AD30">
        <v>0</v>
      </c>
      <c r="AE30">
        <v>0</v>
      </c>
      <c r="AF30">
        <v>0</v>
      </c>
      <c r="AG30">
        <v>0</v>
      </c>
      <c r="AI30" s="35">
        <v>39664</v>
      </c>
      <c r="AJ30" s="35">
        <v>0</v>
      </c>
      <c r="AK30" t="s">
        <v>1128</v>
      </c>
      <c r="AL30" t="s">
        <v>1341</v>
      </c>
      <c r="AV30" t="s">
        <v>484</v>
      </c>
      <c r="AW30">
        <v>0</v>
      </c>
      <c r="AX30" t="b">
        <v>0</v>
      </c>
      <c r="AZ30" t="s">
        <v>150</v>
      </c>
      <c r="BA30" t="s">
        <v>150</v>
      </c>
      <c r="BB30">
        <v>252</v>
      </c>
      <c r="BF30" s="35">
        <v>39605</v>
      </c>
      <c r="BG30" s="35">
        <v>41319</v>
      </c>
      <c r="BH30" t="s">
        <v>1133</v>
      </c>
      <c r="BK30">
        <v>25</v>
      </c>
      <c r="BL30" t="s">
        <v>1134</v>
      </c>
      <c r="BM30" t="s">
        <v>485</v>
      </c>
      <c r="BN30" t="s">
        <v>1153</v>
      </c>
      <c r="BO30" t="s">
        <v>1342</v>
      </c>
      <c r="BP30" t="s">
        <v>1137</v>
      </c>
      <c r="BQ30" t="s">
        <v>1138</v>
      </c>
      <c r="BR30" t="s">
        <v>1175</v>
      </c>
      <c r="BS30" t="s">
        <v>1176</v>
      </c>
      <c r="BT30" t="s">
        <v>1138</v>
      </c>
      <c r="BU30">
        <v>0</v>
      </c>
      <c r="BV30">
        <v>0</v>
      </c>
      <c r="BW30" t="s">
        <v>1343</v>
      </c>
      <c r="BX30" t="s">
        <v>484</v>
      </c>
      <c r="BY30" t="b">
        <v>0</v>
      </c>
      <c r="BZ30">
        <v>0</v>
      </c>
      <c r="CB30" t="s">
        <v>1344</v>
      </c>
      <c r="CC30" t="s">
        <v>1143</v>
      </c>
      <c r="CI30" t="b">
        <v>0</v>
      </c>
      <c r="CK30" t="b">
        <v>1</v>
      </c>
      <c r="CL30" t="b">
        <v>0</v>
      </c>
      <c r="CM30" t="b">
        <v>1</v>
      </c>
      <c r="CN30" t="b">
        <v>1</v>
      </c>
      <c r="CO30" t="s">
        <v>140</v>
      </c>
      <c r="CP30" t="s">
        <v>140</v>
      </c>
      <c r="CQ30" t="s">
        <v>1144</v>
      </c>
      <c r="CW30" t="s">
        <v>140</v>
      </c>
      <c r="CX30" t="s">
        <v>1145</v>
      </c>
    </row>
    <row r="31" spans="1:102" x14ac:dyDescent="0.25">
      <c r="A31">
        <v>30</v>
      </c>
      <c r="B31">
        <v>3214</v>
      </c>
      <c r="C31" t="s">
        <v>1121</v>
      </c>
      <c r="D31" t="s">
        <v>486</v>
      </c>
      <c r="E31" t="s">
        <v>1329</v>
      </c>
      <c r="F31" t="s">
        <v>601</v>
      </c>
      <c r="G31" t="s">
        <v>1137</v>
      </c>
      <c r="H31" t="b">
        <v>0</v>
      </c>
      <c r="I31" t="s">
        <v>602</v>
      </c>
      <c r="J31" t="s">
        <v>603</v>
      </c>
      <c r="K31" t="s">
        <v>492</v>
      </c>
      <c r="N31" t="s">
        <v>486</v>
      </c>
      <c r="O31" t="s">
        <v>485</v>
      </c>
      <c r="P31">
        <v>562</v>
      </c>
      <c r="Q31">
        <v>8316</v>
      </c>
      <c r="R31">
        <v>8316</v>
      </c>
      <c r="S31" t="b">
        <v>1</v>
      </c>
      <c r="U31" t="s">
        <v>158</v>
      </c>
      <c r="Y31" t="s">
        <v>604</v>
      </c>
      <c r="AA31" t="s">
        <v>1332</v>
      </c>
      <c r="AC31" t="s">
        <v>1127</v>
      </c>
      <c r="AD31">
        <v>0</v>
      </c>
      <c r="AE31">
        <v>0</v>
      </c>
      <c r="AF31">
        <v>0</v>
      </c>
      <c r="AG31">
        <v>0</v>
      </c>
      <c r="AI31" s="35">
        <v>39671</v>
      </c>
      <c r="AJ31" s="35">
        <v>0</v>
      </c>
      <c r="AK31" t="s">
        <v>1128</v>
      </c>
      <c r="AM31" t="s">
        <v>1137</v>
      </c>
      <c r="AV31" t="s">
        <v>484</v>
      </c>
      <c r="AW31">
        <v>0</v>
      </c>
      <c r="AX31" t="b">
        <v>0</v>
      </c>
      <c r="AZ31" t="s">
        <v>152</v>
      </c>
      <c r="BA31" t="s">
        <v>249</v>
      </c>
      <c r="BB31">
        <v>2772</v>
      </c>
      <c r="BF31" s="35">
        <v>39264</v>
      </c>
      <c r="BG31" s="35">
        <v>40816</v>
      </c>
      <c r="BH31" t="s">
        <v>1133</v>
      </c>
      <c r="BK31">
        <v>25</v>
      </c>
      <c r="BL31" t="s">
        <v>1134</v>
      </c>
      <c r="BY31" t="b">
        <v>0</v>
      </c>
      <c r="CC31" t="s">
        <v>1143</v>
      </c>
      <c r="CI31" t="b">
        <v>0</v>
      </c>
      <c r="CK31" t="b">
        <v>1</v>
      </c>
      <c r="CL31" t="b">
        <v>0</v>
      </c>
      <c r="CM31" t="b">
        <v>1</v>
      </c>
      <c r="CN31" t="b">
        <v>1</v>
      </c>
      <c r="CO31" t="s">
        <v>140</v>
      </c>
      <c r="CP31" t="s">
        <v>140</v>
      </c>
      <c r="CQ31" t="s">
        <v>1144</v>
      </c>
      <c r="CW31" t="s">
        <v>140</v>
      </c>
      <c r="CX31" t="s">
        <v>1345</v>
      </c>
    </row>
    <row r="32" spans="1:102" x14ac:dyDescent="0.25">
      <c r="A32">
        <v>31</v>
      </c>
      <c r="B32">
        <v>3217</v>
      </c>
      <c r="C32" t="s">
        <v>1121</v>
      </c>
      <c r="D32" t="s">
        <v>486</v>
      </c>
      <c r="E32" t="s">
        <v>1262</v>
      </c>
      <c r="F32" t="s">
        <v>608</v>
      </c>
      <c r="G32" t="s">
        <v>607</v>
      </c>
      <c r="H32" t="b">
        <v>1</v>
      </c>
      <c r="I32" t="s">
        <v>609</v>
      </c>
      <c r="J32" t="s">
        <v>610</v>
      </c>
      <c r="K32" t="s">
        <v>1346</v>
      </c>
      <c r="N32" t="s">
        <v>486</v>
      </c>
      <c r="O32" t="s">
        <v>485</v>
      </c>
      <c r="Q32">
        <v>1</v>
      </c>
      <c r="R32">
        <v>1</v>
      </c>
      <c r="S32" t="b">
        <v>1</v>
      </c>
      <c r="T32" t="s">
        <v>1347</v>
      </c>
      <c r="U32" t="s">
        <v>158</v>
      </c>
      <c r="Y32" t="s">
        <v>485</v>
      </c>
      <c r="AC32" t="s">
        <v>1127</v>
      </c>
      <c r="AD32">
        <v>0</v>
      </c>
      <c r="AE32">
        <v>0</v>
      </c>
      <c r="AF32">
        <v>0</v>
      </c>
      <c r="AG32">
        <v>0</v>
      </c>
      <c r="AI32" s="35">
        <v>39764</v>
      </c>
      <c r="AJ32" s="35">
        <v>0</v>
      </c>
      <c r="AK32" t="s">
        <v>1128</v>
      </c>
      <c r="AL32" t="s">
        <v>1348</v>
      </c>
      <c r="AV32" t="s">
        <v>484</v>
      </c>
      <c r="AW32">
        <v>0</v>
      </c>
      <c r="AX32" t="b">
        <v>0</v>
      </c>
      <c r="AZ32" t="s">
        <v>150</v>
      </c>
      <c r="BA32" t="s">
        <v>150</v>
      </c>
      <c r="BB32">
        <v>3627</v>
      </c>
      <c r="BF32" s="35">
        <v>39694</v>
      </c>
      <c r="BG32" s="35">
        <v>39724</v>
      </c>
      <c r="BH32" t="s">
        <v>1133</v>
      </c>
      <c r="BK32">
        <v>25</v>
      </c>
      <c r="BL32" t="s">
        <v>1134</v>
      </c>
      <c r="BM32" t="s">
        <v>509</v>
      </c>
      <c r="BN32" t="s">
        <v>1349</v>
      </c>
      <c r="BO32" t="s">
        <v>1350</v>
      </c>
      <c r="BP32" t="s">
        <v>1137</v>
      </c>
      <c r="BQ32" t="s">
        <v>1138</v>
      </c>
      <c r="BR32" t="s">
        <v>152</v>
      </c>
      <c r="BS32" t="s">
        <v>1351</v>
      </c>
      <c r="BT32" t="s">
        <v>1138</v>
      </c>
      <c r="BU32">
        <v>0</v>
      </c>
      <c r="BV32">
        <v>0</v>
      </c>
      <c r="BW32" t="s">
        <v>1352</v>
      </c>
      <c r="BX32" t="s">
        <v>484</v>
      </c>
      <c r="BY32" t="b">
        <v>0</v>
      </c>
      <c r="BZ32">
        <v>1</v>
      </c>
      <c r="CB32" t="s">
        <v>1353</v>
      </c>
      <c r="CC32" t="s">
        <v>1143</v>
      </c>
      <c r="CI32" t="b">
        <v>0</v>
      </c>
      <c r="CK32" t="b">
        <v>1</v>
      </c>
      <c r="CL32" t="b">
        <v>0</v>
      </c>
      <c r="CM32" t="b">
        <v>1</v>
      </c>
      <c r="CN32" t="b">
        <v>1</v>
      </c>
      <c r="CO32" t="s">
        <v>140</v>
      </c>
      <c r="CP32" t="s">
        <v>140</v>
      </c>
      <c r="CQ32" t="s">
        <v>1144</v>
      </c>
      <c r="CW32" t="s">
        <v>140</v>
      </c>
      <c r="CX32" t="s">
        <v>1145</v>
      </c>
    </row>
    <row r="33" spans="1:102" x14ac:dyDescent="0.25">
      <c r="A33">
        <v>32</v>
      </c>
      <c r="B33">
        <v>3218</v>
      </c>
      <c r="C33" t="s">
        <v>1121</v>
      </c>
      <c r="D33" t="s">
        <v>722</v>
      </c>
      <c r="E33" t="s">
        <v>1247</v>
      </c>
      <c r="F33" t="s">
        <v>612</v>
      </c>
      <c r="G33" t="s">
        <v>611</v>
      </c>
      <c r="H33" t="b">
        <v>1</v>
      </c>
      <c r="I33" t="s">
        <v>613</v>
      </c>
      <c r="J33" t="s">
        <v>613</v>
      </c>
      <c r="K33" t="s">
        <v>551</v>
      </c>
      <c r="N33" t="s">
        <v>486</v>
      </c>
      <c r="O33" t="s">
        <v>485</v>
      </c>
      <c r="P33">
        <v>13</v>
      </c>
      <c r="Q33">
        <v>470.33</v>
      </c>
      <c r="R33">
        <v>470.33</v>
      </c>
      <c r="S33" t="b">
        <v>1</v>
      </c>
      <c r="T33" t="s">
        <v>1248</v>
      </c>
      <c r="U33" t="s">
        <v>158</v>
      </c>
      <c r="V33" t="s">
        <v>1249</v>
      </c>
      <c r="AD33">
        <v>0</v>
      </c>
      <c r="AE33">
        <v>0</v>
      </c>
      <c r="AF33">
        <v>0</v>
      </c>
      <c r="AG33">
        <v>0</v>
      </c>
      <c r="AI33" s="35">
        <v>40056</v>
      </c>
      <c r="AJ33" s="35">
        <v>0</v>
      </c>
      <c r="AK33" t="s">
        <v>1180</v>
      </c>
      <c r="AL33" t="s">
        <v>1354</v>
      </c>
      <c r="AM33" t="s">
        <v>1355</v>
      </c>
      <c r="AP33" t="s">
        <v>1252</v>
      </c>
      <c r="AS33" t="s">
        <v>1253</v>
      </c>
      <c r="AT33" t="s">
        <v>1254</v>
      </c>
      <c r="AU33" t="s">
        <v>1255</v>
      </c>
      <c r="AV33" t="s">
        <v>494</v>
      </c>
      <c r="AW33">
        <v>0</v>
      </c>
      <c r="AX33" t="b">
        <v>0</v>
      </c>
      <c r="AZ33" t="s">
        <v>150</v>
      </c>
      <c r="BA33" t="s">
        <v>150</v>
      </c>
      <c r="BB33">
        <v>609</v>
      </c>
      <c r="BF33" s="35">
        <v>40057</v>
      </c>
      <c r="BG33" s="35">
        <v>44953</v>
      </c>
      <c r="BH33" t="s">
        <v>1133</v>
      </c>
      <c r="BK33">
        <v>25</v>
      </c>
      <c r="BL33" t="s">
        <v>1134</v>
      </c>
      <c r="BM33" t="s">
        <v>509</v>
      </c>
      <c r="BN33" t="s">
        <v>1256</v>
      </c>
      <c r="BO33" t="s">
        <v>1268</v>
      </c>
      <c r="BP33" t="s">
        <v>1137</v>
      </c>
      <c r="BQ33" t="s">
        <v>1137</v>
      </c>
      <c r="BR33" t="s">
        <v>1258</v>
      </c>
      <c r="BS33" t="s">
        <v>1259</v>
      </c>
      <c r="BT33" t="s">
        <v>1138</v>
      </c>
      <c r="BU33">
        <v>0</v>
      </c>
      <c r="BV33">
        <v>0</v>
      </c>
      <c r="BW33" t="s">
        <v>1141</v>
      </c>
      <c r="BX33" t="s">
        <v>494</v>
      </c>
      <c r="BY33" t="b">
        <v>0</v>
      </c>
      <c r="BZ33">
        <v>1</v>
      </c>
      <c r="CA33">
        <v>1</v>
      </c>
      <c r="CB33" t="s">
        <v>1356</v>
      </c>
      <c r="CC33" t="s">
        <v>1143</v>
      </c>
      <c r="CI33" t="b">
        <v>0</v>
      </c>
      <c r="CJ33" t="s">
        <v>1261</v>
      </c>
      <c r="CK33" t="b">
        <v>1</v>
      </c>
      <c r="CL33" t="b">
        <v>0</v>
      </c>
      <c r="CM33" t="b">
        <v>1</v>
      </c>
      <c r="CN33" t="b">
        <v>1</v>
      </c>
      <c r="CO33" t="s">
        <v>140</v>
      </c>
      <c r="CP33" t="s">
        <v>140</v>
      </c>
      <c r="CQ33" t="s">
        <v>1144</v>
      </c>
      <c r="CW33" t="s">
        <v>140</v>
      </c>
      <c r="CX33" t="s">
        <v>1145</v>
      </c>
    </row>
    <row r="34" spans="1:102" x14ac:dyDescent="0.25">
      <c r="A34">
        <v>33</v>
      </c>
      <c r="B34">
        <v>3220</v>
      </c>
      <c r="C34" t="s">
        <v>1121</v>
      </c>
      <c r="D34" t="s">
        <v>486</v>
      </c>
      <c r="E34" t="s">
        <v>1122</v>
      </c>
      <c r="F34" t="s">
        <v>615</v>
      </c>
      <c r="G34" t="s">
        <v>614</v>
      </c>
      <c r="H34" t="b">
        <v>1</v>
      </c>
      <c r="I34" t="s">
        <v>543</v>
      </c>
      <c r="J34" t="s">
        <v>616</v>
      </c>
      <c r="K34" t="s">
        <v>543</v>
      </c>
      <c r="N34" t="s">
        <v>486</v>
      </c>
      <c r="O34" t="s">
        <v>485</v>
      </c>
      <c r="Q34">
        <v>354</v>
      </c>
      <c r="R34">
        <v>354</v>
      </c>
      <c r="S34" t="b">
        <v>1</v>
      </c>
      <c r="T34" t="s">
        <v>1235</v>
      </c>
      <c r="U34" t="s">
        <v>158</v>
      </c>
      <c r="X34" t="s">
        <v>487</v>
      </c>
      <c r="Y34" t="s">
        <v>617</v>
      </c>
      <c r="Z34" t="s">
        <v>1125</v>
      </c>
      <c r="AA34" t="s">
        <v>1236</v>
      </c>
      <c r="AC34" t="s">
        <v>1127</v>
      </c>
      <c r="AD34">
        <v>0</v>
      </c>
      <c r="AE34">
        <v>0</v>
      </c>
      <c r="AF34">
        <v>0</v>
      </c>
      <c r="AG34">
        <v>0</v>
      </c>
      <c r="AI34" s="35">
        <v>40492</v>
      </c>
      <c r="AJ34" s="35">
        <v>0</v>
      </c>
      <c r="AK34" t="s">
        <v>1128</v>
      </c>
      <c r="AL34" t="s">
        <v>1357</v>
      </c>
      <c r="AS34" t="s">
        <v>1358</v>
      </c>
      <c r="AV34" t="s">
        <v>484</v>
      </c>
      <c r="AW34">
        <v>0</v>
      </c>
      <c r="AX34" t="b">
        <v>0</v>
      </c>
      <c r="AZ34" t="s">
        <v>150</v>
      </c>
      <c r="BA34" t="s">
        <v>150</v>
      </c>
      <c r="BB34">
        <v>354</v>
      </c>
      <c r="BF34" s="35">
        <v>40446</v>
      </c>
      <c r="BG34" s="35">
        <v>40758</v>
      </c>
      <c r="BH34" t="s">
        <v>1133</v>
      </c>
      <c r="BK34">
        <v>25</v>
      </c>
      <c r="BL34" t="s">
        <v>1134</v>
      </c>
      <c r="BM34" t="s">
        <v>509</v>
      </c>
      <c r="BN34" t="s">
        <v>1242</v>
      </c>
      <c r="BO34" t="s">
        <v>1243</v>
      </c>
      <c r="BP34" t="s">
        <v>1137</v>
      </c>
      <c r="BQ34" t="s">
        <v>1138</v>
      </c>
      <c r="BR34" t="s">
        <v>1244</v>
      </c>
      <c r="BS34" t="s">
        <v>1245</v>
      </c>
      <c r="BT34" t="s">
        <v>1138</v>
      </c>
      <c r="BU34">
        <v>0</v>
      </c>
      <c r="BV34">
        <v>0</v>
      </c>
      <c r="BW34" t="s">
        <v>1141</v>
      </c>
      <c r="BX34" t="s">
        <v>494</v>
      </c>
      <c r="BY34" t="b">
        <v>0</v>
      </c>
      <c r="BZ34">
        <v>1</v>
      </c>
      <c r="CB34" t="s">
        <v>1359</v>
      </c>
      <c r="CC34" t="s">
        <v>1143</v>
      </c>
      <c r="CI34" t="b">
        <v>0</v>
      </c>
      <c r="CK34" t="b">
        <v>1</v>
      </c>
      <c r="CL34" t="b">
        <v>0</v>
      </c>
      <c r="CM34" t="b">
        <v>1</v>
      </c>
      <c r="CN34" t="b">
        <v>1</v>
      </c>
      <c r="CO34" t="s">
        <v>140</v>
      </c>
      <c r="CP34" t="s">
        <v>140</v>
      </c>
      <c r="CQ34" t="s">
        <v>1144</v>
      </c>
      <c r="CW34" t="s">
        <v>140</v>
      </c>
      <c r="CX34" t="s">
        <v>1145</v>
      </c>
    </row>
    <row r="35" spans="1:102" x14ac:dyDescent="0.25">
      <c r="A35">
        <v>34</v>
      </c>
      <c r="B35">
        <v>3221</v>
      </c>
      <c r="C35" t="s">
        <v>1121</v>
      </c>
      <c r="D35" t="s">
        <v>486</v>
      </c>
      <c r="E35" t="s">
        <v>1262</v>
      </c>
      <c r="F35" t="s">
        <v>619</v>
      </c>
      <c r="G35" t="s">
        <v>618</v>
      </c>
      <c r="H35" t="b">
        <v>1</v>
      </c>
      <c r="I35" t="s">
        <v>620</v>
      </c>
      <c r="J35" t="s">
        <v>620</v>
      </c>
      <c r="K35" t="s">
        <v>538</v>
      </c>
      <c r="N35" t="s">
        <v>486</v>
      </c>
      <c r="O35" t="s">
        <v>485</v>
      </c>
      <c r="P35">
        <v>85</v>
      </c>
      <c r="Q35">
        <v>745</v>
      </c>
      <c r="R35">
        <v>1645</v>
      </c>
      <c r="S35" t="b">
        <v>1</v>
      </c>
      <c r="T35" t="s">
        <v>1223</v>
      </c>
      <c r="U35" t="s">
        <v>158</v>
      </c>
      <c r="X35" t="s">
        <v>487</v>
      </c>
      <c r="Y35" t="s">
        <v>621</v>
      </c>
      <c r="Z35" t="s">
        <v>1125</v>
      </c>
      <c r="AA35" t="s">
        <v>1360</v>
      </c>
      <c r="AC35" t="s">
        <v>1127</v>
      </c>
      <c r="AD35">
        <v>0</v>
      </c>
      <c r="AE35">
        <v>15</v>
      </c>
      <c r="AF35">
        <v>0</v>
      </c>
      <c r="AG35">
        <v>0</v>
      </c>
      <c r="AI35" s="35">
        <v>40672</v>
      </c>
      <c r="AJ35" s="35">
        <v>0</v>
      </c>
      <c r="AK35" t="s">
        <v>1128</v>
      </c>
      <c r="AL35" t="s">
        <v>1361</v>
      </c>
      <c r="AV35" t="s">
        <v>484</v>
      </c>
      <c r="AW35">
        <v>0</v>
      </c>
      <c r="AX35" t="b">
        <v>0</v>
      </c>
      <c r="AZ35" t="s">
        <v>150</v>
      </c>
      <c r="BA35" t="s">
        <v>150</v>
      </c>
      <c r="BB35">
        <v>822</v>
      </c>
      <c r="BF35" s="35">
        <v>40637</v>
      </c>
      <c r="BG35" s="35">
        <v>42886</v>
      </c>
      <c r="BH35" t="s">
        <v>1133</v>
      </c>
      <c r="BK35">
        <v>25</v>
      </c>
      <c r="BL35" t="s">
        <v>1134</v>
      </c>
      <c r="BM35" t="s">
        <v>509</v>
      </c>
      <c r="BN35" t="s">
        <v>1230</v>
      </c>
      <c r="BO35" t="s">
        <v>1295</v>
      </c>
      <c r="BP35" t="s">
        <v>1137</v>
      </c>
      <c r="BQ35" t="s">
        <v>1138</v>
      </c>
      <c r="BR35" t="s">
        <v>1232</v>
      </c>
      <c r="BS35" t="s">
        <v>1297</v>
      </c>
      <c r="BT35" t="s">
        <v>1138</v>
      </c>
      <c r="BU35">
        <v>0</v>
      </c>
      <c r="BV35">
        <v>0</v>
      </c>
      <c r="BW35" t="s">
        <v>1362</v>
      </c>
      <c r="BX35" t="s">
        <v>494</v>
      </c>
      <c r="BY35" t="b">
        <v>0</v>
      </c>
      <c r="BZ35">
        <v>2</v>
      </c>
      <c r="CB35" t="s">
        <v>1363</v>
      </c>
      <c r="CC35" t="s">
        <v>1143</v>
      </c>
      <c r="CI35" t="b">
        <v>0</v>
      </c>
      <c r="CK35" t="b">
        <v>1</v>
      </c>
      <c r="CL35" t="b">
        <v>0</v>
      </c>
      <c r="CM35" t="b">
        <v>1</v>
      </c>
      <c r="CN35" t="b">
        <v>1</v>
      </c>
      <c r="CO35" t="s">
        <v>140</v>
      </c>
      <c r="CP35" t="s">
        <v>140</v>
      </c>
      <c r="CQ35" t="s">
        <v>1144</v>
      </c>
      <c r="CW35" t="s">
        <v>140</v>
      </c>
      <c r="CX35" t="s">
        <v>1145</v>
      </c>
    </row>
    <row r="36" spans="1:102" x14ac:dyDescent="0.25">
      <c r="A36">
        <v>35</v>
      </c>
      <c r="B36">
        <v>3222</v>
      </c>
      <c r="C36" t="s">
        <v>1121</v>
      </c>
      <c r="D36" t="s">
        <v>486</v>
      </c>
      <c r="E36" t="s">
        <v>1122</v>
      </c>
      <c r="F36" t="s">
        <v>623</v>
      </c>
      <c r="G36" t="s">
        <v>622</v>
      </c>
      <c r="H36" t="b">
        <v>0</v>
      </c>
      <c r="I36" t="s">
        <v>624</v>
      </c>
      <c r="J36" t="s">
        <v>624</v>
      </c>
      <c r="K36" t="s">
        <v>1123</v>
      </c>
      <c r="N36" t="s">
        <v>486</v>
      </c>
      <c r="O36" t="s">
        <v>485</v>
      </c>
      <c r="Q36">
        <v>1</v>
      </c>
      <c r="R36">
        <v>1</v>
      </c>
      <c r="S36" t="b">
        <v>1</v>
      </c>
      <c r="U36" t="s">
        <v>1364</v>
      </c>
      <c r="Y36" t="s">
        <v>625</v>
      </c>
      <c r="AD36">
        <v>0</v>
      </c>
      <c r="AE36">
        <v>0</v>
      </c>
      <c r="AF36">
        <v>0</v>
      </c>
      <c r="AG36">
        <v>0</v>
      </c>
      <c r="AI36" s="35">
        <v>40682</v>
      </c>
      <c r="AJ36" s="35">
        <v>0</v>
      </c>
      <c r="AK36" t="s">
        <v>1128</v>
      </c>
      <c r="AL36" t="s">
        <v>1365</v>
      </c>
      <c r="AV36" t="s">
        <v>484</v>
      </c>
      <c r="AW36">
        <v>0</v>
      </c>
      <c r="AX36" t="b">
        <v>0</v>
      </c>
      <c r="AZ36" t="s">
        <v>150</v>
      </c>
      <c r="BA36" t="s">
        <v>150</v>
      </c>
      <c r="BB36">
        <v>1</v>
      </c>
      <c r="BF36" s="35">
        <v>39995</v>
      </c>
      <c r="BG36" s="35">
        <v>41152</v>
      </c>
      <c r="BH36" t="s">
        <v>1133</v>
      </c>
      <c r="BK36">
        <v>25</v>
      </c>
      <c r="BL36" t="s">
        <v>1134</v>
      </c>
      <c r="BY36" t="b">
        <v>0</v>
      </c>
      <c r="CC36" t="s">
        <v>1143</v>
      </c>
      <c r="CI36" t="b">
        <v>0</v>
      </c>
      <c r="CK36" t="b">
        <v>1</v>
      </c>
      <c r="CL36" t="b">
        <v>0</v>
      </c>
      <c r="CM36" t="b">
        <v>1</v>
      </c>
      <c r="CN36" t="b">
        <v>1</v>
      </c>
      <c r="CO36" t="s">
        <v>140</v>
      </c>
      <c r="CP36" t="s">
        <v>140</v>
      </c>
      <c r="CQ36" t="s">
        <v>1144</v>
      </c>
      <c r="CW36" t="s">
        <v>140</v>
      </c>
      <c r="CX36" t="s">
        <v>1145</v>
      </c>
    </row>
    <row r="37" spans="1:102" x14ac:dyDescent="0.25">
      <c r="A37">
        <v>36</v>
      </c>
      <c r="B37">
        <v>3223</v>
      </c>
      <c r="C37" t="s">
        <v>1121</v>
      </c>
      <c r="D37" t="s">
        <v>486</v>
      </c>
      <c r="E37" t="s">
        <v>1262</v>
      </c>
      <c r="F37" t="s">
        <v>627</v>
      </c>
      <c r="G37" t="s">
        <v>626</v>
      </c>
      <c r="H37" t="b">
        <v>1</v>
      </c>
      <c r="I37" t="s">
        <v>628</v>
      </c>
      <c r="J37" t="s">
        <v>629</v>
      </c>
      <c r="K37" t="s">
        <v>543</v>
      </c>
      <c r="N37" t="s">
        <v>486</v>
      </c>
      <c r="O37" t="s">
        <v>485</v>
      </c>
      <c r="P37">
        <v>30</v>
      </c>
      <c r="Q37">
        <v>530</v>
      </c>
      <c r="R37">
        <v>530</v>
      </c>
      <c r="S37" t="b">
        <v>1</v>
      </c>
      <c r="T37" t="s">
        <v>1235</v>
      </c>
      <c r="U37" t="s">
        <v>158</v>
      </c>
      <c r="X37" t="s">
        <v>487</v>
      </c>
      <c r="Y37" t="s">
        <v>630</v>
      </c>
      <c r="AA37" t="s">
        <v>1366</v>
      </c>
      <c r="AC37" t="s">
        <v>1127</v>
      </c>
      <c r="AD37">
        <v>0</v>
      </c>
      <c r="AE37">
        <v>15</v>
      </c>
      <c r="AF37">
        <v>0</v>
      </c>
      <c r="AG37">
        <v>0</v>
      </c>
      <c r="AI37" s="35">
        <v>40766</v>
      </c>
      <c r="AJ37" s="35">
        <v>0</v>
      </c>
      <c r="AK37" t="s">
        <v>1128</v>
      </c>
      <c r="AL37" t="s">
        <v>1367</v>
      </c>
      <c r="AM37" t="s">
        <v>1368</v>
      </c>
      <c r="AS37" t="s">
        <v>1239</v>
      </c>
      <c r="AT37" t="s">
        <v>1240</v>
      </c>
      <c r="AU37" t="s">
        <v>1241</v>
      </c>
      <c r="AV37" t="s">
        <v>484</v>
      </c>
      <c r="AW37">
        <v>0</v>
      </c>
      <c r="AX37" t="b">
        <v>0</v>
      </c>
      <c r="AZ37" t="s">
        <v>150</v>
      </c>
      <c r="BA37" t="s">
        <v>150</v>
      </c>
      <c r="BB37">
        <v>157</v>
      </c>
      <c r="BF37" s="35">
        <v>40600</v>
      </c>
      <c r="BG37" s="35">
        <v>43069</v>
      </c>
      <c r="BH37" t="s">
        <v>1133</v>
      </c>
      <c r="BK37">
        <v>25</v>
      </c>
      <c r="BL37" t="s">
        <v>1134</v>
      </c>
      <c r="BM37" t="s">
        <v>509</v>
      </c>
      <c r="BN37" t="s">
        <v>1242</v>
      </c>
      <c r="BO37" t="s">
        <v>1243</v>
      </c>
      <c r="BP37" t="s">
        <v>1137</v>
      </c>
      <c r="BQ37" t="s">
        <v>1138</v>
      </c>
      <c r="BR37" t="s">
        <v>1369</v>
      </c>
      <c r="BS37" t="s">
        <v>1245</v>
      </c>
      <c r="BT37" t="s">
        <v>1138</v>
      </c>
      <c r="BU37">
        <v>0</v>
      </c>
      <c r="BV37">
        <v>0</v>
      </c>
      <c r="BW37" t="s">
        <v>1370</v>
      </c>
      <c r="BX37" t="s">
        <v>484</v>
      </c>
      <c r="BY37" t="b">
        <v>0</v>
      </c>
      <c r="BZ37">
        <v>1</v>
      </c>
      <c r="CB37" t="s">
        <v>1371</v>
      </c>
      <c r="CC37" t="s">
        <v>1143</v>
      </c>
      <c r="CI37" t="b">
        <v>0</v>
      </c>
      <c r="CK37" t="b">
        <v>1</v>
      </c>
      <c r="CL37" t="b">
        <v>0</v>
      </c>
      <c r="CM37" t="b">
        <v>1</v>
      </c>
      <c r="CN37" t="b">
        <v>1</v>
      </c>
      <c r="CO37" t="s">
        <v>140</v>
      </c>
      <c r="CP37" t="s">
        <v>140</v>
      </c>
      <c r="CQ37" t="s">
        <v>1144</v>
      </c>
      <c r="CW37" t="s">
        <v>140</v>
      </c>
      <c r="CX37" t="s">
        <v>1145</v>
      </c>
    </row>
    <row r="38" spans="1:102" x14ac:dyDescent="0.25">
      <c r="A38">
        <v>37</v>
      </c>
      <c r="B38">
        <v>3224</v>
      </c>
      <c r="C38" t="s">
        <v>1121</v>
      </c>
      <c r="D38" t="s">
        <v>486</v>
      </c>
      <c r="E38" t="s">
        <v>1372</v>
      </c>
      <c r="F38" t="s">
        <v>632</v>
      </c>
      <c r="G38" t="s">
        <v>631</v>
      </c>
      <c r="H38" t="b">
        <v>1</v>
      </c>
      <c r="I38" t="s">
        <v>633</v>
      </c>
      <c r="J38" t="s">
        <v>634</v>
      </c>
      <c r="K38" t="s">
        <v>538</v>
      </c>
      <c r="N38" t="s">
        <v>486</v>
      </c>
      <c r="O38" t="s">
        <v>485</v>
      </c>
      <c r="P38">
        <v>85</v>
      </c>
      <c r="Q38">
        <v>900</v>
      </c>
      <c r="R38">
        <v>1645</v>
      </c>
      <c r="S38" t="b">
        <v>1</v>
      </c>
      <c r="T38" t="s">
        <v>1223</v>
      </c>
      <c r="U38" t="s">
        <v>158</v>
      </c>
      <c r="X38" t="s">
        <v>487</v>
      </c>
      <c r="Y38" t="s">
        <v>621</v>
      </c>
      <c r="Z38" t="s">
        <v>1125</v>
      </c>
      <c r="AA38" t="s">
        <v>1360</v>
      </c>
      <c r="AC38" t="s">
        <v>1127</v>
      </c>
      <c r="AD38">
        <v>0</v>
      </c>
      <c r="AE38">
        <v>0</v>
      </c>
      <c r="AF38">
        <v>0</v>
      </c>
      <c r="AG38">
        <v>0</v>
      </c>
      <c r="AI38" s="35">
        <v>40848</v>
      </c>
      <c r="AJ38" s="35">
        <v>0</v>
      </c>
      <c r="AK38" t="s">
        <v>1128</v>
      </c>
      <c r="AL38" t="s">
        <v>1373</v>
      </c>
      <c r="AV38" t="s">
        <v>484</v>
      </c>
      <c r="AW38">
        <v>0</v>
      </c>
      <c r="AX38" t="b">
        <v>0</v>
      </c>
      <c r="AZ38" t="s">
        <v>150</v>
      </c>
      <c r="BA38" t="s">
        <v>150</v>
      </c>
      <c r="BB38">
        <v>822</v>
      </c>
      <c r="BF38" s="35">
        <v>40807</v>
      </c>
      <c r="BG38" s="35">
        <v>42884</v>
      </c>
      <c r="BH38" t="s">
        <v>1133</v>
      </c>
      <c r="BK38">
        <v>25</v>
      </c>
      <c r="BL38" t="s">
        <v>1134</v>
      </c>
      <c r="BM38" t="s">
        <v>509</v>
      </c>
      <c r="BN38" t="s">
        <v>1230</v>
      </c>
      <c r="BO38" t="s">
        <v>1295</v>
      </c>
      <c r="BP38" t="s">
        <v>1137</v>
      </c>
      <c r="BQ38" t="s">
        <v>1138</v>
      </c>
      <c r="BR38" t="s">
        <v>1232</v>
      </c>
      <c r="BS38" t="s">
        <v>1297</v>
      </c>
      <c r="BT38" t="s">
        <v>1138</v>
      </c>
      <c r="BU38">
        <v>0</v>
      </c>
      <c r="BV38">
        <v>0</v>
      </c>
      <c r="BW38" t="s">
        <v>1141</v>
      </c>
      <c r="BX38" t="s">
        <v>494</v>
      </c>
      <c r="BY38" t="b">
        <v>0</v>
      </c>
      <c r="BZ38">
        <v>1</v>
      </c>
      <c r="CB38" t="s">
        <v>1363</v>
      </c>
      <c r="CC38" t="s">
        <v>1143</v>
      </c>
      <c r="CI38" t="b">
        <v>0</v>
      </c>
      <c r="CK38" t="b">
        <v>1</v>
      </c>
      <c r="CL38" t="b">
        <v>0</v>
      </c>
      <c r="CM38" t="b">
        <v>1</v>
      </c>
      <c r="CN38" t="b">
        <v>1</v>
      </c>
      <c r="CO38" t="s">
        <v>140</v>
      </c>
      <c r="CP38" t="s">
        <v>140</v>
      </c>
      <c r="CQ38" t="s">
        <v>1144</v>
      </c>
      <c r="CW38" t="s">
        <v>140</v>
      </c>
      <c r="CX38" t="s">
        <v>1145</v>
      </c>
    </row>
    <row r="39" spans="1:102" x14ac:dyDescent="0.25">
      <c r="A39">
        <v>38</v>
      </c>
      <c r="B39">
        <v>3225</v>
      </c>
      <c r="C39" t="s">
        <v>1121</v>
      </c>
      <c r="D39" t="s">
        <v>486</v>
      </c>
      <c r="E39" t="s">
        <v>1262</v>
      </c>
      <c r="F39" t="s">
        <v>637</v>
      </c>
      <c r="G39" t="s">
        <v>636</v>
      </c>
      <c r="H39" t="b">
        <v>1</v>
      </c>
      <c r="I39" t="s">
        <v>638</v>
      </c>
      <c r="J39" t="s">
        <v>639</v>
      </c>
      <c r="K39" t="s">
        <v>498</v>
      </c>
      <c r="N39" t="s">
        <v>486</v>
      </c>
      <c r="O39" t="s">
        <v>485</v>
      </c>
      <c r="P39">
        <v>30</v>
      </c>
      <c r="Q39">
        <v>500</v>
      </c>
      <c r="R39">
        <v>1000</v>
      </c>
      <c r="S39" t="b">
        <v>1</v>
      </c>
      <c r="T39" t="s">
        <v>1159</v>
      </c>
      <c r="U39" t="s">
        <v>158</v>
      </c>
      <c r="X39" t="s">
        <v>487</v>
      </c>
      <c r="Y39" t="s">
        <v>640</v>
      </c>
      <c r="Z39" t="s">
        <v>1125</v>
      </c>
      <c r="AA39" t="s">
        <v>1374</v>
      </c>
      <c r="AC39" t="s">
        <v>1127</v>
      </c>
      <c r="AD39">
        <v>0</v>
      </c>
      <c r="AE39">
        <v>15</v>
      </c>
      <c r="AF39">
        <v>0</v>
      </c>
      <c r="AG39">
        <v>0</v>
      </c>
      <c r="AI39" s="35">
        <v>40891</v>
      </c>
      <c r="AJ39" s="35">
        <v>0</v>
      </c>
      <c r="AK39" t="s">
        <v>1128</v>
      </c>
      <c r="AL39" t="s">
        <v>1375</v>
      </c>
      <c r="AM39" t="s">
        <v>1376</v>
      </c>
      <c r="AO39" t="s">
        <v>1377</v>
      </c>
      <c r="AR39" t="s">
        <v>498</v>
      </c>
      <c r="AS39" t="s">
        <v>1378</v>
      </c>
      <c r="AU39" t="s">
        <v>1379</v>
      </c>
      <c r="AV39" t="s">
        <v>484</v>
      </c>
      <c r="AW39">
        <v>0</v>
      </c>
      <c r="AX39" t="b">
        <v>0</v>
      </c>
      <c r="AZ39" t="s">
        <v>150</v>
      </c>
      <c r="BA39" t="s">
        <v>150</v>
      </c>
      <c r="BB39">
        <v>715</v>
      </c>
      <c r="BF39" s="35">
        <v>40858</v>
      </c>
      <c r="BG39" s="35">
        <v>43006</v>
      </c>
      <c r="BH39" t="s">
        <v>1133</v>
      </c>
      <c r="BK39">
        <v>25</v>
      </c>
      <c r="BL39" t="s">
        <v>1134</v>
      </c>
      <c r="BM39" t="s">
        <v>509</v>
      </c>
      <c r="BN39" t="s">
        <v>1165</v>
      </c>
      <c r="BO39" t="s">
        <v>1380</v>
      </c>
      <c r="BP39" t="s">
        <v>1381</v>
      </c>
      <c r="BQ39" t="s">
        <v>1137</v>
      </c>
      <c r="BR39" t="s">
        <v>1168</v>
      </c>
      <c r="BS39" t="s">
        <v>1169</v>
      </c>
      <c r="BT39" t="s">
        <v>1138</v>
      </c>
      <c r="BU39">
        <v>69</v>
      </c>
      <c r="BV39">
        <v>0</v>
      </c>
      <c r="BW39" t="s">
        <v>1382</v>
      </c>
      <c r="BX39" t="s">
        <v>484</v>
      </c>
      <c r="BY39" t="b">
        <v>0</v>
      </c>
      <c r="BZ39">
        <v>1</v>
      </c>
      <c r="CA39">
        <v>1</v>
      </c>
      <c r="CB39" t="s">
        <v>1383</v>
      </c>
      <c r="CC39" t="s">
        <v>1143</v>
      </c>
      <c r="CI39" t="b">
        <v>0</v>
      </c>
      <c r="CK39" t="b">
        <v>1</v>
      </c>
      <c r="CL39" t="b">
        <v>0</v>
      </c>
      <c r="CM39" t="b">
        <v>1</v>
      </c>
      <c r="CN39" t="b">
        <v>1</v>
      </c>
      <c r="CO39" t="s">
        <v>140</v>
      </c>
      <c r="CP39" t="s">
        <v>140</v>
      </c>
      <c r="CQ39" t="s">
        <v>1144</v>
      </c>
      <c r="CW39" t="s">
        <v>140</v>
      </c>
      <c r="CX39" t="s">
        <v>1145</v>
      </c>
    </row>
    <row r="40" spans="1:102" x14ac:dyDescent="0.25">
      <c r="A40">
        <v>39</v>
      </c>
      <c r="B40">
        <v>3226</v>
      </c>
      <c r="C40" t="s">
        <v>1121</v>
      </c>
      <c r="D40" t="s">
        <v>722</v>
      </c>
      <c r="E40" t="s">
        <v>1247</v>
      </c>
      <c r="F40" t="s">
        <v>642</v>
      </c>
      <c r="G40" t="s">
        <v>641</v>
      </c>
      <c r="H40" t="b">
        <v>1</v>
      </c>
      <c r="I40" t="s">
        <v>643</v>
      </c>
      <c r="J40" t="s">
        <v>643</v>
      </c>
      <c r="K40" t="s">
        <v>498</v>
      </c>
      <c r="N40" t="s">
        <v>486</v>
      </c>
      <c r="O40" t="s">
        <v>485</v>
      </c>
      <c r="P40">
        <v>71</v>
      </c>
      <c r="Q40">
        <v>0</v>
      </c>
      <c r="R40">
        <v>0</v>
      </c>
      <c r="S40" t="b">
        <v>1</v>
      </c>
      <c r="T40" t="s">
        <v>1159</v>
      </c>
      <c r="U40" t="s">
        <v>158</v>
      </c>
      <c r="V40" t="s">
        <v>1249</v>
      </c>
      <c r="AD40">
        <v>0</v>
      </c>
      <c r="AE40">
        <v>0</v>
      </c>
      <c r="AF40">
        <v>0</v>
      </c>
      <c r="AG40">
        <v>0</v>
      </c>
      <c r="AI40" s="35">
        <v>40917</v>
      </c>
      <c r="AJ40" s="35">
        <v>0</v>
      </c>
      <c r="AK40" t="s">
        <v>1180</v>
      </c>
      <c r="AL40" t="s">
        <v>1384</v>
      </c>
      <c r="AM40" t="s">
        <v>1137</v>
      </c>
      <c r="AP40" t="s">
        <v>1385</v>
      </c>
      <c r="AS40" t="s">
        <v>1378</v>
      </c>
      <c r="AU40" t="s">
        <v>1386</v>
      </c>
      <c r="AV40" t="s">
        <v>494</v>
      </c>
      <c r="AW40">
        <v>0</v>
      </c>
      <c r="AX40" t="b">
        <v>0</v>
      </c>
      <c r="AZ40" t="s">
        <v>150</v>
      </c>
      <c r="BA40" t="s">
        <v>150</v>
      </c>
      <c r="BB40">
        <v>715</v>
      </c>
      <c r="BF40" s="35">
        <v>40856</v>
      </c>
      <c r="BG40" s="35">
        <v>44953</v>
      </c>
      <c r="BH40" t="s">
        <v>1133</v>
      </c>
      <c r="BK40">
        <v>25</v>
      </c>
      <c r="BL40" t="s">
        <v>1134</v>
      </c>
      <c r="BM40" t="s">
        <v>509</v>
      </c>
      <c r="BN40" t="s">
        <v>1165</v>
      </c>
      <c r="BO40" t="s">
        <v>1380</v>
      </c>
      <c r="BP40" t="s">
        <v>1387</v>
      </c>
      <c r="BQ40" t="s">
        <v>1137</v>
      </c>
      <c r="BR40" t="s">
        <v>1168</v>
      </c>
      <c r="BS40" t="s">
        <v>1169</v>
      </c>
      <c r="BT40" t="s">
        <v>1138</v>
      </c>
      <c r="BU40">
        <v>69</v>
      </c>
      <c r="BV40">
        <v>0</v>
      </c>
      <c r="BW40" t="s">
        <v>1141</v>
      </c>
      <c r="BX40" t="s">
        <v>494</v>
      </c>
      <c r="BY40" t="b">
        <v>0</v>
      </c>
      <c r="BZ40">
        <v>1</v>
      </c>
      <c r="CA40">
        <v>1</v>
      </c>
      <c r="CB40" t="s">
        <v>1388</v>
      </c>
      <c r="CC40" t="s">
        <v>1143</v>
      </c>
      <c r="CI40" t="b">
        <v>0</v>
      </c>
      <c r="CJ40" t="s">
        <v>1261</v>
      </c>
      <c r="CK40" t="b">
        <v>1</v>
      </c>
      <c r="CL40" t="b">
        <v>0</v>
      </c>
      <c r="CM40" t="b">
        <v>1</v>
      </c>
      <c r="CN40" t="b">
        <v>1</v>
      </c>
      <c r="CO40" t="s">
        <v>140</v>
      </c>
      <c r="CP40" t="s">
        <v>140</v>
      </c>
      <c r="CQ40" t="s">
        <v>1144</v>
      </c>
      <c r="CW40" t="s">
        <v>140</v>
      </c>
      <c r="CX40" t="s">
        <v>1145</v>
      </c>
    </row>
    <row r="41" spans="1:102" x14ac:dyDescent="0.25">
      <c r="A41">
        <v>40</v>
      </c>
      <c r="B41">
        <v>3227</v>
      </c>
      <c r="C41" t="s">
        <v>1121</v>
      </c>
      <c r="D41" t="s">
        <v>486</v>
      </c>
      <c r="E41" t="s">
        <v>1122</v>
      </c>
      <c r="F41" t="s">
        <v>645</v>
      </c>
      <c r="G41" t="s">
        <v>644</v>
      </c>
      <c r="H41" t="b">
        <v>1</v>
      </c>
      <c r="I41" t="s">
        <v>646</v>
      </c>
      <c r="J41" t="s">
        <v>647</v>
      </c>
      <c r="K41" t="s">
        <v>492</v>
      </c>
      <c r="N41" t="s">
        <v>486</v>
      </c>
      <c r="O41" t="s">
        <v>485</v>
      </c>
      <c r="P41">
        <v>623</v>
      </c>
      <c r="Q41">
        <v>8316</v>
      </c>
      <c r="R41">
        <v>8316</v>
      </c>
      <c r="S41" t="b">
        <v>1</v>
      </c>
      <c r="T41" t="s">
        <v>1146</v>
      </c>
      <c r="U41" t="s">
        <v>156</v>
      </c>
      <c r="X41" t="s">
        <v>487</v>
      </c>
      <c r="Y41" t="s">
        <v>604</v>
      </c>
      <c r="AA41" t="s">
        <v>1332</v>
      </c>
      <c r="AC41" t="s">
        <v>1127</v>
      </c>
      <c r="AD41">
        <v>0</v>
      </c>
      <c r="AE41">
        <v>13</v>
      </c>
      <c r="AF41">
        <v>0</v>
      </c>
      <c r="AG41">
        <v>0</v>
      </c>
      <c r="AI41" s="35">
        <v>40983</v>
      </c>
      <c r="AJ41" s="35">
        <v>0</v>
      </c>
      <c r="AK41" t="s">
        <v>1128</v>
      </c>
      <c r="AL41" t="s">
        <v>1389</v>
      </c>
      <c r="AM41" t="s">
        <v>1390</v>
      </c>
      <c r="AV41" t="s">
        <v>484</v>
      </c>
      <c r="AW41">
        <v>0</v>
      </c>
      <c r="AX41" t="b">
        <v>0</v>
      </c>
      <c r="AZ41" t="s">
        <v>150</v>
      </c>
      <c r="BA41" t="s">
        <v>150</v>
      </c>
      <c r="BB41">
        <v>2772</v>
      </c>
      <c r="BF41" s="35">
        <v>38808</v>
      </c>
      <c r="BG41" s="35">
        <v>42698</v>
      </c>
      <c r="BH41" t="s">
        <v>1133</v>
      </c>
      <c r="BK41">
        <v>25</v>
      </c>
      <c r="BL41" t="s">
        <v>1134</v>
      </c>
      <c r="BM41" t="s">
        <v>509</v>
      </c>
      <c r="BN41" t="s">
        <v>1312</v>
      </c>
      <c r="BO41" t="s">
        <v>1391</v>
      </c>
      <c r="BP41" t="s">
        <v>1137</v>
      </c>
      <c r="BQ41" t="s">
        <v>1138</v>
      </c>
      <c r="BR41" t="s">
        <v>1392</v>
      </c>
      <c r="BS41" t="s">
        <v>1315</v>
      </c>
      <c r="BT41" t="s">
        <v>1138</v>
      </c>
      <c r="BU41">
        <v>0</v>
      </c>
      <c r="BV41">
        <v>0</v>
      </c>
      <c r="BW41" t="s">
        <v>1197</v>
      </c>
      <c r="BX41" t="s">
        <v>494</v>
      </c>
      <c r="BY41" t="b">
        <v>0</v>
      </c>
      <c r="BZ41">
        <v>1</v>
      </c>
      <c r="CB41" t="s">
        <v>1393</v>
      </c>
      <c r="CC41" t="s">
        <v>1143</v>
      </c>
      <c r="CI41" t="b">
        <v>0</v>
      </c>
      <c r="CK41" t="b">
        <v>1</v>
      </c>
      <c r="CL41" t="b">
        <v>0</v>
      </c>
      <c r="CM41" t="b">
        <v>1</v>
      </c>
      <c r="CN41" t="b">
        <v>1</v>
      </c>
      <c r="CO41" t="s">
        <v>140</v>
      </c>
      <c r="CP41" t="s">
        <v>140</v>
      </c>
      <c r="CQ41" t="s">
        <v>1144</v>
      </c>
      <c r="CW41" t="s">
        <v>140</v>
      </c>
      <c r="CX41" t="s">
        <v>1145</v>
      </c>
    </row>
    <row r="42" spans="1:102" x14ac:dyDescent="0.25">
      <c r="A42">
        <v>41</v>
      </c>
      <c r="B42">
        <v>3229</v>
      </c>
      <c r="C42" t="s">
        <v>1121</v>
      </c>
      <c r="D42" t="s">
        <v>486</v>
      </c>
      <c r="E42" t="s">
        <v>1247</v>
      </c>
      <c r="F42" t="s">
        <v>648</v>
      </c>
      <c r="G42" t="s">
        <v>648</v>
      </c>
      <c r="H42" t="b">
        <v>1</v>
      </c>
      <c r="I42" t="s">
        <v>649</v>
      </c>
      <c r="J42" t="s">
        <v>649</v>
      </c>
      <c r="K42" t="s">
        <v>538</v>
      </c>
      <c r="N42" t="s">
        <v>486</v>
      </c>
      <c r="O42" t="s">
        <v>485</v>
      </c>
      <c r="Q42">
        <v>0</v>
      </c>
      <c r="R42">
        <v>0</v>
      </c>
      <c r="S42" t="b">
        <v>1</v>
      </c>
      <c r="T42" t="s">
        <v>1394</v>
      </c>
      <c r="U42" t="s">
        <v>1395</v>
      </c>
      <c r="X42" t="s">
        <v>487</v>
      </c>
      <c r="Y42" t="s">
        <v>650</v>
      </c>
      <c r="Z42" t="s">
        <v>1396</v>
      </c>
      <c r="AC42" t="s">
        <v>1127</v>
      </c>
      <c r="AD42">
        <v>0</v>
      </c>
      <c r="AE42">
        <v>0</v>
      </c>
      <c r="AF42">
        <v>0</v>
      </c>
      <c r="AG42">
        <v>0</v>
      </c>
      <c r="AI42" s="35">
        <v>41345</v>
      </c>
      <c r="AJ42" s="35">
        <v>0</v>
      </c>
      <c r="AK42" t="s">
        <v>1180</v>
      </c>
      <c r="AL42" t="s">
        <v>1397</v>
      </c>
      <c r="AP42" t="s">
        <v>1398</v>
      </c>
      <c r="AS42" t="s">
        <v>1399</v>
      </c>
      <c r="AT42" t="s">
        <v>1400</v>
      </c>
      <c r="AU42" t="s">
        <v>1401</v>
      </c>
      <c r="AV42" t="s">
        <v>484</v>
      </c>
      <c r="AW42">
        <v>0</v>
      </c>
      <c r="AX42" t="b">
        <v>0</v>
      </c>
      <c r="AZ42" t="s">
        <v>150</v>
      </c>
      <c r="BA42" t="s">
        <v>150</v>
      </c>
      <c r="BB42">
        <v>1</v>
      </c>
      <c r="BF42" s="35">
        <v>41299</v>
      </c>
      <c r="BG42" s="35">
        <v>45212</v>
      </c>
      <c r="BH42" t="s">
        <v>1133</v>
      </c>
      <c r="BK42">
        <v>25</v>
      </c>
      <c r="BL42" t="s">
        <v>1134</v>
      </c>
      <c r="BM42" t="s">
        <v>509</v>
      </c>
      <c r="BN42" t="s">
        <v>1402</v>
      </c>
      <c r="BO42" t="s">
        <v>1403</v>
      </c>
      <c r="BP42" t="s">
        <v>1404</v>
      </c>
      <c r="BQ42" t="s">
        <v>1138</v>
      </c>
      <c r="BR42" t="s">
        <v>1405</v>
      </c>
      <c r="BS42" t="s">
        <v>1406</v>
      </c>
      <c r="BT42" t="s">
        <v>1138</v>
      </c>
      <c r="BU42">
        <v>0</v>
      </c>
      <c r="BV42">
        <v>0</v>
      </c>
      <c r="BW42" t="s">
        <v>1197</v>
      </c>
      <c r="BX42" t="s">
        <v>484</v>
      </c>
      <c r="BY42" t="b">
        <v>0</v>
      </c>
      <c r="BZ42">
        <v>1</v>
      </c>
      <c r="CB42" t="s">
        <v>1407</v>
      </c>
      <c r="CC42" t="s">
        <v>1143</v>
      </c>
      <c r="CI42" t="b">
        <v>0</v>
      </c>
      <c r="CJ42" t="s">
        <v>1299</v>
      </c>
      <c r="CK42" t="b">
        <v>1</v>
      </c>
      <c r="CL42" t="b">
        <v>0</v>
      </c>
      <c r="CM42" t="b">
        <v>1</v>
      </c>
      <c r="CN42" t="b">
        <v>1</v>
      </c>
      <c r="CO42" t="s">
        <v>140</v>
      </c>
      <c r="CP42" t="s">
        <v>140</v>
      </c>
      <c r="CQ42" t="s">
        <v>1144</v>
      </c>
      <c r="CW42" t="s">
        <v>140</v>
      </c>
      <c r="CX42" t="s">
        <v>1145</v>
      </c>
    </row>
    <row r="43" spans="1:102" x14ac:dyDescent="0.25">
      <c r="A43">
        <v>42</v>
      </c>
      <c r="B43">
        <v>3230</v>
      </c>
      <c r="C43" t="s">
        <v>1121</v>
      </c>
      <c r="D43" t="s">
        <v>722</v>
      </c>
      <c r="E43" t="s">
        <v>1247</v>
      </c>
      <c r="F43" t="s">
        <v>652</v>
      </c>
      <c r="G43" t="s">
        <v>651</v>
      </c>
      <c r="H43" t="b">
        <v>1</v>
      </c>
      <c r="I43" t="s">
        <v>653</v>
      </c>
      <c r="J43" t="s">
        <v>653</v>
      </c>
      <c r="K43" t="s">
        <v>551</v>
      </c>
      <c r="N43" t="s">
        <v>486</v>
      </c>
      <c r="O43" t="s">
        <v>485</v>
      </c>
      <c r="P43">
        <v>48</v>
      </c>
      <c r="Q43">
        <v>927</v>
      </c>
      <c r="R43">
        <v>927</v>
      </c>
      <c r="S43" t="b">
        <v>1</v>
      </c>
      <c r="T43" t="s">
        <v>1248</v>
      </c>
      <c r="U43" t="s">
        <v>158</v>
      </c>
      <c r="V43" t="s">
        <v>1249</v>
      </c>
      <c r="AD43">
        <v>0</v>
      </c>
      <c r="AE43">
        <v>0</v>
      </c>
      <c r="AF43">
        <v>0</v>
      </c>
      <c r="AG43">
        <v>0</v>
      </c>
      <c r="AI43" s="35">
        <v>41347</v>
      </c>
      <c r="AJ43" s="35">
        <v>0</v>
      </c>
      <c r="AK43" t="s">
        <v>1180</v>
      </c>
      <c r="AL43" t="s">
        <v>1408</v>
      </c>
      <c r="AM43" t="s">
        <v>1355</v>
      </c>
      <c r="AP43" t="s">
        <v>1252</v>
      </c>
      <c r="AS43" t="s">
        <v>1253</v>
      </c>
      <c r="AT43" t="s">
        <v>1254</v>
      </c>
      <c r="AU43" t="s">
        <v>1255</v>
      </c>
      <c r="AV43" t="s">
        <v>494</v>
      </c>
      <c r="AW43">
        <v>0</v>
      </c>
      <c r="AX43" t="b">
        <v>0</v>
      </c>
      <c r="AZ43" t="s">
        <v>150</v>
      </c>
      <c r="BA43" t="s">
        <v>150</v>
      </c>
      <c r="BB43">
        <v>1218</v>
      </c>
      <c r="BF43" s="35">
        <v>41246</v>
      </c>
      <c r="BG43" s="35">
        <v>44953</v>
      </c>
      <c r="BH43" t="s">
        <v>1133</v>
      </c>
      <c r="BK43">
        <v>25</v>
      </c>
      <c r="BL43" t="s">
        <v>1134</v>
      </c>
      <c r="BM43" t="s">
        <v>509</v>
      </c>
      <c r="BN43" t="s">
        <v>1256</v>
      </c>
      <c r="BO43" t="s">
        <v>1268</v>
      </c>
      <c r="BP43" t="s">
        <v>1137</v>
      </c>
      <c r="BQ43" t="s">
        <v>1137</v>
      </c>
      <c r="BR43" t="s">
        <v>1258</v>
      </c>
      <c r="BS43" t="s">
        <v>1259</v>
      </c>
      <c r="BT43" t="s">
        <v>1138</v>
      </c>
      <c r="BU43">
        <v>0</v>
      </c>
      <c r="BV43">
        <v>0</v>
      </c>
      <c r="BW43" t="s">
        <v>1141</v>
      </c>
      <c r="BX43" t="s">
        <v>494</v>
      </c>
      <c r="BY43" t="b">
        <v>0</v>
      </c>
      <c r="BZ43">
        <v>1</v>
      </c>
      <c r="CA43">
        <v>1</v>
      </c>
      <c r="CB43" t="s">
        <v>1356</v>
      </c>
      <c r="CC43" t="s">
        <v>1143</v>
      </c>
      <c r="CI43" t="b">
        <v>0</v>
      </c>
      <c r="CJ43" t="s">
        <v>1261</v>
      </c>
      <c r="CK43" t="b">
        <v>1</v>
      </c>
      <c r="CL43" t="b">
        <v>0</v>
      </c>
      <c r="CM43" t="b">
        <v>1</v>
      </c>
      <c r="CN43" t="b">
        <v>1</v>
      </c>
      <c r="CO43" t="s">
        <v>140</v>
      </c>
      <c r="CP43" t="s">
        <v>140</v>
      </c>
      <c r="CQ43" t="s">
        <v>1144</v>
      </c>
      <c r="CW43" t="s">
        <v>140</v>
      </c>
      <c r="CX43" t="s">
        <v>1145</v>
      </c>
    </row>
    <row r="44" spans="1:102" x14ac:dyDescent="0.25">
      <c r="A44">
        <v>43</v>
      </c>
      <c r="B44">
        <v>3231</v>
      </c>
      <c r="C44" t="s">
        <v>1121</v>
      </c>
      <c r="D44" t="s">
        <v>486</v>
      </c>
      <c r="E44" t="s">
        <v>1409</v>
      </c>
      <c r="F44" t="s">
        <v>655</v>
      </c>
      <c r="G44" t="s">
        <v>654</v>
      </c>
      <c r="H44" t="b">
        <v>0</v>
      </c>
      <c r="I44" t="s">
        <v>656</v>
      </c>
      <c r="J44" t="s">
        <v>657</v>
      </c>
      <c r="K44" t="s">
        <v>543</v>
      </c>
      <c r="N44" t="s">
        <v>486</v>
      </c>
      <c r="O44" t="s">
        <v>485</v>
      </c>
      <c r="Q44">
        <v>471</v>
      </c>
      <c r="R44">
        <v>471</v>
      </c>
      <c r="S44" t="b">
        <v>1</v>
      </c>
      <c r="T44" t="s">
        <v>1235</v>
      </c>
      <c r="U44" t="s">
        <v>158</v>
      </c>
      <c r="Y44" t="s">
        <v>630</v>
      </c>
      <c r="AD44">
        <v>0</v>
      </c>
      <c r="AE44">
        <v>0</v>
      </c>
      <c r="AF44">
        <v>0</v>
      </c>
      <c r="AG44">
        <v>0</v>
      </c>
      <c r="AI44" s="35">
        <v>41963</v>
      </c>
      <c r="AJ44" s="35">
        <v>0</v>
      </c>
      <c r="AK44" t="s">
        <v>1128</v>
      </c>
      <c r="AL44" t="s">
        <v>1410</v>
      </c>
      <c r="AV44" t="s">
        <v>494</v>
      </c>
      <c r="AW44">
        <v>0</v>
      </c>
      <c r="AX44" t="b">
        <v>0</v>
      </c>
      <c r="AZ44" t="s">
        <v>150</v>
      </c>
      <c r="BA44" t="s">
        <v>150</v>
      </c>
      <c r="BB44">
        <v>157</v>
      </c>
      <c r="BF44" s="35">
        <v>41699</v>
      </c>
      <c r="BG44" s="35">
        <v>42297</v>
      </c>
      <c r="BH44" t="s">
        <v>1133</v>
      </c>
      <c r="BK44">
        <v>25</v>
      </c>
      <c r="BL44" t="s">
        <v>1134</v>
      </c>
      <c r="BY44" t="b">
        <v>0</v>
      </c>
      <c r="CC44" t="s">
        <v>1143</v>
      </c>
      <c r="CI44" t="b">
        <v>0</v>
      </c>
      <c r="CK44" t="b">
        <v>1</v>
      </c>
      <c r="CL44" t="b">
        <v>0</v>
      </c>
      <c r="CM44" t="b">
        <v>1</v>
      </c>
      <c r="CN44" t="b">
        <v>1</v>
      </c>
      <c r="CO44" t="s">
        <v>140</v>
      </c>
      <c r="CP44" t="s">
        <v>140</v>
      </c>
      <c r="CQ44" t="s">
        <v>1144</v>
      </c>
      <c r="CW44" t="s">
        <v>140</v>
      </c>
      <c r="CX44" t="s">
        <v>1145</v>
      </c>
    </row>
    <row r="45" spans="1:102" x14ac:dyDescent="0.25">
      <c r="A45">
        <v>44</v>
      </c>
      <c r="B45">
        <v>3232</v>
      </c>
      <c r="C45" t="s">
        <v>1121</v>
      </c>
      <c r="D45" t="s">
        <v>486</v>
      </c>
      <c r="E45" t="s">
        <v>1409</v>
      </c>
      <c r="F45" t="s">
        <v>660</v>
      </c>
      <c r="G45" t="s">
        <v>659</v>
      </c>
      <c r="H45" t="b">
        <v>0</v>
      </c>
      <c r="I45" t="s">
        <v>661</v>
      </c>
      <c r="J45" t="s">
        <v>662</v>
      </c>
      <c r="K45" t="s">
        <v>543</v>
      </c>
      <c r="N45" t="s">
        <v>486</v>
      </c>
      <c r="O45" t="s">
        <v>485</v>
      </c>
      <c r="Q45">
        <v>471</v>
      </c>
      <c r="R45">
        <v>471</v>
      </c>
      <c r="S45" t="b">
        <v>1</v>
      </c>
      <c r="T45" t="s">
        <v>249</v>
      </c>
      <c r="U45" t="s">
        <v>158</v>
      </c>
      <c r="Y45" t="s">
        <v>630</v>
      </c>
      <c r="AD45">
        <v>0</v>
      </c>
      <c r="AE45">
        <v>0</v>
      </c>
      <c r="AF45">
        <v>0</v>
      </c>
      <c r="AG45">
        <v>0</v>
      </c>
      <c r="AI45" s="35">
        <v>41963</v>
      </c>
      <c r="AJ45" s="35">
        <v>0</v>
      </c>
      <c r="AK45" t="s">
        <v>1128</v>
      </c>
      <c r="AL45" t="s">
        <v>1411</v>
      </c>
      <c r="AO45" t="s">
        <v>1412</v>
      </c>
      <c r="AP45" t="s">
        <v>1413</v>
      </c>
      <c r="AQ45" t="s">
        <v>1414</v>
      </c>
      <c r="AR45" t="s">
        <v>1415</v>
      </c>
      <c r="AV45" t="s">
        <v>484</v>
      </c>
      <c r="AW45">
        <v>0</v>
      </c>
      <c r="AX45" t="b">
        <v>0</v>
      </c>
      <c r="AZ45" t="s">
        <v>152</v>
      </c>
      <c r="BA45" t="s">
        <v>249</v>
      </c>
      <c r="BB45">
        <v>157</v>
      </c>
      <c r="BF45" s="35">
        <v>41698</v>
      </c>
      <c r="BG45" s="35">
        <v>42297</v>
      </c>
      <c r="BH45" t="s">
        <v>1133</v>
      </c>
      <c r="BK45">
        <v>25</v>
      </c>
      <c r="BL45" t="s">
        <v>1134</v>
      </c>
      <c r="BY45" t="b">
        <v>0</v>
      </c>
      <c r="CC45" t="s">
        <v>1143</v>
      </c>
      <c r="CI45" t="b">
        <v>0</v>
      </c>
      <c r="CK45" t="b">
        <v>1</v>
      </c>
      <c r="CL45" t="b">
        <v>0</v>
      </c>
      <c r="CM45" t="b">
        <v>1</v>
      </c>
      <c r="CN45" t="b">
        <v>1</v>
      </c>
      <c r="CO45" t="s">
        <v>140</v>
      </c>
      <c r="CP45" t="s">
        <v>140</v>
      </c>
      <c r="CQ45" t="s">
        <v>1144</v>
      </c>
      <c r="CW45" t="s">
        <v>140</v>
      </c>
      <c r="CX45" t="s">
        <v>1345</v>
      </c>
    </row>
    <row r="46" spans="1:102" x14ac:dyDescent="0.25">
      <c r="A46">
        <v>45</v>
      </c>
      <c r="B46">
        <v>3233</v>
      </c>
      <c r="C46" t="s">
        <v>1121</v>
      </c>
      <c r="D46" t="s">
        <v>486</v>
      </c>
      <c r="E46" t="s">
        <v>1416</v>
      </c>
      <c r="F46" t="s">
        <v>1417</v>
      </c>
      <c r="G46" t="s">
        <v>1418</v>
      </c>
      <c r="H46" t="b">
        <v>0</v>
      </c>
      <c r="I46" t="s">
        <v>1419</v>
      </c>
      <c r="J46" t="s">
        <v>1419</v>
      </c>
      <c r="K46" t="s">
        <v>492</v>
      </c>
      <c r="N46" t="s">
        <v>486</v>
      </c>
      <c r="O46" t="s">
        <v>485</v>
      </c>
      <c r="Q46">
        <v>1</v>
      </c>
      <c r="R46">
        <v>1</v>
      </c>
      <c r="S46" t="b">
        <v>1</v>
      </c>
      <c r="U46" t="s">
        <v>158</v>
      </c>
      <c r="AD46">
        <v>0</v>
      </c>
      <c r="AE46">
        <v>0</v>
      </c>
      <c r="AF46">
        <v>0</v>
      </c>
      <c r="AG46">
        <v>0</v>
      </c>
      <c r="AI46" s="35">
        <v>42030</v>
      </c>
      <c r="AJ46" s="35">
        <v>0</v>
      </c>
      <c r="AK46" t="s">
        <v>1128</v>
      </c>
      <c r="AL46" t="s">
        <v>1420</v>
      </c>
      <c r="AV46" t="s">
        <v>484</v>
      </c>
      <c r="AW46">
        <v>0</v>
      </c>
      <c r="AX46" t="b">
        <v>0</v>
      </c>
      <c r="AZ46" t="s">
        <v>150</v>
      </c>
      <c r="BA46" t="s">
        <v>150</v>
      </c>
      <c r="BB46">
        <v>1</v>
      </c>
      <c r="BF46" s="35">
        <v>36526</v>
      </c>
      <c r="BG46" s="35">
        <v>36526</v>
      </c>
      <c r="BH46" t="s">
        <v>1133</v>
      </c>
      <c r="BK46">
        <v>25</v>
      </c>
      <c r="BL46" t="s">
        <v>1134</v>
      </c>
      <c r="BY46" t="b">
        <v>0</v>
      </c>
      <c r="CC46" t="s">
        <v>1143</v>
      </c>
      <c r="CI46" t="b">
        <v>0</v>
      </c>
      <c r="CK46" t="b">
        <v>1</v>
      </c>
      <c r="CL46" t="b">
        <v>0</v>
      </c>
      <c r="CM46" t="b">
        <v>1</v>
      </c>
      <c r="CN46" t="b">
        <v>1</v>
      </c>
      <c r="CO46" t="s">
        <v>140</v>
      </c>
      <c r="CP46" t="s">
        <v>140</v>
      </c>
      <c r="CQ46" t="s">
        <v>1144</v>
      </c>
      <c r="CW46" t="s">
        <v>140</v>
      </c>
      <c r="CX46" t="s">
        <v>1145</v>
      </c>
    </row>
    <row r="47" spans="1:102" x14ac:dyDescent="0.25">
      <c r="A47">
        <v>46</v>
      </c>
      <c r="B47">
        <v>3234</v>
      </c>
      <c r="C47" t="s">
        <v>1121</v>
      </c>
      <c r="D47" t="s">
        <v>486</v>
      </c>
      <c r="E47" t="s">
        <v>1122</v>
      </c>
      <c r="F47" t="s">
        <v>1421</v>
      </c>
      <c r="G47" t="s">
        <v>1421</v>
      </c>
      <c r="H47" t="b">
        <v>1</v>
      </c>
      <c r="I47" t="s">
        <v>1422</v>
      </c>
      <c r="J47" t="s">
        <v>1422</v>
      </c>
      <c r="K47" t="s">
        <v>492</v>
      </c>
      <c r="N47" t="s">
        <v>486</v>
      </c>
      <c r="O47" t="s">
        <v>485</v>
      </c>
      <c r="Q47">
        <v>1</v>
      </c>
      <c r="R47">
        <v>1</v>
      </c>
      <c r="S47" t="b">
        <v>1</v>
      </c>
      <c r="T47" t="s">
        <v>1146</v>
      </c>
      <c r="U47" t="s">
        <v>158</v>
      </c>
      <c r="Y47" t="s">
        <v>140</v>
      </c>
      <c r="AD47">
        <v>0</v>
      </c>
      <c r="AE47">
        <v>13</v>
      </c>
      <c r="AF47">
        <v>0</v>
      </c>
      <c r="AG47">
        <v>0</v>
      </c>
      <c r="AI47" s="35">
        <v>42030</v>
      </c>
      <c r="AJ47" s="35">
        <v>0</v>
      </c>
      <c r="AK47" t="s">
        <v>1128</v>
      </c>
      <c r="AL47" t="s">
        <v>1423</v>
      </c>
      <c r="AV47" t="s">
        <v>494</v>
      </c>
      <c r="AW47">
        <v>0</v>
      </c>
      <c r="AX47" t="b">
        <v>0</v>
      </c>
      <c r="AZ47" t="s">
        <v>150</v>
      </c>
      <c r="BA47" t="s">
        <v>150</v>
      </c>
      <c r="BB47">
        <v>1</v>
      </c>
      <c r="BF47" s="35">
        <v>36526</v>
      </c>
      <c r="BG47" s="35">
        <v>36526</v>
      </c>
      <c r="BH47" t="s">
        <v>1133</v>
      </c>
      <c r="BK47">
        <v>25</v>
      </c>
      <c r="BL47" t="s">
        <v>1134</v>
      </c>
      <c r="BM47" t="s">
        <v>509</v>
      </c>
      <c r="BN47" t="s">
        <v>1153</v>
      </c>
      <c r="BO47" t="s">
        <v>1342</v>
      </c>
      <c r="BP47" t="s">
        <v>1137</v>
      </c>
      <c r="BQ47" t="s">
        <v>1138</v>
      </c>
      <c r="BR47" t="s">
        <v>1209</v>
      </c>
      <c r="BS47" t="s">
        <v>1176</v>
      </c>
      <c r="BT47" t="s">
        <v>1138</v>
      </c>
      <c r="BU47">
        <v>0</v>
      </c>
      <c r="BV47">
        <v>0</v>
      </c>
      <c r="BW47" t="s">
        <v>1141</v>
      </c>
      <c r="BX47" t="s">
        <v>494</v>
      </c>
      <c r="BY47" t="b">
        <v>0</v>
      </c>
      <c r="BZ47">
        <v>1</v>
      </c>
      <c r="CB47" t="s">
        <v>1424</v>
      </c>
      <c r="CC47" t="s">
        <v>1143</v>
      </c>
      <c r="CI47" t="b">
        <v>0</v>
      </c>
      <c r="CK47" t="b">
        <v>1</v>
      </c>
      <c r="CL47" t="b">
        <v>0</v>
      </c>
      <c r="CM47" t="b">
        <v>1</v>
      </c>
      <c r="CN47" t="b">
        <v>1</v>
      </c>
      <c r="CO47" t="s">
        <v>140</v>
      </c>
      <c r="CP47" t="s">
        <v>140</v>
      </c>
      <c r="CQ47" t="s">
        <v>1144</v>
      </c>
      <c r="CW47" t="s">
        <v>140</v>
      </c>
      <c r="CX47" t="s">
        <v>1145</v>
      </c>
    </row>
    <row r="48" spans="1:102" x14ac:dyDescent="0.25">
      <c r="A48">
        <v>47</v>
      </c>
      <c r="B48">
        <v>3235</v>
      </c>
      <c r="C48" t="s">
        <v>1121</v>
      </c>
      <c r="D48" t="s">
        <v>486</v>
      </c>
      <c r="E48" t="s">
        <v>1122</v>
      </c>
      <c r="F48" t="s">
        <v>1425</v>
      </c>
      <c r="G48" t="s">
        <v>1425</v>
      </c>
      <c r="H48" t="b">
        <v>1</v>
      </c>
      <c r="I48" t="s">
        <v>1422</v>
      </c>
      <c r="J48" t="s">
        <v>1422</v>
      </c>
      <c r="K48" t="s">
        <v>492</v>
      </c>
      <c r="N48" t="s">
        <v>486</v>
      </c>
      <c r="O48" t="s">
        <v>485</v>
      </c>
      <c r="Q48">
        <v>1</v>
      </c>
      <c r="R48">
        <v>1</v>
      </c>
      <c r="S48" t="b">
        <v>1</v>
      </c>
      <c r="T48" t="s">
        <v>1146</v>
      </c>
      <c r="U48" t="s">
        <v>158</v>
      </c>
      <c r="Y48" t="s">
        <v>140</v>
      </c>
      <c r="AD48">
        <v>0</v>
      </c>
      <c r="AE48">
        <v>0</v>
      </c>
      <c r="AF48">
        <v>0</v>
      </c>
      <c r="AG48">
        <v>0</v>
      </c>
      <c r="AI48" s="35">
        <v>42033</v>
      </c>
      <c r="AJ48" s="35">
        <v>0</v>
      </c>
      <c r="AK48" t="s">
        <v>1180</v>
      </c>
      <c r="AL48" t="s">
        <v>1426</v>
      </c>
      <c r="AV48" t="s">
        <v>494</v>
      </c>
      <c r="AW48">
        <v>0</v>
      </c>
      <c r="AX48" t="b">
        <v>0</v>
      </c>
      <c r="AZ48" t="s">
        <v>150</v>
      </c>
      <c r="BA48" t="s">
        <v>150</v>
      </c>
      <c r="BB48">
        <v>1</v>
      </c>
      <c r="BF48" s="35">
        <v>36526</v>
      </c>
      <c r="BG48" s="35">
        <v>36526</v>
      </c>
      <c r="BH48" t="s">
        <v>1133</v>
      </c>
      <c r="BK48">
        <v>25</v>
      </c>
      <c r="BL48" t="s">
        <v>1134</v>
      </c>
      <c r="BM48" t="s">
        <v>509</v>
      </c>
      <c r="BN48" t="s">
        <v>1153</v>
      </c>
      <c r="BO48" t="s">
        <v>1342</v>
      </c>
      <c r="BP48" t="s">
        <v>1137</v>
      </c>
      <c r="BQ48" t="s">
        <v>1138</v>
      </c>
      <c r="BR48" t="s">
        <v>1209</v>
      </c>
      <c r="BS48" t="s">
        <v>1176</v>
      </c>
      <c r="BT48" t="s">
        <v>1138</v>
      </c>
      <c r="BU48">
        <v>0</v>
      </c>
      <c r="BV48">
        <v>0</v>
      </c>
      <c r="BW48" t="s">
        <v>1141</v>
      </c>
      <c r="BX48" t="s">
        <v>494</v>
      </c>
      <c r="BY48" t="b">
        <v>0</v>
      </c>
      <c r="BZ48">
        <v>1</v>
      </c>
      <c r="CB48" t="s">
        <v>1424</v>
      </c>
      <c r="CC48" t="s">
        <v>1143</v>
      </c>
      <c r="CI48" t="b">
        <v>0</v>
      </c>
      <c r="CK48" t="b">
        <v>1</v>
      </c>
      <c r="CL48" t="b">
        <v>0</v>
      </c>
      <c r="CM48" t="b">
        <v>1</v>
      </c>
      <c r="CN48" t="b">
        <v>1</v>
      </c>
      <c r="CO48" t="s">
        <v>140</v>
      </c>
      <c r="CP48" t="s">
        <v>140</v>
      </c>
      <c r="CQ48" t="s">
        <v>1144</v>
      </c>
      <c r="CW48" t="s">
        <v>140</v>
      </c>
      <c r="CX48" t="s">
        <v>1145</v>
      </c>
    </row>
    <row r="49" spans="1:102" x14ac:dyDescent="0.25">
      <c r="A49">
        <v>48</v>
      </c>
      <c r="B49">
        <v>3236</v>
      </c>
      <c r="C49" t="s">
        <v>1121</v>
      </c>
      <c r="D49" t="s">
        <v>486</v>
      </c>
      <c r="E49" t="s">
        <v>1122</v>
      </c>
      <c r="F49" t="s">
        <v>1427</v>
      </c>
      <c r="G49" t="s">
        <v>1427</v>
      </c>
      <c r="H49" t="b">
        <v>1</v>
      </c>
      <c r="I49" t="s">
        <v>1422</v>
      </c>
      <c r="J49" t="s">
        <v>1422</v>
      </c>
      <c r="K49" t="s">
        <v>492</v>
      </c>
      <c r="N49" t="s">
        <v>486</v>
      </c>
      <c r="O49" t="s">
        <v>485</v>
      </c>
      <c r="Q49">
        <v>1</v>
      </c>
      <c r="R49">
        <v>1</v>
      </c>
      <c r="S49" t="b">
        <v>1</v>
      </c>
      <c r="T49" t="s">
        <v>1146</v>
      </c>
      <c r="U49" t="s">
        <v>158</v>
      </c>
      <c r="Y49" t="s">
        <v>140</v>
      </c>
      <c r="AD49">
        <v>0</v>
      </c>
      <c r="AE49">
        <v>0</v>
      </c>
      <c r="AF49">
        <v>0</v>
      </c>
      <c r="AG49">
        <v>0</v>
      </c>
      <c r="AI49" s="35">
        <v>42033</v>
      </c>
      <c r="AJ49" s="35">
        <v>0</v>
      </c>
      <c r="AK49" t="s">
        <v>1128</v>
      </c>
      <c r="AL49" t="s">
        <v>1426</v>
      </c>
      <c r="AV49" t="s">
        <v>494</v>
      </c>
      <c r="AW49">
        <v>0</v>
      </c>
      <c r="AX49" t="b">
        <v>0</v>
      </c>
      <c r="AZ49" t="s">
        <v>150</v>
      </c>
      <c r="BA49" t="s">
        <v>150</v>
      </c>
      <c r="BB49">
        <v>1</v>
      </c>
      <c r="BF49" s="35">
        <v>36526</v>
      </c>
      <c r="BG49" s="35">
        <v>36526</v>
      </c>
      <c r="BH49" t="s">
        <v>1133</v>
      </c>
      <c r="BK49">
        <v>25</v>
      </c>
      <c r="BL49" t="s">
        <v>1134</v>
      </c>
      <c r="BM49" t="s">
        <v>509</v>
      </c>
      <c r="BN49" t="s">
        <v>1153</v>
      </c>
      <c r="BO49" t="s">
        <v>1342</v>
      </c>
      <c r="BP49" t="s">
        <v>1137</v>
      </c>
      <c r="BQ49" t="s">
        <v>1138</v>
      </c>
      <c r="BR49" t="s">
        <v>1209</v>
      </c>
      <c r="BS49" t="s">
        <v>1176</v>
      </c>
      <c r="BT49" t="s">
        <v>1138</v>
      </c>
      <c r="BU49">
        <v>0</v>
      </c>
      <c r="BV49">
        <v>0</v>
      </c>
      <c r="BW49" t="s">
        <v>1141</v>
      </c>
      <c r="BX49" t="s">
        <v>494</v>
      </c>
      <c r="BY49" t="b">
        <v>0</v>
      </c>
      <c r="BZ49">
        <v>1</v>
      </c>
      <c r="CB49" t="s">
        <v>1424</v>
      </c>
      <c r="CC49" t="s">
        <v>1143</v>
      </c>
      <c r="CI49" t="b">
        <v>0</v>
      </c>
      <c r="CK49" t="b">
        <v>1</v>
      </c>
      <c r="CL49" t="b">
        <v>0</v>
      </c>
      <c r="CM49" t="b">
        <v>1</v>
      </c>
      <c r="CN49" t="b">
        <v>1</v>
      </c>
      <c r="CO49" t="s">
        <v>140</v>
      </c>
      <c r="CP49" t="s">
        <v>140</v>
      </c>
      <c r="CQ49" t="s">
        <v>1144</v>
      </c>
      <c r="CW49" t="s">
        <v>140</v>
      </c>
      <c r="CX49" t="s">
        <v>1145</v>
      </c>
    </row>
    <row r="50" spans="1:102" x14ac:dyDescent="0.25">
      <c r="A50">
        <v>49</v>
      </c>
      <c r="B50">
        <v>3237</v>
      </c>
      <c r="C50" t="s">
        <v>1121</v>
      </c>
      <c r="D50" t="s">
        <v>486</v>
      </c>
      <c r="E50" t="s">
        <v>1416</v>
      </c>
      <c r="F50" t="s">
        <v>1428</v>
      </c>
      <c r="H50" t="b">
        <v>0</v>
      </c>
      <c r="K50" t="s">
        <v>492</v>
      </c>
      <c r="N50" t="s">
        <v>486</v>
      </c>
      <c r="O50" t="s">
        <v>485</v>
      </c>
      <c r="Q50">
        <v>1</v>
      </c>
      <c r="R50">
        <v>1</v>
      </c>
      <c r="S50" t="b">
        <v>1</v>
      </c>
      <c r="U50" t="s">
        <v>158</v>
      </c>
      <c r="AD50">
        <v>0</v>
      </c>
      <c r="AE50">
        <v>0</v>
      </c>
      <c r="AF50">
        <v>0</v>
      </c>
      <c r="AG50">
        <v>0</v>
      </c>
      <c r="AI50" s="35">
        <v>42038</v>
      </c>
      <c r="AJ50" s="35">
        <v>0</v>
      </c>
      <c r="AK50" t="s">
        <v>1128</v>
      </c>
      <c r="AV50" t="s">
        <v>484</v>
      </c>
      <c r="AW50">
        <v>0</v>
      </c>
      <c r="AX50" t="b">
        <v>0</v>
      </c>
      <c r="AZ50" t="s">
        <v>150</v>
      </c>
      <c r="BA50" t="s">
        <v>150</v>
      </c>
      <c r="BB50">
        <v>1</v>
      </c>
      <c r="BF50" s="35">
        <v>36526</v>
      </c>
      <c r="BG50" s="35">
        <v>36526</v>
      </c>
      <c r="BH50" t="s">
        <v>1133</v>
      </c>
      <c r="BK50">
        <v>25</v>
      </c>
      <c r="BL50" t="s">
        <v>1134</v>
      </c>
      <c r="BY50" t="b">
        <v>0</v>
      </c>
      <c r="CC50" t="s">
        <v>1143</v>
      </c>
      <c r="CI50" t="b">
        <v>0</v>
      </c>
      <c r="CK50" t="b">
        <v>1</v>
      </c>
      <c r="CL50" t="b">
        <v>0</v>
      </c>
      <c r="CM50" t="b">
        <v>1</v>
      </c>
      <c r="CN50" t="b">
        <v>1</v>
      </c>
      <c r="CO50" t="s">
        <v>140</v>
      </c>
      <c r="CP50" t="s">
        <v>140</v>
      </c>
      <c r="CQ50" t="s">
        <v>1144</v>
      </c>
      <c r="CW50" t="s">
        <v>140</v>
      </c>
      <c r="CX50" t="s">
        <v>1145</v>
      </c>
    </row>
    <row r="51" spans="1:102" x14ac:dyDescent="0.25">
      <c r="A51">
        <v>50</v>
      </c>
      <c r="B51">
        <v>3238</v>
      </c>
      <c r="C51" t="s">
        <v>1121</v>
      </c>
      <c r="D51" t="s">
        <v>486</v>
      </c>
      <c r="E51" t="s">
        <v>1429</v>
      </c>
      <c r="F51" t="s">
        <v>664</v>
      </c>
      <c r="G51" t="s">
        <v>663</v>
      </c>
      <c r="H51" t="b">
        <v>0</v>
      </c>
      <c r="I51" t="s">
        <v>665</v>
      </c>
      <c r="J51" t="s">
        <v>665</v>
      </c>
      <c r="K51" t="s">
        <v>492</v>
      </c>
      <c r="N51" t="s">
        <v>486</v>
      </c>
      <c r="O51" t="s">
        <v>485</v>
      </c>
      <c r="Q51">
        <v>1</v>
      </c>
      <c r="R51">
        <v>1</v>
      </c>
      <c r="S51" t="b">
        <v>1</v>
      </c>
      <c r="U51" t="s">
        <v>1430</v>
      </c>
      <c r="X51" t="s">
        <v>487</v>
      </c>
      <c r="Y51" t="s">
        <v>604</v>
      </c>
      <c r="AD51">
        <v>0</v>
      </c>
      <c r="AE51">
        <v>0</v>
      </c>
      <c r="AF51">
        <v>0</v>
      </c>
      <c r="AG51">
        <v>0</v>
      </c>
      <c r="AI51" s="35">
        <v>42038</v>
      </c>
      <c r="AJ51" s="35">
        <v>0</v>
      </c>
      <c r="AK51" t="s">
        <v>1128</v>
      </c>
      <c r="AL51" t="s">
        <v>1431</v>
      </c>
      <c r="AV51" t="s">
        <v>484</v>
      </c>
      <c r="AW51">
        <v>0</v>
      </c>
      <c r="AX51" t="b">
        <v>0</v>
      </c>
      <c r="AZ51" t="s">
        <v>150</v>
      </c>
      <c r="BA51" t="s">
        <v>150</v>
      </c>
      <c r="BB51">
        <v>2772</v>
      </c>
      <c r="BF51" s="35">
        <v>36526</v>
      </c>
      <c r="BG51" s="35">
        <v>36526</v>
      </c>
      <c r="BH51" t="s">
        <v>1133</v>
      </c>
      <c r="BK51">
        <v>25</v>
      </c>
      <c r="BL51" t="s">
        <v>1134</v>
      </c>
      <c r="BY51" t="b">
        <v>0</v>
      </c>
      <c r="CC51" t="s">
        <v>1143</v>
      </c>
      <c r="CI51" t="b">
        <v>0</v>
      </c>
      <c r="CK51" t="b">
        <v>1</v>
      </c>
      <c r="CL51" t="b">
        <v>0</v>
      </c>
      <c r="CM51" t="b">
        <v>1</v>
      </c>
      <c r="CN51" t="b">
        <v>1</v>
      </c>
      <c r="CO51" t="s">
        <v>140</v>
      </c>
      <c r="CP51" t="s">
        <v>140</v>
      </c>
      <c r="CQ51" t="s">
        <v>1144</v>
      </c>
      <c r="CW51" t="s">
        <v>140</v>
      </c>
      <c r="CX51" t="s">
        <v>1145</v>
      </c>
    </row>
    <row r="52" spans="1:102" x14ac:dyDescent="0.25">
      <c r="A52">
        <v>51</v>
      </c>
      <c r="B52">
        <v>3239</v>
      </c>
      <c r="C52" t="s">
        <v>1121</v>
      </c>
      <c r="D52" t="s">
        <v>486</v>
      </c>
      <c r="E52" t="s">
        <v>1429</v>
      </c>
      <c r="F52" t="s">
        <v>668</v>
      </c>
      <c r="G52" t="s">
        <v>667</v>
      </c>
      <c r="H52" t="b">
        <v>0</v>
      </c>
      <c r="I52" t="s">
        <v>669</v>
      </c>
      <c r="J52" t="s">
        <v>670</v>
      </c>
      <c r="K52" t="s">
        <v>492</v>
      </c>
      <c r="N52" t="s">
        <v>486</v>
      </c>
      <c r="O52" t="s">
        <v>485</v>
      </c>
      <c r="Q52">
        <v>1</v>
      </c>
      <c r="R52">
        <v>1</v>
      </c>
      <c r="S52" t="b">
        <v>1</v>
      </c>
      <c r="U52" t="s">
        <v>158</v>
      </c>
      <c r="X52" t="s">
        <v>487</v>
      </c>
      <c r="Y52" t="s">
        <v>604</v>
      </c>
      <c r="AD52">
        <v>0</v>
      </c>
      <c r="AE52">
        <v>0</v>
      </c>
      <c r="AF52">
        <v>0</v>
      </c>
      <c r="AG52">
        <v>0</v>
      </c>
      <c r="AI52" s="35">
        <v>42038</v>
      </c>
      <c r="AJ52" s="35">
        <v>0</v>
      </c>
      <c r="AK52" t="s">
        <v>1128</v>
      </c>
      <c r="AL52" t="s">
        <v>1432</v>
      </c>
      <c r="AV52" t="s">
        <v>484</v>
      </c>
      <c r="AW52">
        <v>0</v>
      </c>
      <c r="AX52" t="b">
        <v>0</v>
      </c>
      <c r="AZ52" t="s">
        <v>150</v>
      </c>
      <c r="BA52" t="s">
        <v>150</v>
      </c>
      <c r="BB52">
        <v>2772</v>
      </c>
      <c r="BF52" s="35">
        <v>41979</v>
      </c>
      <c r="BG52" s="35">
        <v>42704</v>
      </c>
      <c r="BH52" t="s">
        <v>1133</v>
      </c>
      <c r="BK52">
        <v>25</v>
      </c>
      <c r="BL52" t="s">
        <v>1134</v>
      </c>
      <c r="BY52" t="b">
        <v>0</v>
      </c>
      <c r="CC52" t="s">
        <v>1143</v>
      </c>
      <c r="CI52" t="b">
        <v>0</v>
      </c>
      <c r="CK52" t="b">
        <v>1</v>
      </c>
      <c r="CL52" t="b">
        <v>0</v>
      </c>
      <c r="CM52" t="b">
        <v>1</v>
      </c>
      <c r="CN52" t="b">
        <v>1</v>
      </c>
      <c r="CO52" t="s">
        <v>140</v>
      </c>
      <c r="CP52" t="s">
        <v>140</v>
      </c>
      <c r="CQ52" t="s">
        <v>1144</v>
      </c>
      <c r="CW52" t="s">
        <v>140</v>
      </c>
      <c r="CX52" t="s">
        <v>1145</v>
      </c>
    </row>
    <row r="53" spans="1:102" x14ac:dyDescent="0.25">
      <c r="A53">
        <v>52</v>
      </c>
      <c r="B53">
        <v>3240</v>
      </c>
      <c r="C53" t="s">
        <v>1121</v>
      </c>
      <c r="D53" t="s">
        <v>486</v>
      </c>
      <c r="E53" t="s">
        <v>1429</v>
      </c>
      <c r="F53" t="s">
        <v>672</v>
      </c>
      <c r="G53" t="s">
        <v>671</v>
      </c>
      <c r="H53" t="b">
        <v>0</v>
      </c>
      <c r="I53" t="s">
        <v>673</v>
      </c>
      <c r="J53" t="s">
        <v>674</v>
      </c>
      <c r="K53" t="s">
        <v>492</v>
      </c>
      <c r="N53" t="s">
        <v>486</v>
      </c>
      <c r="O53" t="s">
        <v>485</v>
      </c>
      <c r="Q53">
        <v>1</v>
      </c>
      <c r="R53">
        <v>1</v>
      </c>
      <c r="S53" t="b">
        <v>1</v>
      </c>
      <c r="U53" t="s">
        <v>158</v>
      </c>
      <c r="X53" t="s">
        <v>487</v>
      </c>
      <c r="Y53" t="s">
        <v>604</v>
      </c>
      <c r="AD53">
        <v>0</v>
      </c>
      <c r="AE53">
        <v>0</v>
      </c>
      <c r="AF53">
        <v>0</v>
      </c>
      <c r="AG53">
        <v>0</v>
      </c>
      <c r="AI53" s="35">
        <v>42038</v>
      </c>
      <c r="AJ53" s="35">
        <v>0</v>
      </c>
      <c r="AK53" t="s">
        <v>1128</v>
      </c>
      <c r="AL53" t="s">
        <v>1433</v>
      </c>
      <c r="AV53" t="s">
        <v>484</v>
      </c>
      <c r="AW53">
        <v>0</v>
      </c>
      <c r="AX53" t="b">
        <v>0</v>
      </c>
      <c r="AZ53" t="s">
        <v>150</v>
      </c>
      <c r="BA53" t="s">
        <v>150</v>
      </c>
      <c r="BB53">
        <v>2772</v>
      </c>
      <c r="BF53" s="35">
        <v>41979</v>
      </c>
      <c r="BG53" s="35">
        <v>42704</v>
      </c>
      <c r="BH53" t="s">
        <v>1133</v>
      </c>
      <c r="BK53">
        <v>25</v>
      </c>
      <c r="BL53" t="s">
        <v>1134</v>
      </c>
      <c r="BY53" t="b">
        <v>0</v>
      </c>
      <c r="CC53" t="s">
        <v>1143</v>
      </c>
      <c r="CI53" t="b">
        <v>0</v>
      </c>
      <c r="CK53" t="b">
        <v>1</v>
      </c>
      <c r="CL53" t="b">
        <v>0</v>
      </c>
      <c r="CM53" t="b">
        <v>1</v>
      </c>
      <c r="CN53" t="b">
        <v>1</v>
      </c>
      <c r="CO53" t="s">
        <v>140</v>
      </c>
      <c r="CP53" t="s">
        <v>140</v>
      </c>
      <c r="CQ53" t="s">
        <v>1144</v>
      </c>
      <c r="CW53" t="s">
        <v>140</v>
      </c>
      <c r="CX53" t="s">
        <v>1145</v>
      </c>
    </row>
    <row r="54" spans="1:102" x14ac:dyDescent="0.25">
      <c r="A54">
        <v>53</v>
      </c>
      <c r="B54">
        <v>3241</v>
      </c>
      <c r="C54" t="s">
        <v>1121</v>
      </c>
      <c r="D54" t="s">
        <v>486</v>
      </c>
      <c r="E54" t="s">
        <v>1429</v>
      </c>
      <c r="F54" t="s">
        <v>676</v>
      </c>
      <c r="G54" t="s">
        <v>675</v>
      </c>
      <c r="H54" t="b">
        <v>0</v>
      </c>
      <c r="I54" t="s">
        <v>677</v>
      </c>
      <c r="J54" t="s">
        <v>678</v>
      </c>
      <c r="K54" t="s">
        <v>492</v>
      </c>
      <c r="N54" t="s">
        <v>486</v>
      </c>
      <c r="O54" t="s">
        <v>485</v>
      </c>
      <c r="Q54">
        <v>1</v>
      </c>
      <c r="R54">
        <v>1</v>
      </c>
      <c r="S54" t="b">
        <v>1</v>
      </c>
      <c r="U54" t="s">
        <v>158</v>
      </c>
      <c r="X54" t="s">
        <v>487</v>
      </c>
      <c r="Y54" t="s">
        <v>604</v>
      </c>
      <c r="AD54">
        <v>0</v>
      </c>
      <c r="AE54">
        <v>0</v>
      </c>
      <c r="AF54">
        <v>0</v>
      </c>
      <c r="AG54">
        <v>0</v>
      </c>
      <c r="AI54" s="35">
        <v>42038</v>
      </c>
      <c r="AJ54" s="35">
        <v>0</v>
      </c>
      <c r="AK54" t="s">
        <v>1128</v>
      </c>
      <c r="AL54" t="s">
        <v>1434</v>
      </c>
      <c r="AV54" t="s">
        <v>484</v>
      </c>
      <c r="AW54">
        <v>0</v>
      </c>
      <c r="AX54" t="b">
        <v>0</v>
      </c>
      <c r="AZ54" t="s">
        <v>150</v>
      </c>
      <c r="BA54" t="s">
        <v>150</v>
      </c>
      <c r="BB54">
        <v>2772</v>
      </c>
      <c r="BF54" s="35">
        <v>41979</v>
      </c>
      <c r="BG54" s="35">
        <v>42704</v>
      </c>
      <c r="BH54" t="s">
        <v>1133</v>
      </c>
      <c r="BK54">
        <v>25</v>
      </c>
      <c r="BL54" t="s">
        <v>1134</v>
      </c>
      <c r="BY54" t="b">
        <v>0</v>
      </c>
      <c r="CC54" t="s">
        <v>1143</v>
      </c>
      <c r="CI54" t="b">
        <v>0</v>
      </c>
      <c r="CK54" t="b">
        <v>1</v>
      </c>
      <c r="CL54" t="b">
        <v>0</v>
      </c>
      <c r="CM54" t="b">
        <v>1</v>
      </c>
      <c r="CN54" t="b">
        <v>1</v>
      </c>
      <c r="CO54" t="s">
        <v>140</v>
      </c>
      <c r="CP54" t="s">
        <v>140</v>
      </c>
      <c r="CQ54" t="s">
        <v>1144</v>
      </c>
      <c r="CW54" t="s">
        <v>140</v>
      </c>
      <c r="CX54" t="s">
        <v>1145</v>
      </c>
    </row>
    <row r="55" spans="1:102" x14ac:dyDescent="0.25">
      <c r="A55">
        <v>54</v>
      </c>
      <c r="B55">
        <v>3242</v>
      </c>
      <c r="C55" t="s">
        <v>1121</v>
      </c>
      <c r="D55" t="s">
        <v>486</v>
      </c>
      <c r="E55" t="s">
        <v>1429</v>
      </c>
      <c r="F55" t="s">
        <v>680</v>
      </c>
      <c r="G55" t="s">
        <v>679</v>
      </c>
      <c r="H55" t="b">
        <v>0</v>
      </c>
      <c r="I55" t="s">
        <v>681</v>
      </c>
      <c r="J55" t="s">
        <v>682</v>
      </c>
      <c r="K55" t="s">
        <v>492</v>
      </c>
      <c r="N55" t="s">
        <v>486</v>
      </c>
      <c r="O55" t="s">
        <v>485</v>
      </c>
      <c r="Q55">
        <v>1</v>
      </c>
      <c r="R55">
        <v>1</v>
      </c>
      <c r="S55" t="b">
        <v>1</v>
      </c>
      <c r="U55" t="s">
        <v>158</v>
      </c>
      <c r="X55" t="s">
        <v>487</v>
      </c>
      <c r="Y55" t="s">
        <v>604</v>
      </c>
      <c r="AD55">
        <v>0</v>
      </c>
      <c r="AE55">
        <v>0</v>
      </c>
      <c r="AF55">
        <v>0</v>
      </c>
      <c r="AG55">
        <v>0</v>
      </c>
      <c r="AI55" s="35">
        <v>42038</v>
      </c>
      <c r="AJ55" s="35">
        <v>0</v>
      </c>
      <c r="AK55" t="s">
        <v>1128</v>
      </c>
      <c r="AL55" t="s">
        <v>1434</v>
      </c>
      <c r="AV55" t="s">
        <v>484</v>
      </c>
      <c r="AW55">
        <v>0</v>
      </c>
      <c r="AX55" t="b">
        <v>0</v>
      </c>
      <c r="AZ55" t="s">
        <v>150</v>
      </c>
      <c r="BA55" t="s">
        <v>150</v>
      </c>
      <c r="BB55">
        <v>2772</v>
      </c>
      <c r="BF55" s="35">
        <v>41979</v>
      </c>
      <c r="BG55" s="35">
        <v>42704</v>
      </c>
      <c r="BH55" t="s">
        <v>1133</v>
      </c>
      <c r="BK55">
        <v>25</v>
      </c>
      <c r="BL55" t="s">
        <v>1134</v>
      </c>
      <c r="BY55" t="b">
        <v>0</v>
      </c>
      <c r="CC55" t="s">
        <v>1143</v>
      </c>
      <c r="CI55" t="b">
        <v>0</v>
      </c>
      <c r="CK55" t="b">
        <v>1</v>
      </c>
      <c r="CL55" t="b">
        <v>0</v>
      </c>
      <c r="CM55" t="b">
        <v>1</v>
      </c>
      <c r="CN55" t="b">
        <v>1</v>
      </c>
      <c r="CO55" t="s">
        <v>140</v>
      </c>
      <c r="CP55" t="s">
        <v>140</v>
      </c>
      <c r="CQ55" t="s">
        <v>1144</v>
      </c>
      <c r="CW55" t="s">
        <v>140</v>
      </c>
      <c r="CX55" t="s">
        <v>1145</v>
      </c>
    </row>
    <row r="56" spans="1:102" x14ac:dyDescent="0.25">
      <c r="A56">
        <v>55</v>
      </c>
      <c r="B56">
        <v>3243</v>
      </c>
      <c r="C56" t="s">
        <v>1121</v>
      </c>
      <c r="D56" t="s">
        <v>486</v>
      </c>
      <c r="E56" t="s">
        <v>1429</v>
      </c>
      <c r="F56" t="s">
        <v>684</v>
      </c>
      <c r="G56" t="s">
        <v>683</v>
      </c>
      <c r="H56" t="b">
        <v>0</v>
      </c>
      <c r="I56" t="s">
        <v>685</v>
      </c>
      <c r="J56" t="s">
        <v>686</v>
      </c>
      <c r="K56" t="s">
        <v>492</v>
      </c>
      <c r="N56" t="s">
        <v>486</v>
      </c>
      <c r="O56" t="s">
        <v>485</v>
      </c>
      <c r="Q56">
        <v>1</v>
      </c>
      <c r="R56">
        <v>1</v>
      </c>
      <c r="S56" t="b">
        <v>1</v>
      </c>
      <c r="U56" t="s">
        <v>158</v>
      </c>
      <c r="X56" t="s">
        <v>487</v>
      </c>
      <c r="Y56" t="s">
        <v>604</v>
      </c>
      <c r="AD56">
        <v>0</v>
      </c>
      <c r="AE56">
        <v>0</v>
      </c>
      <c r="AF56">
        <v>0</v>
      </c>
      <c r="AG56">
        <v>0</v>
      </c>
      <c r="AI56" s="35">
        <v>42038</v>
      </c>
      <c r="AJ56" s="35">
        <v>0</v>
      </c>
      <c r="AK56" t="s">
        <v>1128</v>
      </c>
      <c r="AL56" t="s">
        <v>1434</v>
      </c>
      <c r="AV56" t="s">
        <v>484</v>
      </c>
      <c r="AW56">
        <v>0</v>
      </c>
      <c r="AX56" t="b">
        <v>0</v>
      </c>
      <c r="AZ56" t="s">
        <v>150</v>
      </c>
      <c r="BA56" t="s">
        <v>150</v>
      </c>
      <c r="BB56">
        <v>2772</v>
      </c>
      <c r="BF56" s="35">
        <v>41979</v>
      </c>
      <c r="BG56" s="35">
        <v>42704</v>
      </c>
      <c r="BH56" t="s">
        <v>1133</v>
      </c>
      <c r="BK56">
        <v>25</v>
      </c>
      <c r="BL56" t="s">
        <v>1134</v>
      </c>
      <c r="BY56" t="b">
        <v>0</v>
      </c>
      <c r="CC56" t="s">
        <v>1143</v>
      </c>
      <c r="CI56" t="b">
        <v>0</v>
      </c>
      <c r="CK56" t="b">
        <v>1</v>
      </c>
      <c r="CL56" t="b">
        <v>0</v>
      </c>
      <c r="CM56" t="b">
        <v>1</v>
      </c>
      <c r="CN56" t="b">
        <v>1</v>
      </c>
      <c r="CO56" t="s">
        <v>140</v>
      </c>
      <c r="CP56" t="s">
        <v>140</v>
      </c>
      <c r="CQ56" t="s">
        <v>1144</v>
      </c>
      <c r="CW56" t="s">
        <v>140</v>
      </c>
      <c r="CX56" t="s">
        <v>1145</v>
      </c>
    </row>
    <row r="57" spans="1:102" x14ac:dyDescent="0.25">
      <c r="A57">
        <v>56</v>
      </c>
      <c r="B57">
        <v>3244</v>
      </c>
      <c r="C57" t="s">
        <v>1121</v>
      </c>
      <c r="D57" t="s">
        <v>486</v>
      </c>
      <c r="E57" t="s">
        <v>1429</v>
      </c>
      <c r="F57" t="s">
        <v>688</v>
      </c>
      <c r="G57" t="s">
        <v>687</v>
      </c>
      <c r="H57" t="b">
        <v>0</v>
      </c>
      <c r="I57" t="s">
        <v>689</v>
      </c>
      <c r="J57" t="s">
        <v>690</v>
      </c>
      <c r="K57" t="s">
        <v>492</v>
      </c>
      <c r="N57" t="s">
        <v>486</v>
      </c>
      <c r="O57" t="s">
        <v>485</v>
      </c>
      <c r="Q57">
        <v>1</v>
      </c>
      <c r="R57">
        <v>1</v>
      </c>
      <c r="S57" t="b">
        <v>1</v>
      </c>
      <c r="U57" t="s">
        <v>158</v>
      </c>
      <c r="X57" t="s">
        <v>487</v>
      </c>
      <c r="Y57" t="s">
        <v>604</v>
      </c>
      <c r="AD57">
        <v>0</v>
      </c>
      <c r="AE57">
        <v>0</v>
      </c>
      <c r="AF57">
        <v>0</v>
      </c>
      <c r="AG57">
        <v>0</v>
      </c>
      <c r="AI57" s="35">
        <v>42038</v>
      </c>
      <c r="AJ57" s="35">
        <v>0</v>
      </c>
      <c r="AK57" t="s">
        <v>1128</v>
      </c>
      <c r="AL57" t="s">
        <v>1434</v>
      </c>
      <c r="AV57" t="s">
        <v>484</v>
      </c>
      <c r="AW57">
        <v>0</v>
      </c>
      <c r="AX57" t="b">
        <v>0</v>
      </c>
      <c r="AZ57" t="s">
        <v>150</v>
      </c>
      <c r="BA57" t="s">
        <v>150</v>
      </c>
      <c r="BB57">
        <v>2772</v>
      </c>
      <c r="BF57" s="35">
        <v>41979</v>
      </c>
      <c r="BG57" s="35">
        <v>42704</v>
      </c>
      <c r="BH57" t="s">
        <v>1133</v>
      </c>
      <c r="BK57">
        <v>25</v>
      </c>
      <c r="BL57" t="s">
        <v>1134</v>
      </c>
      <c r="BY57" t="b">
        <v>0</v>
      </c>
      <c r="CC57" t="s">
        <v>1143</v>
      </c>
      <c r="CI57" t="b">
        <v>0</v>
      </c>
      <c r="CK57" t="b">
        <v>1</v>
      </c>
      <c r="CL57" t="b">
        <v>0</v>
      </c>
      <c r="CM57" t="b">
        <v>1</v>
      </c>
      <c r="CN57" t="b">
        <v>1</v>
      </c>
      <c r="CO57" t="s">
        <v>140</v>
      </c>
      <c r="CP57" t="s">
        <v>140</v>
      </c>
      <c r="CQ57" t="s">
        <v>1144</v>
      </c>
      <c r="CW57" t="s">
        <v>140</v>
      </c>
      <c r="CX57" t="s">
        <v>1145</v>
      </c>
    </row>
    <row r="58" spans="1:102" x14ac:dyDescent="0.25">
      <c r="A58">
        <v>57</v>
      </c>
      <c r="B58">
        <v>3245</v>
      </c>
      <c r="C58" t="s">
        <v>1121</v>
      </c>
      <c r="D58" t="s">
        <v>486</v>
      </c>
      <c r="E58" t="s">
        <v>1429</v>
      </c>
      <c r="F58" t="s">
        <v>692</v>
      </c>
      <c r="G58" t="s">
        <v>691</v>
      </c>
      <c r="H58" t="b">
        <v>0</v>
      </c>
      <c r="I58" t="s">
        <v>693</v>
      </c>
      <c r="J58" t="s">
        <v>694</v>
      </c>
      <c r="K58" t="s">
        <v>492</v>
      </c>
      <c r="N58" t="s">
        <v>486</v>
      </c>
      <c r="O58" t="s">
        <v>485</v>
      </c>
      <c r="Q58">
        <v>1</v>
      </c>
      <c r="R58">
        <v>1</v>
      </c>
      <c r="S58" t="b">
        <v>1</v>
      </c>
      <c r="U58" t="s">
        <v>158</v>
      </c>
      <c r="X58" t="s">
        <v>487</v>
      </c>
      <c r="Y58" t="s">
        <v>604</v>
      </c>
      <c r="AD58">
        <v>0</v>
      </c>
      <c r="AE58">
        <v>0</v>
      </c>
      <c r="AF58">
        <v>0</v>
      </c>
      <c r="AG58">
        <v>0</v>
      </c>
      <c r="AI58" s="35">
        <v>42038</v>
      </c>
      <c r="AJ58" s="35">
        <v>0</v>
      </c>
      <c r="AK58" t="s">
        <v>1128</v>
      </c>
      <c r="AL58" t="s">
        <v>1434</v>
      </c>
      <c r="AV58" t="s">
        <v>484</v>
      </c>
      <c r="AW58">
        <v>0</v>
      </c>
      <c r="AX58" t="b">
        <v>0</v>
      </c>
      <c r="AZ58" t="s">
        <v>150</v>
      </c>
      <c r="BA58" t="s">
        <v>150</v>
      </c>
      <c r="BB58">
        <v>2772</v>
      </c>
      <c r="BF58" s="35">
        <v>41979</v>
      </c>
      <c r="BG58" s="35">
        <v>42704</v>
      </c>
      <c r="BH58" t="s">
        <v>1133</v>
      </c>
      <c r="BK58">
        <v>25</v>
      </c>
      <c r="BL58" t="s">
        <v>1134</v>
      </c>
      <c r="BY58" t="b">
        <v>0</v>
      </c>
      <c r="CC58" t="s">
        <v>1143</v>
      </c>
      <c r="CI58" t="b">
        <v>0</v>
      </c>
      <c r="CK58" t="b">
        <v>1</v>
      </c>
      <c r="CL58" t="b">
        <v>0</v>
      </c>
      <c r="CM58" t="b">
        <v>1</v>
      </c>
      <c r="CN58" t="b">
        <v>1</v>
      </c>
      <c r="CO58" t="s">
        <v>140</v>
      </c>
      <c r="CP58" t="s">
        <v>140</v>
      </c>
      <c r="CQ58" t="s">
        <v>1144</v>
      </c>
      <c r="CW58" t="s">
        <v>140</v>
      </c>
      <c r="CX58" t="s">
        <v>1145</v>
      </c>
    </row>
    <row r="59" spans="1:102" x14ac:dyDescent="0.25">
      <c r="A59">
        <v>58</v>
      </c>
      <c r="B59">
        <v>3246</v>
      </c>
      <c r="C59" t="s">
        <v>1121</v>
      </c>
      <c r="D59" t="s">
        <v>486</v>
      </c>
      <c r="E59" t="s">
        <v>1429</v>
      </c>
      <c r="F59" t="s">
        <v>696</v>
      </c>
      <c r="G59" t="s">
        <v>695</v>
      </c>
      <c r="H59" t="b">
        <v>0</v>
      </c>
      <c r="I59" t="s">
        <v>697</v>
      </c>
      <c r="J59" t="s">
        <v>698</v>
      </c>
      <c r="K59" t="s">
        <v>492</v>
      </c>
      <c r="N59" t="s">
        <v>486</v>
      </c>
      <c r="O59" t="s">
        <v>485</v>
      </c>
      <c r="Q59">
        <v>1</v>
      </c>
      <c r="R59">
        <v>1</v>
      </c>
      <c r="S59" t="b">
        <v>1</v>
      </c>
      <c r="U59" t="s">
        <v>158</v>
      </c>
      <c r="X59" t="s">
        <v>487</v>
      </c>
      <c r="Y59" t="s">
        <v>604</v>
      </c>
      <c r="AD59">
        <v>0</v>
      </c>
      <c r="AE59">
        <v>0</v>
      </c>
      <c r="AF59">
        <v>0</v>
      </c>
      <c r="AG59">
        <v>0</v>
      </c>
      <c r="AI59" s="35">
        <v>42038</v>
      </c>
      <c r="AJ59" s="35">
        <v>0</v>
      </c>
      <c r="AK59" t="s">
        <v>1128</v>
      </c>
      <c r="AL59" t="s">
        <v>1434</v>
      </c>
      <c r="AV59" t="s">
        <v>484</v>
      </c>
      <c r="AW59">
        <v>0</v>
      </c>
      <c r="AX59" t="b">
        <v>0</v>
      </c>
      <c r="AZ59" t="s">
        <v>150</v>
      </c>
      <c r="BA59" t="s">
        <v>150</v>
      </c>
      <c r="BB59">
        <v>2772</v>
      </c>
      <c r="BF59" s="35">
        <v>41979</v>
      </c>
      <c r="BG59" s="35">
        <v>42704</v>
      </c>
      <c r="BH59" t="s">
        <v>1133</v>
      </c>
      <c r="BK59">
        <v>25</v>
      </c>
      <c r="BL59" t="s">
        <v>1134</v>
      </c>
      <c r="BY59" t="b">
        <v>0</v>
      </c>
      <c r="CC59" t="s">
        <v>1143</v>
      </c>
      <c r="CI59" t="b">
        <v>0</v>
      </c>
      <c r="CK59" t="b">
        <v>1</v>
      </c>
      <c r="CL59" t="b">
        <v>0</v>
      </c>
      <c r="CM59" t="b">
        <v>1</v>
      </c>
      <c r="CN59" t="b">
        <v>1</v>
      </c>
      <c r="CO59" t="s">
        <v>140</v>
      </c>
      <c r="CP59" t="s">
        <v>140</v>
      </c>
      <c r="CQ59" t="s">
        <v>1144</v>
      </c>
      <c r="CW59" t="s">
        <v>140</v>
      </c>
      <c r="CX59" t="s">
        <v>1145</v>
      </c>
    </row>
    <row r="60" spans="1:102" x14ac:dyDescent="0.25">
      <c r="A60">
        <v>59</v>
      </c>
      <c r="B60">
        <v>3247</v>
      </c>
      <c r="C60" t="s">
        <v>1121</v>
      </c>
      <c r="D60" t="s">
        <v>486</v>
      </c>
      <c r="E60" t="s">
        <v>1429</v>
      </c>
      <c r="F60" t="s">
        <v>700</v>
      </c>
      <c r="G60" t="s">
        <v>699</v>
      </c>
      <c r="H60" t="b">
        <v>0</v>
      </c>
      <c r="I60" t="s">
        <v>701</v>
      </c>
      <c r="J60" t="s">
        <v>702</v>
      </c>
      <c r="K60" t="s">
        <v>492</v>
      </c>
      <c r="N60" t="s">
        <v>486</v>
      </c>
      <c r="O60" t="s">
        <v>485</v>
      </c>
      <c r="Q60">
        <v>1</v>
      </c>
      <c r="R60">
        <v>1</v>
      </c>
      <c r="S60" t="b">
        <v>1</v>
      </c>
      <c r="U60" t="s">
        <v>158</v>
      </c>
      <c r="X60" t="s">
        <v>487</v>
      </c>
      <c r="Y60" t="s">
        <v>604</v>
      </c>
      <c r="AD60">
        <v>0</v>
      </c>
      <c r="AE60">
        <v>0</v>
      </c>
      <c r="AF60">
        <v>0</v>
      </c>
      <c r="AG60">
        <v>0</v>
      </c>
      <c r="AI60" s="35">
        <v>42038</v>
      </c>
      <c r="AJ60" s="35">
        <v>0</v>
      </c>
      <c r="AK60" t="s">
        <v>1128</v>
      </c>
      <c r="AL60" t="s">
        <v>1434</v>
      </c>
      <c r="AV60" t="s">
        <v>484</v>
      </c>
      <c r="AW60">
        <v>0</v>
      </c>
      <c r="AX60" t="b">
        <v>0</v>
      </c>
      <c r="AZ60" t="s">
        <v>150</v>
      </c>
      <c r="BA60" t="s">
        <v>150</v>
      </c>
      <c r="BB60">
        <v>2772</v>
      </c>
      <c r="BF60" s="35">
        <v>41979</v>
      </c>
      <c r="BG60" s="35">
        <v>42704</v>
      </c>
      <c r="BH60" t="s">
        <v>1133</v>
      </c>
      <c r="BK60">
        <v>25</v>
      </c>
      <c r="BL60" t="s">
        <v>1134</v>
      </c>
      <c r="BY60" t="b">
        <v>0</v>
      </c>
      <c r="CC60" t="s">
        <v>1143</v>
      </c>
      <c r="CI60" t="b">
        <v>0</v>
      </c>
      <c r="CK60" t="b">
        <v>1</v>
      </c>
      <c r="CL60" t="b">
        <v>0</v>
      </c>
      <c r="CM60" t="b">
        <v>1</v>
      </c>
      <c r="CN60" t="b">
        <v>1</v>
      </c>
      <c r="CO60" t="s">
        <v>140</v>
      </c>
      <c r="CP60" t="s">
        <v>140</v>
      </c>
      <c r="CQ60" t="s">
        <v>1144</v>
      </c>
      <c r="CW60" t="s">
        <v>140</v>
      </c>
      <c r="CX60" t="s">
        <v>1145</v>
      </c>
    </row>
    <row r="61" spans="1:102" x14ac:dyDescent="0.25">
      <c r="A61">
        <v>60</v>
      </c>
      <c r="B61">
        <v>3248</v>
      </c>
      <c r="C61" t="s">
        <v>1121</v>
      </c>
      <c r="D61" t="s">
        <v>486</v>
      </c>
      <c r="E61" t="s">
        <v>1429</v>
      </c>
      <c r="F61" t="s">
        <v>704</v>
      </c>
      <c r="G61" t="s">
        <v>703</v>
      </c>
      <c r="H61" t="b">
        <v>0</v>
      </c>
      <c r="I61" t="s">
        <v>705</v>
      </c>
      <c r="J61" t="s">
        <v>706</v>
      </c>
      <c r="K61" t="s">
        <v>492</v>
      </c>
      <c r="N61" t="s">
        <v>486</v>
      </c>
      <c r="O61" t="s">
        <v>485</v>
      </c>
      <c r="Q61">
        <v>1</v>
      </c>
      <c r="R61">
        <v>1</v>
      </c>
      <c r="S61" t="b">
        <v>1</v>
      </c>
      <c r="U61" t="s">
        <v>158</v>
      </c>
      <c r="X61" t="s">
        <v>487</v>
      </c>
      <c r="Y61" t="s">
        <v>604</v>
      </c>
      <c r="AD61">
        <v>0</v>
      </c>
      <c r="AE61">
        <v>0</v>
      </c>
      <c r="AF61">
        <v>0</v>
      </c>
      <c r="AG61">
        <v>0</v>
      </c>
      <c r="AI61" s="35">
        <v>42038</v>
      </c>
      <c r="AJ61" s="35">
        <v>0</v>
      </c>
      <c r="AK61" t="s">
        <v>1128</v>
      </c>
      <c r="AL61" t="s">
        <v>1435</v>
      </c>
      <c r="AV61" t="s">
        <v>484</v>
      </c>
      <c r="AW61">
        <v>0</v>
      </c>
      <c r="AX61" t="b">
        <v>0</v>
      </c>
      <c r="AZ61" t="s">
        <v>150</v>
      </c>
      <c r="BA61" t="s">
        <v>150</v>
      </c>
      <c r="BB61">
        <v>2772</v>
      </c>
      <c r="BF61" s="35">
        <v>41979</v>
      </c>
      <c r="BG61" s="35">
        <v>42704</v>
      </c>
      <c r="BH61" t="s">
        <v>1133</v>
      </c>
      <c r="BK61">
        <v>25</v>
      </c>
      <c r="BL61" t="s">
        <v>1134</v>
      </c>
      <c r="BY61" t="b">
        <v>0</v>
      </c>
      <c r="CC61" t="s">
        <v>1143</v>
      </c>
      <c r="CI61" t="b">
        <v>0</v>
      </c>
      <c r="CK61" t="b">
        <v>1</v>
      </c>
      <c r="CL61" t="b">
        <v>0</v>
      </c>
      <c r="CM61" t="b">
        <v>1</v>
      </c>
      <c r="CN61" t="b">
        <v>1</v>
      </c>
      <c r="CO61" t="s">
        <v>140</v>
      </c>
      <c r="CP61" t="s">
        <v>140</v>
      </c>
      <c r="CQ61" t="s">
        <v>1144</v>
      </c>
      <c r="CW61" t="s">
        <v>140</v>
      </c>
      <c r="CX61" t="s">
        <v>1145</v>
      </c>
    </row>
    <row r="62" spans="1:102" x14ac:dyDescent="0.25">
      <c r="A62">
        <v>61</v>
      </c>
      <c r="B62">
        <v>3249</v>
      </c>
      <c r="C62" t="s">
        <v>1121</v>
      </c>
      <c r="D62" t="s">
        <v>486</v>
      </c>
      <c r="E62" t="s">
        <v>1429</v>
      </c>
      <c r="F62" t="s">
        <v>708</v>
      </c>
      <c r="G62" t="s">
        <v>707</v>
      </c>
      <c r="H62" t="b">
        <v>0</v>
      </c>
      <c r="I62" t="s">
        <v>709</v>
      </c>
      <c r="J62" t="s">
        <v>710</v>
      </c>
      <c r="K62" t="s">
        <v>492</v>
      </c>
      <c r="N62" t="s">
        <v>486</v>
      </c>
      <c r="O62" t="s">
        <v>485</v>
      </c>
      <c r="Q62">
        <v>1</v>
      </c>
      <c r="R62">
        <v>1</v>
      </c>
      <c r="S62" t="b">
        <v>1</v>
      </c>
      <c r="U62" t="s">
        <v>158</v>
      </c>
      <c r="X62" t="s">
        <v>487</v>
      </c>
      <c r="Y62" t="s">
        <v>604</v>
      </c>
      <c r="AD62">
        <v>0</v>
      </c>
      <c r="AE62">
        <v>0</v>
      </c>
      <c r="AF62">
        <v>0</v>
      </c>
      <c r="AG62">
        <v>0</v>
      </c>
      <c r="AI62" s="35">
        <v>42038</v>
      </c>
      <c r="AJ62" s="35">
        <v>0</v>
      </c>
      <c r="AK62" t="s">
        <v>1128</v>
      </c>
      <c r="AL62" t="s">
        <v>1137</v>
      </c>
      <c r="AV62" t="s">
        <v>484</v>
      </c>
      <c r="AW62">
        <v>0</v>
      </c>
      <c r="AX62" t="b">
        <v>0</v>
      </c>
      <c r="AZ62" t="s">
        <v>150</v>
      </c>
      <c r="BA62" t="s">
        <v>150</v>
      </c>
      <c r="BB62">
        <v>2772</v>
      </c>
      <c r="BF62" s="35">
        <v>41979</v>
      </c>
      <c r="BG62" s="35">
        <v>42704</v>
      </c>
      <c r="BH62" t="s">
        <v>1133</v>
      </c>
      <c r="BK62">
        <v>25</v>
      </c>
      <c r="BL62" t="s">
        <v>1134</v>
      </c>
      <c r="BY62" t="b">
        <v>0</v>
      </c>
      <c r="CC62" t="s">
        <v>1143</v>
      </c>
      <c r="CI62" t="b">
        <v>0</v>
      </c>
      <c r="CK62" t="b">
        <v>1</v>
      </c>
      <c r="CL62" t="b">
        <v>0</v>
      </c>
      <c r="CM62" t="b">
        <v>1</v>
      </c>
      <c r="CN62" t="b">
        <v>1</v>
      </c>
      <c r="CO62" t="s">
        <v>140</v>
      </c>
      <c r="CP62" t="s">
        <v>140</v>
      </c>
      <c r="CQ62" t="s">
        <v>1144</v>
      </c>
      <c r="CW62" t="s">
        <v>140</v>
      </c>
      <c r="CX62" t="s">
        <v>1145</v>
      </c>
    </row>
    <row r="63" spans="1:102" x14ac:dyDescent="0.25">
      <c r="A63">
        <v>62</v>
      </c>
      <c r="B63">
        <v>3250</v>
      </c>
      <c r="C63" t="s">
        <v>1121</v>
      </c>
      <c r="D63" t="s">
        <v>486</v>
      </c>
      <c r="E63" t="s">
        <v>1262</v>
      </c>
      <c r="F63" t="s">
        <v>712</v>
      </c>
      <c r="G63" t="s">
        <v>711</v>
      </c>
      <c r="H63" t="b">
        <v>1</v>
      </c>
      <c r="I63" t="s">
        <v>713</v>
      </c>
      <c r="J63" t="s">
        <v>713</v>
      </c>
      <c r="K63" t="s">
        <v>538</v>
      </c>
      <c r="N63" t="s">
        <v>486</v>
      </c>
      <c r="O63" t="s">
        <v>485</v>
      </c>
      <c r="Q63">
        <v>1</v>
      </c>
      <c r="R63">
        <v>1</v>
      </c>
      <c r="S63" t="b">
        <v>1</v>
      </c>
      <c r="T63" t="s">
        <v>1223</v>
      </c>
      <c r="U63" t="s">
        <v>158</v>
      </c>
      <c r="X63" t="s">
        <v>714</v>
      </c>
      <c r="Y63" t="s">
        <v>140</v>
      </c>
      <c r="AD63">
        <v>0</v>
      </c>
      <c r="AE63">
        <v>15</v>
      </c>
      <c r="AF63">
        <v>0</v>
      </c>
      <c r="AG63">
        <v>0</v>
      </c>
      <c r="AI63" s="35">
        <v>42219</v>
      </c>
      <c r="AJ63" s="35">
        <v>0</v>
      </c>
      <c r="AK63" t="s">
        <v>1128</v>
      </c>
      <c r="AL63" t="s">
        <v>1436</v>
      </c>
      <c r="AM63" t="s">
        <v>1437</v>
      </c>
      <c r="AV63" t="s">
        <v>494</v>
      </c>
      <c r="AW63">
        <v>0</v>
      </c>
      <c r="AX63" t="b">
        <v>0</v>
      </c>
      <c r="AZ63" t="s">
        <v>150</v>
      </c>
      <c r="BA63" t="s">
        <v>150</v>
      </c>
      <c r="BB63">
        <v>1</v>
      </c>
      <c r="BF63" s="35">
        <v>42226</v>
      </c>
      <c r="BG63" s="35">
        <v>42978</v>
      </c>
      <c r="BH63" t="s">
        <v>1133</v>
      </c>
      <c r="BK63">
        <v>25</v>
      </c>
      <c r="BL63" t="s">
        <v>1134</v>
      </c>
      <c r="BM63" t="s">
        <v>509</v>
      </c>
      <c r="BN63" t="s">
        <v>1230</v>
      </c>
      <c r="BO63" t="s">
        <v>1295</v>
      </c>
      <c r="BP63" t="s">
        <v>1137</v>
      </c>
      <c r="BQ63" t="s">
        <v>1138</v>
      </c>
      <c r="BR63" t="s">
        <v>1232</v>
      </c>
      <c r="BS63" t="s">
        <v>1297</v>
      </c>
      <c r="BT63" t="s">
        <v>1138</v>
      </c>
      <c r="BU63">
        <v>0</v>
      </c>
      <c r="BV63">
        <v>0</v>
      </c>
      <c r="BW63" t="s">
        <v>1362</v>
      </c>
      <c r="BX63" t="s">
        <v>494</v>
      </c>
      <c r="BY63" t="b">
        <v>0</v>
      </c>
      <c r="BZ63">
        <v>1</v>
      </c>
      <c r="CB63" t="s">
        <v>1438</v>
      </c>
      <c r="CC63" t="s">
        <v>1143</v>
      </c>
      <c r="CI63" t="b">
        <v>0</v>
      </c>
      <c r="CK63" t="b">
        <v>1</v>
      </c>
      <c r="CL63" t="b">
        <v>0</v>
      </c>
      <c r="CM63" t="b">
        <v>1</v>
      </c>
      <c r="CN63" t="b">
        <v>1</v>
      </c>
      <c r="CO63" t="s">
        <v>140</v>
      </c>
      <c r="CP63" t="s">
        <v>140</v>
      </c>
      <c r="CQ63" t="s">
        <v>1144</v>
      </c>
      <c r="CW63" t="s">
        <v>140</v>
      </c>
      <c r="CX63" t="s">
        <v>1145</v>
      </c>
    </row>
    <row r="64" spans="1:102" x14ac:dyDescent="0.25">
      <c r="A64">
        <v>63</v>
      </c>
      <c r="B64">
        <v>3251</v>
      </c>
      <c r="C64" t="s">
        <v>1121</v>
      </c>
      <c r="D64" t="s">
        <v>486</v>
      </c>
      <c r="E64" t="s">
        <v>1262</v>
      </c>
      <c r="F64" t="s">
        <v>1439</v>
      </c>
      <c r="G64" t="s">
        <v>1439</v>
      </c>
      <c r="H64" t="b">
        <v>1</v>
      </c>
      <c r="I64" t="s">
        <v>492</v>
      </c>
      <c r="J64" t="s">
        <v>1440</v>
      </c>
      <c r="K64" t="s">
        <v>492</v>
      </c>
      <c r="N64" t="s">
        <v>486</v>
      </c>
      <c r="O64" t="s">
        <v>485</v>
      </c>
      <c r="Q64">
        <v>0</v>
      </c>
      <c r="R64">
        <v>6640.2</v>
      </c>
      <c r="S64" t="b">
        <v>1</v>
      </c>
      <c r="T64" t="s">
        <v>1441</v>
      </c>
      <c r="U64" t="s">
        <v>158</v>
      </c>
      <c r="Y64" t="s">
        <v>495</v>
      </c>
      <c r="AD64">
        <v>0</v>
      </c>
      <c r="AE64">
        <v>0</v>
      </c>
      <c r="AF64">
        <v>0</v>
      </c>
      <c r="AG64">
        <v>0</v>
      </c>
      <c r="AI64" s="35">
        <v>42578</v>
      </c>
      <c r="AJ64" s="35">
        <v>0</v>
      </c>
      <c r="AK64" t="s">
        <v>1128</v>
      </c>
      <c r="AL64" t="s">
        <v>1442</v>
      </c>
      <c r="AV64" t="s">
        <v>494</v>
      </c>
      <c r="AW64">
        <v>0</v>
      </c>
      <c r="AX64" t="b">
        <v>0</v>
      </c>
      <c r="AZ64" t="s">
        <v>152</v>
      </c>
      <c r="BA64" t="s">
        <v>249</v>
      </c>
      <c r="BB64">
        <v>2213</v>
      </c>
      <c r="BF64" s="35">
        <v>36526</v>
      </c>
      <c r="BG64" s="35">
        <v>36526</v>
      </c>
      <c r="BH64" t="s">
        <v>1133</v>
      </c>
      <c r="BK64">
        <v>25</v>
      </c>
      <c r="BL64" t="s">
        <v>1134</v>
      </c>
      <c r="BY64" t="b">
        <v>0</v>
      </c>
      <c r="CC64" t="s">
        <v>1143</v>
      </c>
      <c r="CI64" t="b">
        <v>0</v>
      </c>
      <c r="CK64" t="b">
        <v>1</v>
      </c>
      <c r="CL64" t="b">
        <v>0</v>
      </c>
      <c r="CM64" t="b">
        <v>1</v>
      </c>
      <c r="CN64" t="b">
        <v>1</v>
      </c>
      <c r="CO64" t="s">
        <v>140</v>
      </c>
      <c r="CP64" t="s">
        <v>140</v>
      </c>
      <c r="CQ64" t="s">
        <v>1144</v>
      </c>
      <c r="CW64" t="s">
        <v>140</v>
      </c>
      <c r="CX64" t="s">
        <v>1345</v>
      </c>
    </row>
    <row r="65" spans="1:102" x14ac:dyDescent="0.25">
      <c r="A65">
        <v>64</v>
      </c>
      <c r="B65">
        <v>3252</v>
      </c>
      <c r="C65" t="s">
        <v>1121</v>
      </c>
      <c r="D65" t="s">
        <v>486</v>
      </c>
      <c r="E65" t="s">
        <v>1262</v>
      </c>
      <c r="F65" t="s">
        <v>1443</v>
      </c>
      <c r="G65" t="s">
        <v>1443</v>
      </c>
      <c r="H65" t="b">
        <v>1</v>
      </c>
      <c r="I65" t="s">
        <v>492</v>
      </c>
      <c r="J65" t="s">
        <v>1444</v>
      </c>
      <c r="K65" t="s">
        <v>492</v>
      </c>
      <c r="N65" t="s">
        <v>486</v>
      </c>
      <c r="O65" t="s">
        <v>485</v>
      </c>
      <c r="Q65">
        <v>0</v>
      </c>
      <c r="R65">
        <v>6640.2</v>
      </c>
      <c r="S65" t="b">
        <v>1</v>
      </c>
      <c r="T65" t="s">
        <v>1146</v>
      </c>
      <c r="U65" t="s">
        <v>158</v>
      </c>
      <c r="Y65" t="s">
        <v>495</v>
      </c>
      <c r="AD65">
        <v>0</v>
      </c>
      <c r="AE65">
        <v>0</v>
      </c>
      <c r="AF65">
        <v>0</v>
      </c>
      <c r="AG65">
        <v>0</v>
      </c>
      <c r="AI65" s="35">
        <v>42578</v>
      </c>
      <c r="AJ65" s="35">
        <v>0</v>
      </c>
      <c r="AK65" t="s">
        <v>1128</v>
      </c>
      <c r="AL65" t="s">
        <v>1442</v>
      </c>
      <c r="AV65" t="s">
        <v>494</v>
      </c>
      <c r="AW65">
        <v>0</v>
      </c>
      <c r="AX65" t="b">
        <v>0</v>
      </c>
      <c r="AZ65" t="s">
        <v>150</v>
      </c>
      <c r="BA65" t="s">
        <v>150</v>
      </c>
      <c r="BB65">
        <v>2213</v>
      </c>
      <c r="BF65" s="35">
        <v>36526</v>
      </c>
      <c r="BG65" s="35">
        <v>36526</v>
      </c>
      <c r="BH65" t="s">
        <v>1133</v>
      </c>
      <c r="BK65">
        <v>25</v>
      </c>
      <c r="BL65" t="s">
        <v>1134</v>
      </c>
      <c r="BY65" t="b">
        <v>0</v>
      </c>
      <c r="CC65" t="s">
        <v>1143</v>
      </c>
      <c r="CI65" t="b">
        <v>0</v>
      </c>
      <c r="CK65" t="b">
        <v>1</v>
      </c>
      <c r="CL65" t="b">
        <v>0</v>
      </c>
      <c r="CM65" t="b">
        <v>1</v>
      </c>
      <c r="CN65" t="b">
        <v>1</v>
      </c>
      <c r="CO65" t="s">
        <v>140</v>
      </c>
      <c r="CP65" t="s">
        <v>140</v>
      </c>
      <c r="CQ65" t="s">
        <v>1144</v>
      </c>
      <c r="CW65" t="s">
        <v>140</v>
      </c>
      <c r="CX65" t="s">
        <v>1145</v>
      </c>
    </row>
    <row r="66" spans="1:102" x14ac:dyDescent="0.25">
      <c r="A66">
        <v>65</v>
      </c>
      <c r="B66">
        <v>3253</v>
      </c>
      <c r="C66" t="s">
        <v>1121</v>
      </c>
      <c r="D66" t="s">
        <v>486</v>
      </c>
      <c r="E66" t="s">
        <v>1178</v>
      </c>
      <c r="F66" t="s">
        <v>716</v>
      </c>
      <c r="G66" t="s">
        <v>715</v>
      </c>
      <c r="H66" t="b">
        <v>1</v>
      </c>
      <c r="I66" t="s">
        <v>717</v>
      </c>
      <c r="J66" t="s">
        <v>717</v>
      </c>
      <c r="K66" t="s">
        <v>492</v>
      </c>
      <c r="N66" t="s">
        <v>486</v>
      </c>
      <c r="O66" t="s">
        <v>509</v>
      </c>
      <c r="P66">
        <v>1316</v>
      </c>
      <c r="Q66">
        <v>15537</v>
      </c>
      <c r="R66">
        <v>15537</v>
      </c>
      <c r="S66" t="b">
        <v>1</v>
      </c>
      <c r="T66" t="s">
        <v>1445</v>
      </c>
      <c r="U66" t="s">
        <v>158</v>
      </c>
      <c r="X66" t="s">
        <v>487</v>
      </c>
      <c r="Y66" t="s">
        <v>718</v>
      </c>
      <c r="AC66" t="s">
        <v>1127</v>
      </c>
      <c r="AD66">
        <v>0</v>
      </c>
      <c r="AE66">
        <v>0</v>
      </c>
      <c r="AF66">
        <v>0</v>
      </c>
      <c r="AG66">
        <v>0</v>
      </c>
      <c r="AI66" s="35">
        <v>42578</v>
      </c>
      <c r="AJ66" s="35">
        <v>0</v>
      </c>
      <c r="AK66" t="s">
        <v>1180</v>
      </c>
      <c r="AL66" t="s">
        <v>1446</v>
      </c>
      <c r="AM66" t="s">
        <v>1447</v>
      </c>
      <c r="AP66" t="s">
        <v>1398</v>
      </c>
      <c r="AS66" t="s">
        <v>1399</v>
      </c>
      <c r="AT66" t="s">
        <v>1400</v>
      </c>
      <c r="AU66" t="s">
        <v>1401</v>
      </c>
      <c r="AV66" t="s">
        <v>508</v>
      </c>
      <c r="AW66">
        <v>0</v>
      </c>
      <c r="AX66" t="b">
        <v>0</v>
      </c>
      <c r="AZ66" t="s">
        <v>150</v>
      </c>
      <c r="BA66" t="s">
        <v>150</v>
      </c>
      <c r="BB66">
        <v>1</v>
      </c>
      <c r="BF66" s="35">
        <v>42671</v>
      </c>
      <c r="BH66" t="s">
        <v>1133</v>
      </c>
      <c r="BK66">
        <v>25</v>
      </c>
      <c r="BL66" t="s">
        <v>1134</v>
      </c>
      <c r="BM66" t="s">
        <v>509</v>
      </c>
      <c r="BN66" t="s">
        <v>1153</v>
      </c>
      <c r="BO66" t="s">
        <v>1154</v>
      </c>
      <c r="BP66" t="s">
        <v>1137</v>
      </c>
      <c r="BQ66" t="s">
        <v>1137</v>
      </c>
      <c r="BR66" t="s">
        <v>1448</v>
      </c>
      <c r="BS66" t="s">
        <v>1156</v>
      </c>
      <c r="BT66" t="s">
        <v>1138</v>
      </c>
      <c r="BU66">
        <v>1100</v>
      </c>
      <c r="BV66">
        <v>0</v>
      </c>
      <c r="BW66" t="s">
        <v>1157</v>
      </c>
      <c r="BX66" t="s">
        <v>508</v>
      </c>
      <c r="BY66" t="b">
        <v>1</v>
      </c>
      <c r="BZ66">
        <v>4</v>
      </c>
      <c r="CA66">
        <v>2</v>
      </c>
      <c r="CB66" t="s">
        <v>1449</v>
      </c>
      <c r="CC66" t="s">
        <v>1143</v>
      </c>
      <c r="CI66" t="b">
        <v>0</v>
      </c>
      <c r="CJ66" t="s">
        <v>1186</v>
      </c>
      <c r="CK66" t="b">
        <v>1</v>
      </c>
      <c r="CL66" t="b">
        <v>0</v>
      </c>
      <c r="CM66" t="b">
        <v>1</v>
      </c>
      <c r="CN66" t="b">
        <v>1</v>
      </c>
      <c r="CO66" t="s">
        <v>140</v>
      </c>
      <c r="CP66" t="s">
        <v>140</v>
      </c>
      <c r="CQ66" t="s">
        <v>1144</v>
      </c>
      <c r="CW66" t="s">
        <v>140</v>
      </c>
      <c r="CX66" t="s">
        <v>1145</v>
      </c>
    </row>
    <row r="67" spans="1:102" hidden="1" x14ac:dyDescent="0.25">
      <c r="A67">
        <v>66</v>
      </c>
      <c r="C67" t="s">
        <v>1121</v>
      </c>
      <c r="D67" t="s">
        <v>722</v>
      </c>
      <c r="E67" t="s">
        <v>1247</v>
      </c>
      <c r="F67" t="s">
        <v>720</v>
      </c>
      <c r="G67" t="s">
        <v>719</v>
      </c>
      <c r="H67" t="b">
        <v>1</v>
      </c>
      <c r="I67" t="s">
        <v>721</v>
      </c>
      <c r="J67" t="s">
        <v>721</v>
      </c>
      <c r="K67" t="s">
        <v>498</v>
      </c>
      <c r="N67" t="s">
        <v>722</v>
      </c>
      <c r="O67" t="s">
        <v>485</v>
      </c>
      <c r="Q67">
        <v>0</v>
      </c>
      <c r="R67">
        <v>0</v>
      </c>
      <c r="S67" t="b">
        <v>1</v>
      </c>
      <c r="U67" t="s">
        <v>1395</v>
      </c>
      <c r="AD67">
        <v>0</v>
      </c>
      <c r="AE67">
        <v>0</v>
      </c>
      <c r="AF67">
        <v>0</v>
      </c>
      <c r="AG67">
        <v>0</v>
      </c>
      <c r="AI67" s="35">
        <v>42881</v>
      </c>
      <c r="AJ67" s="35">
        <v>42881</v>
      </c>
      <c r="AK67" t="s">
        <v>1128</v>
      </c>
      <c r="AL67" t="s">
        <v>1450</v>
      </c>
      <c r="AP67" t="s">
        <v>1398</v>
      </c>
      <c r="AS67" t="s">
        <v>1399</v>
      </c>
      <c r="AT67" t="s">
        <v>1400</v>
      </c>
      <c r="AU67" t="s">
        <v>1401</v>
      </c>
      <c r="AV67" t="s">
        <v>508</v>
      </c>
      <c r="AW67">
        <v>0</v>
      </c>
      <c r="AX67" t="b">
        <v>0</v>
      </c>
      <c r="AZ67" t="s">
        <v>150</v>
      </c>
      <c r="BA67" t="s">
        <v>150</v>
      </c>
      <c r="BF67" s="35">
        <v>44582</v>
      </c>
      <c r="BG67" s="35">
        <v>44582</v>
      </c>
      <c r="BH67" t="s">
        <v>1133</v>
      </c>
      <c r="BK67">
        <v>25</v>
      </c>
      <c r="BL67" t="s">
        <v>1134</v>
      </c>
      <c r="BM67" t="s">
        <v>509</v>
      </c>
      <c r="BN67" t="s">
        <v>1165</v>
      </c>
      <c r="BO67" t="s">
        <v>1380</v>
      </c>
      <c r="BP67" t="s">
        <v>1451</v>
      </c>
      <c r="BQ67" t="s">
        <v>1137</v>
      </c>
      <c r="BR67" t="s">
        <v>1168</v>
      </c>
      <c r="BS67" t="s">
        <v>1169</v>
      </c>
      <c r="BT67" t="s">
        <v>1138</v>
      </c>
      <c r="BU67">
        <v>69</v>
      </c>
      <c r="BV67">
        <v>0</v>
      </c>
      <c r="BW67" t="s">
        <v>1157</v>
      </c>
      <c r="BX67" t="s">
        <v>508</v>
      </c>
      <c r="BY67" t="b">
        <v>1</v>
      </c>
      <c r="BZ67">
        <v>2</v>
      </c>
      <c r="CA67">
        <v>1</v>
      </c>
      <c r="CB67" t="s">
        <v>1452</v>
      </c>
      <c r="CC67" t="s">
        <v>1143</v>
      </c>
      <c r="CI67" t="b">
        <v>0</v>
      </c>
      <c r="CJ67" t="s">
        <v>1453</v>
      </c>
      <c r="CK67" t="b">
        <v>1</v>
      </c>
      <c r="CL67" t="b">
        <v>0</v>
      </c>
      <c r="CM67" t="b">
        <v>1</v>
      </c>
      <c r="CN67" t="b">
        <v>1</v>
      </c>
      <c r="CO67" t="s">
        <v>140</v>
      </c>
      <c r="CP67" t="s">
        <v>140</v>
      </c>
      <c r="CQ67" t="s">
        <v>1144</v>
      </c>
      <c r="CW67" t="s">
        <v>140</v>
      </c>
      <c r="CX67" t="s">
        <v>1145</v>
      </c>
    </row>
    <row r="68" spans="1:102" x14ac:dyDescent="0.25">
      <c r="A68">
        <v>67</v>
      </c>
      <c r="C68" t="s">
        <v>1121</v>
      </c>
      <c r="D68" t="s">
        <v>486</v>
      </c>
      <c r="E68" t="s">
        <v>1122</v>
      </c>
      <c r="F68" t="s">
        <v>724</v>
      </c>
      <c r="G68" t="s">
        <v>723</v>
      </c>
      <c r="H68" t="b">
        <v>1</v>
      </c>
      <c r="I68" t="s">
        <v>725</v>
      </c>
      <c r="J68" t="s">
        <v>725</v>
      </c>
      <c r="K68" t="s">
        <v>538</v>
      </c>
      <c r="N68" t="s">
        <v>486</v>
      </c>
      <c r="O68" t="s">
        <v>485</v>
      </c>
      <c r="Q68">
        <v>1</v>
      </c>
      <c r="R68">
        <v>1</v>
      </c>
      <c r="S68" t="b">
        <v>1</v>
      </c>
      <c r="T68" t="s">
        <v>1223</v>
      </c>
      <c r="U68" t="s">
        <v>158</v>
      </c>
      <c r="X68" t="s">
        <v>487</v>
      </c>
      <c r="Y68" t="s">
        <v>726</v>
      </c>
      <c r="AC68" t="s">
        <v>1127</v>
      </c>
      <c r="AD68">
        <v>0</v>
      </c>
      <c r="AE68">
        <v>5</v>
      </c>
      <c r="AF68">
        <v>0</v>
      </c>
      <c r="AG68">
        <v>0</v>
      </c>
      <c r="AI68" s="35">
        <v>42881</v>
      </c>
      <c r="AJ68" s="35">
        <v>42881</v>
      </c>
      <c r="AK68" t="s">
        <v>1180</v>
      </c>
      <c r="AL68" t="s">
        <v>1454</v>
      </c>
      <c r="AM68" t="s">
        <v>1455</v>
      </c>
      <c r="AS68" t="s">
        <v>1456</v>
      </c>
      <c r="AU68" t="s">
        <v>1457</v>
      </c>
      <c r="AV68" t="s">
        <v>494</v>
      </c>
      <c r="AW68">
        <v>0</v>
      </c>
      <c r="AX68" t="b">
        <v>0</v>
      </c>
      <c r="AZ68" t="s">
        <v>150</v>
      </c>
      <c r="BA68" t="s">
        <v>150</v>
      </c>
      <c r="BB68">
        <v>1</v>
      </c>
      <c r="BF68" s="35">
        <v>42901</v>
      </c>
      <c r="BG68" s="35">
        <v>44074</v>
      </c>
      <c r="BH68" t="s">
        <v>1133</v>
      </c>
      <c r="BK68">
        <v>25</v>
      </c>
      <c r="BL68" t="s">
        <v>1134</v>
      </c>
      <c r="BM68" t="s">
        <v>509</v>
      </c>
      <c r="BN68" t="s">
        <v>1230</v>
      </c>
      <c r="BO68" t="s">
        <v>1295</v>
      </c>
      <c r="BP68" t="s">
        <v>1137</v>
      </c>
      <c r="BQ68" t="s">
        <v>1138</v>
      </c>
      <c r="BR68" t="s">
        <v>1232</v>
      </c>
      <c r="BS68" t="s">
        <v>1297</v>
      </c>
      <c r="BT68" t="s">
        <v>1138</v>
      </c>
      <c r="BU68">
        <v>0</v>
      </c>
      <c r="BV68">
        <v>0</v>
      </c>
      <c r="BW68" t="s">
        <v>1362</v>
      </c>
      <c r="BX68" t="s">
        <v>494</v>
      </c>
      <c r="BY68" t="b">
        <v>0</v>
      </c>
      <c r="BZ68">
        <v>1</v>
      </c>
      <c r="CB68" t="s">
        <v>1458</v>
      </c>
      <c r="CC68" t="s">
        <v>1143</v>
      </c>
      <c r="CI68" t="b">
        <v>0</v>
      </c>
      <c r="CJ68" t="s">
        <v>1459</v>
      </c>
      <c r="CK68" t="b">
        <v>1</v>
      </c>
      <c r="CL68" t="b">
        <v>0</v>
      </c>
      <c r="CM68" t="b">
        <v>1</v>
      </c>
      <c r="CN68" t="b">
        <v>1</v>
      </c>
      <c r="CO68" t="s">
        <v>140</v>
      </c>
      <c r="CP68" t="s">
        <v>140</v>
      </c>
      <c r="CQ68" t="s">
        <v>1144</v>
      </c>
      <c r="CW68" t="s">
        <v>140</v>
      </c>
      <c r="CX68" t="s">
        <v>1145</v>
      </c>
    </row>
    <row r="69" spans="1:102" x14ac:dyDescent="0.25">
      <c r="A69">
        <v>68</v>
      </c>
      <c r="C69" t="s">
        <v>1121</v>
      </c>
      <c r="D69" t="s">
        <v>486</v>
      </c>
      <c r="E69" t="s">
        <v>1122</v>
      </c>
      <c r="F69" t="s">
        <v>728</v>
      </c>
      <c r="G69" t="s">
        <v>727</v>
      </c>
      <c r="H69" t="b">
        <v>1</v>
      </c>
      <c r="I69" t="s">
        <v>729</v>
      </c>
      <c r="J69" t="s">
        <v>729</v>
      </c>
      <c r="K69" t="s">
        <v>538</v>
      </c>
      <c r="N69" t="s">
        <v>486</v>
      </c>
      <c r="O69" t="s">
        <v>485</v>
      </c>
      <c r="Q69">
        <v>1</v>
      </c>
      <c r="R69">
        <v>1</v>
      </c>
      <c r="S69" t="b">
        <v>1</v>
      </c>
      <c r="T69" t="s">
        <v>1223</v>
      </c>
      <c r="U69" t="s">
        <v>158</v>
      </c>
      <c r="X69" t="s">
        <v>487</v>
      </c>
      <c r="Y69" t="s">
        <v>726</v>
      </c>
      <c r="AC69" t="s">
        <v>1127</v>
      </c>
      <c r="AD69">
        <v>0</v>
      </c>
      <c r="AE69">
        <v>5</v>
      </c>
      <c r="AF69">
        <v>0</v>
      </c>
      <c r="AG69">
        <v>0</v>
      </c>
      <c r="AI69" s="35">
        <v>43013</v>
      </c>
      <c r="AJ69" s="35">
        <v>43013</v>
      </c>
      <c r="AK69" t="s">
        <v>1180</v>
      </c>
      <c r="AL69" t="s">
        <v>1460</v>
      </c>
      <c r="AS69" t="s">
        <v>1456</v>
      </c>
      <c r="AU69" t="s">
        <v>1457</v>
      </c>
      <c r="AV69" t="s">
        <v>494</v>
      </c>
      <c r="AW69">
        <v>0</v>
      </c>
      <c r="AX69" t="b">
        <v>0</v>
      </c>
      <c r="AZ69" t="s">
        <v>150</v>
      </c>
      <c r="BA69" t="s">
        <v>150</v>
      </c>
      <c r="BB69">
        <v>1</v>
      </c>
      <c r="BF69" s="35">
        <v>42976</v>
      </c>
      <c r="BG69" s="35">
        <v>44074</v>
      </c>
      <c r="BH69" t="s">
        <v>1133</v>
      </c>
      <c r="BK69">
        <v>25</v>
      </c>
      <c r="BL69" t="s">
        <v>1134</v>
      </c>
      <c r="BM69" t="s">
        <v>509</v>
      </c>
      <c r="BN69" t="s">
        <v>1230</v>
      </c>
      <c r="BO69" t="s">
        <v>1295</v>
      </c>
      <c r="BP69" t="s">
        <v>1137</v>
      </c>
      <c r="BQ69" t="s">
        <v>1138</v>
      </c>
      <c r="BR69" t="s">
        <v>1232</v>
      </c>
      <c r="BS69" t="s">
        <v>1297</v>
      </c>
      <c r="BT69" t="s">
        <v>1138</v>
      </c>
      <c r="BU69">
        <v>0</v>
      </c>
      <c r="BV69">
        <v>0</v>
      </c>
      <c r="BW69" t="s">
        <v>1141</v>
      </c>
      <c r="BX69" t="s">
        <v>494</v>
      </c>
      <c r="BY69" t="b">
        <v>0</v>
      </c>
      <c r="BZ69">
        <v>1</v>
      </c>
      <c r="CB69" t="s">
        <v>1461</v>
      </c>
      <c r="CC69" t="s">
        <v>1143</v>
      </c>
      <c r="CI69" t="b">
        <v>0</v>
      </c>
      <c r="CJ69" t="s">
        <v>1459</v>
      </c>
      <c r="CK69" t="b">
        <v>1</v>
      </c>
      <c r="CL69" t="b">
        <v>0</v>
      </c>
      <c r="CM69" t="b">
        <v>1</v>
      </c>
      <c r="CN69" t="b">
        <v>1</v>
      </c>
      <c r="CO69" t="s">
        <v>140</v>
      </c>
      <c r="CP69" t="s">
        <v>140</v>
      </c>
      <c r="CQ69" t="s">
        <v>1144</v>
      </c>
      <c r="CW69" t="s">
        <v>140</v>
      </c>
      <c r="CX69" t="s">
        <v>1145</v>
      </c>
    </row>
    <row r="70" spans="1:102" x14ac:dyDescent="0.25">
      <c r="A70">
        <v>70</v>
      </c>
      <c r="C70" t="s">
        <v>1121</v>
      </c>
      <c r="D70" t="s">
        <v>486</v>
      </c>
      <c r="E70" t="s">
        <v>1122</v>
      </c>
      <c r="F70" t="s">
        <v>731</v>
      </c>
      <c r="G70" t="s">
        <v>730</v>
      </c>
      <c r="H70" t="b">
        <v>1</v>
      </c>
      <c r="I70" t="s">
        <v>732</v>
      </c>
      <c r="J70" t="s">
        <v>733</v>
      </c>
      <c r="K70" t="s">
        <v>492</v>
      </c>
      <c r="N70" t="s">
        <v>486</v>
      </c>
      <c r="O70" t="s">
        <v>485</v>
      </c>
      <c r="P70">
        <v>8</v>
      </c>
      <c r="Q70">
        <v>334</v>
      </c>
      <c r="R70">
        <v>334</v>
      </c>
      <c r="S70" t="b">
        <v>1</v>
      </c>
      <c r="T70" t="s">
        <v>1445</v>
      </c>
      <c r="U70" t="s">
        <v>158</v>
      </c>
      <c r="X70" t="s">
        <v>734</v>
      </c>
      <c r="Y70" t="s">
        <v>640</v>
      </c>
      <c r="AC70" t="s">
        <v>1127</v>
      </c>
      <c r="AD70">
        <v>0</v>
      </c>
      <c r="AE70">
        <v>5</v>
      </c>
      <c r="AF70">
        <v>0</v>
      </c>
      <c r="AG70">
        <v>0</v>
      </c>
      <c r="AI70" s="35">
        <v>43411</v>
      </c>
      <c r="AJ70" s="35">
        <v>43411</v>
      </c>
      <c r="AK70" t="s">
        <v>1180</v>
      </c>
      <c r="AL70" t="s">
        <v>1462</v>
      </c>
      <c r="AM70" t="s">
        <v>1463</v>
      </c>
      <c r="AS70" t="s">
        <v>1399</v>
      </c>
      <c r="AU70" t="s">
        <v>1401</v>
      </c>
      <c r="AV70" t="s">
        <v>484</v>
      </c>
      <c r="AW70">
        <v>0</v>
      </c>
      <c r="AX70" t="b">
        <v>0</v>
      </c>
      <c r="AZ70" t="s">
        <v>150</v>
      </c>
      <c r="BA70" t="s">
        <v>150</v>
      </c>
      <c r="BB70">
        <v>1</v>
      </c>
      <c r="BF70" s="35">
        <v>43388</v>
      </c>
      <c r="BG70" s="35">
        <v>44182</v>
      </c>
      <c r="BH70" t="s">
        <v>1133</v>
      </c>
      <c r="BK70">
        <v>25</v>
      </c>
      <c r="BL70" t="s">
        <v>1134</v>
      </c>
      <c r="BM70" t="s">
        <v>509</v>
      </c>
      <c r="BN70" t="s">
        <v>1153</v>
      </c>
      <c r="BO70" t="s">
        <v>1204</v>
      </c>
      <c r="BP70" t="s">
        <v>1137</v>
      </c>
      <c r="BQ70" t="s">
        <v>1138</v>
      </c>
      <c r="BR70" t="s">
        <v>1218</v>
      </c>
      <c r="BS70" t="s">
        <v>1176</v>
      </c>
      <c r="BT70" t="s">
        <v>1138</v>
      </c>
      <c r="BU70">
        <v>15</v>
      </c>
      <c r="BV70">
        <v>0</v>
      </c>
      <c r="BW70" t="s">
        <v>1141</v>
      </c>
      <c r="BX70" t="s">
        <v>494</v>
      </c>
      <c r="BY70" t="b">
        <v>0</v>
      </c>
      <c r="BZ70">
        <v>1</v>
      </c>
      <c r="CB70" t="s">
        <v>1464</v>
      </c>
      <c r="CC70" t="s">
        <v>1143</v>
      </c>
      <c r="CI70" t="b">
        <v>0</v>
      </c>
      <c r="CJ70" t="s">
        <v>1459</v>
      </c>
      <c r="CK70" t="b">
        <v>1</v>
      </c>
      <c r="CL70" t="b">
        <v>0</v>
      </c>
      <c r="CM70" t="b">
        <v>1</v>
      </c>
      <c r="CN70" t="b">
        <v>1</v>
      </c>
      <c r="CO70" t="s">
        <v>140</v>
      </c>
      <c r="CP70" t="s">
        <v>140</v>
      </c>
      <c r="CQ70" t="s">
        <v>1144</v>
      </c>
      <c r="CW70" t="s">
        <v>140</v>
      </c>
      <c r="CX70" t="s">
        <v>1145</v>
      </c>
    </row>
    <row r="71" spans="1:102" x14ac:dyDescent="0.25">
      <c r="A71">
        <v>71</v>
      </c>
      <c r="C71" t="s">
        <v>1121</v>
      </c>
      <c r="D71" t="s">
        <v>486</v>
      </c>
      <c r="E71" t="s">
        <v>1122</v>
      </c>
      <c r="F71" t="s">
        <v>736</v>
      </c>
      <c r="G71" t="s">
        <v>735</v>
      </c>
      <c r="H71" t="b">
        <v>1</v>
      </c>
      <c r="I71" t="s">
        <v>737</v>
      </c>
      <c r="J71" t="s">
        <v>738</v>
      </c>
      <c r="K71" t="s">
        <v>498</v>
      </c>
      <c r="N71" t="s">
        <v>486</v>
      </c>
      <c r="O71" t="s">
        <v>485</v>
      </c>
      <c r="Q71">
        <v>1</v>
      </c>
      <c r="R71">
        <v>1</v>
      </c>
      <c r="S71" t="b">
        <v>0</v>
      </c>
      <c r="T71" t="s">
        <v>1159</v>
      </c>
      <c r="U71" t="s">
        <v>1395</v>
      </c>
      <c r="X71" t="s">
        <v>740</v>
      </c>
      <c r="Y71" t="s">
        <v>739</v>
      </c>
      <c r="AC71" t="s">
        <v>1127</v>
      </c>
      <c r="AD71">
        <v>0</v>
      </c>
      <c r="AE71">
        <v>0</v>
      </c>
      <c r="AF71">
        <v>0</v>
      </c>
      <c r="AG71">
        <v>0</v>
      </c>
      <c r="AI71" s="35">
        <v>44019</v>
      </c>
      <c r="AJ71" s="35">
        <v>44019</v>
      </c>
      <c r="AK71" t="s">
        <v>1180</v>
      </c>
      <c r="AL71" t="s">
        <v>1465</v>
      </c>
      <c r="AM71" t="s">
        <v>1466</v>
      </c>
      <c r="AS71" t="s">
        <v>1399</v>
      </c>
      <c r="AU71" t="s">
        <v>1401</v>
      </c>
      <c r="AV71" t="s">
        <v>508</v>
      </c>
      <c r="AW71">
        <v>0</v>
      </c>
      <c r="AX71" t="b">
        <v>0</v>
      </c>
      <c r="AZ71" t="s">
        <v>150</v>
      </c>
      <c r="BA71" t="s">
        <v>150</v>
      </c>
      <c r="BB71">
        <v>1</v>
      </c>
      <c r="BF71" s="35">
        <v>44013</v>
      </c>
      <c r="BG71" s="35">
        <v>44131</v>
      </c>
      <c r="BH71" t="s">
        <v>1133</v>
      </c>
      <c r="BK71">
        <v>25</v>
      </c>
      <c r="BL71" t="s">
        <v>1134</v>
      </c>
      <c r="BM71" t="s">
        <v>509</v>
      </c>
      <c r="BN71" t="s">
        <v>1165</v>
      </c>
      <c r="BO71" t="s">
        <v>1380</v>
      </c>
      <c r="BP71" t="s">
        <v>1467</v>
      </c>
      <c r="BQ71" t="s">
        <v>1138</v>
      </c>
      <c r="BR71" t="s">
        <v>1168</v>
      </c>
      <c r="BS71" t="s">
        <v>1169</v>
      </c>
      <c r="BT71" t="s">
        <v>1138</v>
      </c>
      <c r="BU71">
        <v>138</v>
      </c>
      <c r="BV71">
        <v>138</v>
      </c>
      <c r="BW71" t="s">
        <v>1157</v>
      </c>
      <c r="BX71" t="s">
        <v>508</v>
      </c>
      <c r="BY71" t="b">
        <v>1</v>
      </c>
      <c r="BZ71">
        <v>4</v>
      </c>
      <c r="CB71" t="s">
        <v>1468</v>
      </c>
      <c r="CC71" t="s">
        <v>1143</v>
      </c>
      <c r="CI71" t="b">
        <v>0</v>
      </c>
      <c r="CJ71" t="s">
        <v>1186</v>
      </c>
      <c r="CK71" t="b">
        <v>1</v>
      </c>
      <c r="CL71" t="b">
        <v>0</v>
      </c>
      <c r="CM71" t="b">
        <v>1</v>
      </c>
      <c r="CN71" t="b">
        <v>1</v>
      </c>
      <c r="CO71" t="s">
        <v>140</v>
      </c>
      <c r="CP71" t="s">
        <v>140</v>
      </c>
      <c r="CQ71" t="s">
        <v>1144</v>
      </c>
      <c r="CW71" t="s">
        <v>140</v>
      </c>
      <c r="CX71" t="s">
        <v>1145</v>
      </c>
    </row>
    <row r="72" spans="1:102" x14ac:dyDescent="0.25">
      <c r="A72">
        <v>72</v>
      </c>
      <c r="C72" t="s">
        <v>1121</v>
      </c>
      <c r="D72" t="s">
        <v>486</v>
      </c>
      <c r="E72" t="s">
        <v>1122</v>
      </c>
      <c r="F72" t="s">
        <v>736</v>
      </c>
      <c r="G72" t="s">
        <v>741</v>
      </c>
      <c r="H72" t="b">
        <v>1</v>
      </c>
      <c r="I72" t="s">
        <v>737</v>
      </c>
      <c r="J72" t="s">
        <v>742</v>
      </c>
      <c r="K72" t="s">
        <v>498</v>
      </c>
      <c r="N72" t="s">
        <v>486</v>
      </c>
      <c r="O72" t="s">
        <v>485</v>
      </c>
      <c r="Q72">
        <v>1</v>
      </c>
      <c r="R72">
        <v>1</v>
      </c>
      <c r="S72" t="b">
        <v>0</v>
      </c>
      <c r="T72" t="s">
        <v>1159</v>
      </c>
      <c r="U72" t="s">
        <v>1395</v>
      </c>
      <c r="X72" t="s">
        <v>740</v>
      </c>
      <c r="Y72" t="s">
        <v>739</v>
      </c>
      <c r="AC72" t="s">
        <v>1127</v>
      </c>
      <c r="AD72">
        <v>0</v>
      </c>
      <c r="AE72">
        <v>0</v>
      </c>
      <c r="AF72">
        <v>0</v>
      </c>
      <c r="AG72">
        <v>0</v>
      </c>
      <c r="AI72" s="35">
        <v>44019</v>
      </c>
      <c r="AJ72" s="35">
        <v>44019</v>
      </c>
      <c r="AK72" t="s">
        <v>1180</v>
      </c>
      <c r="AL72" t="s">
        <v>1469</v>
      </c>
      <c r="AM72" t="s">
        <v>1470</v>
      </c>
      <c r="AS72" t="s">
        <v>1399</v>
      </c>
      <c r="AU72" t="s">
        <v>1401</v>
      </c>
      <c r="AV72" t="s">
        <v>508</v>
      </c>
      <c r="AW72">
        <v>0</v>
      </c>
      <c r="AX72" t="b">
        <v>0</v>
      </c>
      <c r="AZ72" t="s">
        <v>150</v>
      </c>
      <c r="BA72" t="s">
        <v>150</v>
      </c>
      <c r="BB72">
        <v>1</v>
      </c>
      <c r="BF72" s="35">
        <v>44013</v>
      </c>
      <c r="BG72" s="35">
        <v>44208</v>
      </c>
      <c r="BH72" t="s">
        <v>1133</v>
      </c>
      <c r="BK72">
        <v>25</v>
      </c>
      <c r="BL72" t="s">
        <v>1134</v>
      </c>
      <c r="BM72" t="s">
        <v>509</v>
      </c>
      <c r="BN72" t="s">
        <v>1165</v>
      </c>
      <c r="BO72" t="s">
        <v>1471</v>
      </c>
      <c r="BP72" t="s">
        <v>1472</v>
      </c>
      <c r="BQ72" t="s">
        <v>1138</v>
      </c>
      <c r="BR72" t="s">
        <v>1168</v>
      </c>
      <c r="BS72" t="s">
        <v>1169</v>
      </c>
      <c r="BT72" t="s">
        <v>1138</v>
      </c>
      <c r="BU72">
        <v>138</v>
      </c>
      <c r="BV72">
        <v>138</v>
      </c>
      <c r="BW72" t="s">
        <v>1157</v>
      </c>
      <c r="BX72" t="s">
        <v>508</v>
      </c>
      <c r="BY72" t="b">
        <v>1</v>
      </c>
      <c r="BZ72">
        <v>4</v>
      </c>
      <c r="CB72" t="s">
        <v>1468</v>
      </c>
      <c r="CC72" t="s">
        <v>1143</v>
      </c>
      <c r="CI72" t="b">
        <v>0</v>
      </c>
      <c r="CJ72" t="s">
        <v>1186</v>
      </c>
      <c r="CK72" t="b">
        <v>1</v>
      </c>
      <c r="CL72" t="b">
        <v>0</v>
      </c>
      <c r="CM72" t="b">
        <v>1</v>
      </c>
      <c r="CN72" t="b">
        <v>1</v>
      </c>
      <c r="CO72" t="s">
        <v>140</v>
      </c>
      <c r="CP72" t="s">
        <v>140</v>
      </c>
      <c r="CQ72" t="s">
        <v>1144</v>
      </c>
      <c r="CW72" t="s">
        <v>140</v>
      </c>
      <c r="CX72" t="s">
        <v>1145</v>
      </c>
    </row>
    <row r="73" spans="1:102" x14ac:dyDescent="0.25">
      <c r="A73">
        <v>73</v>
      </c>
      <c r="C73" t="s">
        <v>1121</v>
      </c>
      <c r="D73" t="s">
        <v>486</v>
      </c>
      <c r="E73" t="s">
        <v>1122</v>
      </c>
      <c r="F73" t="s">
        <v>736</v>
      </c>
      <c r="G73" t="s">
        <v>743</v>
      </c>
      <c r="H73" t="b">
        <v>1</v>
      </c>
      <c r="I73" t="s">
        <v>737</v>
      </c>
      <c r="J73" t="s">
        <v>744</v>
      </c>
      <c r="K73" t="s">
        <v>498</v>
      </c>
      <c r="N73" t="s">
        <v>486</v>
      </c>
      <c r="O73" t="s">
        <v>485</v>
      </c>
      <c r="Q73">
        <v>1</v>
      </c>
      <c r="R73">
        <v>1</v>
      </c>
      <c r="S73" t="b">
        <v>0</v>
      </c>
      <c r="T73" t="s">
        <v>1159</v>
      </c>
      <c r="U73" t="s">
        <v>1395</v>
      </c>
      <c r="X73" t="s">
        <v>740</v>
      </c>
      <c r="Y73" t="s">
        <v>739</v>
      </c>
      <c r="AC73" t="s">
        <v>1127</v>
      </c>
      <c r="AD73">
        <v>0</v>
      </c>
      <c r="AE73">
        <v>0</v>
      </c>
      <c r="AF73">
        <v>0</v>
      </c>
      <c r="AG73">
        <v>0</v>
      </c>
      <c r="AI73" s="35">
        <v>44019</v>
      </c>
      <c r="AJ73" s="35">
        <v>44019</v>
      </c>
      <c r="AK73" t="s">
        <v>1180</v>
      </c>
      <c r="AL73" t="s">
        <v>1473</v>
      </c>
      <c r="AM73" t="s">
        <v>1474</v>
      </c>
      <c r="AS73" t="s">
        <v>1399</v>
      </c>
      <c r="AU73" t="s">
        <v>1401</v>
      </c>
      <c r="AV73" t="s">
        <v>508</v>
      </c>
      <c r="AW73">
        <v>0</v>
      </c>
      <c r="AX73" t="b">
        <v>0</v>
      </c>
      <c r="AZ73" t="s">
        <v>150</v>
      </c>
      <c r="BA73" t="s">
        <v>150</v>
      </c>
      <c r="BB73">
        <v>1</v>
      </c>
      <c r="BF73" s="35">
        <v>44013</v>
      </c>
      <c r="BG73" s="35">
        <v>44125</v>
      </c>
      <c r="BH73" t="s">
        <v>1133</v>
      </c>
      <c r="BK73">
        <v>25</v>
      </c>
      <c r="BL73" t="s">
        <v>1134</v>
      </c>
      <c r="BM73" t="s">
        <v>509</v>
      </c>
      <c r="BN73" t="s">
        <v>1165</v>
      </c>
      <c r="BO73" t="s">
        <v>1380</v>
      </c>
      <c r="BP73" t="s">
        <v>1475</v>
      </c>
      <c r="BQ73" t="s">
        <v>1138</v>
      </c>
      <c r="BR73" t="s">
        <v>1476</v>
      </c>
      <c r="BS73" t="s">
        <v>1169</v>
      </c>
      <c r="BT73" t="s">
        <v>1138</v>
      </c>
      <c r="BU73">
        <v>276</v>
      </c>
      <c r="BV73">
        <v>276</v>
      </c>
      <c r="BW73" t="s">
        <v>1157</v>
      </c>
      <c r="BX73" t="s">
        <v>508</v>
      </c>
      <c r="BY73" t="b">
        <v>1</v>
      </c>
      <c r="BZ73">
        <v>2</v>
      </c>
      <c r="CB73" t="s">
        <v>1477</v>
      </c>
      <c r="CC73" t="s">
        <v>1143</v>
      </c>
      <c r="CI73" t="b">
        <v>0</v>
      </c>
      <c r="CJ73" t="s">
        <v>1186</v>
      </c>
      <c r="CK73" t="b">
        <v>1</v>
      </c>
      <c r="CL73" t="b">
        <v>0</v>
      </c>
      <c r="CM73" t="b">
        <v>1</v>
      </c>
      <c r="CN73" t="b">
        <v>1</v>
      </c>
      <c r="CO73" t="s">
        <v>140</v>
      </c>
      <c r="CP73" t="s">
        <v>140</v>
      </c>
      <c r="CQ73" t="s">
        <v>1144</v>
      </c>
      <c r="CW73" t="s">
        <v>140</v>
      </c>
      <c r="CX73" t="s">
        <v>1145</v>
      </c>
    </row>
    <row r="74" spans="1:102" x14ac:dyDescent="0.25">
      <c r="A74">
        <v>74</v>
      </c>
      <c r="C74" t="s">
        <v>1121</v>
      </c>
      <c r="D74" t="s">
        <v>722</v>
      </c>
      <c r="E74" t="s">
        <v>1247</v>
      </c>
      <c r="F74" t="s">
        <v>746</v>
      </c>
      <c r="G74" t="s">
        <v>745</v>
      </c>
      <c r="H74" t="b">
        <v>1</v>
      </c>
      <c r="I74" t="s">
        <v>747</v>
      </c>
      <c r="J74" t="s">
        <v>747</v>
      </c>
      <c r="K74" t="s">
        <v>498</v>
      </c>
      <c r="N74" t="s">
        <v>486</v>
      </c>
      <c r="O74" t="s">
        <v>485</v>
      </c>
      <c r="Q74">
        <v>0</v>
      </c>
      <c r="R74">
        <v>0</v>
      </c>
      <c r="S74" t="b">
        <v>0</v>
      </c>
      <c r="T74" t="s">
        <v>1159</v>
      </c>
      <c r="U74" t="s">
        <v>1395</v>
      </c>
      <c r="AD74">
        <v>0</v>
      </c>
      <c r="AE74">
        <v>0</v>
      </c>
      <c r="AF74">
        <v>0</v>
      </c>
      <c r="AG74">
        <v>0</v>
      </c>
      <c r="AI74" s="35">
        <v>44019</v>
      </c>
      <c r="AJ74" s="35">
        <v>44019</v>
      </c>
      <c r="AK74" t="s">
        <v>1180</v>
      </c>
      <c r="AL74" t="s">
        <v>1478</v>
      </c>
      <c r="AM74" t="s">
        <v>1479</v>
      </c>
      <c r="AP74" t="s">
        <v>1398</v>
      </c>
      <c r="AS74" t="s">
        <v>1399</v>
      </c>
      <c r="AT74" t="s">
        <v>1400</v>
      </c>
      <c r="AU74" t="s">
        <v>1401</v>
      </c>
      <c r="AV74" t="s">
        <v>494</v>
      </c>
      <c r="AW74">
        <v>0</v>
      </c>
      <c r="AX74" t="b">
        <v>0</v>
      </c>
      <c r="AZ74" t="s">
        <v>150</v>
      </c>
      <c r="BA74" t="s">
        <v>150</v>
      </c>
      <c r="BB74">
        <v>1</v>
      </c>
      <c r="BF74" s="35">
        <v>44013</v>
      </c>
      <c r="BG74" s="35">
        <v>44953</v>
      </c>
      <c r="BH74" t="s">
        <v>1133</v>
      </c>
      <c r="BK74">
        <v>25</v>
      </c>
      <c r="BL74" t="s">
        <v>1134</v>
      </c>
      <c r="BM74" t="s">
        <v>509</v>
      </c>
      <c r="BN74" t="s">
        <v>1165</v>
      </c>
      <c r="BO74" t="s">
        <v>1380</v>
      </c>
      <c r="BP74" t="s">
        <v>1480</v>
      </c>
      <c r="BQ74" t="s">
        <v>1137</v>
      </c>
      <c r="BR74" t="s">
        <v>1481</v>
      </c>
      <c r="BS74" t="s">
        <v>1169</v>
      </c>
      <c r="BT74" t="s">
        <v>1138</v>
      </c>
      <c r="BU74">
        <v>0</v>
      </c>
      <c r="BV74">
        <v>0</v>
      </c>
      <c r="BW74" t="s">
        <v>1141</v>
      </c>
      <c r="BX74" t="s">
        <v>494</v>
      </c>
      <c r="BY74" t="b">
        <v>0</v>
      </c>
      <c r="BZ74">
        <v>0</v>
      </c>
      <c r="CA74">
        <v>2</v>
      </c>
      <c r="CB74" t="s">
        <v>1482</v>
      </c>
      <c r="CC74" t="s">
        <v>1143</v>
      </c>
      <c r="CI74" t="b">
        <v>0</v>
      </c>
      <c r="CJ74" t="s">
        <v>1261</v>
      </c>
      <c r="CK74" t="b">
        <v>1</v>
      </c>
      <c r="CL74" t="b">
        <v>0</v>
      </c>
      <c r="CM74" t="b">
        <v>1</v>
      </c>
      <c r="CN74" t="b">
        <v>1</v>
      </c>
      <c r="CO74" t="s">
        <v>140</v>
      </c>
      <c r="CP74" t="s">
        <v>140</v>
      </c>
      <c r="CQ74" t="s">
        <v>1144</v>
      </c>
      <c r="CW74" t="s">
        <v>140</v>
      </c>
      <c r="CX74" t="s">
        <v>1145</v>
      </c>
    </row>
    <row r="75" spans="1:102" x14ac:dyDescent="0.25">
      <c r="A75">
        <v>75</v>
      </c>
      <c r="C75" t="s">
        <v>1121</v>
      </c>
      <c r="D75" t="s">
        <v>722</v>
      </c>
      <c r="E75" t="s">
        <v>1247</v>
      </c>
      <c r="F75" t="s">
        <v>749</v>
      </c>
      <c r="G75" t="s">
        <v>748</v>
      </c>
      <c r="H75" t="b">
        <v>1</v>
      </c>
      <c r="I75" t="s">
        <v>750</v>
      </c>
      <c r="J75" t="s">
        <v>750</v>
      </c>
      <c r="K75" t="s">
        <v>498</v>
      </c>
      <c r="N75" t="s">
        <v>486</v>
      </c>
      <c r="O75" t="s">
        <v>485</v>
      </c>
      <c r="Q75">
        <v>0</v>
      </c>
      <c r="R75">
        <v>0</v>
      </c>
      <c r="S75" t="b">
        <v>0</v>
      </c>
      <c r="T75" t="s">
        <v>1159</v>
      </c>
      <c r="U75" t="s">
        <v>1395</v>
      </c>
      <c r="AD75">
        <v>0</v>
      </c>
      <c r="AE75">
        <v>0</v>
      </c>
      <c r="AF75">
        <v>0</v>
      </c>
      <c r="AG75">
        <v>0</v>
      </c>
      <c r="AI75" s="35">
        <v>44019</v>
      </c>
      <c r="AJ75" s="35">
        <v>44019</v>
      </c>
      <c r="AK75" t="s">
        <v>1180</v>
      </c>
      <c r="AL75" t="s">
        <v>1483</v>
      </c>
      <c r="AM75" t="s">
        <v>1479</v>
      </c>
      <c r="AP75" t="s">
        <v>1398</v>
      </c>
      <c r="AS75" t="s">
        <v>1399</v>
      </c>
      <c r="AT75" t="s">
        <v>1400</v>
      </c>
      <c r="AU75" t="s">
        <v>1401</v>
      </c>
      <c r="AV75" t="s">
        <v>494</v>
      </c>
      <c r="AW75">
        <v>0</v>
      </c>
      <c r="AX75" t="b">
        <v>0</v>
      </c>
      <c r="AZ75" t="s">
        <v>150</v>
      </c>
      <c r="BA75" t="s">
        <v>150</v>
      </c>
      <c r="BB75">
        <v>1</v>
      </c>
      <c r="BF75" s="35">
        <v>44013</v>
      </c>
      <c r="BG75" s="35">
        <v>44953</v>
      </c>
      <c r="BH75" t="s">
        <v>1133</v>
      </c>
      <c r="BK75">
        <v>25</v>
      </c>
      <c r="BL75" t="s">
        <v>1134</v>
      </c>
      <c r="BM75" t="s">
        <v>509</v>
      </c>
      <c r="BN75" t="s">
        <v>1165</v>
      </c>
      <c r="BO75" t="s">
        <v>1380</v>
      </c>
      <c r="BP75" t="s">
        <v>1480</v>
      </c>
      <c r="BQ75" t="s">
        <v>1138</v>
      </c>
      <c r="BR75" t="s">
        <v>1481</v>
      </c>
      <c r="BS75" t="s">
        <v>1169</v>
      </c>
      <c r="BT75" t="s">
        <v>1138</v>
      </c>
      <c r="BU75">
        <v>0</v>
      </c>
      <c r="BV75">
        <v>0</v>
      </c>
      <c r="BW75" t="s">
        <v>1141</v>
      </c>
      <c r="BX75" t="s">
        <v>494</v>
      </c>
      <c r="BY75" t="b">
        <v>0</v>
      </c>
      <c r="BZ75">
        <v>1</v>
      </c>
      <c r="CB75" t="s">
        <v>1484</v>
      </c>
      <c r="CC75" t="s">
        <v>1143</v>
      </c>
      <c r="CI75" t="b">
        <v>0</v>
      </c>
      <c r="CJ75" t="s">
        <v>1261</v>
      </c>
      <c r="CK75" t="b">
        <v>1</v>
      </c>
      <c r="CL75" t="b">
        <v>0</v>
      </c>
      <c r="CM75" t="b">
        <v>1</v>
      </c>
      <c r="CN75" t="b">
        <v>1</v>
      </c>
      <c r="CO75" t="s">
        <v>140</v>
      </c>
      <c r="CP75" t="s">
        <v>140</v>
      </c>
      <c r="CQ75" t="s">
        <v>1144</v>
      </c>
      <c r="CW75" t="s">
        <v>140</v>
      </c>
      <c r="CX75" t="s">
        <v>1145</v>
      </c>
    </row>
    <row r="76" spans="1:102" x14ac:dyDescent="0.25">
      <c r="A76">
        <v>76</v>
      </c>
      <c r="C76" t="s">
        <v>1121</v>
      </c>
      <c r="D76" t="s">
        <v>722</v>
      </c>
      <c r="E76" t="s">
        <v>1247</v>
      </c>
      <c r="F76" t="s">
        <v>752</v>
      </c>
      <c r="G76" t="s">
        <v>751</v>
      </c>
      <c r="H76" t="b">
        <v>1</v>
      </c>
      <c r="I76" t="s">
        <v>753</v>
      </c>
      <c r="J76" t="s">
        <v>753</v>
      </c>
      <c r="K76" t="s">
        <v>498</v>
      </c>
      <c r="N76" t="s">
        <v>486</v>
      </c>
      <c r="O76" t="s">
        <v>485</v>
      </c>
      <c r="Q76">
        <v>0</v>
      </c>
      <c r="R76">
        <v>0</v>
      </c>
      <c r="S76" t="b">
        <v>0</v>
      </c>
      <c r="T76" t="s">
        <v>1159</v>
      </c>
      <c r="U76" t="s">
        <v>1395</v>
      </c>
      <c r="AD76">
        <v>0</v>
      </c>
      <c r="AE76">
        <v>0</v>
      </c>
      <c r="AF76">
        <v>0</v>
      </c>
      <c r="AG76">
        <v>0</v>
      </c>
      <c r="AI76" s="35">
        <v>44019</v>
      </c>
      <c r="AJ76" s="35">
        <v>44019</v>
      </c>
      <c r="AK76" t="s">
        <v>1180</v>
      </c>
      <c r="AL76" t="s">
        <v>1485</v>
      </c>
      <c r="AM76" t="s">
        <v>1479</v>
      </c>
      <c r="AP76" t="s">
        <v>1398</v>
      </c>
      <c r="AS76" t="s">
        <v>1399</v>
      </c>
      <c r="AT76" t="s">
        <v>1400</v>
      </c>
      <c r="AU76" t="s">
        <v>1401</v>
      </c>
      <c r="AV76" t="s">
        <v>494</v>
      </c>
      <c r="AW76">
        <v>0</v>
      </c>
      <c r="AX76" t="b">
        <v>0</v>
      </c>
      <c r="AZ76" t="s">
        <v>150</v>
      </c>
      <c r="BA76" t="s">
        <v>150</v>
      </c>
      <c r="BB76">
        <v>1</v>
      </c>
      <c r="BF76" s="35">
        <v>44013</v>
      </c>
      <c r="BG76" s="35">
        <v>44953</v>
      </c>
      <c r="BH76" t="s">
        <v>1133</v>
      </c>
      <c r="BK76">
        <v>25</v>
      </c>
      <c r="BL76" t="s">
        <v>1134</v>
      </c>
      <c r="BM76" t="s">
        <v>509</v>
      </c>
      <c r="BN76" t="s">
        <v>1165</v>
      </c>
      <c r="BO76" t="s">
        <v>1380</v>
      </c>
      <c r="BP76" t="s">
        <v>1480</v>
      </c>
      <c r="BQ76" t="s">
        <v>1138</v>
      </c>
      <c r="BR76" t="s">
        <v>1481</v>
      </c>
      <c r="BS76" t="s">
        <v>1169</v>
      </c>
      <c r="BT76" t="s">
        <v>1138</v>
      </c>
      <c r="BU76">
        <v>0</v>
      </c>
      <c r="BV76">
        <v>0</v>
      </c>
      <c r="BW76" t="s">
        <v>1141</v>
      </c>
      <c r="BX76" t="s">
        <v>494</v>
      </c>
      <c r="BY76" t="b">
        <v>0</v>
      </c>
      <c r="BZ76">
        <v>1</v>
      </c>
      <c r="CB76" t="s">
        <v>1486</v>
      </c>
      <c r="CC76" t="s">
        <v>1143</v>
      </c>
      <c r="CI76" t="b">
        <v>0</v>
      </c>
      <c r="CJ76" t="s">
        <v>1261</v>
      </c>
      <c r="CK76" t="b">
        <v>1</v>
      </c>
      <c r="CL76" t="b">
        <v>0</v>
      </c>
      <c r="CM76" t="b">
        <v>1</v>
      </c>
      <c r="CN76" t="b">
        <v>1</v>
      </c>
      <c r="CO76" t="s">
        <v>140</v>
      </c>
      <c r="CP76" t="s">
        <v>140</v>
      </c>
      <c r="CQ76" t="s">
        <v>1144</v>
      </c>
      <c r="CW76" t="s">
        <v>140</v>
      </c>
      <c r="CX76" t="s">
        <v>1145</v>
      </c>
    </row>
    <row r="77" spans="1:102" x14ac:dyDescent="0.25">
      <c r="A77">
        <v>77</v>
      </c>
      <c r="C77" t="s">
        <v>1121</v>
      </c>
      <c r="D77" t="s">
        <v>722</v>
      </c>
      <c r="E77" t="s">
        <v>1247</v>
      </c>
      <c r="F77" t="s">
        <v>755</v>
      </c>
      <c r="G77" t="s">
        <v>754</v>
      </c>
      <c r="H77" t="b">
        <v>1</v>
      </c>
      <c r="I77" t="s">
        <v>1487</v>
      </c>
      <c r="J77" t="s">
        <v>1487</v>
      </c>
      <c r="K77" t="s">
        <v>498</v>
      </c>
      <c r="N77" t="s">
        <v>486</v>
      </c>
      <c r="O77" t="s">
        <v>485</v>
      </c>
      <c r="Q77">
        <v>0</v>
      </c>
      <c r="R77">
        <v>0</v>
      </c>
      <c r="S77" t="b">
        <v>0</v>
      </c>
      <c r="T77" t="s">
        <v>1159</v>
      </c>
      <c r="U77" t="s">
        <v>1395</v>
      </c>
      <c r="V77" t="s">
        <v>1249</v>
      </c>
      <c r="AD77">
        <v>0</v>
      </c>
      <c r="AE77">
        <v>0</v>
      </c>
      <c r="AF77">
        <v>0</v>
      </c>
      <c r="AG77">
        <v>0</v>
      </c>
      <c r="AI77" s="35">
        <v>44019</v>
      </c>
      <c r="AJ77" s="35">
        <v>44019</v>
      </c>
      <c r="AK77" t="s">
        <v>1180</v>
      </c>
      <c r="AL77" t="s">
        <v>1488</v>
      </c>
      <c r="AM77" t="s">
        <v>1489</v>
      </c>
      <c r="AP77" t="s">
        <v>1398</v>
      </c>
      <c r="AS77" t="s">
        <v>1399</v>
      </c>
      <c r="AT77" t="s">
        <v>1400</v>
      </c>
      <c r="AU77" t="s">
        <v>1401</v>
      </c>
      <c r="AV77" t="s">
        <v>494</v>
      </c>
      <c r="AW77">
        <v>0</v>
      </c>
      <c r="AX77" t="b">
        <v>0</v>
      </c>
      <c r="AZ77" t="s">
        <v>150</v>
      </c>
      <c r="BA77" t="s">
        <v>150</v>
      </c>
      <c r="BB77">
        <v>1</v>
      </c>
      <c r="BF77" s="35">
        <v>44013</v>
      </c>
      <c r="BG77" s="35">
        <v>44953</v>
      </c>
      <c r="BH77" t="s">
        <v>1133</v>
      </c>
      <c r="BK77">
        <v>25</v>
      </c>
      <c r="BL77" t="s">
        <v>1134</v>
      </c>
      <c r="BM77" t="s">
        <v>509</v>
      </c>
      <c r="BN77" t="s">
        <v>1165</v>
      </c>
      <c r="BO77" t="s">
        <v>1471</v>
      </c>
      <c r="BP77" t="s">
        <v>1490</v>
      </c>
      <c r="BQ77" t="s">
        <v>1137</v>
      </c>
      <c r="BR77" t="s">
        <v>1168</v>
      </c>
      <c r="BS77" t="s">
        <v>1169</v>
      </c>
      <c r="BT77" t="s">
        <v>1138</v>
      </c>
      <c r="BU77">
        <v>103</v>
      </c>
      <c r="BV77">
        <v>0</v>
      </c>
      <c r="BW77" t="s">
        <v>1141</v>
      </c>
      <c r="BX77" t="s">
        <v>494</v>
      </c>
      <c r="BY77" t="b">
        <v>0</v>
      </c>
      <c r="BZ77">
        <v>1</v>
      </c>
      <c r="CA77">
        <v>2</v>
      </c>
      <c r="CB77" t="s">
        <v>1491</v>
      </c>
      <c r="CC77" t="s">
        <v>1143</v>
      </c>
      <c r="CI77" t="b">
        <v>0</v>
      </c>
      <c r="CJ77" t="s">
        <v>1261</v>
      </c>
      <c r="CK77" t="b">
        <v>1</v>
      </c>
      <c r="CL77" t="b">
        <v>0</v>
      </c>
      <c r="CM77" t="b">
        <v>1</v>
      </c>
      <c r="CN77" t="b">
        <v>1</v>
      </c>
      <c r="CO77" t="s">
        <v>140</v>
      </c>
      <c r="CP77" t="s">
        <v>140</v>
      </c>
      <c r="CQ77" t="s">
        <v>1144</v>
      </c>
      <c r="CW77" t="s">
        <v>140</v>
      </c>
      <c r="CX77" t="s">
        <v>1145</v>
      </c>
    </row>
    <row r="78" spans="1:102" x14ac:dyDescent="0.25">
      <c r="A78">
        <v>78</v>
      </c>
      <c r="C78" t="s">
        <v>1121</v>
      </c>
      <c r="D78" t="s">
        <v>486</v>
      </c>
      <c r="E78" t="s">
        <v>1247</v>
      </c>
      <c r="F78" t="s">
        <v>757</v>
      </c>
      <c r="G78" t="s">
        <v>757</v>
      </c>
      <c r="H78" t="b">
        <v>1</v>
      </c>
      <c r="I78" t="s">
        <v>758</v>
      </c>
      <c r="J78" t="s">
        <v>758</v>
      </c>
      <c r="K78" t="s">
        <v>1492</v>
      </c>
      <c r="N78" t="s">
        <v>486</v>
      </c>
      <c r="O78" t="s">
        <v>509</v>
      </c>
      <c r="Q78">
        <v>151</v>
      </c>
      <c r="R78">
        <v>151</v>
      </c>
      <c r="S78" t="b">
        <v>0</v>
      </c>
      <c r="U78" t="s">
        <v>158</v>
      </c>
      <c r="X78" t="s">
        <v>487</v>
      </c>
      <c r="Y78" t="s">
        <v>739</v>
      </c>
      <c r="AC78" t="s">
        <v>1127</v>
      </c>
      <c r="AD78">
        <v>0</v>
      </c>
      <c r="AE78">
        <v>0</v>
      </c>
      <c r="AF78">
        <v>0</v>
      </c>
      <c r="AG78">
        <v>0</v>
      </c>
      <c r="AI78" s="35">
        <v>44280</v>
      </c>
      <c r="AJ78" s="35">
        <v>44280</v>
      </c>
      <c r="AK78" t="s">
        <v>1180</v>
      </c>
      <c r="AL78" t="s">
        <v>1493</v>
      </c>
      <c r="AM78" t="s">
        <v>1494</v>
      </c>
      <c r="AP78" t="s">
        <v>1398</v>
      </c>
      <c r="AS78" t="s">
        <v>1399</v>
      </c>
      <c r="AT78" t="s">
        <v>1495</v>
      </c>
      <c r="AU78" t="s">
        <v>1401</v>
      </c>
      <c r="AV78" t="s">
        <v>494</v>
      </c>
      <c r="AW78">
        <v>0</v>
      </c>
      <c r="AX78" t="b">
        <v>1</v>
      </c>
      <c r="AZ78" t="s">
        <v>150</v>
      </c>
      <c r="BA78" t="s">
        <v>150</v>
      </c>
      <c r="BB78">
        <v>1</v>
      </c>
      <c r="BF78" s="35">
        <v>44294</v>
      </c>
      <c r="BH78" t="s">
        <v>1133</v>
      </c>
      <c r="BK78">
        <v>25</v>
      </c>
      <c r="BL78" t="s">
        <v>1134</v>
      </c>
      <c r="BM78" t="s">
        <v>509</v>
      </c>
      <c r="BN78" t="s">
        <v>1256</v>
      </c>
      <c r="BO78" t="s">
        <v>1496</v>
      </c>
      <c r="BP78" t="s">
        <v>1137</v>
      </c>
      <c r="BQ78" t="s">
        <v>1137</v>
      </c>
      <c r="BR78" t="s">
        <v>1258</v>
      </c>
      <c r="BS78" t="s">
        <v>1497</v>
      </c>
      <c r="BT78" t="s">
        <v>1138</v>
      </c>
      <c r="BU78">
        <v>0</v>
      </c>
      <c r="BV78">
        <v>0</v>
      </c>
      <c r="BW78" t="s">
        <v>1141</v>
      </c>
      <c r="BX78" t="s">
        <v>494</v>
      </c>
      <c r="BY78" t="b">
        <v>0</v>
      </c>
      <c r="BZ78">
        <v>1</v>
      </c>
      <c r="CA78">
        <v>1</v>
      </c>
      <c r="CB78" t="s">
        <v>1498</v>
      </c>
      <c r="CC78" t="s">
        <v>1143</v>
      </c>
      <c r="CI78" t="b">
        <v>0</v>
      </c>
      <c r="CJ78" t="s">
        <v>1299</v>
      </c>
      <c r="CK78" t="b">
        <v>1</v>
      </c>
      <c r="CL78" t="b">
        <v>0</v>
      </c>
      <c r="CM78" t="b">
        <v>1</v>
      </c>
      <c r="CN78" t="b">
        <v>1</v>
      </c>
      <c r="CO78" t="s">
        <v>140</v>
      </c>
      <c r="CP78" t="s">
        <v>140</v>
      </c>
      <c r="CQ78" t="s">
        <v>1144</v>
      </c>
      <c r="CW78" t="s">
        <v>140</v>
      </c>
      <c r="CX78" t="s">
        <v>1145</v>
      </c>
    </row>
    <row r="79" spans="1:102" x14ac:dyDescent="0.25">
      <c r="A79">
        <v>79</v>
      </c>
      <c r="C79" t="s">
        <v>1121</v>
      </c>
      <c r="D79" t="s">
        <v>486</v>
      </c>
      <c r="E79" t="s">
        <v>1247</v>
      </c>
      <c r="F79" t="s">
        <v>759</v>
      </c>
      <c r="G79" t="s">
        <v>759</v>
      </c>
      <c r="H79" t="b">
        <v>1</v>
      </c>
      <c r="I79" t="s">
        <v>760</v>
      </c>
      <c r="J79" t="s">
        <v>760</v>
      </c>
      <c r="K79" t="s">
        <v>492</v>
      </c>
      <c r="N79" t="s">
        <v>486</v>
      </c>
      <c r="O79" t="s">
        <v>485</v>
      </c>
      <c r="Q79">
        <v>0</v>
      </c>
      <c r="R79">
        <v>0</v>
      </c>
      <c r="S79" t="b">
        <v>0</v>
      </c>
      <c r="U79" t="s">
        <v>158</v>
      </c>
      <c r="X79" t="s">
        <v>487</v>
      </c>
      <c r="AC79" t="s">
        <v>1127</v>
      </c>
      <c r="AD79">
        <v>0</v>
      </c>
      <c r="AE79">
        <v>0</v>
      </c>
      <c r="AF79">
        <v>0</v>
      </c>
      <c r="AG79">
        <v>0</v>
      </c>
      <c r="AI79" s="35">
        <v>44411</v>
      </c>
      <c r="AJ79" s="35">
        <v>44411</v>
      </c>
      <c r="AK79" t="s">
        <v>1180</v>
      </c>
      <c r="AL79" t="s">
        <v>1499</v>
      </c>
      <c r="AP79" t="s">
        <v>1398</v>
      </c>
      <c r="AS79" t="s">
        <v>1399</v>
      </c>
      <c r="AT79" t="s">
        <v>1400</v>
      </c>
      <c r="AU79" t="s">
        <v>1401</v>
      </c>
      <c r="AV79" t="s">
        <v>484</v>
      </c>
      <c r="AW79">
        <v>0</v>
      </c>
      <c r="AX79" t="b">
        <v>0</v>
      </c>
      <c r="AZ79" t="s">
        <v>150</v>
      </c>
      <c r="BA79" t="s">
        <v>150</v>
      </c>
      <c r="BB79">
        <v>1</v>
      </c>
      <c r="BF79" s="35">
        <v>44409</v>
      </c>
      <c r="BG79" s="35">
        <v>44655</v>
      </c>
      <c r="BH79" t="s">
        <v>1133</v>
      </c>
      <c r="BK79">
        <v>25</v>
      </c>
      <c r="BL79" t="s">
        <v>1134</v>
      </c>
      <c r="BM79" t="s">
        <v>509</v>
      </c>
      <c r="BN79" t="s">
        <v>1500</v>
      </c>
      <c r="BO79" t="s">
        <v>1501</v>
      </c>
      <c r="BP79" t="s">
        <v>1137</v>
      </c>
      <c r="BQ79" t="s">
        <v>1138</v>
      </c>
      <c r="BR79" t="s">
        <v>1502</v>
      </c>
      <c r="BS79" t="s">
        <v>1503</v>
      </c>
      <c r="BT79" t="s">
        <v>1138</v>
      </c>
      <c r="BU79">
        <v>0</v>
      </c>
      <c r="BV79">
        <v>0</v>
      </c>
      <c r="BW79" t="s">
        <v>1197</v>
      </c>
      <c r="BX79" t="s">
        <v>484</v>
      </c>
      <c r="BY79" t="b">
        <v>0</v>
      </c>
      <c r="BZ79">
        <v>1</v>
      </c>
      <c r="CB79" t="s">
        <v>1504</v>
      </c>
      <c r="CC79" t="s">
        <v>1143</v>
      </c>
      <c r="CI79" t="b">
        <v>0</v>
      </c>
      <c r="CJ79" t="s">
        <v>1299</v>
      </c>
      <c r="CK79" t="b">
        <v>1</v>
      </c>
      <c r="CL79" t="b">
        <v>0</v>
      </c>
      <c r="CM79" t="b">
        <v>1</v>
      </c>
      <c r="CN79" t="b">
        <v>1</v>
      </c>
      <c r="CO79" t="s">
        <v>140</v>
      </c>
      <c r="CP79" t="s">
        <v>140</v>
      </c>
      <c r="CQ79" t="s">
        <v>1144</v>
      </c>
      <c r="CW79" t="s">
        <v>140</v>
      </c>
      <c r="CX79" t="s">
        <v>1145</v>
      </c>
    </row>
    <row r="80" spans="1:102" x14ac:dyDescent="0.25">
      <c r="A80">
        <v>80</v>
      </c>
      <c r="C80" t="s">
        <v>1121</v>
      </c>
      <c r="D80" t="s">
        <v>722</v>
      </c>
      <c r="E80" t="s">
        <v>1247</v>
      </c>
      <c r="F80" t="s">
        <v>762</v>
      </c>
      <c r="G80" t="s">
        <v>761</v>
      </c>
      <c r="H80" t="b">
        <v>1</v>
      </c>
      <c r="I80" t="s">
        <v>763</v>
      </c>
      <c r="J80" t="s">
        <v>763</v>
      </c>
      <c r="K80" t="s">
        <v>492</v>
      </c>
      <c r="N80" t="s">
        <v>486</v>
      </c>
      <c r="O80" t="s">
        <v>485</v>
      </c>
      <c r="Q80">
        <v>0</v>
      </c>
      <c r="R80">
        <v>0</v>
      </c>
      <c r="S80" t="b">
        <v>0</v>
      </c>
      <c r="U80" t="s">
        <v>158</v>
      </c>
      <c r="AD80">
        <v>0</v>
      </c>
      <c r="AE80">
        <v>0</v>
      </c>
      <c r="AF80">
        <v>0</v>
      </c>
      <c r="AG80">
        <v>0</v>
      </c>
      <c r="AI80" s="35">
        <v>44411</v>
      </c>
      <c r="AJ80" s="35">
        <v>44411</v>
      </c>
      <c r="AK80" t="s">
        <v>1180</v>
      </c>
      <c r="AL80" t="s">
        <v>1505</v>
      </c>
      <c r="AM80" t="s">
        <v>1506</v>
      </c>
      <c r="AP80" t="s">
        <v>1398</v>
      </c>
      <c r="AS80" t="s">
        <v>1399</v>
      </c>
      <c r="AT80" t="s">
        <v>1400</v>
      </c>
      <c r="AU80" t="s">
        <v>1401</v>
      </c>
      <c r="AV80" t="s">
        <v>484</v>
      </c>
      <c r="AW80">
        <v>0</v>
      </c>
      <c r="AX80" t="b">
        <v>0</v>
      </c>
      <c r="AZ80" t="s">
        <v>150</v>
      </c>
      <c r="BA80" t="s">
        <v>150</v>
      </c>
      <c r="BB80">
        <v>1</v>
      </c>
      <c r="BF80" s="35">
        <v>44409</v>
      </c>
      <c r="BG80" s="35">
        <v>44947</v>
      </c>
      <c r="BH80" t="s">
        <v>1133</v>
      </c>
      <c r="BK80">
        <v>25</v>
      </c>
      <c r="BL80" t="s">
        <v>1134</v>
      </c>
      <c r="BM80" t="s">
        <v>509</v>
      </c>
      <c r="BN80" t="s">
        <v>1500</v>
      </c>
      <c r="BO80" t="s">
        <v>1501</v>
      </c>
      <c r="BP80" t="s">
        <v>1137</v>
      </c>
      <c r="BQ80" t="s">
        <v>1137</v>
      </c>
      <c r="BR80" t="s">
        <v>1502</v>
      </c>
      <c r="BS80" t="s">
        <v>1503</v>
      </c>
      <c r="BT80" t="s">
        <v>1138</v>
      </c>
      <c r="BU80">
        <v>0</v>
      </c>
      <c r="BV80">
        <v>0</v>
      </c>
      <c r="BW80" t="s">
        <v>1197</v>
      </c>
      <c r="BX80" t="s">
        <v>494</v>
      </c>
      <c r="BY80" t="b">
        <v>0</v>
      </c>
      <c r="BZ80">
        <v>1</v>
      </c>
      <c r="CA80">
        <v>1</v>
      </c>
      <c r="CB80" t="s">
        <v>1507</v>
      </c>
      <c r="CC80" t="s">
        <v>1143</v>
      </c>
      <c r="CI80" t="b">
        <v>0</v>
      </c>
      <c r="CJ80" t="s">
        <v>1261</v>
      </c>
      <c r="CK80" t="b">
        <v>1</v>
      </c>
      <c r="CL80" t="b">
        <v>0</v>
      </c>
      <c r="CM80" t="b">
        <v>1</v>
      </c>
      <c r="CN80" t="b">
        <v>1</v>
      </c>
      <c r="CO80" t="s">
        <v>140</v>
      </c>
      <c r="CP80" t="s">
        <v>140</v>
      </c>
      <c r="CQ80" t="s">
        <v>1144</v>
      </c>
      <c r="CW80" t="s">
        <v>140</v>
      </c>
      <c r="CX80" t="s">
        <v>1145</v>
      </c>
    </row>
    <row r="81" spans="1:102" x14ac:dyDescent="0.25">
      <c r="A81">
        <v>82</v>
      </c>
      <c r="C81" t="s">
        <v>1121</v>
      </c>
      <c r="D81" t="s">
        <v>486</v>
      </c>
      <c r="E81" t="s">
        <v>1247</v>
      </c>
      <c r="F81" t="s">
        <v>764</v>
      </c>
      <c r="G81" t="s">
        <v>764</v>
      </c>
      <c r="H81" t="b">
        <v>1</v>
      </c>
      <c r="I81" t="s">
        <v>765</v>
      </c>
      <c r="J81" t="s">
        <v>766</v>
      </c>
      <c r="K81" t="s">
        <v>498</v>
      </c>
      <c r="N81" t="s">
        <v>486</v>
      </c>
      <c r="O81" t="s">
        <v>485</v>
      </c>
      <c r="Q81">
        <v>0</v>
      </c>
      <c r="R81">
        <v>0</v>
      </c>
      <c r="S81" t="b">
        <v>0</v>
      </c>
      <c r="U81" t="s">
        <v>158</v>
      </c>
      <c r="X81" t="s">
        <v>740</v>
      </c>
      <c r="Y81" t="s">
        <v>640</v>
      </c>
      <c r="AC81" t="s">
        <v>1127</v>
      </c>
      <c r="AD81">
        <v>0</v>
      </c>
      <c r="AE81">
        <v>0</v>
      </c>
      <c r="AF81">
        <v>0</v>
      </c>
      <c r="AG81">
        <v>0</v>
      </c>
      <c r="AI81" s="35">
        <v>44600</v>
      </c>
      <c r="AJ81" s="35">
        <v>44600</v>
      </c>
      <c r="AK81" t="s">
        <v>1180</v>
      </c>
      <c r="AL81" t="s">
        <v>1508</v>
      </c>
      <c r="AP81" t="s">
        <v>1398</v>
      </c>
      <c r="AS81" t="s">
        <v>1399</v>
      </c>
      <c r="AT81" t="s">
        <v>1400</v>
      </c>
      <c r="AU81" t="s">
        <v>1401</v>
      </c>
      <c r="AV81" t="s">
        <v>494</v>
      </c>
      <c r="AW81">
        <v>0</v>
      </c>
      <c r="AX81" t="b">
        <v>0</v>
      </c>
      <c r="AZ81" t="s">
        <v>150</v>
      </c>
      <c r="BA81" t="s">
        <v>150</v>
      </c>
      <c r="BB81">
        <v>0</v>
      </c>
      <c r="BF81" s="35">
        <v>44685</v>
      </c>
      <c r="BG81" s="35">
        <v>45042</v>
      </c>
      <c r="BH81" t="s">
        <v>1133</v>
      </c>
      <c r="BK81">
        <v>25</v>
      </c>
      <c r="BL81" t="s">
        <v>1134</v>
      </c>
      <c r="BM81" t="s">
        <v>1318</v>
      </c>
      <c r="BN81" t="s">
        <v>1165</v>
      </c>
      <c r="BO81" t="s">
        <v>1380</v>
      </c>
      <c r="BP81" t="s">
        <v>1509</v>
      </c>
      <c r="BQ81" t="s">
        <v>1138</v>
      </c>
      <c r="BR81" t="s">
        <v>1168</v>
      </c>
      <c r="BS81" t="s">
        <v>1169</v>
      </c>
      <c r="BT81" t="s">
        <v>1138</v>
      </c>
      <c r="BU81">
        <v>69</v>
      </c>
      <c r="BW81" t="s">
        <v>1141</v>
      </c>
      <c r="BX81" t="s">
        <v>494</v>
      </c>
      <c r="BY81" t="b">
        <v>0</v>
      </c>
      <c r="BZ81">
        <v>1</v>
      </c>
      <c r="CB81" t="s">
        <v>1510</v>
      </c>
      <c r="CC81" t="s">
        <v>1143</v>
      </c>
      <c r="CI81" t="b">
        <v>0</v>
      </c>
      <c r="CJ81" t="s">
        <v>1299</v>
      </c>
      <c r="CK81" t="b">
        <v>1</v>
      </c>
      <c r="CL81" t="b">
        <v>0</v>
      </c>
      <c r="CM81" t="b">
        <v>1</v>
      </c>
      <c r="CN81" t="b">
        <v>1</v>
      </c>
      <c r="CO81" t="s">
        <v>140</v>
      </c>
      <c r="CP81" t="s">
        <v>140</v>
      </c>
      <c r="CQ81" t="s">
        <v>1144</v>
      </c>
      <c r="CW81" t="s">
        <v>140</v>
      </c>
      <c r="CX81" t="s">
        <v>1145</v>
      </c>
    </row>
    <row r="82" spans="1:102" x14ac:dyDescent="0.25">
      <c r="A82">
        <v>83</v>
      </c>
      <c r="C82" t="s">
        <v>1121</v>
      </c>
      <c r="E82" t="s">
        <v>1511</v>
      </c>
      <c r="F82" t="s">
        <v>1511</v>
      </c>
      <c r="G82" t="s">
        <v>1511</v>
      </c>
      <c r="H82" t="b">
        <v>1</v>
      </c>
      <c r="I82" t="s">
        <v>1511</v>
      </c>
      <c r="J82" t="s">
        <v>1511</v>
      </c>
      <c r="N82" t="s">
        <v>486</v>
      </c>
      <c r="O82" t="s">
        <v>485</v>
      </c>
      <c r="Q82">
        <v>0</v>
      </c>
      <c r="R82">
        <v>0</v>
      </c>
      <c r="S82" t="b">
        <v>0</v>
      </c>
      <c r="U82" t="s">
        <v>137</v>
      </c>
      <c r="Y82" t="s">
        <v>1511</v>
      </c>
      <c r="AD82">
        <v>0</v>
      </c>
      <c r="AE82">
        <v>0</v>
      </c>
      <c r="AF82">
        <v>0</v>
      </c>
      <c r="AG82">
        <v>0</v>
      </c>
      <c r="AI82" s="35">
        <v>44602</v>
      </c>
      <c r="AJ82" s="35">
        <v>44602</v>
      </c>
      <c r="AK82" t="s">
        <v>1512</v>
      </c>
      <c r="AL82" t="s">
        <v>1511</v>
      </c>
      <c r="AM82" t="s">
        <v>1511</v>
      </c>
      <c r="AV82" t="s">
        <v>140</v>
      </c>
      <c r="AW82">
        <v>0</v>
      </c>
      <c r="AX82" t="b">
        <v>0</v>
      </c>
      <c r="AZ82" t="s">
        <v>150</v>
      </c>
      <c r="BA82" t="s">
        <v>150</v>
      </c>
      <c r="BB82">
        <v>0</v>
      </c>
      <c r="BF82" s="35">
        <v>44602</v>
      </c>
      <c r="BG82" s="35">
        <v>44602</v>
      </c>
      <c r="BH82" t="s">
        <v>1133</v>
      </c>
      <c r="BK82">
        <v>25</v>
      </c>
      <c r="BL82" t="s">
        <v>1134</v>
      </c>
      <c r="BY82" t="b">
        <v>0</v>
      </c>
      <c r="CC82" t="s">
        <v>1143</v>
      </c>
      <c r="CI82" t="b">
        <v>0</v>
      </c>
      <c r="CK82" t="b">
        <v>1</v>
      </c>
      <c r="CL82" t="b">
        <v>0</v>
      </c>
      <c r="CM82" t="b">
        <v>1</v>
      </c>
      <c r="CN82" t="b">
        <v>1</v>
      </c>
      <c r="CO82" t="s">
        <v>140</v>
      </c>
      <c r="CP82" t="s">
        <v>140</v>
      </c>
      <c r="CQ82" t="s">
        <v>1144</v>
      </c>
      <c r="CW82" t="s">
        <v>140</v>
      </c>
      <c r="CX82" t="s">
        <v>1145</v>
      </c>
    </row>
    <row r="83" spans="1:102" x14ac:dyDescent="0.25">
      <c r="A83">
        <v>84</v>
      </c>
      <c r="C83" t="s">
        <v>1121</v>
      </c>
      <c r="D83" t="s">
        <v>722</v>
      </c>
      <c r="E83" t="s">
        <v>1247</v>
      </c>
      <c r="F83" t="s">
        <v>768</v>
      </c>
      <c r="G83" t="s">
        <v>767</v>
      </c>
      <c r="H83" t="b">
        <v>1</v>
      </c>
      <c r="I83" t="s">
        <v>769</v>
      </c>
      <c r="J83" t="s">
        <v>769</v>
      </c>
      <c r="K83" t="s">
        <v>492</v>
      </c>
      <c r="N83" t="s">
        <v>486</v>
      </c>
      <c r="O83" t="s">
        <v>485</v>
      </c>
      <c r="Q83">
        <v>0</v>
      </c>
      <c r="R83">
        <v>0</v>
      </c>
      <c r="S83" t="b">
        <v>0</v>
      </c>
      <c r="U83" t="s">
        <v>158</v>
      </c>
      <c r="AD83">
        <v>0</v>
      </c>
      <c r="AE83">
        <v>0</v>
      </c>
      <c r="AF83">
        <v>0</v>
      </c>
      <c r="AG83">
        <v>0</v>
      </c>
      <c r="AI83" s="35">
        <v>44620</v>
      </c>
      <c r="AJ83" s="35">
        <v>44620</v>
      </c>
      <c r="AK83" t="s">
        <v>1180</v>
      </c>
      <c r="AL83" t="s">
        <v>1513</v>
      </c>
      <c r="AP83" t="s">
        <v>1398</v>
      </c>
      <c r="AS83" t="s">
        <v>1399</v>
      </c>
      <c r="AT83" t="s">
        <v>1400</v>
      </c>
      <c r="AU83" t="s">
        <v>1401</v>
      </c>
      <c r="AV83" t="s">
        <v>484</v>
      </c>
      <c r="AW83">
        <v>0</v>
      </c>
      <c r="AX83" t="b">
        <v>0</v>
      </c>
      <c r="AZ83" t="s">
        <v>150</v>
      </c>
      <c r="BA83" t="s">
        <v>150</v>
      </c>
      <c r="BB83">
        <v>1</v>
      </c>
      <c r="BF83" s="35">
        <v>44620</v>
      </c>
      <c r="BG83" s="35">
        <v>44947</v>
      </c>
      <c r="BH83" t="s">
        <v>1133</v>
      </c>
      <c r="BK83">
        <v>25</v>
      </c>
      <c r="BL83" t="s">
        <v>1134</v>
      </c>
      <c r="BM83" t="s">
        <v>509</v>
      </c>
      <c r="BN83" t="s">
        <v>1500</v>
      </c>
      <c r="BO83" t="s">
        <v>1501</v>
      </c>
      <c r="BP83" t="s">
        <v>1137</v>
      </c>
      <c r="BQ83" t="s">
        <v>1137</v>
      </c>
      <c r="BR83" t="s">
        <v>1502</v>
      </c>
      <c r="BS83" t="s">
        <v>1503</v>
      </c>
      <c r="BT83" t="s">
        <v>1138</v>
      </c>
      <c r="BU83">
        <v>0</v>
      </c>
      <c r="BV83">
        <v>0</v>
      </c>
      <c r="BW83" t="s">
        <v>1197</v>
      </c>
      <c r="BX83" t="s">
        <v>494</v>
      </c>
      <c r="BY83" t="b">
        <v>0</v>
      </c>
      <c r="BZ83">
        <v>1</v>
      </c>
      <c r="CA83">
        <v>1</v>
      </c>
      <c r="CB83" t="s">
        <v>1514</v>
      </c>
      <c r="CC83" t="s">
        <v>1143</v>
      </c>
      <c r="CI83" t="b">
        <v>0</v>
      </c>
      <c r="CJ83" t="s">
        <v>1261</v>
      </c>
      <c r="CK83" t="b">
        <v>1</v>
      </c>
      <c r="CL83" t="b">
        <v>0</v>
      </c>
      <c r="CM83" t="b">
        <v>1</v>
      </c>
      <c r="CN83" t="b">
        <v>1</v>
      </c>
      <c r="CO83" t="s">
        <v>140</v>
      </c>
      <c r="CP83" t="s">
        <v>140</v>
      </c>
      <c r="CQ83" t="s">
        <v>1144</v>
      </c>
      <c r="CW83" t="s">
        <v>140</v>
      </c>
      <c r="CX83" t="s">
        <v>1145</v>
      </c>
    </row>
    <row r="84" spans="1:102" x14ac:dyDescent="0.25">
      <c r="A84">
        <v>86</v>
      </c>
      <c r="C84" t="s">
        <v>1121</v>
      </c>
      <c r="D84" t="s">
        <v>486</v>
      </c>
      <c r="E84" t="s">
        <v>1007</v>
      </c>
      <c r="F84" t="s">
        <v>770</v>
      </c>
      <c r="G84" t="s">
        <v>770</v>
      </c>
      <c r="H84" t="b">
        <v>1</v>
      </c>
      <c r="I84" t="s">
        <v>771</v>
      </c>
      <c r="J84" t="s">
        <v>772</v>
      </c>
      <c r="K84" t="s">
        <v>1515</v>
      </c>
      <c r="N84" t="s">
        <v>486</v>
      </c>
      <c r="O84" t="s">
        <v>509</v>
      </c>
      <c r="Q84">
        <v>0</v>
      </c>
      <c r="R84">
        <v>0</v>
      </c>
      <c r="S84" t="b">
        <v>0</v>
      </c>
      <c r="U84" t="s">
        <v>1516</v>
      </c>
      <c r="Y84" t="s">
        <v>774</v>
      </c>
      <c r="AD84">
        <v>0</v>
      </c>
      <c r="AE84">
        <v>0</v>
      </c>
      <c r="AF84">
        <v>0</v>
      </c>
      <c r="AG84">
        <v>0</v>
      </c>
      <c r="AI84" s="35">
        <v>44778</v>
      </c>
      <c r="AJ84" s="35">
        <v>44778</v>
      </c>
      <c r="AK84" t="s">
        <v>1512</v>
      </c>
      <c r="AL84" t="s">
        <v>1517</v>
      </c>
      <c r="AV84" t="s">
        <v>773</v>
      </c>
      <c r="AW84">
        <v>0</v>
      </c>
      <c r="AX84" t="b">
        <v>0</v>
      </c>
      <c r="AZ84" t="s">
        <v>222</v>
      </c>
      <c r="BA84" t="s">
        <v>234</v>
      </c>
      <c r="BB84">
        <v>0</v>
      </c>
      <c r="BF84" s="35">
        <v>44378</v>
      </c>
      <c r="BH84" t="s">
        <v>1133</v>
      </c>
      <c r="BK84">
        <v>25</v>
      </c>
      <c r="BL84" t="s">
        <v>1134</v>
      </c>
      <c r="BY84" t="b">
        <v>0</v>
      </c>
      <c r="CC84" t="s">
        <v>1143</v>
      </c>
      <c r="CI84" t="b">
        <v>0</v>
      </c>
      <c r="CK84" t="b">
        <v>0</v>
      </c>
      <c r="CL84" t="b">
        <v>0</v>
      </c>
      <c r="CM84" t="b">
        <v>0</v>
      </c>
      <c r="CN84" t="b">
        <v>0</v>
      </c>
      <c r="CO84" t="s">
        <v>140</v>
      </c>
      <c r="CP84" t="s">
        <v>140</v>
      </c>
      <c r="CQ84" t="s">
        <v>1144</v>
      </c>
      <c r="CW84" t="s">
        <v>140</v>
      </c>
      <c r="CX84" t="s">
        <v>1518</v>
      </c>
    </row>
    <row r="85" spans="1:102" x14ac:dyDescent="0.25">
      <c r="A85">
        <v>87</v>
      </c>
      <c r="C85" t="s">
        <v>1121</v>
      </c>
      <c r="D85" t="s">
        <v>486</v>
      </c>
      <c r="E85" t="s">
        <v>1007</v>
      </c>
      <c r="F85" t="s">
        <v>776</v>
      </c>
      <c r="G85" t="s">
        <v>776</v>
      </c>
      <c r="H85" t="b">
        <v>1</v>
      </c>
      <c r="I85" t="s">
        <v>777</v>
      </c>
      <c r="J85" t="s">
        <v>777</v>
      </c>
      <c r="K85" t="s">
        <v>1515</v>
      </c>
      <c r="N85" t="s">
        <v>486</v>
      </c>
      <c r="O85" t="s">
        <v>509</v>
      </c>
      <c r="Q85">
        <v>0</v>
      </c>
      <c r="R85">
        <v>0</v>
      </c>
      <c r="S85" t="b">
        <v>0</v>
      </c>
      <c r="U85" t="s">
        <v>1516</v>
      </c>
      <c r="Y85" t="s">
        <v>774</v>
      </c>
      <c r="AD85">
        <v>0</v>
      </c>
      <c r="AE85">
        <v>0</v>
      </c>
      <c r="AF85">
        <v>0</v>
      </c>
      <c r="AG85">
        <v>0</v>
      </c>
      <c r="AI85" s="35">
        <v>44778</v>
      </c>
      <c r="AJ85" s="35">
        <v>44778</v>
      </c>
      <c r="AK85" t="s">
        <v>1512</v>
      </c>
      <c r="AL85" t="s">
        <v>1517</v>
      </c>
      <c r="AV85" t="s">
        <v>773</v>
      </c>
      <c r="AW85">
        <v>0</v>
      </c>
      <c r="AX85" t="b">
        <v>0</v>
      </c>
      <c r="AZ85" t="s">
        <v>222</v>
      </c>
      <c r="BA85" t="s">
        <v>232</v>
      </c>
      <c r="BB85">
        <v>0</v>
      </c>
      <c r="BF85" s="35">
        <v>44378</v>
      </c>
      <c r="BH85" t="s">
        <v>1133</v>
      </c>
      <c r="BK85">
        <v>25</v>
      </c>
      <c r="BL85" t="s">
        <v>1134</v>
      </c>
      <c r="BY85" t="b">
        <v>0</v>
      </c>
      <c r="CC85" t="s">
        <v>1143</v>
      </c>
      <c r="CI85" t="b">
        <v>0</v>
      </c>
      <c r="CK85" t="b">
        <v>0</v>
      </c>
      <c r="CL85" t="b">
        <v>0</v>
      </c>
      <c r="CM85" t="b">
        <v>0</v>
      </c>
      <c r="CN85" t="b">
        <v>0</v>
      </c>
      <c r="CO85" t="s">
        <v>140</v>
      </c>
      <c r="CP85" t="s">
        <v>140</v>
      </c>
      <c r="CQ85" t="s">
        <v>1144</v>
      </c>
      <c r="CW85" t="s">
        <v>140</v>
      </c>
      <c r="CX85" t="s">
        <v>1519</v>
      </c>
    </row>
    <row r="86" spans="1:102" x14ac:dyDescent="0.25">
      <c r="A86">
        <v>88</v>
      </c>
      <c r="C86" t="s">
        <v>1121</v>
      </c>
      <c r="D86" t="s">
        <v>486</v>
      </c>
      <c r="E86" t="s">
        <v>1007</v>
      </c>
      <c r="F86" t="s">
        <v>778</v>
      </c>
      <c r="G86" t="s">
        <v>778</v>
      </c>
      <c r="H86" t="b">
        <v>1</v>
      </c>
      <c r="I86" t="s">
        <v>779</v>
      </c>
      <c r="J86" t="s">
        <v>779</v>
      </c>
      <c r="K86" t="s">
        <v>1515</v>
      </c>
      <c r="N86" t="s">
        <v>486</v>
      </c>
      <c r="O86" t="s">
        <v>509</v>
      </c>
      <c r="Q86">
        <v>0</v>
      </c>
      <c r="R86">
        <v>0</v>
      </c>
      <c r="S86" t="b">
        <v>0</v>
      </c>
      <c r="U86" t="s">
        <v>378</v>
      </c>
      <c r="Y86" t="s">
        <v>780</v>
      </c>
      <c r="AD86">
        <v>0</v>
      </c>
      <c r="AE86">
        <v>0</v>
      </c>
      <c r="AF86">
        <v>0</v>
      </c>
      <c r="AG86">
        <v>0</v>
      </c>
      <c r="AI86" s="35">
        <v>44778</v>
      </c>
      <c r="AJ86" s="35">
        <v>44778</v>
      </c>
      <c r="AK86" t="s">
        <v>1512</v>
      </c>
      <c r="AL86" t="s">
        <v>1520</v>
      </c>
      <c r="AV86" t="s">
        <v>773</v>
      </c>
      <c r="AW86">
        <v>0</v>
      </c>
      <c r="AX86" t="b">
        <v>0</v>
      </c>
      <c r="AZ86" t="s">
        <v>378</v>
      </c>
      <c r="BA86" t="s">
        <v>383</v>
      </c>
      <c r="BB86">
        <v>0</v>
      </c>
      <c r="BF86" s="35">
        <v>44378</v>
      </c>
      <c r="BH86" t="s">
        <v>1133</v>
      </c>
      <c r="BK86">
        <v>25</v>
      </c>
      <c r="BL86" t="s">
        <v>1134</v>
      </c>
      <c r="BY86" t="b">
        <v>0</v>
      </c>
      <c r="CC86" t="s">
        <v>1143</v>
      </c>
      <c r="CI86" t="b">
        <v>0</v>
      </c>
      <c r="CK86" t="b">
        <v>0</v>
      </c>
      <c r="CL86" t="b">
        <v>0</v>
      </c>
      <c r="CM86" t="b">
        <v>0</v>
      </c>
      <c r="CN86" t="b">
        <v>0</v>
      </c>
      <c r="CO86" t="s">
        <v>140</v>
      </c>
      <c r="CP86" t="s">
        <v>140</v>
      </c>
      <c r="CQ86" t="s">
        <v>1144</v>
      </c>
      <c r="CW86" t="s">
        <v>140</v>
      </c>
      <c r="CX86" t="s">
        <v>1521</v>
      </c>
    </row>
    <row r="87" spans="1:102" x14ac:dyDescent="0.25">
      <c r="A87">
        <v>89</v>
      </c>
      <c r="C87" t="s">
        <v>1121</v>
      </c>
      <c r="D87" t="s">
        <v>486</v>
      </c>
      <c r="E87" t="s">
        <v>1007</v>
      </c>
      <c r="F87" t="s">
        <v>782</v>
      </c>
      <c r="G87" t="s">
        <v>782</v>
      </c>
      <c r="H87" t="b">
        <v>1</v>
      </c>
      <c r="I87" t="s">
        <v>783</v>
      </c>
      <c r="J87" t="s">
        <v>784</v>
      </c>
      <c r="K87" t="s">
        <v>1515</v>
      </c>
      <c r="N87" t="s">
        <v>486</v>
      </c>
      <c r="O87" t="s">
        <v>509</v>
      </c>
      <c r="Q87">
        <v>0</v>
      </c>
      <c r="R87">
        <v>0</v>
      </c>
      <c r="S87" t="b">
        <v>0</v>
      </c>
      <c r="U87" t="s">
        <v>1522</v>
      </c>
      <c r="Y87" t="s">
        <v>785</v>
      </c>
      <c r="AD87">
        <v>0</v>
      </c>
      <c r="AE87">
        <v>0</v>
      </c>
      <c r="AF87">
        <v>0</v>
      </c>
      <c r="AG87">
        <v>0</v>
      </c>
      <c r="AI87" s="35">
        <v>44781</v>
      </c>
      <c r="AJ87" s="35">
        <v>44781</v>
      </c>
      <c r="AK87" t="s">
        <v>1512</v>
      </c>
      <c r="AL87" t="s">
        <v>1523</v>
      </c>
      <c r="AV87" t="s">
        <v>773</v>
      </c>
      <c r="AW87">
        <v>0</v>
      </c>
      <c r="AX87" t="b">
        <v>0</v>
      </c>
      <c r="AZ87" t="s">
        <v>118</v>
      </c>
      <c r="BA87" t="s">
        <v>393</v>
      </c>
      <c r="BB87">
        <v>0</v>
      </c>
      <c r="BF87" s="35">
        <v>44378</v>
      </c>
      <c r="BH87" t="s">
        <v>1133</v>
      </c>
      <c r="BK87">
        <v>25</v>
      </c>
      <c r="BL87" t="s">
        <v>1134</v>
      </c>
      <c r="BY87" t="b">
        <v>0</v>
      </c>
      <c r="CC87" t="s">
        <v>1143</v>
      </c>
      <c r="CI87" t="b">
        <v>0</v>
      </c>
      <c r="CK87" t="b">
        <v>0</v>
      </c>
      <c r="CL87" t="b">
        <v>0</v>
      </c>
      <c r="CM87" t="b">
        <v>0</v>
      </c>
      <c r="CN87" t="b">
        <v>0</v>
      </c>
      <c r="CO87" t="s">
        <v>140</v>
      </c>
      <c r="CP87" t="s">
        <v>140</v>
      </c>
      <c r="CQ87" t="s">
        <v>1144</v>
      </c>
      <c r="CW87" t="s">
        <v>140</v>
      </c>
      <c r="CX87" t="s">
        <v>1524</v>
      </c>
    </row>
    <row r="88" spans="1:102" x14ac:dyDescent="0.25">
      <c r="A88">
        <v>90</v>
      </c>
      <c r="C88" t="s">
        <v>1121</v>
      </c>
      <c r="D88" t="s">
        <v>486</v>
      </c>
      <c r="E88" t="s">
        <v>1007</v>
      </c>
      <c r="F88" t="s">
        <v>787</v>
      </c>
      <c r="G88" t="s">
        <v>787</v>
      </c>
      <c r="H88" t="b">
        <v>1</v>
      </c>
      <c r="I88" t="s">
        <v>788</v>
      </c>
      <c r="J88" t="s">
        <v>789</v>
      </c>
      <c r="K88" t="s">
        <v>1515</v>
      </c>
      <c r="N88" t="s">
        <v>486</v>
      </c>
      <c r="O88" t="s">
        <v>509</v>
      </c>
      <c r="Q88">
        <v>0</v>
      </c>
      <c r="R88">
        <v>0</v>
      </c>
      <c r="S88" t="b">
        <v>0</v>
      </c>
      <c r="U88" t="s">
        <v>1522</v>
      </c>
      <c r="Y88" t="s">
        <v>785</v>
      </c>
      <c r="AD88">
        <v>0</v>
      </c>
      <c r="AE88">
        <v>0</v>
      </c>
      <c r="AF88">
        <v>0</v>
      </c>
      <c r="AG88">
        <v>0</v>
      </c>
      <c r="AI88" s="35">
        <v>44781</v>
      </c>
      <c r="AJ88" s="35">
        <v>44781</v>
      </c>
      <c r="AK88" t="s">
        <v>1512</v>
      </c>
      <c r="AL88" t="s">
        <v>1523</v>
      </c>
      <c r="AV88" t="s">
        <v>773</v>
      </c>
      <c r="AW88">
        <v>0</v>
      </c>
      <c r="AX88" t="b">
        <v>0</v>
      </c>
      <c r="AZ88" t="s">
        <v>118</v>
      </c>
      <c r="BA88" t="s">
        <v>405</v>
      </c>
      <c r="BB88">
        <v>0</v>
      </c>
      <c r="BF88" s="35">
        <v>44378</v>
      </c>
      <c r="BH88" t="s">
        <v>1133</v>
      </c>
      <c r="BK88">
        <v>25</v>
      </c>
      <c r="BL88" t="s">
        <v>1134</v>
      </c>
      <c r="BY88" t="b">
        <v>0</v>
      </c>
      <c r="CC88" t="s">
        <v>1143</v>
      </c>
      <c r="CI88" t="b">
        <v>0</v>
      </c>
      <c r="CK88" t="b">
        <v>0</v>
      </c>
      <c r="CL88" t="b">
        <v>0</v>
      </c>
      <c r="CM88" t="b">
        <v>0</v>
      </c>
      <c r="CN88" t="b">
        <v>0</v>
      </c>
      <c r="CO88" t="s">
        <v>140</v>
      </c>
      <c r="CP88" t="s">
        <v>140</v>
      </c>
      <c r="CQ88" t="s">
        <v>1144</v>
      </c>
      <c r="CW88" t="s">
        <v>140</v>
      </c>
      <c r="CX88" t="s">
        <v>1525</v>
      </c>
    </row>
    <row r="89" spans="1:102" x14ac:dyDescent="0.25">
      <c r="A89">
        <v>91</v>
      </c>
      <c r="C89" t="s">
        <v>1121</v>
      </c>
      <c r="D89" t="s">
        <v>486</v>
      </c>
      <c r="E89" t="s">
        <v>1007</v>
      </c>
      <c r="F89" t="s">
        <v>790</v>
      </c>
      <c r="G89" t="s">
        <v>790</v>
      </c>
      <c r="H89" t="b">
        <v>1</v>
      </c>
      <c r="I89" t="s">
        <v>791</v>
      </c>
      <c r="J89" t="s">
        <v>792</v>
      </c>
      <c r="K89" t="s">
        <v>1515</v>
      </c>
      <c r="N89" t="s">
        <v>486</v>
      </c>
      <c r="O89" t="s">
        <v>509</v>
      </c>
      <c r="Q89">
        <v>0</v>
      </c>
      <c r="R89">
        <v>0</v>
      </c>
      <c r="S89" t="b">
        <v>0</v>
      </c>
      <c r="U89" t="s">
        <v>1522</v>
      </c>
      <c r="Y89" t="s">
        <v>785</v>
      </c>
      <c r="AD89">
        <v>0</v>
      </c>
      <c r="AE89">
        <v>0</v>
      </c>
      <c r="AF89">
        <v>0</v>
      </c>
      <c r="AG89">
        <v>0</v>
      </c>
      <c r="AI89" s="35">
        <v>44781</v>
      </c>
      <c r="AJ89" s="35">
        <v>44781</v>
      </c>
      <c r="AK89" t="s">
        <v>1512</v>
      </c>
      <c r="AL89" t="s">
        <v>1523</v>
      </c>
      <c r="AV89" t="s">
        <v>773</v>
      </c>
      <c r="AW89">
        <v>0</v>
      </c>
      <c r="AX89" t="b">
        <v>0</v>
      </c>
      <c r="AZ89" t="s">
        <v>118</v>
      </c>
      <c r="BA89" t="s">
        <v>407</v>
      </c>
      <c r="BB89">
        <v>0</v>
      </c>
      <c r="BF89" s="35">
        <v>44378</v>
      </c>
      <c r="BH89" t="s">
        <v>1133</v>
      </c>
      <c r="BK89">
        <v>25</v>
      </c>
      <c r="BL89" t="s">
        <v>1134</v>
      </c>
      <c r="BY89" t="b">
        <v>0</v>
      </c>
      <c r="CC89" t="s">
        <v>1143</v>
      </c>
      <c r="CI89" t="b">
        <v>0</v>
      </c>
      <c r="CK89" t="b">
        <v>0</v>
      </c>
      <c r="CL89" t="b">
        <v>0</v>
      </c>
      <c r="CM89" t="b">
        <v>0</v>
      </c>
      <c r="CN89" t="b">
        <v>0</v>
      </c>
      <c r="CO89" t="s">
        <v>140</v>
      </c>
      <c r="CP89" t="s">
        <v>140</v>
      </c>
      <c r="CQ89" t="s">
        <v>1144</v>
      </c>
      <c r="CW89" t="s">
        <v>140</v>
      </c>
      <c r="CX89" t="s">
        <v>1526</v>
      </c>
    </row>
    <row r="90" spans="1:102" x14ac:dyDescent="0.25">
      <c r="A90">
        <v>92</v>
      </c>
      <c r="C90" t="s">
        <v>1121</v>
      </c>
      <c r="E90" t="s">
        <v>1511</v>
      </c>
      <c r="F90" t="s">
        <v>1511</v>
      </c>
      <c r="G90" t="s">
        <v>1511</v>
      </c>
      <c r="H90" t="b">
        <v>1</v>
      </c>
      <c r="I90" t="s">
        <v>1511</v>
      </c>
      <c r="J90" t="s">
        <v>1511</v>
      </c>
      <c r="N90" t="s">
        <v>486</v>
      </c>
      <c r="O90" t="s">
        <v>485</v>
      </c>
      <c r="Q90">
        <v>0</v>
      </c>
      <c r="R90">
        <v>0</v>
      </c>
      <c r="S90" t="b">
        <v>0</v>
      </c>
      <c r="U90" t="s">
        <v>150</v>
      </c>
      <c r="Y90" t="s">
        <v>1511</v>
      </c>
      <c r="AD90">
        <v>0</v>
      </c>
      <c r="AE90">
        <v>0</v>
      </c>
      <c r="AF90">
        <v>0</v>
      </c>
      <c r="AG90">
        <v>0</v>
      </c>
      <c r="AI90" s="35">
        <v>44790</v>
      </c>
      <c r="AJ90" s="35">
        <v>44790</v>
      </c>
      <c r="AK90" t="s">
        <v>1512</v>
      </c>
      <c r="AL90" t="s">
        <v>1511</v>
      </c>
      <c r="AM90" t="s">
        <v>1511</v>
      </c>
      <c r="AV90" t="s">
        <v>140</v>
      </c>
      <c r="AW90">
        <v>0</v>
      </c>
      <c r="AX90" t="b">
        <v>0</v>
      </c>
      <c r="AZ90" t="s">
        <v>150</v>
      </c>
      <c r="BA90" t="s">
        <v>150</v>
      </c>
      <c r="BB90">
        <v>0</v>
      </c>
      <c r="BF90" s="35">
        <v>44795</v>
      </c>
      <c r="BG90" s="35">
        <v>44795</v>
      </c>
      <c r="BH90" t="s">
        <v>1133</v>
      </c>
      <c r="BK90">
        <v>25</v>
      </c>
      <c r="BL90" t="s">
        <v>1134</v>
      </c>
      <c r="BY90" t="b">
        <v>0</v>
      </c>
      <c r="CC90" t="s">
        <v>1143</v>
      </c>
      <c r="CI90" t="b">
        <v>0</v>
      </c>
      <c r="CK90" t="b">
        <v>1</v>
      </c>
      <c r="CL90" t="b">
        <v>0</v>
      </c>
      <c r="CM90" t="b">
        <v>1</v>
      </c>
      <c r="CN90" t="b">
        <v>1</v>
      </c>
      <c r="CO90" t="s">
        <v>140</v>
      </c>
      <c r="CP90" t="s">
        <v>140</v>
      </c>
      <c r="CQ90" t="s">
        <v>1144</v>
      </c>
      <c r="CW90" t="s">
        <v>140</v>
      </c>
      <c r="CX90" t="s">
        <v>1145</v>
      </c>
    </row>
    <row r="91" spans="1:102" x14ac:dyDescent="0.25">
      <c r="A91">
        <v>93</v>
      </c>
      <c r="C91" t="s">
        <v>1121</v>
      </c>
      <c r="D91" t="s">
        <v>486</v>
      </c>
      <c r="E91" t="s">
        <v>1007</v>
      </c>
      <c r="F91" t="s">
        <v>793</v>
      </c>
      <c r="G91" t="s">
        <v>793</v>
      </c>
      <c r="H91" t="b">
        <v>1</v>
      </c>
      <c r="I91" t="s">
        <v>794</v>
      </c>
      <c r="J91" t="s">
        <v>794</v>
      </c>
      <c r="K91" t="s">
        <v>1515</v>
      </c>
      <c r="N91" t="s">
        <v>486</v>
      </c>
      <c r="O91" t="s">
        <v>509</v>
      </c>
      <c r="Q91">
        <v>0</v>
      </c>
      <c r="R91">
        <v>0</v>
      </c>
      <c r="S91" t="b">
        <v>0</v>
      </c>
      <c r="U91" t="s">
        <v>1527</v>
      </c>
      <c r="Y91" t="s">
        <v>795</v>
      </c>
      <c r="AD91">
        <v>0</v>
      </c>
      <c r="AE91">
        <v>0</v>
      </c>
      <c r="AF91">
        <v>0</v>
      </c>
      <c r="AG91">
        <v>0</v>
      </c>
      <c r="AI91" s="35">
        <v>44908</v>
      </c>
      <c r="AJ91" s="35">
        <v>44908</v>
      </c>
      <c r="AK91" t="s">
        <v>1512</v>
      </c>
      <c r="AL91" t="s">
        <v>1528</v>
      </c>
      <c r="AV91" t="s">
        <v>773</v>
      </c>
      <c r="AW91">
        <v>0</v>
      </c>
      <c r="AX91" t="b">
        <v>0</v>
      </c>
      <c r="AZ91" t="s">
        <v>88</v>
      </c>
      <c r="BA91" t="s">
        <v>89</v>
      </c>
      <c r="BB91">
        <v>0</v>
      </c>
      <c r="BF91" s="35">
        <v>44378</v>
      </c>
      <c r="BH91" t="s">
        <v>1133</v>
      </c>
      <c r="BK91">
        <v>25</v>
      </c>
      <c r="BL91" t="s">
        <v>1134</v>
      </c>
      <c r="BY91" t="b">
        <v>0</v>
      </c>
      <c r="CC91" t="s">
        <v>1143</v>
      </c>
      <c r="CI91" t="b">
        <v>0</v>
      </c>
      <c r="CK91" t="b">
        <v>0</v>
      </c>
      <c r="CL91" t="b">
        <v>0</v>
      </c>
      <c r="CM91" t="b">
        <v>0</v>
      </c>
      <c r="CN91" t="b">
        <v>0</v>
      </c>
      <c r="CO91" t="s">
        <v>140</v>
      </c>
      <c r="CP91" t="s">
        <v>140</v>
      </c>
      <c r="CQ91" t="s">
        <v>1144</v>
      </c>
      <c r="CW91" t="s">
        <v>140</v>
      </c>
      <c r="CX91" t="s">
        <v>1529</v>
      </c>
    </row>
    <row r="92" spans="1:102" x14ac:dyDescent="0.25">
      <c r="A92">
        <v>94</v>
      </c>
      <c r="C92" t="s">
        <v>1121</v>
      </c>
      <c r="D92" t="s">
        <v>486</v>
      </c>
      <c r="E92" t="s">
        <v>1007</v>
      </c>
      <c r="F92" t="s">
        <v>797</v>
      </c>
      <c r="G92" t="s">
        <v>797</v>
      </c>
      <c r="H92" t="b">
        <v>1</v>
      </c>
      <c r="I92" t="s">
        <v>798</v>
      </c>
      <c r="J92" t="s">
        <v>798</v>
      </c>
      <c r="K92" t="s">
        <v>1515</v>
      </c>
      <c r="N92" t="s">
        <v>486</v>
      </c>
      <c r="O92" t="s">
        <v>509</v>
      </c>
      <c r="Q92">
        <v>0</v>
      </c>
      <c r="R92">
        <v>0</v>
      </c>
      <c r="S92" t="b">
        <v>0</v>
      </c>
      <c r="U92" t="s">
        <v>1527</v>
      </c>
      <c r="Y92" t="s">
        <v>795</v>
      </c>
      <c r="AD92">
        <v>0</v>
      </c>
      <c r="AE92">
        <v>0</v>
      </c>
      <c r="AF92">
        <v>0</v>
      </c>
      <c r="AG92">
        <v>0</v>
      </c>
      <c r="AI92" s="35">
        <v>44908</v>
      </c>
      <c r="AJ92" s="35">
        <v>44908</v>
      </c>
      <c r="AK92" t="s">
        <v>1512</v>
      </c>
      <c r="AL92" t="s">
        <v>1528</v>
      </c>
      <c r="AV92" t="s">
        <v>773</v>
      </c>
      <c r="AW92">
        <v>0</v>
      </c>
      <c r="AX92" t="b">
        <v>0</v>
      </c>
      <c r="AZ92" t="s">
        <v>88</v>
      </c>
      <c r="BA92" t="s">
        <v>92</v>
      </c>
      <c r="BB92">
        <v>0</v>
      </c>
      <c r="BF92" s="35">
        <v>44378</v>
      </c>
      <c r="BH92" t="s">
        <v>1133</v>
      </c>
      <c r="BK92">
        <v>25</v>
      </c>
      <c r="BL92" t="s">
        <v>1134</v>
      </c>
      <c r="BY92" t="b">
        <v>0</v>
      </c>
      <c r="CC92" t="s">
        <v>1143</v>
      </c>
      <c r="CI92" t="b">
        <v>0</v>
      </c>
      <c r="CK92" t="b">
        <v>0</v>
      </c>
      <c r="CL92" t="b">
        <v>0</v>
      </c>
      <c r="CM92" t="b">
        <v>0</v>
      </c>
      <c r="CN92" t="b">
        <v>0</v>
      </c>
      <c r="CO92" t="s">
        <v>140</v>
      </c>
      <c r="CP92" t="s">
        <v>140</v>
      </c>
      <c r="CQ92" t="s">
        <v>1144</v>
      </c>
      <c r="CW92" t="s">
        <v>140</v>
      </c>
      <c r="CX92" t="s">
        <v>1530</v>
      </c>
    </row>
    <row r="93" spans="1:102" x14ac:dyDescent="0.25">
      <c r="A93">
        <v>95</v>
      </c>
      <c r="C93" t="s">
        <v>1121</v>
      </c>
      <c r="D93" t="s">
        <v>486</v>
      </c>
      <c r="E93" t="s">
        <v>1007</v>
      </c>
      <c r="F93" t="s">
        <v>799</v>
      </c>
      <c r="G93" t="s">
        <v>799</v>
      </c>
      <c r="H93" t="b">
        <v>1</v>
      </c>
      <c r="I93" t="s">
        <v>800</v>
      </c>
      <c r="J93" t="s">
        <v>800</v>
      </c>
      <c r="K93" t="s">
        <v>1515</v>
      </c>
      <c r="N93" t="s">
        <v>486</v>
      </c>
      <c r="O93" t="s">
        <v>509</v>
      </c>
      <c r="Q93">
        <v>0</v>
      </c>
      <c r="R93">
        <v>0</v>
      </c>
      <c r="S93" t="b">
        <v>0</v>
      </c>
      <c r="U93" t="s">
        <v>1527</v>
      </c>
      <c r="Y93" t="s">
        <v>795</v>
      </c>
      <c r="AD93">
        <v>0</v>
      </c>
      <c r="AE93">
        <v>0</v>
      </c>
      <c r="AF93">
        <v>0</v>
      </c>
      <c r="AG93">
        <v>0</v>
      </c>
      <c r="AI93" s="35">
        <v>44908</v>
      </c>
      <c r="AJ93" s="35">
        <v>44908</v>
      </c>
      <c r="AK93" t="s">
        <v>1512</v>
      </c>
      <c r="AL93" t="s">
        <v>1528</v>
      </c>
      <c r="AV93" t="s">
        <v>773</v>
      </c>
      <c r="AW93">
        <v>0</v>
      </c>
      <c r="AX93" t="b">
        <v>0</v>
      </c>
      <c r="AZ93" t="s">
        <v>88</v>
      </c>
      <c r="BA93" t="s">
        <v>94</v>
      </c>
      <c r="BB93">
        <v>0</v>
      </c>
      <c r="BF93" s="35">
        <v>44378</v>
      </c>
      <c r="BH93" t="s">
        <v>1133</v>
      </c>
      <c r="BK93">
        <v>25</v>
      </c>
      <c r="BL93" t="s">
        <v>1134</v>
      </c>
      <c r="BY93" t="b">
        <v>0</v>
      </c>
      <c r="CC93" t="s">
        <v>1143</v>
      </c>
      <c r="CI93" t="b">
        <v>0</v>
      </c>
      <c r="CK93" t="b">
        <v>0</v>
      </c>
      <c r="CL93" t="b">
        <v>0</v>
      </c>
      <c r="CM93" t="b">
        <v>0</v>
      </c>
      <c r="CN93" t="b">
        <v>0</v>
      </c>
      <c r="CO93" t="s">
        <v>140</v>
      </c>
      <c r="CP93" t="s">
        <v>140</v>
      </c>
      <c r="CQ93" t="s">
        <v>1144</v>
      </c>
      <c r="CW93" t="s">
        <v>140</v>
      </c>
      <c r="CX93" t="s">
        <v>1531</v>
      </c>
    </row>
    <row r="94" spans="1:102" x14ac:dyDescent="0.25">
      <c r="A94">
        <v>96</v>
      </c>
      <c r="C94" t="s">
        <v>1121</v>
      </c>
      <c r="D94" t="s">
        <v>486</v>
      </c>
      <c r="E94" t="s">
        <v>1007</v>
      </c>
      <c r="F94" t="s">
        <v>801</v>
      </c>
      <c r="G94" t="s">
        <v>801</v>
      </c>
      <c r="H94" t="b">
        <v>1</v>
      </c>
      <c r="I94" t="s">
        <v>802</v>
      </c>
      <c r="J94" t="s">
        <v>803</v>
      </c>
      <c r="K94" t="s">
        <v>1515</v>
      </c>
      <c r="N94" t="s">
        <v>486</v>
      </c>
      <c r="O94" t="s">
        <v>509</v>
      </c>
      <c r="Q94">
        <v>0</v>
      </c>
      <c r="R94">
        <v>0</v>
      </c>
      <c r="S94" t="b">
        <v>0</v>
      </c>
      <c r="U94" t="s">
        <v>1527</v>
      </c>
      <c r="Y94" t="s">
        <v>795</v>
      </c>
      <c r="AD94">
        <v>0</v>
      </c>
      <c r="AE94">
        <v>0</v>
      </c>
      <c r="AF94">
        <v>0</v>
      </c>
      <c r="AG94">
        <v>0</v>
      </c>
      <c r="AI94" s="35">
        <v>44908</v>
      </c>
      <c r="AJ94" s="35">
        <v>44908</v>
      </c>
      <c r="AK94" t="s">
        <v>1512</v>
      </c>
      <c r="AL94" t="s">
        <v>1528</v>
      </c>
      <c r="AV94" t="s">
        <v>773</v>
      </c>
      <c r="AW94">
        <v>0</v>
      </c>
      <c r="AX94" t="b">
        <v>0</v>
      </c>
      <c r="AZ94" t="s">
        <v>88</v>
      </c>
      <c r="BA94" t="s">
        <v>96</v>
      </c>
      <c r="BB94">
        <v>0</v>
      </c>
      <c r="BF94" s="35">
        <v>44378</v>
      </c>
      <c r="BH94" t="s">
        <v>1133</v>
      </c>
      <c r="BK94">
        <v>25</v>
      </c>
      <c r="BL94" t="s">
        <v>1134</v>
      </c>
      <c r="BY94" t="b">
        <v>0</v>
      </c>
      <c r="CC94" t="s">
        <v>1143</v>
      </c>
      <c r="CI94" t="b">
        <v>0</v>
      </c>
      <c r="CK94" t="b">
        <v>0</v>
      </c>
      <c r="CL94" t="b">
        <v>0</v>
      </c>
      <c r="CM94" t="b">
        <v>0</v>
      </c>
      <c r="CN94" t="b">
        <v>0</v>
      </c>
      <c r="CO94" t="s">
        <v>140</v>
      </c>
      <c r="CP94" t="s">
        <v>140</v>
      </c>
      <c r="CQ94" t="s">
        <v>1144</v>
      </c>
      <c r="CW94" t="s">
        <v>140</v>
      </c>
      <c r="CX94" t="s">
        <v>1532</v>
      </c>
    </row>
    <row r="95" spans="1:102" x14ac:dyDescent="0.25">
      <c r="A95">
        <v>97</v>
      </c>
      <c r="C95" t="s">
        <v>1121</v>
      </c>
      <c r="D95" t="s">
        <v>486</v>
      </c>
      <c r="E95" t="s">
        <v>1007</v>
      </c>
      <c r="F95" t="s">
        <v>804</v>
      </c>
      <c r="G95" t="s">
        <v>804</v>
      </c>
      <c r="H95" t="b">
        <v>1</v>
      </c>
      <c r="I95" t="s">
        <v>805</v>
      </c>
      <c r="J95" t="s">
        <v>805</v>
      </c>
      <c r="K95" t="s">
        <v>1515</v>
      </c>
      <c r="N95" t="s">
        <v>486</v>
      </c>
      <c r="O95" t="s">
        <v>509</v>
      </c>
      <c r="Q95">
        <v>0</v>
      </c>
      <c r="R95">
        <v>0</v>
      </c>
      <c r="S95" t="b">
        <v>0</v>
      </c>
      <c r="U95" t="s">
        <v>1527</v>
      </c>
      <c r="Y95" t="s">
        <v>795</v>
      </c>
      <c r="AD95">
        <v>0</v>
      </c>
      <c r="AE95">
        <v>0</v>
      </c>
      <c r="AF95">
        <v>0</v>
      </c>
      <c r="AG95">
        <v>0</v>
      </c>
      <c r="AI95" s="35">
        <v>44908</v>
      </c>
      <c r="AJ95" s="35">
        <v>44908</v>
      </c>
      <c r="AK95" t="s">
        <v>1512</v>
      </c>
      <c r="AL95" t="s">
        <v>1528</v>
      </c>
      <c r="AV95" t="s">
        <v>773</v>
      </c>
      <c r="AW95">
        <v>0</v>
      </c>
      <c r="AX95" t="b">
        <v>0</v>
      </c>
      <c r="AZ95" t="s">
        <v>88</v>
      </c>
      <c r="BA95" t="s">
        <v>102</v>
      </c>
      <c r="BB95">
        <v>0</v>
      </c>
      <c r="BF95" s="35">
        <v>44378</v>
      </c>
      <c r="BH95" t="s">
        <v>1133</v>
      </c>
      <c r="BK95">
        <v>25</v>
      </c>
      <c r="BL95" t="s">
        <v>1134</v>
      </c>
      <c r="BY95" t="b">
        <v>0</v>
      </c>
      <c r="CC95" t="s">
        <v>1143</v>
      </c>
      <c r="CI95" t="b">
        <v>0</v>
      </c>
      <c r="CK95" t="b">
        <v>0</v>
      </c>
      <c r="CL95" t="b">
        <v>0</v>
      </c>
      <c r="CM95" t="b">
        <v>0</v>
      </c>
      <c r="CN95" t="b">
        <v>0</v>
      </c>
      <c r="CO95" t="s">
        <v>140</v>
      </c>
      <c r="CP95" t="s">
        <v>140</v>
      </c>
      <c r="CQ95" t="s">
        <v>1144</v>
      </c>
      <c r="CW95" t="s">
        <v>140</v>
      </c>
      <c r="CX95" t="s">
        <v>1533</v>
      </c>
    </row>
    <row r="96" spans="1:102" x14ac:dyDescent="0.25">
      <c r="A96">
        <v>98</v>
      </c>
      <c r="C96" t="s">
        <v>1121</v>
      </c>
      <c r="D96" t="s">
        <v>486</v>
      </c>
      <c r="E96" t="s">
        <v>1007</v>
      </c>
      <c r="F96" t="s">
        <v>806</v>
      </c>
      <c r="G96" t="s">
        <v>806</v>
      </c>
      <c r="H96" t="b">
        <v>1</v>
      </c>
      <c r="I96" t="s">
        <v>807</v>
      </c>
      <c r="J96" t="s">
        <v>807</v>
      </c>
      <c r="K96" t="s">
        <v>1515</v>
      </c>
      <c r="N96" t="s">
        <v>486</v>
      </c>
      <c r="O96" t="s">
        <v>509</v>
      </c>
      <c r="Q96">
        <v>0</v>
      </c>
      <c r="R96">
        <v>0</v>
      </c>
      <c r="S96" t="b">
        <v>0</v>
      </c>
      <c r="U96" t="s">
        <v>1527</v>
      </c>
      <c r="Y96" t="s">
        <v>795</v>
      </c>
      <c r="AD96">
        <v>0</v>
      </c>
      <c r="AE96">
        <v>0</v>
      </c>
      <c r="AF96">
        <v>0</v>
      </c>
      <c r="AG96">
        <v>0</v>
      </c>
      <c r="AI96" s="35">
        <v>44908</v>
      </c>
      <c r="AJ96" s="35">
        <v>44908</v>
      </c>
      <c r="AK96" t="s">
        <v>1512</v>
      </c>
      <c r="AL96" t="s">
        <v>1528</v>
      </c>
      <c r="AV96" t="s">
        <v>773</v>
      </c>
      <c r="AW96">
        <v>0</v>
      </c>
      <c r="AX96" t="b">
        <v>0</v>
      </c>
      <c r="AZ96" t="s">
        <v>88</v>
      </c>
      <c r="BA96" t="s">
        <v>104</v>
      </c>
      <c r="BB96">
        <v>0</v>
      </c>
      <c r="BF96" s="35">
        <v>44378</v>
      </c>
      <c r="BH96" t="s">
        <v>1133</v>
      </c>
      <c r="BK96">
        <v>25</v>
      </c>
      <c r="BL96" t="s">
        <v>1134</v>
      </c>
      <c r="BY96" t="b">
        <v>0</v>
      </c>
      <c r="CC96" t="s">
        <v>1143</v>
      </c>
      <c r="CI96" t="b">
        <v>0</v>
      </c>
      <c r="CK96" t="b">
        <v>0</v>
      </c>
      <c r="CL96" t="b">
        <v>0</v>
      </c>
      <c r="CM96" t="b">
        <v>0</v>
      </c>
      <c r="CN96" t="b">
        <v>0</v>
      </c>
      <c r="CO96" t="s">
        <v>140</v>
      </c>
      <c r="CP96" t="s">
        <v>140</v>
      </c>
      <c r="CQ96" t="s">
        <v>1144</v>
      </c>
      <c r="CW96" t="s">
        <v>140</v>
      </c>
      <c r="CX96" t="s">
        <v>1534</v>
      </c>
    </row>
    <row r="97" spans="1:102" x14ac:dyDescent="0.25">
      <c r="A97">
        <v>99</v>
      </c>
      <c r="C97" t="s">
        <v>1121</v>
      </c>
      <c r="D97" t="s">
        <v>486</v>
      </c>
      <c r="E97" t="s">
        <v>1007</v>
      </c>
      <c r="F97" t="s">
        <v>808</v>
      </c>
      <c r="G97" t="s">
        <v>808</v>
      </c>
      <c r="H97" t="b">
        <v>1</v>
      </c>
      <c r="I97" t="s">
        <v>809</v>
      </c>
      <c r="J97" t="s">
        <v>809</v>
      </c>
      <c r="K97" t="s">
        <v>1515</v>
      </c>
      <c r="N97" t="s">
        <v>486</v>
      </c>
      <c r="O97" t="s">
        <v>509</v>
      </c>
      <c r="Q97">
        <v>0</v>
      </c>
      <c r="R97">
        <v>0</v>
      </c>
      <c r="S97" t="b">
        <v>0</v>
      </c>
      <c r="U97" t="s">
        <v>1527</v>
      </c>
      <c r="Y97" t="s">
        <v>795</v>
      </c>
      <c r="AD97">
        <v>0</v>
      </c>
      <c r="AE97">
        <v>0</v>
      </c>
      <c r="AF97">
        <v>0</v>
      </c>
      <c r="AG97">
        <v>0</v>
      </c>
      <c r="AI97" s="35">
        <v>44908</v>
      </c>
      <c r="AJ97" s="35">
        <v>44908</v>
      </c>
      <c r="AK97" t="s">
        <v>1512</v>
      </c>
      <c r="AL97" t="s">
        <v>1528</v>
      </c>
      <c r="AV97" t="s">
        <v>773</v>
      </c>
      <c r="AW97">
        <v>0</v>
      </c>
      <c r="AX97" t="b">
        <v>0</v>
      </c>
      <c r="AZ97" t="s">
        <v>88</v>
      </c>
      <c r="BA97" t="s">
        <v>108</v>
      </c>
      <c r="BB97">
        <v>0</v>
      </c>
      <c r="BF97" s="35">
        <v>44378</v>
      </c>
      <c r="BH97" t="s">
        <v>1133</v>
      </c>
      <c r="BK97">
        <v>25</v>
      </c>
      <c r="BL97" t="s">
        <v>1134</v>
      </c>
      <c r="BY97" t="b">
        <v>0</v>
      </c>
      <c r="CC97" t="s">
        <v>1143</v>
      </c>
      <c r="CI97" t="b">
        <v>0</v>
      </c>
      <c r="CK97" t="b">
        <v>0</v>
      </c>
      <c r="CL97" t="b">
        <v>0</v>
      </c>
      <c r="CM97" t="b">
        <v>0</v>
      </c>
      <c r="CN97" t="b">
        <v>0</v>
      </c>
      <c r="CO97" t="s">
        <v>140</v>
      </c>
      <c r="CP97" t="s">
        <v>140</v>
      </c>
      <c r="CQ97" t="s">
        <v>1144</v>
      </c>
      <c r="CW97" t="s">
        <v>140</v>
      </c>
      <c r="CX97" t="s">
        <v>1535</v>
      </c>
    </row>
    <row r="98" spans="1:102" x14ac:dyDescent="0.25">
      <c r="A98">
        <v>100</v>
      </c>
      <c r="C98" t="s">
        <v>1121</v>
      </c>
      <c r="D98" t="s">
        <v>486</v>
      </c>
      <c r="E98" t="s">
        <v>1007</v>
      </c>
      <c r="F98" t="s">
        <v>810</v>
      </c>
      <c r="G98" t="s">
        <v>810</v>
      </c>
      <c r="H98" t="b">
        <v>1</v>
      </c>
      <c r="I98" t="s">
        <v>811</v>
      </c>
      <c r="J98" t="s">
        <v>811</v>
      </c>
      <c r="K98" t="s">
        <v>1515</v>
      </c>
      <c r="N98" t="s">
        <v>486</v>
      </c>
      <c r="O98" t="s">
        <v>509</v>
      </c>
      <c r="Q98">
        <v>0</v>
      </c>
      <c r="R98">
        <v>0</v>
      </c>
      <c r="S98" t="b">
        <v>0</v>
      </c>
      <c r="U98" t="s">
        <v>1527</v>
      </c>
      <c r="Y98" t="s">
        <v>795</v>
      </c>
      <c r="AD98">
        <v>0</v>
      </c>
      <c r="AE98">
        <v>0</v>
      </c>
      <c r="AF98">
        <v>0</v>
      </c>
      <c r="AG98">
        <v>0</v>
      </c>
      <c r="AI98" s="35">
        <v>44908</v>
      </c>
      <c r="AJ98" s="35">
        <v>44908</v>
      </c>
      <c r="AK98" t="s">
        <v>1512</v>
      </c>
      <c r="AL98" t="s">
        <v>1528</v>
      </c>
      <c r="AV98" t="s">
        <v>773</v>
      </c>
      <c r="AW98">
        <v>0</v>
      </c>
      <c r="AX98" t="b">
        <v>0</v>
      </c>
      <c r="AZ98" t="s">
        <v>88</v>
      </c>
      <c r="BA98" t="s">
        <v>112</v>
      </c>
      <c r="BB98">
        <v>0</v>
      </c>
      <c r="BF98" s="35">
        <v>44378</v>
      </c>
      <c r="BH98" t="s">
        <v>1133</v>
      </c>
      <c r="BK98">
        <v>25</v>
      </c>
      <c r="BL98" t="s">
        <v>1134</v>
      </c>
      <c r="BY98" t="b">
        <v>0</v>
      </c>
      <c r="CC98" t="s">
        <v>1143</v>
      </c>
      <c r="CI98" t="b">
        <v>0</v>
      </c>
      <c r="CK98" t="b">
        <v>0</v>
      </c>
      <c r="CL98" t="b">
        <v>0</v>
      </c>
      <c r="CM98" t="b">
        <v>0</v>
      </c>
      <c r="CN98" t="b">
        <v>0</v>
      </c>
      <c r="CO98" t="s">
        <v>140</v>
      </c>
      <c r="CP98" t="s">
        <v>140</v>
      </c>
      <c r="CQ98" t="s">
        <v>1144</v>
      </c>
      <c r="CW98" t="s">
        <v>140</v>
      </c>
      <c r="CX98" t="s">
        <v>1536</v>
      </c>
    </row>
    <row r="99" spans="1:102" x14ac:dyDescent="0.25">
      <c r="A99">
        <v>101</v>
      </c>
      <c r="C99" t="s">
        <v>1121</v>
      </c>
      <c r="D99" t="s">
        <v>486</v>
      </c>
      <c r="E99" t="s">
        <v>1007</v>
      </c>
      <c r="F99" t="s">
        <v>812</v>
      </c>
      <c r="G99" t="s">
        <v>812</v>
      </c>
      <c r="H99" t="b">
        <v>1</v>
      </c>
      <c r="I99" t="s">
        <v>813</v>
      </c>
      <c r="J99" t="s">
        <v>813</v>
      </c>
      <c r="K99" t="s">
        <v>1515</v>
      </c>
      <c r="N99" t="s">
        <v>486</v>
      </c>
      <c r="O99" t="s">
        <v>509</v>
      </c>
      <c r="Q99">
        <v>0</v>
      </c>
      <c r="R99">
        <v>0</v>
      </c>
      <c r="S99" t="b">
        <v>0</v>
      </c>
      <c r="U99" t="s">
        <v>1527</v>
      </c>
      <c r="Y99" t="s">
        <v>795</v>
      </c>
      <c r="AD99">
        <v>0</v>
      </c>
      <c r="AE99">
        <v>0</v>
      </c>
      <c r="AF99">
        <v>0</v>
      </c>
      <c r="AG99">
        <v>0</v>
      </c>
      <c r="AI99" s="35">
        <v>44908</v>
      </c>
      <c r="AJ99" s="35">
        <v>44908</v>
      </c>
      <c r="AK99" t="s">
        <v>1512</v>
      </c>
      <c r="AL99" t="s">
        <v>1528</v>
      </c>
      <c r="AV99" t="s">
        <v>773</v>
      </c>
      <c r="AW99">
        <v>0</v>
      </c>
      <c r="AX99" t="b">
        <v>0</v>
      </c>
      <c r="AZ99" t="s">
        <v>88</v>
      </c>
      <c r="BA99" t="s">
        <v>114</v>
      </c>
      <c r="BB99">
        <v>0</v>
      </c>
      <c r="BF99" s="35">
        <v>44378</v>
      </c>
      <c r="BH99" t="s">
        <v>1133</v>
      </c>
      <c r="BK99">
        <v>25</v>
      </c>
      <c r="BL99" t="s">
        <v>1134</v>
      </c>
      <c r="BY99" t="b">
        <v>0</v>
      </c>
      <c r="CC99" t="s">
        <v>1143</v>
      </c>
      <c r="CI99" t="b">
        <v>0</v>
      </c>
      <c r="CK99" t="b">
        <v>0</v>
      </c>
      <c r="CL99" t="b">
        <v>0</v>
      </c>
      <c r="CM99" t="b">
        <v>0</v>
      </c>
      <c r="CN99" t="b">
        <v>0</v>
      </c>
      <c r="CO99" t="s">
        <v>140</v>
      </c>
      <c r="CP99" t="s">
        <v>140</v>
      </c>
      <c r="CQ99" t="s">
        <v>1144</v>
      </c>
      <c r="CW99" t="s">
        <v>140</v>
      </c>
      <c r="CX99" t="s">
        <v>1537</v>
      </c>
    </row>
    <row r="100" spans="1:102" x14ac:dyDescent="0.25">
      <c r="A100">
        <v>102</v>
      </c>
      <c r="C100" t="s">
        <v>1121</v>
      </c>
      <c r="D100" t="s">
        <v>486</v>
      </c>
      <c r="E100" t="s">
        <v>1007</v>
      </c>
      <c r="F100" t="s">
        <v>814</v>
      </c>
      <c r="G100" t="s">
        <v>814</v>
      </c>
      <c r="H100" t="b">
        <v>1</v>
      </c>
      <c r="I100" t="s">
        <v>186</v>
      </c>
      <c r="J100" t="s">
        <v>186</v>
      </c>
      <c r="K100" t="s">
        <v>1515</v>
      </c>
      <c r="N100" t="s">
        <v>486</v>
      </c>
      <c r="O100" t="s">
        <v>509</v>
      </c>
      <c r="Q100">
        <v>0</v>
      </c>
      <c r="R100">
        <v>0</v>
      </c>
      <c r="S100" t="b">
        <v>0</v>
      </c>
      <c r="U100" t="s">
        <v>1538</v>
      </c>
      <c r="Y100" t="s">
        <v>815</v>
      </c>
      <c r="AD100">
        <v>0</v>
      </c>
      <c r="AE100">
        <v>0</v>
      </c>
      <c r="AF100">
        <v>0</v>
      </c>
      <c r="AG100">
        <v>0</v>
      </c>
      <c r="AI100" s="35">
        <v>44908</v>
      </c>
      <c r="AJ100" s="35">
        <v>44908</v>
      </c>
      <c r="AK100" t="s">
        <v>1512</v>
      </c>
      <c r="AL100" t="s">
        <v>1539</v>
      </c>
      <c r="AV100" t="s">
        <v>773</v>
      </c>
      <c r="AW100">
        <v>0</v>
      </c>
      <c r="AX100" t="b">
        <v>0</v>
      </c>
      <c r="AZ100" t="s">
        <v>84</v>
      </c>
      <c r="BA100" t="s">
        <v>185</v>
      </c>
      <c r="BB100">
        <v>0</v>
      </c>
      <c r="BF100" s="35">
        <v>44378</v>
      </c>
      <c r="BH100" t="s">
        <v>1133</v>
      </c>
      <c r="BK100">
        <v>25</v>
      </c>
      <c r="BL100" t="s">
        <v>1134</v>
      </c>
      <c r="BY100" t="b">
        <v>0</v>
      </c>
      <c r="CC100" t="s">
        <v>1143</v>
      </c>
      <c r="CI100" t="b">
        <v>0</v>
      </c>
      <c r="CK100" t="b">
        <v>0</v>
      </c>
      <c r="CL100" t="b">
        <v>0</v>
      </c>
      <c r="CM100" t="b">
        <v>0</v>
      </c>
      <c r="CN100" t="b">
        <v>0</v>
      </c>
      <c r="CO100" t="s">
        <v>140</v>
      </c>
      <c r="CP100" t="s">
        <v>140</v>
      </c>
      <c r="CQ100" t="s">
        <v>1144</v>
      </c>
      <c r="CW100" t="s">
        <v>140</v>
      </c>
      <c r="CX100" t="s">
        <v>1540</v>
      </c>
    </row>
    <row r="101" spans="1:102" x14ac:dyDescent="0.25">
      <c r="A101">
        <v>103</v>
      </c>
      <c r="C101" t="s">
        <v>1121</v>
      </c>
      <c r="D101" t="s">
        <v>486</v>
      </c>
      <c r="E101" t="s">
        <v>1007</v>
      </c>
      <c r="F101" t="s">
        <v>816</v>
      </c>
      <c r="G101" t="s">
        <v>816</v>
      </c>
      <c r="H101" t="b">
        <v>1</v>
      </c>
      <c r="I101" t="s">
        <v>172</v>
      </c>
      <c r="J101" t="s">
        <v>172</v>
      </c>
      <c r="K101" t="s">
        <v>1515</v>
      </c>
      <c r="N101" t="s">
        <v>486</v>
      </c>
      <c r="O101" t="s">
        <v>509</v>
      </c>
      <c r="Q101">
        <v>0</v>
      </c>
      <c r="R101">
        <v>0</v>
      </c>
      <c r="S101" t="b">
        <v>0</v>
      </c>
      <c r="U101" t="s">
        <v>1538</v>
      </c>
      <c r="Y101" t="s">
        <v>815</v>
      </c>
      <c r="AD101">
        <v>0</v>
      </c>
      <c r="AE101">
        <v>0</v>
      </c>
      <c r="AF101">
        <v>0</v>
      </c>
      <c r="AG101">
        <v>0</v>
      </c>
      <c r="AI101" s="35">
        <v>44908</v>
      </c>
      <c r="AJ101" s="35">
        <v>44908</v>
      </c>
      <c r="AK101" t="s">
        <v>1512</v>
      </c>
      <c r="AL101" t="s">
        <v>1539</v>
      </c>
      <c r="AV101" t="s">
        <v>773</v>
      </c>
      <c r="AW101">
        <v>0</v>
      </c>
      <c r="AX101" t="b">
        <v>0</v>
      </c>
      <c r="AZ101" t="s">
        <v>84</v>
      </c>
      <c r="BA101" t="s">
        <v>171</v>
      </c>
      <c r="BB101">
        <v>0</v>
      </c>
      <c r="BF101" s="35">
        <v>44378</v>
      </c>
      <c r="BH101" t="s">
        <v>1133</v>
      </c>
      <c r="BK101">
        <v>25</v>
      </c>
      <c r="BL101" t="s">
        <v>1134</v>
      </c>
      <c r="BY101" t="b">
        <v>0</v>
      </c>
      <c r="CC101" t="s">
        <v>1143</v>
      </c>
      <c r="CI101" t="b">
        <v>0</v>
      </c>
      <c r="CK101" t="b">
        <v>0</v>
      </c>
      <c r="CL101" t="b">
        <v>0</v>
      </c>
      <c r="CM101" t="b">
        <v>0</v>
      </c>
      <c r="CN101" t="b">
        <v>0</v>
      </c>
      <c r="CO101" t="s">
        <v>140</v>
      </c>
      <c r="CP101" t="s">
        <v>140</v>
      </c>
      <c r="CQ101" t="s">
        <v>1144</v>
      </c>
      <c r="CW101" t="s">
        <v>140</v>
      </c>
      <c r="CX101" t="s">
        <v>1541</v>
      </c>
    </row>
    <row r="102" spans="1:102" x14ac:dyDescent="0.25">
      <c r="A102">
        <v>104</v>
      </c>
      <c r="C102" t="s">
        <v>1121</v>
      </c>
      <c r="D102" t="s">
        <v>486</v>
      </c>
      <c r="E102" t="s">
        <v>1007</v>
      </c>
      <c r="F102" t="s">
        <v>817</v>
      </c>
      <c r="G102" t="s">
        <v>817</v>
      </c>
      <c r="H102" t="b">
        <v>1</v>
      </c>
      <c r="I102" t="s">
        <v>188</v>
      </c>
      <c r="J102" t="s">
        <v>188</v>
      </c>
      <c r="K102" t="s">
        <v>1515</v>
      </c>
      <c r="N102" t="s">
        <v>486</v>
      </c>
      <c r="O102" t="s">
        <v>509</v>
      </c>
      <c r="Q102">
        <v>0</v>
      </c>
      <c r="R102">
        <v>0</v>
      </c>
      <c r="S102" t="b">
        <v>0</v>
      </c>
      <c r="U102" t="s">
        <v>1538</v>
      </c>
      <c r="Y102" t="s">
        <v>815</v>
      </c>
      <c r="AD102">
        <v>0</v>
      </c>
      <c r="AE102">
        <v>0</v>
      </c>
      <c r="AF102">
        <v>0</v>
      </c>
      <c r="AG102">
        <v>0</v>
      </c>
      <c r="AI102" s="35">
        <v>44908</v>
      </c>
      <c r="AJ102" s="35">
        <v>44908</v>
      </c>
      <c r="AK102" t="s">
        <v>1512</v>
      </c>
      <c r="AL102" t="s">
        <v>1539</v>
      </c>
      <c r="AV102" t="s">
        <v>773</v>
      </c>
      <c r="AW102">
        <v>0</v>
      </c>
      <c r="AX102" t="b">
        <v>0</v>
      </c>
      <c r="AZ102" t="s">
        <v>84</v>
      </c>
      <c r="BA102" t="s">
        <v>187</v>
      </c>
      <c r="BB102">
        <v>0</v>
      </c>
      <c r="BF102" s="35">
        <v>44378</v>
      </c>
      <c r="BH102" t="s">
        <v>1133</v>
      </c>
      <c r="BK102">
        <v>25</v>
      </c>
      <c r="BL102" t="s">
        <v>1134</v>
      </c>
      <c r="BY102" t="b">
        <v>0</v>
      </c>
      <c r="CC102" t="s">
        <v>1143</v>
      </c>
      <c r="CI102" t="b">
        <v>0</v>
      </c>
      <c r="CK102" t="b">
        <v>0</v>
      </c>
      <c r="CL102" t="b">
        <v>0</v>
      </c>
      <c r="CM102" t="b">
        <v>0</v>
      </c>
      <c r="CN102" t="b">
        <v>0</v>
      </c>
      <c r="CO102" t="s">
        <v>140</v>
      </c>
      <c r="CP102" t="s">
        <v>140</v>
      </c>
      <c r="CQ102" t="s">
        <v>1144</v>
      </c>
      <c r="CW102" t="s">
        <v>140</v>
      </c>
      <c r="CX102" t="s">
        <v>1542</v>
      </c>
    </row>
    <row r="103" spans="1:102" x14ac:dyDescent="0.25">
      <c r="A103">
        <v>105</v>
      </c>
      <c r="C103" t="s">
        <v>1121</v>
      </c>
      <c r="D103" t="s">
        <v>486</v>
      </c>
      <c r="E103" t="s">
        <v>1007</v>
      </c>
      <c r="F103" t="s">
        <v>818</v>
      </c>
      <c r="G103" t="s">
        <v>818</v>
      </c>
      <c r="H103" t="b">
        <v>1</v>
      </c>
      <c r="I103" t="s">
        <v>190</v>
      </c>
      <c r="J103" t="s">
        <v>190</v>
      </c>
      <c r="K103" t="s">
        <v>1515</v>
      </c>
      <c r="N103" t="s">
        <v>486</v>
      </c>
      <c r="O103" t="s">
        <v>509</v>
      </c>
      <c r="Q103">
        <v>0</v>
      </c>
      <c r="R103">
        <v>0</v>
      </c>
      <c r="S103" t="b">
        <v>0</v>
      </c>
      <c r="U103" t="s">
        <v>1538</v>
      </c>
      <c r="Y103" t="s">
        <v>815</v>
      </c>
      <c r="AD103">
        <v>0</v>
      </c>
      <c r="AE103">
        <v>0</v>
      </c>
      <c r="AF103">
        <v>0</v>
      </c>
      <c r="AG103">
        <v>0</v>
      </c>
      <c r="AI103" s="35">
        <v>44908</v>
      </c>
      <c r="AJ103" s="35">
        <v>44908</v>
      </c>
      <c r="AK103" t="s">
        <v>1512</v>
      </c>
      <c r="AL103" t="s">
        <v>1539</v>
      </c>
      <c r="AV103" t="s">
        <v>773</v>
      </c>
      <c r="AW103">
        <v>0</v>
      </c>
      <c r="AX103" t="b">
        <v>0</v>
      </c>
      <c r="AZ103" t="s">
        <v>84</v>
      </c>
      <c r="BA103" t="s">
        <v>189</v>
      </c>
      <c r="BB103">
        <v>0</v>
      </c>
      <c r="BF103" s="35">
        <v>44378</v>
      </c>
      <c r="BH103" t="s">
        <v>1133</v>
      </c>
      <c r="BK103">
        <v>25</v>
      </c>
      <c r="BL103" t="s">
        <v>1134</v>
      </c>
      <c r="BY103" t="b">
        <v>0</v>
      </c>
      <c r="CC103" t="s">
        <v>1143</v>
      </c>
      <c r="CI103" t="b">
        <v>0</v>
      </c>
      <c r="CK103" t="b">
        <v>0</v>
      </c>
      <c r="CL103" t="b">
        <v>0</v>
      </c>
      <c r="CM103" t="b">
        <v>0</v>
      </c>
      <c r="CN103" t="b">
        <v>0</v>
      </c>
      <c r="CO103" t="s">
        <v>140</v>
      </c>
      <c r="CP103" t="s">
        <v>140</v>
      </c>
      <c r="CQ103" t="s">
        <v>1144</v>
      </c>
      <c r="CW103" t="s">
        <v>140</v>
      </c>
      <c r="CX103" t="s">
        <v>1543</v>
      </c>
    </row>
    <row r="104" spans="1:102" x14ac:dyDescent="0.25">
      <c r="A104">
        <v>106</v>
      </c>
      <c r="C104" t="s">
        <v>1121</v>
      </c>
      <c r="D104" t="s">
        <v>486</v>
      </c>
      <c r="E104" t="s">
        <v>1007</v>
      </c>
      <c r="F104" t="s">
        <v>819</v>
      </c>
      <c r="G104" t="s">
        <v>819</v>
      </c>
      <c r="H104" t="b">
        <v>1</v>
      </c>
      <c r="I104" t="s">
        <v>176</v>
      </c>
      <c r="J104" t="s">
        <v>176</v>
      </c>
      <c r="K104" t="s">
        <v>1515</v>
      </c>
      <c r="N104" t="s">
        <v>486</v>
      </c>
      <c r="O104" t="s">
        <v>509</v>
      </c>
      <c r="Q104">
        <v>0</v>
      </c>
      <c r="R104">
        <v>0</v>
      </c>
      <c r="S104" t="b">
        <v>0</v>
      </c>
      <c r="U104" t="s">
        <v>1538</v>
      </c>
      <c r="Y104" t="s">
        <v>815</v>
      </c>
      <c r="AD104">
        <v>0</v>
      </c>
      <c r="AE104">
        <v>0</v>
      </c>
      <c r="AF104">
        <v>0</v>
      </c>
      <c r="AG104">
        <v>0</v>
      </c>
      <c r="AI104" s="35">
        <v>44908</v>
      </c>
      <c r="AJ104" s="35">
        <v>44908</v>
      </c>
      <c r="AK104" t="s">
        <v>1512</v>
      </c>
      <c r="AL104" t="s">
        <v>1539</v>
      </c>
      <c r="AV104" t="s">
        <v>773</v>
      </c>
      <c r="AW104">
        <v>0</v>
      </c>
      <c r="AX104" t="b">
        <v>0</v>
      </c>
      <c r="AZ104" t="s">
        <v>84</v>
      </c>
      <c r="BA104" t="s">
        <v>175</v>
      </c>
      <c r="BB104">
        <v>0</v>
      </c>
      <c r="BF104" s="35">
        <v>44378</v>
      </c>
      <c r="BH104" t="s">
        <v>1133</v>
      </c>
      <c r="BK104">
        <v>25</v>
      </c>
      <c r="BL104" t="s">
        <v>1134</v>
      </c>
      <c r="BY104" t="b">
        <v>0</v>
      </c>
      <c r="CC104" t="s">
        <v>1143</v>
      </c>
      <c r="CI104" t="b">
        <v>0</v>
      </c>
      <c r="CK104" t="b">
        <v>0</v>
      </c>
      <c r="CL104" t="b">
        <v>0</v>
      </c>
      <c r="CM104" t="b">
        <v>0</v>
      </c>
      <c r="CN104" t="b">
        <v>0</v>
      </c>
      <c r="CO104" t="s">
        <v>140</v>
      </c>
      <c r="CP104" t="s">
        <v>140</v>
      </c>
      <c r="CQ104" t="s">
        <v>1144</v>
      </c>
      <c r="CW104" t="s">
        <v>140</v>
      </c>
      <c r="CX104" t="s">
        <v>1544</v>
      </c>
    </row>
    <row r="105" spans="1:102" x14ac:dyDescent="0.25">
      <c r="A105">
        <v>107</v>
      </c>
      <c r="C105" t="s">
        <v>1121</v>
      </c>
      <c r="D105" t="s">
        <v>486</v>
      </c>
      <c r="E105" t="s">
        <v>1007</v>
      </c>
      <c r="F105" t="s">
        <v>820</v>
      </c>
      <c r="G105" t="s">
        <v>820</v>
      </c>
      <c r="H105" t="b">
        <v>1</v>
      </c>
      <c r="I105" t="s">
        <v>174</v>
      </c>
      <c r="J105" t="s">
        <v>174</v>
      </c>
      <c r="K105" t="s">
        <v>1515</v>
      </c>
      <c r="N105" t="s">
        <v>486</v>
      </c>
      <c r="O105" t="s">
        <v>509</v>
      </c>
      <c r="Q105">
        <v>0</v>
      </c>
      <c r="R105">
        <v>0</v>
      </c>
      <c r="S105" t="b">
        <v>0</v>
      </c>
      <c r="U105" t="s">
        <v>1538</v>
      </c>
      <c r="Y105" t="s">
        <v>815</v>
      </c>
      <c r="AD105">
        <v>0</v>
      </c>
      <c r="AE105">
        <v>0</v>
      </c>
      <c r="AF105">
        <v>0</v>
      </c>
      <c r="AG105">
        <v>0</v>
      </c>
      <c r="AI105" s="35">
        <v>44908</v>
      </c>
      <c r="AJ105" s="35">
        <v>44908</v>
      </c>
      <c r="AK105" t="s">
        <v>1512</v>
      </c>
      <c r="AL105" t="s">
        <v>1539</v>
      </c>
      <c r="AV105" t="s">
        <v>773</v>
      </c>
      <c r="AW105">
        <v>0</v>
      </c>
      <c r="AX105" t="b">
        <v>0</v>
      </c>
      <c r="AZ105" t="s">
        <v>84</v>
      </c>
      <c r="BA105" t="s">
        <v>173</v>
      </c>
      <c r="BB105">
        <v>0</v>
      </c>
      <c r="BF105" s="35">
        <v>44378</v>
      </c>
      <c r="BH105" t="s">
        <v>1133</v>
      </c>
      <c r="BK105">
        <v>25</v>
      </c>
      <c r="BL105" t="s">
        <v>1134</v>
      </c>
      <c r="BY105" t="b">
        <v>0</v>
      </c>
      <c r="CC105" t="s">
        <v>1143</v>
      </c>
      <c r="CI105" t="b">
        <v>0</v>
      </c>
      <c r="CK105" t="b">
        <v>0</v>
      </c>
      <c r="CL105" t="b">
        <v>0</v>
      </c>
      <c r="CM105" t="b">
        <v>0</v>
      </c>
      <c r="CN105" t="b">
        <v>0</v>
      </c>
      <c r="CO105" t="s">
        <v>140</v>
      </c>
      <c r="CP105" t="s">
        <v>140</v>
      </c>
      <c r="CQ105" t="s">
        <v>1144</v>
      </c>
      <c r="CW105" t="s">
        <v>140</v>
      </c>
      <c r="CX105" t="s">
        <v>1545</v>
      </c>
    </row>
    <row r="106" spans="1:102" x14ac:dyDescent="0.25">
      <c r="A106">
        <v>108</v>
      </c>
      <c r="C106" t="s">
        <v>1121</v>
      </c>
      <c r="D106" t="s">
        <v>486</v>
      </c>
      <c r="E106" t="s">
        <v>1007</v>
      </c>
      <c r="F106" t="s">
        <v>821</v>
      </c>
      <c r="G106" t="s">
        <v>821</v>
      </c>
      <c r="H106" t="b">
        <v>1</v>
      </c>
      <c r="I106" t="s">
        <v>192</v>
      </c>
      <c r="J106" t="s">
        <v>192</v>
      </c>
      <c r="K106" t="s">
        <v>1515</v>
      </c>
      <c r="N106" t="s">
        <v>486</v>
      </c>
      <c r="O106" t="s">
        <v>509</v>
      </c>
      <c r="Q106">
        <v>0</v>
      </c>
      <c r="R106">
        <v>0</v>
      </c>
      <c r="S106" t="b">
        <v>0</v>
      </c>
      <c r="U106" t="s">
        <v>1538</v>
      </c>
      <c r="Y106" t="s">
        <v>815</v>
      </c>
      <c r="AD106">
        <v>0</v>
      </c>
      <c r="AE106">
        <v>0</v>
      </c>
      <c r="AF106">
        <v>0</v>
      </c>
      <c r="AG106">
        <v>0</v>
      </c>
      <c r="AI106" s="35">
        <v>44908</v>
      </c>
      <c r="AJ106" s="35">
        <v>44908</v>
      </c>
      <c r="AK106" t="s">
        <v>1512</v>
      </c>
      <c r="AL106" t="s">
        <v>1539</v>
      </c>
      <c r="AV106" t="s">
        <v>773</v>
      </c>
      <c r="AW106">
        <v>0</v>
      </c>
      <c r="AX106" t="b">
        <v>0</v>
      </c>
      <c r="AZ106" t="s">
        <v>84</v>
      </c>
      <c r="BA106" t="s">
        <v>191</v>
      </c>
      <c r="BB106">
        <v>0</v>
      </c>
      <c r="BF106" s="35">
        <v>44378</v>
      </c>
      <c r="BH106" t="s">
        <v>1133</v>
      </c>
      <c r="BK106">
        <v>25</v>
      </c>
      <c r="BL106" t="s">
        <v>1134</v>
      </c>
      <c r="BY106" t="b">
        <v>0</v>
      </c>
      <c r="CC106" t="s">
        <v>1143</v>
      </c>
      <c r="CI106" t="b">
        <v>0</v>
      </c>
      <c r="CK106" t="b">
        <v>0</v>
      </c>
      <c r="CL106" t="b">
        <v>0</v>
      </c>
      <c r="CM106" t="b">
        <v>0</v>
      </c>
      <c r="CN106" t="b">
        <v>0</v>
      </c>
      <c r="CO106" t="s">
        <v>140</v>
      </c>
      <c r="CP106" t="s">
        <v>140</v>
      </c>
      <c r="CQ106" t="s">
        <v>1144</v>
      </c>
      <c r="CW106" t="s">
        <v>140</v>
      </c>
      <c r="CX106" t="s">
        <v>1546</v>
      </c>
    </row>
    <row r="107" spans="1:102" x14ac:dyDescent="0.25">
      <c r="A107">
        <v>109</v>
      </c>
      <c r="C107" t="s">
        <v>1121</v>
      </c>
      <c r="D107" t="s">
        <v>486</v>
      </c>
      <c r="E107" t="s">
        <v>1007</v>
      </c>
      <c r="F107" t="s">
        <v>822</v>
      </c>
      <c r="G107" t="s">
        <v>822</v>
      </c>
      <c r="H107" t="b">
        <v>1</v>
      </c>
      <c r="I107" t="s">
        <v>194</v>
      </c>
      <c r="J107" t="s">
        <v>194</v>
      </c>
      <c r="K107" t="s">
        <v>1515</v>
      </c>
      <c r="N107" t="s">
        <v>486</v>
      </c>
      <c r="O107" t="s">
        <v>509</v>
      </c>
      <c r="Q107">
        <v>0</v>
      </c>
      <c r="R107">
        <v>0</v>
      </c>
      <c r="S107" t="b">
        <v>0</v>
      </c>
      <c r="U107" t="s">
        <v>1538</v>
      </c>
      <c r="Y107" t="s">
        <v>815</v>
      </c>
      <c r="AD107">
        <v>0</v>
      </c>
      <c r="AE107">
        <v>0</v>
      </c>
      <c r="AF107">
        <v>0</v>
      </c>
      <c r="AG107">
        <v>0</v>
      </c>
      <c r="AI107" s="35">
        <v>44908</v>
      </c>
      <c r="AJ107" s="35">
        <v>44908</v>
      </c>
      <c r="AK107" t="s">
        <v>1512</v>
      </c>
      <c r="AL107" t="s">
        <v>1539</v>
      </c>
      <c r="AV107" t="s">
        <v>773</v>
      </c>
      <c r="AW107">
        <v>0</v>
      </c>
      <c r="AX107" t="b">
        <v>0</v>
      </c>
      <c r="AZ107" t="s">
        <v>84</v>
      </c>
      <c r="BA107" t="s">
        <v>193</v>
      </c>
      <c r="BB107">
        <v>0</v>
      </c>
      <c r="BF107" s="35">
        <v>44378</v>
      </c>
      <c r="BH107" t="s">
        <v>1133</v>
      </c>
      <c r="BK107">
        <v>25</v>
      </c>
      <c r="BL107" t="s">
        <v>1134</v>
      </c>
      <c r="BY107" t="b">
        <v>0</v>
      </c>
      <c r="CC107" t="s">
        <v>1143</v>
      </c>
      <c r="CI107" t="b">
        <v>0</v>
      </c>
      <c r="CK107" t="b">
        <v>0</v>
      </c>
      <c r="CL107" t="b">
        <v>0</v>
      </c>
      <c r="CM107" t="b">
        <v>0</v>
      </c>
      <c r="CN107" t="b">
        <v>0</v>
      </c>
      <c r="CO107" t="s">
        <v>140</v>
      </c>
      <c r="CP107" t="s">
        <v>140</v>
      </c>
      <c r="CQ107" t="s">
        <v>1144</v>
      </c>
      <c r="CW107" t="s">
        <v>140</v>
      </c>
      <c r="CX107" t="s">
        <v>1547</v>
      </c>
    </row>
    <row r="108" spans="1:102" x14ac:dyDescent="0.25">
      <c r="A108">
        <v>110</v>
      </c>
      <c r="C108" t="s">
        <v>1121</v>
      </c>
      <c r="D108" t="s">
        <v>486</v>
      </c>
      <c r="E108" t="s">
        <v>1007</v>
      </c>
      <c r="F108" t="s">
        <v>823</v>
      </c>
      <c r="G108" t="s">
        <v>823</v>
      </c>
      <c r="H108" t="b">
        <v>1</v>
      </c>
      <c r="I108" t="s">
        <v>180</v>
      </c>
      <c r="J108" t="s">
        <v>180</v>
      </c>
      <c r="K108" t="s">
        <v>1515</v>
      </c>
      <c r="N108" t="s">
        <v>486</v>
      </c>
      <c r="O108" t="s">
        <v>509</v>
      </c>
      <c r="Q108">
        <v>0</v>
      </c>
      <c r="R108">
        <v>0</v>
      </c>
      <c r="S108" t="b">
        <v>0</v>
      </c>
      <c r="U108" t="s">
        <v>1538</v>
      </c>
      <c r="Y108" t="s">
        <v>815</v>
      </c>
      <c r="AD108">
        <v>0</v>
      </c>
      <c r="AE108">
        <v>0</v>
      </c>
      <c r="AF108">
        <v>0</v>
      </c>
      <c r="AG108">
        <v>0</v>
      </c>
      <c r="AI108" s="35">
        <v>44908</v>
      </c>
      <c r="AJ108" s="35">
        <v>44908</v>
      </c>
      <c r="AK108" t="s">
        <v>1512</v>
      </c>
      <c r="AL108" t="s">
        <v>1539</v>
      </c>
      <c r="AV108" t="s">
        <v>773</v>
      </c>
      <c r="AW108">
        <v>0</v>
      </c>
      <c r="AX108" t="b">
        <v>0</v>
      </c>
      <c r="AZ108" t="s">
        <v>84</v>
      </c>
      <c r="BA108" t="s">
        <v>179</v>
      </c>
      <c r="BB108">
        <v>0</v>
      </c>
      <c r="BF108" s="35">
        <v>44378</v>
      </c>
      <c r="BH108" t="s">
        <v>1133</v>
      </c>
      <c r="BK108">
        <v>25</v>
      </c>
      <c r="BL108" t="s">
        <v>1134</v>
      </c>
      <c r="BY108" t="b">
        <v>0</v>
      </c>
      <c r="CC108" t="s">
        <v>1143</v>
      </c>
      <c r="CI108" t="b">
        <v>0</v>
      </c>
      <c r="CK108" t="b">
        <v>0</v>
      </c>
      <c r="CL108" t="b">
        <v>0</v>
      </c>
      <c r="CM108" t="b">
        <v>0</v>
      </c>
      <c r="CN108" t="b">
        <v>0</v>
      </c>
      <c r="CO108" t="s">
        <v>140</v>
      </c>
      <c r="CP108" t="s">
        <v>140</v>
      </c>
      <c r="CQ108" t="s">
        <v>1144</v>
      </c>
      <c r="CW108" t="s">
        <v>140</v>
      </c>
      <c r="CX108" t="s">
        <v>1548</v>
      </c>
    </row>
    <row r="109" spans="1:102" x14ac:dyDescent="0.25">
      <c r="A109">
        <v>111</v>
      </c>
      <c r="C109" t="s">
        <v>1121</v>
      </c>
      <c r="D109" t="s">
        <v>486</v>
      </c>
      <c r="E109" t="s">
        <v>1007</v>
      </c>
      <c r="F109" t="s">
        <v>824</v>
      </c>
      <c r="G109" t="s">
        <v>824</v>
      </c>
      <c r="H109" t="b">
        <v>1</v>
      </c>
      <c r="I109" t="s">
        <v>182</v>
      </c>
      <c r="J109" t="s">
        <v>182</v>
      </c>
      <c r="K109" t="s">
        <v>1515</v>
      </c>
      <c r="N109" t="s">
        <v>486</v>
      </c>
      <c r="O109" t="s">
        <v>509</v>
      </c>
      <c r="Q109">
        <v>0</v>
      </c>
      <c r="R109">
        <v>0</v>
      </c>
      <c r="S109" t="b">
        <v>0</v>
      </c>
      <c r="U109" t="s">
        <v>1538</v>
      </c>
      <c r="Y109" t="s">
        <v>815</v>
      </c>
      <c r="AD109">
        <v>0</v>
      </c>
      <c r="AE109">
        <v>0</v>
      </c>
      <c r="AF109">
        <v>0</v>
      </c>
      <c r="AG109">
        <v>0</v>
      </c>
      <c r="AI109" s="35">
        <v>44908</v>
      </c>
      <c r="AJ109" s="35">
        <v>44908</v>
      </c>
      <c r="AK109" t="s">
        <v>1512</v>
      </c>
      <c r="AL109" t="s">
        <v>1539</v>
      </c>
      <c r="AV109" t="s">
        <v>773</v>
      </c>
      <c r="AW109">
        <v>0</v>
      </c>
      <c r="AX109" t="b">
        <v>0</v>
      </c>
      <c r="AZ109" t="s">
        <v>84</v>
      </c>
      <c r="BA109" t="s">
        <v>181</v>
      </c>
      <c r="BB109">
        <v>0</v>
      </c>
      <c r="BF109" s="35">
        <v>44378</v>
      </c>
      <c r="BH109" t="s">
        <v>1133</v>
      </c>
      <c r="BK109">
        <v>25</v>
      </c>
      <c r="BL109" t="s">
        <v>1134</v>
      </c>
      <c r="BY109" t="b">
        <v>0</v>
      </c>
      <c r="CC109" t="s">
        <v>1143</v>
      </c>
      <c r="CI109" t="b">
        <v>0</v>
      </c>
      <c r="CK109" t="b">
        <v>0</v>
      </c>
      <c r="CL109" t="b">
        <v>0</v>
      </c>
      <c r="CM109" t="b">
        <v>0</v>
      </c>
      <c r="CN109" t="b">
        <v>0</v>
      </c>
      <c r="CO109" t="s">
        <v>140</v>
      </c>
      <c r="CP109" t="s">
        <v>140</v>
      </c>
      <c r="CQ109" t="s">
        <v>1144</v>
      </c>
      <c r="CW109" t="s">
        <v>140</v>
      </c>
      <c r="CX109" t="s">
        <v>1549</v>
      </c>
    </row>
    <row r="110" spans="1:102" x14ac:dyDescent="0.25">
      <c r="A110">
        <v>112</v>
      </c>
      <c r="C110" t="s">
        <v>1121</v>
      </c>
      <c r="D110" t="s">
        <v>486</v>
      </c>
      <c r="E110" t="s">
        <v>1007</v>
      </c>
      <c r="F110" t="s">
        <v>825</v>
      </c>
      <c r="G110" t="s">
        <v>825</v>
      </c>
      <c r="H110" t="b">
        <v>1</v>
      </c>
      <c r="I110" t="s">
        <v>178</v>
      </c>
      <c r="J110" t="s">
        <v>178</v>
      </c>
      <c r="K110" t="s">
        <v>1515</v>
      </c>
      <c r="N110" t="s">
        <v>486</v>
      </c>
      <c r="O110" t="s">
        <v>509</v>
      </c>
      <c r="Q110">
        <v>0</v>
      </c>
      <c r="R110">
        <v>0</v>
      </c>
      <c r="S110" t="b">
        <v>0</v>
      </c>
      <c r="U110" t="s">
        <v>1538</v>
      </c>
      <c r="Y110" t="s">
        <v>815</v>
      </c>
      <c r="AD110">
        <v>0</v>
      </c>
      <c r="AE110">
        <v>0</v>
      </c>
      <c r="AF110">
        <v>0</v>
      </c>
      <c r="AG110">
        <v>0</v>
      </c>
      <c r="AI110" s="35">
        <v>44908</v>
      </c>
      <c r="AJ110" s="35">
        <v>44908</v>
      </c>
      <c r="AK110" t="s">
        <v>1512</v>
      </c>
      <c r="AL110" t="s">
        <v>1539</v>
      </c>
      <c r="AV110" t="s">
        <v>773</v>
      </c>
      <c r="AW110">
        <v>0</v>
      </c>
      <c r="AX110" t="b">
        <v>0</v>
      </c>
      <c r="AZ110" t="s">
        <v>84</v>
      </c>
      <c r="BA110" t="s">
        <v>177</v>
      </c>
      <c r="BB110">
        <v>0</v>
      </c>
      <c r="BF110" s="35">
        <v>44378</v>
      </c>
      <c r="BH110" t="s">
        <v>1133</v>
      </c>
      <c r="BK110">
        <v>25</v>
      </c>
      <c r="BL110" t="s">
        <v>1134</v>
      </c>
      <c r="BY110" t="b">
        <v>0</v>
      </c>
      <c r="CC110" t="s">
        <v>1143</v>
      </c>
      <c r="CI110" t="b">
        <v>0</v>
      </c>
      <c r="CK110" t="b">
        <v>0</v>
      </c>
      <c r="CL110" t="b">
        <v>0</v>
      </c>
      <c r="CM110" t="b">
        <v>0</v>
      </c>
      <c r="CN110" t="b">
        <v>0</v>
      </c>
      <c r="CO110" t="s">
        <v>140</v>
      </c>
      <c r="CP110" t="s">
        <v>140</v>
      </c>
      <c r="CQ110" t="s">
        <v>1144</v>
      </c>
      <c r="CW110" t="s">
        <v>140</v>
      </c>
      <c r="CX110" t="s">
        <v>1550</v>
      </c>
    </row>
    <row r="111" spans="1:102" x14ac:dyDescent="0.25">
      <c r="A111">
        <v>113</v>
      </c>
      <c r="C111" t="s">
        <v>1121</v>
      </c>
      <c r="D111" t="s">
        <v>486</v>
      </c>
      <c r="E111" t="s">
        <v>1007</v>
      </c>
      <c r="F111" t="s">
        <v>826</v>
      </c>
      <c r="G111" t="s">
        <v>826</v>
      </c>
      <c r="H111" t="b">
        <v>1</v>
      </c>
      <c r="I111" t="s">
        <v>827</v>
      </c>
      <c r="J111" t="s">
        <v>827</v>
      </c>
      <c r="K111" t="s">
        <v>1515</v>
      </c>
      <c r="N111" t="s">
        <v>486</v>
      </c>
      <c r="O111" t="s">
        <v>509</v>
      </c>
      <c r="Q111">
        <v>0</v>
      </c>
      <c r="R111">
        <v>0</v>
      </c>
      <c r="S111" t="b">
        <v>0</v>
      </c>
      <c r="U111" t="s">
        <v>1538</v>
      </c>
      <c r="Y111" t="s">
        <v>815</v>
      </c>
      <c r="AD111">
        <v>0</v>
      </c>
      <c r="AE111">
        <v>0</v>
      </c>
      <c r="AF111">
        <v>0</v>
      </c>
      <c r="AG111">
        <v>0</v>
      </c>
      <c r="AI111" s="35">
        <v>44908</v>
      </c>
      <c r="AJ111" s="35">
        <v>44908</v>
      </c>
      <c r="AK111" t="s">
        <v>1512</v>
      </c>
      <c r="AL111" t="s">
        <v>1551</v>
      </c>
      <c r="AV111" t="s">
        <v>773</v>
      </c>
      <c r="AW111">
        <v>0</v>
      </c>
      <c r="AX111" t="b">
        <v>0</v>
      </c>
      <c r="AZ111" t="s">
        <v>84</v>
      </c>
      <c r="BA111" t="s">
        <v>368</v>
      </c>
      <c r="BB111">
        <v>0</v>
      </c>
      <c r="BF111" s="35">
        <v>44378</v>
      </c>
      <c r="BH111" t="s">
        <v>1133</v>
      </c>
      <c r="BK111">
        <v>25</v>
      </c>
      <c r="BL111" t="s">
        <v>1134</v>
      </c>
      <c r="BY111" t="b">
        <v>0</v>
      </c>
      <c r="CC111" t="s">
        <v>1143</v>
      </c>
      <c r="CI111" t="b">
        <v>0</v>
      </c>
      <c r="CK111" t="b">
        <v>0</v>
      </c>
      <c r="CL111" t="b">
        <v>0</v>
      </c>
      <c r="CM111" t="b">
        <v>0</v>
      </c>
      <c r="CN111" t="b">
        <v>0</v>
      </c>
      <c r="CO111" t="s">
        <v>140</v>
      </c>
      <c r="CP111" t="s">
        <v>140</v>
      </c>
      <c r="CQ111" t="s">
        <v>1144</v>
      </c>
      <c r="CW111" t="s">
        <v>140</v>
      </c>
      <c r="CX111" t="s">
        <v>1552</v>
      </c>
    </row>
    <row r="112" spans="1:102" x14ac:dyDescent="0.25">
      <c r="A112">
        <v>114</v>
      </c>
      <c r="C112" t="s">
        <v>1121</v>
      </c>
      <c r="D112" t="s">
        <v>486</v>
      </c>
      <c r="E112" t="s">
        <v>1007</v>
      </c>
      <c r="F112" t="s">
        <v>828</v>
      </c>
      <c r="G112" t="s">
        <v>828</v>
      </c>
      <c r="H112" t="b">
        <v>1</v>
      </c>
      <c r="I112" t="s">
        <v>829</v>
      </c>
      <c r="J112" t="s">
        <v>829</v>
      </c>
      <c r="K112" t="s">
        <v>1515</v>
      </c>
      <c r="N112" t="s">
        <v>486</v>
      </c>
      <c r="O112" t="s">
        <v>509</v>
      </c>
      <c r="Q112">
        <v>0</v>
      </c>
      <c r="R112">
        <v>0</v>
      </c>
      <c r="S112" t="b">
        <v>0</v>
      </c>
      <c r="U112" t="s">
        <v>1538</v>
      </c>
      <c r="Y112" t="s">
        <v>815</v>
      </c>
      <c r="AD112">
        <v>0</v>
      </c>
      <c r="AE112">
        <v>0</v>
      </c>
      <c r="AF112">
        <v>0</v>
      </c>
      <c r="AG112">
        <v>0</v>
      </c>
      <c r="AI112" s="35">
        <v>44908</v>
      </c>
      <c r="AJ112" s="35">
        <v>44908</v>
      </c>
      <c r="AK112" t="s">
        <v>1512</v>
      </c>
      <c r="AL112" t="s">
        <v>1553</v>
      </c>
      <c r="AV112" t="s">
        <v>773</v>
      </c>
      <c r="AW112">
        <v>0</v>
      </c>
      <c r="AX112" t="b">
        <v>0</v>
      </c>
      <c r="AZ112" t="s">
        <v>84</v>
      </c>
      <c r="BA112" t="s">
        <v>165</v>
      </c>
      <c r="BB112">
        <v>0</v>
      </c>
      <c r="BF112" s="35">
        <v>44378</v>
      </c>
      <c r="BH112" t="s">
        <v>1133</v>
      </c>
      <c r="BK112">
        <v>25</v>
      </c>
      <c r="BL112" t="s">
        <v>1134</v>
      </c>
      <c r="BY112" t="b">
        <v>0</v>
      </c>
      <c r="CC112" t="s">
        <v>1143</v>
      </c>
      <c r="CI112" t="b">
        <v>0</v>
      </c>
      <c r="CK112" t="b">
        <v>0</v>
      </c>
      <c r="CL112" t="b">
        <v>0</v>
      </c>
      <c r="CM112" t="b">
        <v>0</v>
      </c>
      <c r="CN112" t="b">
        <v>0</v>
      </c>
      <c r="CO112" t="s">
        <v>140</v>
      </c>
      <c r="CP112" t="s">
        <v>140</v>
      </c>
      <c r="CQ112" t="s">
        <v>1144</v>
      </c>
      <c r="CW112" t="s">
        <v>140</v>
      </c>
      <c r="CX112" t="s">
        <v>1554</v>
      </c>
    </row>
    <row r="113" spans="1:102" x14ac:dyDescent="0.25">
      <c r="A113">
        <v>115</v>
      </c>
      <c r="C113" t="s">
        <v>1121</v>
      </c>
      <c r="D113" t="s">
        <v>486</v>
      </c>
      <c r="E113" t="s">
        <v>1007</v>
      </c>
      <c r="F113" t="s">
        <v>830</v>
      </c>
      <c r="G113" t="s">
        <v>830</v>
      </c>
      <c r="H113" t="b">
        <v>1</v>
      </c>
      <c r="I113" t="s">
        <v>77</v>
      </c>
      <c r="J113" t="s">
        <v>77</v>
      </c>
      <c r="K113" t="s">
        <v>1515</v>
      </c>
      <c r="N113" t="s">
        <v>486</v>
      </c>
      <c r="O113" t="s">
        <v>509</v>
      </c>
      <c r="Q113">
        <v>0</v>
      </c>
      <c r="R113">
        <v>0</v>
      </c>
      <c r="S113" t="b">
        <v>0</v>
      </c>
      <c r="U113" t="s">
        <v>1555</v>
      </c>
      <c r="Y113" t="s">
        <v>831</v>
      </c>
      <c r="AD113">
        <v>0</v>
      </c>
      <c r="AE113">
        <v>0</v>
      </c>
      <c r="AF113">
        <v>0</v>
      </c>
      <c r="AG113">
        <v>0</v>
      </c>
      <c r="AI113" s="35">
        <v>44908</v>
      </c>
      <c r="AJ113" s="35">
        <v>44908</v>
      </c>
      <c r="AK113" t="s">
        <v>1512</v>
      </c>
      <c r="AL113" t="s">
        <v>1556</v>
      </c>
      <c r="AV113" t="s">
        <v>773</v>
      </c>
      <c r="AW113">
        <v>0</v>
      </c>
      <c r="AX113" t="b">
        <v>0</v>
      </c>
      <c r="AZ113" t="s">
        <v>8</v>
      </c>
      <c r="BA113" t="s">
        <v>76</v>
      </c>
      <c r="BB113">
        <v>0</v>
      </c>
      <c r="BF113" s="35">
        <v>44378</v>
      </c>
      <c r="BH113" t="s">
        <v>1133</v>
      </c>
      <c r="BK113">
        <v>25</v>
      </c>
      <c r="BL113" t="s">
        <v>1134</v>
      </c>
      <c r="BY113" t="b">
        <v>0</v>
      </c>
      <c r="CC113" t="s">
        <v>1143</v>
      </c>
      <c r="CI113" t="b">
        <v>0</v>
      </c>
      <c r="CK113" t="b">
        <v>0</v>
      </c>
      <c r="CL113" t="b">
        <v>0</v>
      </c>
      <c r="CM113" t="b">
        <v>0</v>
      </c>
      <c r="CN113" t="b">
        <v>0</v>
      </c>
      <c r="CO113" t="s">
        <v>140</v>
      </c>
      <c r="CP113" t="s">
        <v>140</v>
      </c>
      <c r="CQ113" t="s">
        <v>1144</v>
      </c>
      <c r="CW113" t="s">
        <v>140</v>
      </c>
      <c r="CX113" t="s">
        <v>1557</v>
      </c>
    </row>
    <row r="114" spans="1:102" x14ac:dyDescent="0.25">
      <c r="A114">
        <v>116</v>
      </c>
      <c r="C114" t="s">
        <v>1121</v>
      </c>
      <c r="D114" t="s">
        <v>486</v>
      </c>
      <c r="E114" t="s">
        <v>1007</v>
      </c>
      <c r="F114" t="s">
        <v>832</v>
      </c>
      <c r="G114" t="s">
        <v>832</v>
      </c>
      <c r="H114" t="b">
        <v>1</v>
      </c>
      <c r="I114" t="s">
        <v>15</v>
      </c>
      <c r="J114" t="s">
        <v>15</v>
      </c>
      <c r="K114" t="s">
        <v>1515</v>
      </c>
      <c r="N114" t="s">
        <v>486</v>
      </c>
      <c r="O114" t="s">
        <v>509</v>
      </c>
      <c r="Q114">
        <v>0</v>
      </c>
      <c r="R114">
        <v>0</v>
      </c>
      <c r="S114" t="b">
        <v>0</v>
      </c>
      <c r="U114" t="s">
        <v>1555</v>
      </c>
      <c r="Y114" t="s">
        <v>831</v>
      </c>
      <c r="AD114">
        <v>0</v>
      </c>
      <c r="AE114">
        <v>0</v>
      </c>
      <c r="AF114">
        <v>0</v>
      </c>
      <c r="AG114">
        <v>0</v>
      </c>
      <c r="AI114" s="35">
        <v>44908</v>
      </c>
      <c r="AJ114" s="35">
        <v>44908</v>
      </c>
      <c r="AK114" t="s">
        <v>1512</v>
      </c>
      <c r="AL114" t="s">
        <v>1556</v>
      </c>
      <c r="AV114" t="s">
        <v>773</v>
      </c>
      <c r="AW114">
        <v>0</v>
      </c>
      <c r="AX114" t="b">
        <v>0</v>
      </c>
      <c r="AZ114" t="s">
        <v>8</v>
      </c>
      <c r="BA114" t="s">
        <v>14</v>
      </c>
      <c r="BB114">
        <v>0</v>
      </c>
      <c r="BF114" s="35">
        <v>44378</v>
      </c>
      <c r="BH114" t="s">
        <v>1133</v>
      </c>
      <c r="BK114">
        <v>25</v>
      </c>
      <c r="BL114" t="s">
        <v>1134</v>
      </c>
      <c r="BY114" t="b">
        <v>0</v>
      </c>
      <c r="CC114" t="s">
        <v>1143</v>
      </c>
      <c r="CI114" t="b">
        <v>0</v>
      </c>
      <c r="CK114" t="b">
        <v>0</v>
      </c>
      <c r="CL114" t="b">
        <v>0</v>
      </c>
      <c r="CM114" t="b">
        <v>0</v>
      </c>
      <c r="CN114" t="b">
        <v>0</v>
      </c>
      <c r="CO114" t="s">
        <v>140</v>
      </c>
      <c r="CP114" t="s">
        <v>140</v>
      </c>
      <c r="CQ114" t="s">
        <v>1144</v>
      </c>
      <c r="CW114" t="s">
        <v>140</v>
      </c>
      <c r="CX114" t="s">
        <v>1558</v>
      </c>
    </row>
    <row r="115" spans="1:102" x14ac:dyDescent="0.25">
      <c r="A115">
        <v>117</v>
      </c>
      <c r="C115" t="s">
        <v>1121</v>
      </c>
      <c r="D115" t="s">
        <v>486</v>
      </c>
      <c r="E115" t="s">
        <v>1007</v>
      </c>
      <c r="F115" t="s">
        <v>833</v>
      </c>
      <c r="G115" t="s">
        <v>833</v>
      </c>
      <c r="H115" t="b">
        <v>1</v>
      </c>
      <c r="I115" t="s">
        <v>17</v>
      </c>
      <c r="J115" t="s">
        <v>17</v>
      </c>
      <c r="K115" t="s">
        <v>1515</v>
      </c>
      <c r="N115" t="s">
        <v>486</v>
      </c>
      <c r="O115" t="s">
        <v>509</v>
      </c>
      <c r="Q115">
        <v>0</v>
      </c>
      <c r="R115">
        <v>0</v>
      </c>
      <c r="S115" t="b">
        <v>0</v>
      </c>
      <c r="U115" t="s">
        <v>1555</v>
      </c>
      <c r="Y115" t="s">
        <v>831</v>
      </c>
      <c r="AD115">
        <v>0</v>
      </c>
      <c r="AE115">
        <v>0</v>
      </c>
      <c r="AF115">
        <v>0</v>
      </c>
      <c r="AG115">
        <v>0</v>
      </c>
      <c r="AI115" s="35">
        <v>44908</v>
      </c>
      <c r="AJ115" s="35">
        <v>44908</v>
      </c>
      <c r="AK115" t="s">
        <v>1512</v>
      </c>
      <c r="AL115" t="s">
        <v>1556</v>
      </c>
      <c r="AV115" t="s">
        <v>773</v>
      </c>
      <c r="AW115">
        <v>0</v>
      </c>
      <c r="AX115" t="b">
        <v>0</v>
      </c>
      <c r="AZ115" t="s">
        <v>8</v>
      </c>
      <c r="BA115" t="s">
        <v>16</v>
      </c>
      <c r="BB115">
        <v>0</v>
      </c>
      <c r="BF115" s="35">
        <v>44378</v>
      </c>
      <c r="BH115" t="s">
        <v>1133</v>
      </c>
      <c r="BK115">
        <v>25</v>
      </c>
      <c r="BL115" t="s">
        <v>1134</v>
      </c>
      <c r="BY115" t="b">
        <v>0</v>
      </c>
      <c r="CC115" t="s">
        <v>1143</v>
      </c>
      <c r="CI115" t="b">
        <v>0</v>
      </c>
      <c r="CK115" t="b">
        <v>0</v>
      </c>
      <c r="CL115" t="b">
        <v>0</v>
      </c>
      <c r="CM115" t="b">
        <v>0</v>
      </c>
      <c r="CN115" t="b">
        <v>0</v>
      </c>
      <c r="CO115" t="s">
        <v>140</v>
      </c>
      <c r="CP115" t="s">
        <v>140</v>
      </c>
      <c r="CQ115" t="s">
        <v>1144</v>
      </c>
      <c r="CW115" t="s">
        <v>140</v>
      </c>
      <c r="CX115" t="s">
        <v>1559</v>
      </c>
    </row>
    <row r="116" spans="1:102" x14ac:dyDescent="0.25">
      <c r="A116">
        <v>118</v>
      </c>
      <c r="C116" t="s">
        <v>1121</v>
      </c>
      <c r="D116" t="s">
        <v>486</v>
      </c>
      <c r="E116" t="s">
        <v>1007</v>
      </c>
      <c r="F116" t="s">
        <v>834</v>
      </c>
      <c r="G116" t="s">
        <v>834</v>
      </c>
      <c r="H116" t="b">
        <v>1</v>
      </c>
      <c r="I116" t="s">
        <v>21</v>
      </c>
      <c r="J116" t="s">
        <v>21</v>
      </c>
      <c r="K116" t="s">
        <v>1515</v>
      </c>
      <c r="N116" t="s">
        <v>486</v>
      </c>
      <c r="O116" t="s">
        <v>509</v>
      </c>
      <c r="Q116">
        <v>0</v>
      </c>
      <c r="R116">
        <v>0</v>
      </c>
      <c r="S116" t="b">
        <v>0</v>
      </c>
      <c r="U116" t="s">
        <v>1555</v>
      </c>
      <c r="Y116" t="s">
        <v>831</v>
      </c>
      <c r="AD116">
        <v>0</v>
      </c>
      <c r="AE116">
        <v>0</v>
      </c>
      <c r="AF116">
        <v>0</v>
      </c>
      <c r="AG116">
        <v>0</v>
      </c>
      <c r="AI116" s="35">
        <v>44908</v>
      </c>
      <c r="AJ116" s="35">
        <v>44908</v>
      </c>
      <c r="AK116" t="s">
        <v>1512</v>
      </c>
      <c r="AL116" t="s">
        <v>1556</v>
      </c>
      <c r="AV116" t="s">
        <v>773</v>
      </c>
      <c r="AW116">
        <v>0</v>
      </c>
      <c r="AX116" t="b">
        <v>0</v>
      </c>
      <c r="AZ116" t="s">
        <v>8</v>
      </c>
      <c r="BA116" t="s">
        <v>20</v>
      </c>
      <c r="BB116">
        <v>0</v>
      </c>
      <c r="BF116" s="35">
        <v>44378</v>
      </c>
      <c r="BH116" t="s">
        <v>1133</v>
      </c>
      <c r="BK116">
        <v>25</v>
      </c>
      <c r="BL116" t="s">
        <v>1134</v>
      </c>
      <c r="BY116" t="b">
        <v>0</v>
      </c>
      <c r="CC116" t="s">
        <v>1143</v>
      </c>
      <c r="CI116" t="b">
        <v>0</v>
      </c>
      <c r="CK116" t="b">
        <v>0</v>
      </c>
      <c r="CL116" t="b">
        <v>0</v>
      </c>
      <c r="CM116" t="b">
        <v>0</v>
      </c>
      <c r="CN116" t="b">
        <v>0</v>
      </c>
      <c r="CO116" t="s">
        <v>140</v>
      </c>
      <c r="CP116" t="s">
        <v>140</v>
      </c>
      <c r="CQ116" t="s">
        <v>1144</v>
      </c>
      <c r="CW116" t="s">
        <v>140</v>
      </c>
      <c r="CX116" t="s">
        <v>1560</v>
      </c>
    </row>
    <row r="117" spans="1:102" x14ac:dyDescent="0.25">
      <c r="A117">
        <v>119</v>
      </c>
      <c r="C117" t="s">
        <v>1121</v>
      </c>
      <c r="D117" t="s">
        <v>486</v>
      </c>
      <c r="E117" t="s">
        <v>1007</v>
      </c>
      <c r="F117" t="s">
        <v>835</v>
      </c>
      <c r="G117" t="s">
        <v>835</v>
      </c>
      <c r="H117" t="b">
        <v>1</v>
      </c>
      <c r="I117" t="s">
        <v>79</v>
      </c>
      <c r="J117" t="s">
        <v>79</v>
      </c>
      <c r="K117" t="s">
        <v>1515</v>
      </c>
      <c r="N117" t="s">
        <v>486</v>
      </c>
      <c r="O117" t="s">
        <v>509</v>
      </c>
      <c r="Q117">
        <v>0</v>
      </c>
      <c r="R117">
        <v>0</v>
      </c>
      <c r="S117" t="b">
        <v>0</v>
      </c>
      <c r="U117" t="s">
        <v>1555</v>
      </c>
      <c r="Y117" t="s">
        <v>831</v>
      </c>
      <c r="AD117">
        <v>0</v>
      </c>
      <c r="AE117">
        <v>0</v>
      </c>
      <c r="AF117">
        <v>0</v>
      </c>
      <c r="AG117">
        <v>0</v>
      </c>
      <c r="AI117" s="35">
        <v>44908</v>
      </c>
      <c r="AJ117" s="35">
        <v>44908</v>
      </c>
      <c r="AK117" t="s">
        <v>1512</v>
      </c>
      <c r="AL117" t="s">
        <v>1556</v>
      </c>
      <c r="AV117" t="s">
        <v>773</v>
      </c>
      <c r="AW117">
        <v>0</v>
      </c>
      <c r="AX117" t="b">
        <v>0</v>
      </c>
      <c r="AZ117" t="s">
        <v>8</v>
      </c>
      <c r="BA117" t="s">
        <v>78</v>
      </c>
      <c r="BB117">
        <v>0</v>
      </c>
      <c r="BF117" s="35">
        <v>44378</v>
      </c>
      <c r="BH117" t="s">
        <v>1133</v>
      </c>
      <c r="BK117">
        <v>25</v>
      </c>
      <c r="BL117" t="s">
        <v>1134</v>
      </c>
      <c r="BY117" t="b">
        <v>0</v>
      </c>
      <c r="CC117" t="s">
        <v>1143</v>
      </c>
      <c r="CI117" t="b">
        <v>0</v>
      </c>
      <c r="CK117" t="b">
        <v>0</v>
      </c>
      <c r="CL117" t="b">
        <v>0</v>
      </c>
      <c r="CM117" t="b">
        <v>0</v>
      </c>
      <c r="CN117" t="b">
        <v>0</v>
      </c>
      <c r="CO117" t="s">
        <v>140</v>
      </c>
      <c r="CP117" t="s">
        <v>140</v>
      </c>
      <c r="CQ117" t="s">
        <v>1144</v>
      </c>
      <c r="CW117" t="s">
        <v>140</v>
      </c>
      <c r="CX117" t="s">
        <v>1561</v>
      </c>
    </row>
    <row r="118" spans="1:102" x14ac:dyDescent="0.25">
      <c r="A118">
        <v>120</v>
      </c>
      <c r="C118" t="s">
        <v>1121</v>
      </c>
      <c r="D118" t="s">
        <v>486</v>
      </c>
      <c r="E118" t="s">
        <v>1007</v>
      </c>
      <c r="F118" t="s">
        <v>836</v>
      </c>
      <c r="G118" t="s">
        <v>836</v>
      </c>
      <c r="H118" t="b">
        <v>1</v>
      </c>
      <c r="I118" t="s">
        <v>57</v>
      </c>
      <c r="J118" t="s">
        <v>57</v>
      </c>
      <c r="K118" t="s">
        <v>1515</v>
      </c>
      <c r="N118" t="s">
        <v>486</v>
      </c>
      <c r="O118" t="s">
        <v>509</v>
      </c>
      <c r="Q118">
        <v>0</v>
      </c>
      <c r="R118">
        <v>0</v>
      </c>
      <c r="S118" t="b">
        <v>0</v>
      </c>
      <c r="U118" t="s">
        <v>1555</v>
      </c>
      <c r="Y118" t="s">
        <v>831</v>
      </c>
      <c r="AD118">
        <v>0</v>
      </c>
      <c r="AE118">
        <v>0</v>
      </c>
      <c r="AF118">
        <v>0</v>
      </c>
      <c r="AG118">
        <v>0</v>
      </c>
      <c r="AI118" s="35">
        <v>44908</v>
      </c>
      <c r="AJ118" s="35">
        <v>44908</v>
      </c>
      <c r="AK118" t="s">
        <v>1512</v>
      </c>
      <c r="AL118" t="s">
        <v>1556</v>
      </c>
      <c r="AV118" t="s">
        <v>773</v>
      </c>
      <c r="AW118">
        <v>0</v>
      </c>
      <c r="AX118" t="b">
        <v>0</v>
      </c>
      <c r="AZ118" t="s">
        <v>8</v>
      </c>
      <c r="BA118" t="s">
        <v>56</v>
      </c>
      <c r="BB118">
        <v>0</v>
      </c>
      <c r="BF118" s="35">
        <v>44378</v>
      </c>
      <c r="BH118" t="s">
        <v>1133</v>
      </c>
      <c r="BK118">
        <v>25</v>
      </c>
      <c r="BL118" t="s">
        <v>1134</v>
      </c>
      <c r="BY118" t="b">
        <v>0</v>
      </c>
      <c r="CC118" t="s">
        <v>1143</v>
      </c>
      <c r="CI118" t="b">
        <v>0</v>
      </c>
      <c r="CK118" t="b">
        <v>0</v>
      </c>
      <c r="CL118" t="b">
        <v>0</v>
      </c>
      <c r="CM118" t="b">
        <v>0</v>
      </c>
      <c r="CN118" t="b">
        <v>0</v>
      </c>
      <c r="CO118" t="s">
        <v>140</v>
      </c>
      <c r="CP118" t="s">
        <v>140</v>
      </c>
      <c r="CQ118" t="s">
        <v>1144</v>
      </c>
      <c r="CW118" t="s">
        <v>140</v>
      </c>
      <c r="CX118" t="s">
        <v>1562</v>
      </c>
    </row>
    <row r="119" spans="1:102" x14ac:dyDescent="0.25">
      <c r="A119">
        <v>121</v>
      </c>
      <c r="C119" t="s">
        <v>1121</v>
      </c>
      <c r="D119" t="s">
        <v>486</v>
      </c>
      <c r="E119" t="s">
        <v>1007</v>
      </c>
      <c r="F119" t="s">
        <v>837</v>
      </c>
      <c r="G119" t="s">
        <v>837</v>
      </c>
      <c r="H119" t="b">
        <v>1</v>
      </c>
      <c r="I119" t="s">
        <v>59</v>
      </c>
      <c r="J119" t="s">
        <v>59</v>
      </c>
      <c r="K119" t="s">
        <v>1515</v>
      </c>
      <c r="N119" t="s">
        <v>486</v>
      </c>
      <c r="O119" t="s">
        <v>509</v>
      </c>
      <c r="Q119">
        <v>0</v>
      </c>
      <c r="R119">
        <v>0</v>
      </c>
      <c r="S119" t="b">
        <v>0</v>
      </c>
      <c r="U119" t="s">
        <v>1555</v>
      </c>
      <c r="Y119" t="s">
        <v>831</v>
      </c>
      <c r="AD119">
        <v>0</v>
      </c>
      <c r="AE119">
        <v>0</v>
      </c>
      <c r="AF119">
        <v>0</v>
      </c>
      <c r="AG119">
        <v>0</v>
      </c>
      <c r="AI119" s="35">
        <v>44908</v>
      </c>
      <c r="AJ119" s="35">
        <v>44908</v>
      </c>
      <c r="AK119" t="s">
        <v>1512</v>
      </c>
      <c r="AL119" t="s">
        <v>1556</v>
      </c>
      <c r="AV119" t="s">
        <v>773</v>
      </c>
      <c r="AW119">
        <v>0</v>
      </c>
      <c r="AX119" t="b">
        <v>0</v>
      </c>
      <c r="AZ119" t="s">
        <v>8</v>
      </c>
      <c r="BA119" t="s">
        <v>58</v>
      </c>
      <c r="BB119">
        <v>0</v>
      </c>
      <c r="BF119" s="35">
        <v>44378</v>
      </c>
      <c r="BH119" t="s">
        <v>1133</v>
      </c>
      <c r="BK119">
        <v>25</v>
      </c>
      <c r="BL119" t="s">
        <v>1134</v>
      </c>
      <c r="BY119" t="b">
        <v>0</v>
      </c>
      <c r="CC119" t="s">
        <v>1143</v>
      </c>
      <c r="CI119" t="b">
        <v>0</v>
      </c>
      <c r="CK119" t="b">
        <v>0</v>
      </c>
      <c r="CL119" t="b">
        <v>0</v>
      </c>
      <c r="CM119" t="b">
        <v>0</v>
      </c>
      <c r="CN119" t="b">
        <v>0</v>
      </c>
      <c r="CO119" t="s">
        <v>140</v>
      </c>
      <c r="CP119" t="s">
        <v>140</v>
      </c>
      <c r="CQ119" t="s">
        <v>1144</v>
      </c>
      <c r="CW119" t="s">
        <v>140</v>
      </c>
      <c r="CX119" t="s">
        <v>1563</v>
      </c>
    </row>
    <row r="120" spans="1:102" x14ac:dyDescent="0.25">
      <c r="A120">
        <v>122</v>
      </c>
      <c r="C120" t="s">
        <v>1121</v>
      </c>
      <c r="D120" t="s">
        <v>486</v>
      </c>
      <c r="E120" t="s">
        <v>1007</v>
      </c>
      <c r="F120" t="s">
        <v>838</v>
      </c>
      <c r="G120" t="s">
        <v>838</v>
      </c>
      <c r="H120" t="b">
        <v>1</v>
      </c>
      <c r="I120" t="s">
        <v>63</v>
      </c>
      <c r="J120" t="s">
        <v>63</v>
      </c>
      <c r="K120" t="s">
        <v>1515</v>
      </c>
      <c r="N120" t="s">
        <v>486</v>
      </c>
      <c r="O120" t="s">
        <v>509</v>
      </c>
      <c r="Q120">
        <v>0</v>
      </c>
      <c r="R120">
        <v>0</v>
      </c>
      <c r="S120" t="b">
        <v>0</v>
      </c>
      <c r="U120" t="s">
        <v>1555</v>
      </c>
      <c r="Y120" t="s">
        <v>831</v>
      </c>
      <c r="AD120">
        <v>0</v>
      </c>
      <c r="AE120">
        <v>0</v>
      </c>
      <c r="AF120">
        <v>0</v>
      </c>
      <c r="AG120">
        <v>0</v>
      </c>
      <c r="AI120" s="35">
        <v>44908</v>
      </c>
      <c r="AJ120" s="35">
        <v>44908</v>
      </c>
      <c r="AK120" t="s">
        <v>1512</v>
      </c>
      <c r="AL120" t="s">
        <v>1556</v>
      </c>
      <c r="AV120" t="s">
        <v>773</v>
      </c>
      <c r="AW120">
        <v>0</v>
      </c>
      <c r="AX120" t="b">
        <v>0</v>
      </c>
      <c r="AZ120" t="s">
        <v>8</v>
      </c>
      <c r="BA120" t="s">
        <v>62</v>
      </c>
      <c r="BB120">
        <v>0</v>
      </c>
      <c r="BF120" s="35">
        <v>44378</v>
      </c>
      <c r="BH120" t="s">
        <v>1133</v>
      </c>
      <c r="BK120">
        <v>25</v>
      </c>
      <c r="BL120" t="s">
        <v>1134</v>
      </c>
      <c r="BY120" t="b">
        <v>0</v>
      </c>
      <c r="CC120" t="s">
        <v>1143</v>
      </c>
      <c r="CI120" t="b">
        <v>0</v>
      </c>
      <c r="CK120" t="b">
        <v>0</v>
      </c>
      <c r="CL120" t="b">
        <v>0</v>
      </c>
      <c r="CM120" t="b">
        <v>0</v>
      </c>
      <c r="CN120" t="b">
        <v>0</v>
      </c>
      <c r="CO120" t="s">
        <v>140</v>
      </c>
      <c r="CP120" t="s">
        <v>140</v>
      </c>
      <c r="CQ120" t="s">
        <v>1144</v>
      </c>
      <c r="CW120" t="s">
        <v>140</v>
      </c>
      <c r="CX120" t="s">
        <v>1564</v>
      </c>
    </row>
    <row r="121" spans="1:102" x14ac:dyDescent="0.25">
      <c r="A121">
        <v>123</v>
      </c>
      <c r="C121" t="s">
        <v>1121</v>
      </c>
      <c r="D121" t="s">
        <v>486</v>
      </c>
      <c r="E121" t="s">
        <v>1007</v>
      </c>
      <c r="F121" t="s">
        <v>839</v>
      </c>
      <c r="G121" t="s">
        <v>839</v>
      </c>
      <c r="H121" t="b">
        <v>1</v>
      </c>
      <c r="I121" t="s">
        <v>69</v>
      </c>
      <c r="J121" t="s">
        <v>69</v>
      </c>
      <c r="K121" t="s">
        <v>1515</v>
      </c>
      <c r="N121" t="s">
        <v>486</v>
      </c>
      <c r="O121" t="s">
        <v>509</v>
      </c>
      <c r="Q121">
        <v>0</v>
      </c>
      <c r="R121">
        <v>0</v>
      </c>
      <c r="S121" t="b">
        <v>0</v>
      </c>
      <c r="U121" t="s">
        <v>1555</v>
      </c>
      <c r="Y121" t="s">
        <v>831</v>
      </c>
      <c r="AD121">
        <v>0</v>
      </c>
      <c r="AE121">
        <v>0</v>
      </c>
      <c r="AF121">
        <v>0</v>
      </c>
      <c r="AG121">
        <v>0</v>
      </c>
      <c r="AI121" s="35">
        <v>44908</v>
      </c>
      <c r="AJ121" s="35">
        <v>44908</v>
      </c>
      <c r="AK121" t="s">
        <v>1512</v>
      </c>
      <c r="AL121" t="s">
        <v>1556</v>
      </c>
      <c r="AV121" t="s">
        <v>773</v>
      </c>
      <c r="AW121">
        <v>0</v>
      </c>
      <c r="AX121" t="b">
        <v>0</v>
      </c>
      <c r="AZ121" t="s">
        <v>8</v>
      </c>
      <c r="BA121" t="s">
        <v>68</v>
      </c>
      <c r="BB121">
        <v>0</v>
      </c>
      <c r="BF121" s="35">
        <v>44378</v>
      </c>
      <c r="BH121" t="s">
        <v>1133</v>
      </c>
      <c r="BK121">
        <v>25</v>
      </c>
      <c r="BL121" t="s">
        <v>1134</v>
      </c>
      <c r="BY121" t="b">
        <v>0</v>
      </c>
      <c r="CC121" t="s">
        <v>1143</v>
      </c>
      <c r="CI121" t="b">
        <v>0</v>
      </c>
      <c r="CK121" t="b">
        <v>0</v>
      </c>
      <c r="CL121" t="b">
        <v>0</v>
      </c>
      <c r="CM121" t="b">
        <v>0</v>
      </c>
      <c r="CN121" t="b">
        <v>0</v>
      </c>
      <c r="CO121" t="s">
        <v>140</v>
      </c>
      <c r="CP121" t="s">
        <v>140</v>
      </c>
      <c r="CQ121" t="s">
        <v>1144</v>
      </c>
      <c r="CW121" t="s">
        <v>140</v>
      </c>
      <c r="CX121" t="s">
        <v>1565</v>
      </c>
    </row>
    <row r="122" spans="1:102" x14ac:dyDescent="0.25">
      <c r="A122">
        <v>124</v>
      </c>
      <c r="C122" t="s">
        <v>1121</v>
      </c>
      <c r="D122" t="s">
        <v>486</v>
      </c>
      <c r="E122" t="s">
        <v>1007</v>
      </c>
      <c r="F122" t="s">
        <v>840</v>
      </c>
      <c r="G122" t="s">
        <v>840</v>
      </c>
      <c r="H122" t="b">
        <v>1</v>
      </c>
      <c r="I122" t="s">
        <v>25</v>
      </c>
      <c r="J122" t="s">
        <v>25</v>
      </c>
      <c r="K122" t="s">
        <v>1515</v>
      </c>
      <c r="N122" t="s">
        <v>486</v>
      </c>
      <c r="O122" t="s">
        <v>509</v>
      </c>
      <c r="Q122">
        <v>0</v>
      </c>
      <c r="R122">
        <v>0</v>
      </c>
      <c r="S122" t="b">
        <v>0</v>
      </c>
      <c r="U122" t="s">
        <v>1555</v>
      </c>
      <c r="Y122" t="s">
        <v>831</v>
      </c>
      <c r="AD122">
        <v>0</v>
      </c>
      <c r="AE122">
        <v>0</v>
      </c>
      <c r="AF122">
        <v>0</v>
      </c>
      <c r="AG122">
        <v>0</v>
      </c>
      <c r="AI122" s="35">
        <v>44908</v>
      </c>
      <c r="AJ122" s="35">
        <v>44908</v>
      </c>
      <c r="AK122" t="s">
        <v>1512</v>
      </c>
      <c r="AL122" t="s">
        <v>1566</v>
      </c>
      <c r="AV122" t="s">
        <v>773</v>
      </c>
      <c r="AW122">
        <v>0</v>
      </c>
      <c r="AX122" t="b">
        <v>0</v>
      </c>
      <c r="AZ122" t="s">
        <v>8</v>
      </c>
      <c r="BA122" t="s">
        <v>24</v>
      </c>
      <c r="BB122">
        <v>0</v>
      </c>
      <c r="BF122" s="35">
        <v>44378</v>
      </c>
      <c r="BH122" t="s">
        <v>1133</v>
      </c>
      <c r="BK122">
        <v>25</v>
      </c>
      <c r="BL122" t="s">
        <v>1134</v>
      </c>
      <c r="BY122" t="b">
        <v>0</v>
      </c>
      <c r="CC122" t="s">
        <v>1143</v>
      </c>
      <c r="CI122" t="b">
        <v>0</v>
      </c>
      <c r="CK122" t="b">
        <v>0</v>
      </c>
      <c r="CL122" t="b">
        <v>0</v>
      </c>
      <c r="CM122" t="b">
        <v>0</v>
      </c>
      <c r="CN122" t="b">
        <v>0</v>
      </c>
      <c r="CO122" t="s">
        <v>140</v>
      </c>
      <c r="CP122" t="s">
        <v>140</v>
      </c>
      <c r="CQ122" t="s">
        <v>1144</v>
      </c>
      <c r="CW122" t="s">
        <v>140</v>
      </c>
      <c r="CX122" t="s">
        <v>1567</v>
      </c>
    </row>
    <row r="123" spans="1:102" x14ac:dyDescent="0.25">
      <c r="A123">
        <v>125</v>
      </c>
      <c r="C123" t="s">
        <v>1121</v>
      </c>
      <c r="D123" t="s">
        <v>486</v>
      </c>
      <c r="E123" t="s">
        <v>1007</v>
      </c>
      <c r="F123" t="s">
        <v>841</v>
      </c>
      <c r="G123" t="s">
        <v>841</v>
      </c>
      <c r="H123" t="b">
        <v>1</v>
      </c>
      <c r="I123" t="s">
        <v>29</v>
      </c>
      <c r="J123" t="s">
        <v>29</v>
      </c>
      <c r="K123" t="s">
        <v>1515</v>
      </c>
      <c r="N123" t="s">
        <v>486</v>
      </c>
      <c r="O123" t="s">
        <v>509</v>
      </c>
      <c r="Q123">
        <v>0</v>
      </c>
      <c r="R123">
        <v>0</v>
      </c>
      <c r="S123" t="b">
        <v>0</v>
      </c>
      <c r="U123" t="s">
        <v>1555</v>
      </c>
      <c r="Y123" t="s">
        <v>831</v>
      </c>
      <c r="AD123">
        <v>0</v>
      </c>
      <c r="AE123">
        <v>0</v>
      </c>
      <c r="AF123">
        <v>0</v>
      </c>
      <c r="AG123">
        <v>0</v>
      </c>
      <c r="AI123" s="35">
        <v>44908</v>
      </c>
      <c r="AJ123" s="35">
        <v>44908</v>
      </c>
      <c r="AK123" t="s">
        <v>1512</v>
      </c>
      <c r="AL123" t="s">
        <v>1568</v>
      </c>
      <c r="AV123" t="s">
        <v>773</v>
      </c>
      <c r="AW123">
        <v>0</v>
      </c>
      <c r="AX123" t="b">
        <v>0</v>
      </c>
      <c r="AZ123" t="s">
        <v>8</v>
      </c>
      <c r="BA123" t="s">
        <v>28</v>
      </c>
      <c r="BB123">
        <v>0</v>
      </c>
      <c r="BF123" s="35">
        <v>44378</v>
      </c>
      <c r="BH123" t="s">
        <v>1133</v>
      </c>
      <c r="BK123">
        <v>25</v>
      </c>
      <c r="BL123" t="s">
        <v>1134</v>
      </c>
      <c r="BY123" t="b">
        <v>0</v>
      </c>
      <c r="CC123" t="s">
        <v>1143</v>
      </c>
      <c r="CI123" t="b">
        <v>0</v>
      </c>
      <c r="CK123" t="b">
        <v>0</v>
      </c>
      <c r="CL123" t="b">
        <v>0</v>
      </c>
      <c r="CM123" t="b">
        <v>0</v>
      </c>
      <c r="CN123" t="b">
        <v>0</v>
      </c>
      <c r="CO123" t="s">
        <v>140</v>
      </c>
      <c r="CP123" t="s">
        <v>140</v>
      </c>
      <c r="CQ123" t="s">
        <v>1144</v>
      </c>
      <c r="CW123" t="s">
        <v>140</v>
      </c>
      <c r="CX123" t="s">
        <v>1569</v>
      </c>
    </row>
    <row r="124" spans="1:102" x14ac:dyDescent="0.25">
      <c r="A124">
        <v>126</v>
      </c>
      <c r="C124" t="s">
        <v>1121</v>
      </c>
      <c r="D124" t="s">
        <v>486</v>
      </c>
      <c r="E124" t="s">
        <v>1007</v>
      </c>
      <c r="F124" t="s">
        <v>842</v>
      </c>
      <c r="G124" t="s">
        <v>842</v>
      </c>
      <c r="H124" t="b">
        <v>1</v>
      </c>
      <c r="I124" t="s">
        <v>53</v>
      </c>
      <c r="J124" t="s">
        <v>53</v>
      </c>
      <c r="K124" t="s">
        <v>1515</v>
      </c>
      <c r="N124" t="s">
        <v>486</v>
      </c>
      <c r="O124" t="s">
        <v>509</v>
      </c>
      <c r="Q124">
        <v>0</v>
      </c>
      <c r="R124">
        <v>0</v>
      </c>
      <c r="S124" t="b">
        <v>0</v>
      </c>
      <c r="U124" t="s">
        <v>1555</v>
      </c>
      <c r="Y124" t="s">
        <v>831</v>
      </c>
      <c r="AD124">
        <v>0</v>
      </c>
      <c r="AE124">
        <v>0</v>
      </c>
      <c r="AF124">
        <v>0</v>
      </c>
      <c r="AG124">
        <v>0</v>
      </c>
      <c r="AI124" s="35">
        <v>44908</v>
      </c>
      <c r="AJ124" s="35">
        <v>44908</v>
      </c>
      <c r="AK124" t="s">
        <v>1512</v>
      </c>
      <c r="AL124" t="s">
        <v>1570</v>
      </c>
      <c r="AV124" t="s">
        <v>773</v>
      </c>
      <c r="AW124">
        <v>0</v>
      </c>
      <c r="AX124" t="b">
        <v>0</v>
      </c>
      <c r="AZ124" t="s">
        <v>8</v>
      </c>
      <c r="BA124" t="s">
        <v>52</v>
      </c>
      <c r="BB124">
        <v>0</v>
      </c>
      <c r="BF124" s="35">
        <v>44378</v>
      </c>
      <c r="BH124" t="s">
        <v>1133</v>
      </c>
      <c r="BK124">
        <v>25</v>
      </c>
      <c r="BL124" t="s">
        <v>1134</v>
      </c>
      <c r="BY124" t="b">
        <v>0</v>
      </c>
      <c r="CC124" t="s">
        <v>1143</v>
      </c>
      <c r="CI124" t="b">
        <v>0</v>
      </c>
      <c r="CK124" t="b">
        <v>0</v>
      </c>
      <c r="CL124" t="b">
        <v>0</v>
      </c>
      <c r="CM124" t="b">
        <v>0</v>
      </c>
      <c r="CN124" t="b">
        <v>0</v>
      </c>
      <c r="CO124" t="s">
        <v>140</v>
      </c>
      <c r="CP124" t="s">
        <v>140</v>
      </c>
      <c r="CQ124" t="s">
        <v>1144</v>
      </c>
      <c r="CW124" t="s">
        <v>140</v>
      </c>
      <c r="CX124" t="s">
        <v>1571</v>
      </c>
    </row>
    <row r="125" spans="1:102" x14ac:dyDescent="0.25">
      <c r="A125">
        <v>127</v>
      </c>
      <c r="C125" t="s">
        <v>1121</v>
      </c>
      <c r="D125" t="s">
        <v>486</v>
      </c>
      <c r="E125" t="s">
        <v>1007</v>
      </c>
      <c r="F125" t="s">
        <v>843</v>
      </c>
      <c r="G125" t="s">
        <v>843</v>
      </c>
      <c r="H125" t="b">
        <v>1</v>
      </c>
      <c r="I125" t="s">
        <v>37</v>
      </c>
      <c r="J125" t="s">
        <v>844</v>
      </c>
      <c r="K125" t="s">
        <v>1515</v>
      </c>
      <c r="N125" t="s">
        <v>486</v>
      </c>
      <c r="O125" t="s">
        <v>509</v>
      </c>
      <c r="Q125">
        <v>0</v>
      </c>
      <c r="R125">
        <v>0</v>
      </c>
      <c r="S125" t="b">
        <v>0</v>
      </c>
      <c r="U125" t="s">
        <v>1555</v>
      </c>
      <c r="Y125" t="s">
        <v>831</v>
      </c>
      <c r="AD125">
        <v>0</v>
      </c>
      <c r="AE125">
        <v>0</v>
      </c>
      <c r="AF125">
        <v>0</v>
      </c>
      <c r="AG125">
        <v>0</v>
      </c>
      <c r="AI125" s="35">
        <v>44908</v>
      </c>
      <c r="AJ125" s="35">
        <v>44908</v>
      </c>
      <c r="AK125" t="s">
        <v>1512</v>
      </c>
      <c r="AL125" t="s">
        <v>1572</v>
      </c>
      <c r="AV125" t="s">
        <v>773</v>
      </c>
      <c r="AW125">
        <v>0</v>
      </c>
      <c r="AX125" t="b">
        <v>0</v>
      </c>
      <c r="AZ125" t="s">
        <v>8</v>
      </c>
      <c r="BA125" t="s">
        <v>36</v>
      </c>
      <c r="BB125">
        <v>0</v>
      </c>
      <c r="BF125" s="35">
        <v>44378</v>
      </c>
      <c r="BH125" t="s">
        <v>1133</v>
      </c>
      <c r="BK125">
        <v>25</v>
      </c>
      <c r="BL125" t="s">
        <v>1134</v>
      </c>
      <c r="BY125" t="b">
        <v>0</v>
      </c>
      <c r="CC125" t="s">
        <v>1143</v>
      </c>
      <c r="CI125" t="b">
        <v>0</v>
      </c>
      <c r="CK125" t="b">
        <v>0</v>
      </c>
      <c r="CL125" t="b">
        <v>0</v>
      </c>
      <c r="CM125" t="b">
        <v>0</v>
      </c>
      <c r="CN125" t="b">
        <v>0</v>
      </c>
      <c r="CO125" t="s">
        <v>140</v>
      </c>
      <c r="CP125" t="s">
        <v>140</v>
      </c>
      <c r="CQ125" t="s">
        <v>1144</v>
      </c>
      <c r="CW125" t="s">
        <v>140</v>
      </c>
      <c r="CX125" t="s">
        <v>1573</v>
      </c>
    </row>
    <row r="126" spans="1:102" x14ac:dyDescent="0.25">
      <c r="A126">
        <v>128</v>
      </c>
      <c r="C126" t="s">
        <v>1121</v>
      </c>
      <c r="D126" t="s">
        <v>486</v>
      </c>
      <c r="E126" t="s">
        <v>1007</v>
      </c>
      <c r="F126" t="s">
        <v>845</v>
      </c>
      <c r="G126" t="s">
        <v>845</v>
      </c>
      <c r="H126" t="b">
        <v>1</v>
      </c>
      <c r="I126" t="s">
        <v>73</v>
      </c>
      <c r="J126" t="s">
        <v>73</v>
      </c>
      <c r="K126" t="s">
        <v>1515</v>
      </c>
      <c r="N126" t="s">
        <v>486</v>
      </c>
      <c r="O126" t="s">
        <v>509</v>
      </c>
      <c r="Q126">
        <v>0</v>
      </c>
      <c r="R126">
        <v>0</v>
      </c>
      <c r="S126" t="b">
        <v>0</v>
      </c>
      <c r="U126" t="s">
        <v>1555</v>
      </c>
      <c r="Y126" t="s">
        <v>831</v>
      </c>
      <c r="AD126">
        <v>0</v>
      </c>
      <c r="AE126">
        <v>0</v>
      </c>
      <c r="AF126">
        <v>0</v>
      </c>
      <c r="AG126">
        <v>0</v>
      </c>
      <c r="AI126" s="35">
        <v>44908</v>
      </c>
      <c r="AJ126" s="35">
        <v>44908</v>
      </c>
      <c r="AK126" t="s">
        <v>1512</v>
      </c>
      <c r="AL126" t="s">
        <v>1574</v>
      </c>
      <c r="AV126" t="s">
        <v>773</v>
      </c>
      <c r="AW126">
        <v>0</v>
      </c>
      <c r="AX126" t="b">
        <v>0</v>
      </c>
      <c r="AZ126" t="s">
        <v>8</v>
      </c>
      <c r="BA126" t="s">
        <v>72</v>
      </c>
      <c r="BB126">
        <v>0</v>
      </c>
      <c r="BF126" s="35">
        <v>44378</v>
      </c>
      <c r="BH126" t="s">
        <v>1133</v>
      </c>
      <c r="BK126">
        <v>25</v>
      </c>
      <c r="BL126" t="s">
        <v>1134</v>
      </c>
      <c r="BY126" t="b">
        <v>0</v>
      </c>
      <c r="CC126" t="s">
        <v>1143</v>
      </c>
      <c r="CI126" t="b">
        <v>0</v>
      </c>
      <c r="CK126" t="b">
        <v>0</v>
      </c>
      <c r="CL126" t="b">
        <v>0</v>
      </c>
      <c r="CM126" t="b">
        <v>0</v>
      </c>
      <c r="CN126" t="b">
        <v>0</v>
      </c>
      <c r="CO126" t="s">
        <v>140</v>
      </c>
      <c r="CP126" t="s">
        <v>140</v>
      </c>
      <c r="CQ126" t="s">
        <v>1144</v>
      </c>
      <c r="CW126" t="s">
        <v>140</v>
      </c>
      <c r="CX126" t="s">
        <v>1575</v>
      </c>
    </row>
    <row r="127" spans="1:102" x14ac:dyDescent="0.25">
      <c r="A127">
        <v>129</v>
      </c>
      <c r="C127" t="s">
        <v>1121</v>
      </c>
      <c r="D127" t="s">
        <v>486</v>
      </c>
      <c r="E127" t="s">
        <v>1007</v>
      </c>
      <c r="F127" t="s">
        <v>846</v>
      </c>
      <c r="G127" t="s">
        <v>846</v>
      </c>
      <c r="H127" t="b">
        <v>1</v>
      </c>
      <c r="I127" t="s">
        <v>75</v>
      </c>
      <c r="J127" t="s">
        <v>75</v>
      </c>
      <c r="K127" t="s">
        <v>1515</v>
      </c>
      <c r="N127" t="s">
        <v>486</v>
      </c>
      <c r="O127" t="s">
        <v>509</v>
      </c>
      <c r="Q127">
        <v>0</v>
      </c>
      <c r="R127">
        <v>0</v>
      </c>
      <c r="S127" t="b">
        <v>0</v>
      </c>
      <c r="U127" t="s">
        <v>1555</v>
      </c>
      <c r="Y127" t="s">
        <v>831</v>
      </c>
      <c r="AD127">
        <v>0</v>
      </c>
      <c r="AE127">
        <v>0</v>
      </c>
      <c r="AF127">
        <v>0</v>
      </c>
      <c r="AG127">
        <v>0</v>
      </c>
      <c r="AI127" s="35">
        <v>44908</v>
      </c>
      <c r="AJ127" s="35">
        <v>44908</v>
      </c>
      <c r="AK127" t="s">
        <v>1512</v>
      </c>
      <c r="AL127" t="s">
        <v>1576</v>
      </c>
      <c r="AV127" t="s">
        <v>773</v>
      </c>
      <c r="AW127">
        <v>0</v>
      </c>
      <c r="AX127" t="b">
        <v>0</v>
      </c>
      <c r="AZ127" t="s">
        <v>8</v>
      </c>
      <c r="BA127" t="s">
        <v>74</v>
      </c>
      <c r="BB127">
        <v>0</v>
      </c>
      <c r="BF127" s="35">
        <v>44378</v>
      </c>
      <c r="BH127" t="s">
        <v>1133</v>
      </c>
      <c r="BK127">
        <v>25</v>
      </c>
      <c r="BL127" t="s">
        <v>1134</v>
      </c>
      <c r="BY127" t="b">
        <v>0</v>
      </c>
      <c r="CC127" t="s">
        <v>1143</v>
      </c>
      <c r="CI127" t="b">
        <v>0</v>
      </c>
      <c r="CK127" t="b">
        <v>0</v>
      </c>
      <c r="CL127" t="b">
        <v>0</v>
      </c>
      <c r="CM127" t="b">
        <v>0</v>
      </c>
      <c r="CN127" t="b">
        <v>0</v>
      </c>
      <c r="CO127" t="s">
        <v>140</v>
      </c>
      <c r="CP127" t="s">
        <v>140</v>
      </c>
      <c r="CQ127" t="s">
        <v>1144</v>
      </c>
      <c r="CW127" t="s">
        <v>140</v>
      </c>
      <c r="CX127" t="s">
        <v>1577</v>
      </c>
    </row>
    <row r="128" spans="1:102" x14ac:dyDescent="0.25">
      <c r="A128">
        <v>130</v>
      </c>
      <c r="C128" t="s">
        <v>1121</v>
      </c>
      <c r="D128" t="s">
        <v>486</v>
      </c>
      <c r="E128" t="s">
        <v>1007</v>
      </c>
      <c r="F128" t="s">
        <v>847</v>
      </c>
      <c r="G128" t="s">
        <v>847</v>
      </c>
      <c r="H128" t="b">
        <v>1</v>
      </c>
      <c r="I128" t="s">
        <v>81</v>
      </c>
      <c r="J128" t="s">
        <v>81</v>
      </c>
      <c r="K128" t="s">
        <v>1515</v>
      </c>
      <c r="N128" t="s">
        <v>486</v>
      </c>
      <c r="O128" t="s">
        <v>509</v>
      </c>
      <c r="Q128">
        <v>0</v>
      </c>
      <c r="R128">
        <v>0</v>
      </c>
      <c r="S128" t="b">
        <v>0</v>
      </c>
      <c r="U128" t="s">
        <v>1555</v>
      </c>
      <c r="Y128" t="s">
        <v>831</v>
      </c>
      <c r="AD128">
        <v>0</v>
      </c>
      <c r="AE128">
        <v>0</v>
      </c>
      <c r="AF128">
        <v>0</v>
      </c>
      <c r="AG128">
        <v>0</v>
      </c>
      <c r="AI128" s="35">
        <v>44908</v>
      </c>
      <c r="AJ128" s="35">
        <v>44908</v>
      </c>
      <c r="AK128" t="s">
        <v>1512</v>
      </c>
      <c r="AL128" t="s">
        <v>1556</v>
      </c>
      <c r="AV128" t="s">
        <v>773</v>
      </c>
      <c r="AW128">
        <v>0</v>
      </c>
      <c r="AX128" t="b">
        <v>0</v>
      </c>
      <c r="AZ128" t="s">
        <v>8</v>
      </c>
      <c r="BA128" t="s">
        <v>80</v>
      </c>
      <c r="BB128">
        <v>0</v>
      </c>
      <c r="BF128" s="35">
        <v>44378</v>
      </c>
      <c r="BH128" t="s">
        <v>1133</v>
      </c>
      <c r="BK128">
        <v>25</v>
      </c>
      <c r="BL128" t="s">
        <v>1134</v>
      </c>
      <c r="BY128" t="b">
        <v>0</v>
      </c>
      <c r="CC128" t="s">
        <v>1143</v>
      </c>
      <c r="CI128" t="b">
        <v>0</v>
      </c>
      <c r="CK128" t="b">
        <v>0</v>
      </c>
      <c r="CL128" t="b">
        <v>0</v>
      </c>
      <c r="CM128" t="b">
        <v>0</v>
      </c>
      <c r="CN128" t="b">
        <v>0</v>
      </c>
      <c r="CO128" t="s">
        <v>140</v>
      </c>
      <c r="CP128" t="s">
        <v>140</v>
      </c>
      <c r="CQ128" t="s">
        <v>1144</v>
      </c>
      <c r="CW128" t="s">
        <v>140</v>
      </c>
      <c r="CX128" t="s">
        <v>1578</v>
      </c>
    </row>
    <row r="129" spans="1:102" x14ac:dyDescent="0.25">
      <c r="A129">
        <v>131</v>
      </c>
      <c r="C129" t="s">
        <v>1121</v>
      </c>
      <c r="D129" t="s">
        <v>486</v>
      </c>
      <c r="E129" t="s">
        <v>1007</v>
      </c>
      <c r="F129" t="s">
        <v>848</v>
      </c>
      <c r="G129" t="s">
        <v>848</v>
      </c>
      <c r="H129" t="b">
        <v>1</v>
      </c>
      <c r="I129" t="s">
        <v>849</v>
      </c>
      <c r="J129" t="s">
        <v>849</v>
      </c>
      <c r="K129" t="s">
        <v>1515</v>
      </c>
      <c r="N129" t="s">
        <v>486</v>
      </c>
      <c r="O129" t="s">
        <v>509</v>
      </c>
      <c r="Q129">
        <v>0</v>
      </c>
      <c r="R129">
        <v>0</v>
      </c>
      <c r="S129" t="b">
        <v>0</v>
      </c>
      <c r="U129" t="s">
        <v>378</v>
      </c>
      <c r="Y129" t="s">
        <v>780</v>
      </c>
      <c r="AD129">
        <v>0</v>
      </c>
      <c r="AE129">
        <v>0</v>
      </c>
      <c r="AF129">
        <v>0</v>
      </c>
      <c r="AG129">
        <v>0</v>
      </c>
      <c r="AI129" s="35">
        <v>44909</v>
      </c>
      <c r="AJ129" s="35">
        <v>44909</v>
      </c>
      <c r="AK129" t="s">
        <v>1512</v>
      </c>
      <c r="AL129" t="s">
        <v>1520</v>
      </c>
      <c r="AV129" t="s">
        <v>773</v>
      </c>
      <c r="AW129">
        <v>0</v>
      </c>
      <c r="AX129" t="b">
        <v>0</v>
      </c>
      <c r="AZ129" t="s">
        <v>378</v>
      </c>
      <c r="BA129" t="s">
        <v>379</v>
      </c>
      <c r="BB129">
        <v>0</v>
      </c>
      <c r="BF129" s="35">
        <v>44378</v>
      </c>
      <c r="BH129" t="s">
        <v>1133</v>
      </c>
      <c r="BK129">
        <v>25</v>
      </c>
      <c r="BL129" t="s">
        <v>1134</v>
      </c>
      <c r="BY129" t="b">
        <v>0</v>
      </c>
      <c r="CC129" t="s">
        <v>1143</v>
      </c>
      <c r="CI129" t="b">
        <v>0</v>
      </c>
      <c r="CK129" t="b">
        <v>0</v>
      </c>
      <c r="CL129" t="b">
        <v>0</v>
      </c>
      <c r="CM129" t="b">
        <v>0</v>
      </c>
      <c r="CN129" t="b">
        <v>0</v>
      </c>
      <c r="CO129" t="s">
        <v>140</v>
      </c>
      <c r="CP129" t="s">
        <v>140</v>
      </c>
      <c r="CQ129" t="s">
        <v>1144</v>
      </c>
      <c r="CW129" t="s">
        <v>140</v>
      </c>
      <c r="CX129" t="s">
        <v>1579</v>
      </c>
    </row>
    <row r="130" spans="1:102" x14ac:dyDescent="0.25">
      <c r="A130">
        <v>132</v>
      </c>
      <c r="C130" t="s">
        <v>1121</v>
      </c>
      <c r="D130" t="s">
        <v>486</v>
      </c>
      <c r="E130" t="s">
        <v>1007</v>
      </c>
      <c r="F130" t="s">
        <v>850</v>
      </c>
      <c r="G130" t="s">
        <v>850</v>
      </c>
      <c r="H130" t="b">
        <v>1</v>
      </c>
      <c r="I130" t="s">
        <v>850</v>
      </c>
      <c r="J130" t="s">
        <v>850</v>
      </c>
      <c r="K130" t="s">
        <v>1515</v>
      </c>
      <c r="N130" t="s">
        <v>486</v>
      </c>
      <c r="O130" t="s">
        <v>509</v>
      </c>
      <c r="Q130">
        <v>0</v>
      </c>
      <c r="R130">
        <v>0</v>
      </c>
      <c r="S130" t="b">
        <v>0</v>
      </c>
      <c r="U130" t="s">
        <v>269</v>
      </c>
      <c r="Y130" t="s">
        <v>851</v>
      </c>
      <c r="AD130">
        <v>0</v>
      </c>
      <c r="AE130">
        <v>0</v>
      </c>
      <c r="AF130">
        <v>0</v>
      </c>
      <c r="AG130">
        <v>0</v>
      </c>
      <c r="AI130" s="35">
        <v>44909</v>
      </c>
      <c r="AJ130" s="35">
        <v>44909</v>
      </c>
      <c r="AK130" t="s">
        <v>1512</v>
      </c>
      <c r="AL130" t="s">
        <v>1520</v>
      </c>
      <c r="AV130" t="s">
        <v>773</v>
      </c>
      <c r="AW130">
        <v>0</v>
      </c>
      <c r="AX130" t="b">
        <v>0</v>
      </c>
      <c r="AZ130" t="s">
        <v>269</v>
      </c>
      <c r="BA130" t="s">
        <v>275</v>
      </c>
      <c r="BB130">
        <v>0</v>
      </c>
      <c r="BF130" s="35">
        <v>44378</v>
      </c>
      <c r="BH130" t="s">
        <v>1133</v>
      </c>
      <c r="BK130">
        <v>25</v>
      </c>
      <c r="BL130" t="s">
        <v>1134</v>
      </c>
      <c r="BY130" t="b">
        <v>0</v>
      </c>
      <c r="CC130" t="s">
        <v>1143</v>
      </c>
      <c r="CI130" t="b">
        <v>0</v>
      </c>
      <c r="CK130" t="b">
        <v>0</v>
      </c>
      <c r="CL130" t="b">
        <v>0</v>
      </c>
      <c r="CM130" t="b">
        <v>0</v>
      </c>
      <c r="CN130" t="b">
        <v>0</v>
      </c>
      <c r="CO130" t="s">
        <v>140</v>
      </c>
      <c r="CP130" t="s">
        <v>140</v>
      </c>
      <c r="CQ130" t="s">
        <v>1144</v>
      </c>
      <c r="CW130" t="s">
        <v>140</v>
      </c>
      <c r="CX130" t="s">
        <v>1580</v>
      </c>
    </row>
    <row r="131" spans="1:102" x14ac:dyDescent="0.25">
      <c r="A131">
        <v>133</v>
      </c>
      <c r="C131" t="s">
        <v>1121</v>
      </c>
      <c r="D131" t="s">
        <v>486</v>
      </c>
      <c r="E131" t="s">
        <v>1007</v>
      </c>
      <c r="F131" t="s">
        <v>853</v>
      </c>
      <c r="G131" t="s">
        <v>853</v>
      </c>
      <c r="H131" t="b">
        <v>1</v>
      </c>
      <c r="I131" t="s">
        <v>853</v>
      </c>
      <c r="J131" t="s">
        <v>853</v>
      </c>
      <c r="K131" t="s">
        <v>1515</v>
      </c>
      <c r="N131" t="s">
        <v>486</v>
      </c>
      <c r="O131" t="s">
        <v>509</v>
      </c>
      <c r="Q131">
        <v>0</v>
      </c>
      <c r="R131">
        <v>0</v>
      </c>
      <c r="S131" t="b">
        <v>0</v>
      </c>
      <c r="U131" t="s">
        <v>269</v>
      </c>
      <c r="Y131" t="s">
        <v>851</v>
      </c>
      <c r="AD131">
        <v>0</v>
      </c>
      <c r="AE131">
        <v>0</v>
      </c>
      <c r="AF131">
        <v>0</v>
      </c>
      <c r="AG131">
        <v>0</v>
      </c>
      <c r="AI131" s="35">
        <v>44909</v>
      </c>
      <c r="AJ131" s="35">
        <v>44909</v>
      </c>
      <c r="AK131" t="s">
        <v>1512</v>
      </c>
      <c r="AL131" t="s">
        <v>1581</v>
      </c>
      <c r="AV131" t="s">
        <v>773</v>
      </c>
      <c r="AW131">
        <v>0</v>
      </c>
      <c r="AX131" t="b">
        <v>0</v>
      </c>
      <c r="AZ131" t="s">
        <v>269</v>
      </c>
      <c r="BA131" t="s">
        <v>273</v>
      </c>
      <c r="BB131">
        <v>0</v>
      </c>
      <c r="BF131" s="35">
        <v>44378</v>
      </c>
      <c r="BH131" t="s">
        <v>1133</v>
      </c>
      <c r="BK131">
        <v>25</v>
      </c>
      <c r="BL131" t="s">
        <v>1134</v>
      </c>
      <c r="BY131" t="b">
        <v>0</v>
      </c>
      <c r="CC131" t="s">
        <v>1143</v>
      </c>
      <c r="CI131" t="b">
        <v>0</v>
      </c>
      <c r="CK131" t="b">
        <v>0</v>
      </c>
      <c r="CL131" t="b">
        <v>0</v>
      </c>
      <c r="CM131" t="b">
        <v>0</v>
      </c>
      <c r="CN131" t="b">
        <v>0</v>
      </c>
      <c r="CO131" t="s">
        <v>140</v>
      </c>
      <c r="CP131" t="s">
        <v>140</v>
      </c>
      <c r="CQ131" t="s">
        <v>1144</v>
      </c>
      <c r="CW131" t="s">
        <v>140</v>
      </c>
      <c r="CX131" t="s">
        <v>1582</v>
      </c>
    </row>
    <row r="132" spans="1:102" x14ac:dyDescent="0.25">
      <c r="A132">
        <v>134</v>
      </c>
      <c r="C132" t="s">
        <v>1121</v>
      </c>
      <c r="D132" t="s">
        <v>486</v>
      </c>
      <c r="E132" t="s">
        <v>1007</v>
      </c>
      <c r="F132" t="s">
        <v>854</v>
      </c>
      <c r="G132" t="s">
        <v>854</v>
      </c>
      <c r="H132" t="b">
        <v>1</v>
      </c>
      <c r="I132" t="s">
        <v>855</v>
      </c>
      <c r="J132" t="s">
        <v>855</v>
      </c>
      <c r="K132" t="s">
        <v>1515</v>
      </c>
      <c r="N132" t="s">
        <v>486</v>
      </c>
      <c r="O132" t="s">
        <v>509</v>
      </c>
      <c r="Q132">
        <v>0</v>
      </c>
      <c r="R132">
        <v>0</v>
      </c>
      <c r="S132" t="b">
        <v>0</v>
      </c>
      <c r="U132" t="s">
        <v>298</v>
      </c>
      <c r="Y132" t="s">
        <v>856</v>
      </c>
      <c r="AD132">
        <v>0</v>
      </c>
      <c r="AE132">
        <v>0</v>
      </c>
      <c r="AF132">
        <v>0</v>
      </c>
      <c r="AG132">
        <v>0</v>
      </c>
      <c r="AI132" s="35">
        <v>44909</v>
      </c>
      <c r="AJ132" s="35">
        <v>44909</v>
      </c>
      <c r="AK132" t="s">
        <v>1512</v>
      </c>
      <c r="AL132" t="s">
        <v>1520</v>
      </c>
      <c r="AV132" t="s">
        <v>773</v>
      </c>
      <c r="AW132">
        <v>0</v>
      </c>
      <c r="AX132" t="b">
        <v>0</v>
      </c>
      <c r="AZ132" t="s">
        <v>315</v>
      </c>
      <c r="BA132" t="s">
        <v>332</v>
      </c>
      <c r="BB132">
        <v>0</v>
      </c>
      <c r="BF132" s="35">
        <v>44378</v>
      </c>
      <c r="BH132" t="s">
        <v>1133</v>
      </c>
      <c r="BK132">
        <v>25</v>
      </c>
      <c r="BL132" t="s">
        <v>1134</v>
      </c>
      <c r="BY132" t="b">
        <v>0</v>
      </c>
      <c r="CC132" t="s">
        <v>1143</v>
      </c>
      <c r="CI132" t="b">
        <v>0</v>
      </c>
      <c r="CK132" t="b">
        <v>0</v>
      </c>
      <c r="CL132" t="b">
        <v>0</v>
      </c>
      <c r="CM132" t="b">
        <v>0</v>
      </c>
      <c r="CN132" t="b">
        <v>0</v>
      </c>
      <c r="CO132" t="s">
        <v>140</v>
      </c>
      <c r="CP132" t="s">
        <v>140</v>
      </c>
      <c r="CQ132" t="s">
        <v>1144</v>
      </c>
      <c r="CW132" t="s">
        <v>140</v>
      </c>
      <c r="CX132" t="s">
        <v>1583</v>
      </c>
    </row>
    <row r="133" spans="1:102" x14ac:dyDescent="0.25">
      <c r="A133">
        <v>135</v>
      </c>
      <c r="C133" t="s">
        <v>1121</v>
      </c>
      <c r="D133" t="s">
        <v>486</v>
      </c>
      <c r="E133" t="s">
        <v>1007</v>
      </c>
      <c r="F133" t="s">
        <v>858</v>
      </c>
      <c r="G133" t="s">
        <v>858</v>
      </c>
      <c r="H133" t="b">
        <v>1</v>
      </c>
      <c r="I133" t="s">
        <v>859</v>
      </c>
      <c r="J133" t="s">
        <v>859</v>
      </c>
      <c r="K133" t="s">
        <v>1515</v>
      </c>
      <c r="N133" t="s">
        <v>486</v>
      </c>
      <c r="O133" t="s">
        <v>509</v>
      </c>
      <c r="Q133">
        <v>0</v>
      </c>
      <c r="R133">
        <v>0</v>
      </c>
      <c r="S133" t="b">
        <v>0</v>
      </c>
      <c r="U133" t="s">
        <v>298</v>
      </c>
      <c r="Y133" t="s">
        <v>856</v>
      </c>
      <c r="AD133">
        <v>0</v>
      </c>
      <c r="AE133">
        <v>0</v>
      </c>
      <c r="AF133">
        <v>0</v>
      </c>
      <c r="AG133">
        <v>0</v>
      </c>
      <c r="AI133" s="35">
        <v>44909</v>
      </c>
      <c r="AJ133" s="35">
        <v>44909</v>
      </c>
      <c r="AK133" t="s">
        <v>1512</v>
      </c>
      <c r="AL133" t="s">
        <v>1520</v>
      </c>
      <c r="AV133" t="s">
        <v>773</v>
      </c>
      <c r="AW133">
        <v>0</v>
      </c>
      <c r="AX133" t="b">
        <v>0</v>
      </c>
      <c r="AZ133" t="s">
        <v>315</v>
      </c>
      <c r="BA133" t="s">
        <v>334</v>
      </c>
      <c r="BB133">
        <v>0</v>
      </c>
      <c r="BF133" s="35">
        <v>44378</v>
      </c>
      <c r="BH133" t="s">
        <v>1133</v>
      </c>
      <c r="BK133">
        <v>25</v>
      </c>
      <c r="BL133" t="s">
        <v>1134</v>
      </c>
      <c r="BY133" t="b">
        <v>0</v>
      </c>
      <c r="CC133" t="s">
        <v>1143</v>
      </c>
      <c r="CI133" t="b">
        <v>0</v>
      </c>
      <c r="CK133" t="b">
        <v>0</v>
      </c>
      <c r="CL133" t="b">
        <v>0</v>
      </c>
      <c r="CM133" t="b">
        <v>0</v>
      </c>
      <c r="CN133" t="b">
        <v>0</v>
      </c>
      <c r="CO133" t="s">
        <v>140</v>
      </c>
      <c r="CP133" t="s">
        <v>140</v>
      </c>
      <c r="CQ133" t="s">
        <v>1144</v>
      </c>
      <c r="CW133" t="s">
        <v>140</v>
      </c>
      <c r="CX133" t="s">
        <v>1584</v>
      </c>
    </row>
    <row r="134" spans="1:102" x14ac:dyDescent="0.25">
      <c r="A134">
        <v>136</v>
      </c>
      <c r="C134" t="s">
        <v>1121</v>
      </c>
      <c r="D134" t="s">
        <v>486</v>
      </c>
      <c r="E134" t="s">
        <v>1007</v>
      </c>
      <c r="F134" t="s">
        <v>860</v>
      </c>
      <c r="G134" t="s">
        <v>860</v>
      </c>
      <c r="H134" t="b">
        <v>1</v>
      </c>
      <c r="I134" t="s">
        <v>861</v>
      </c>
      <c r="J134" t="s">
        <v>861</v>
      </c>
      <c r="K134" t="s">
        <v>1515</v>
      </c>
      <c r="N134" t="s">
        <v>486</v>
      </c>
      <c r="O134" t="s">
        <v>509</v>
      </c>
      <c r="Q134">
        <v>0</v>
      </c>
      <c r="R134">
        <v>0</v>
      </c>
      <c r="S134" t="b">
        <v>0</v>
      </c>
      <c r="U134" t="s">
        <v>298</v>
      </c>
      <c r="Y134" t="s">
        <v>856</v>
      </c>
      <c r="AD134">
        <v>0</v>
      </c>
      <c r="AE134">
        <v>0</v>
      </c>
      <c r="AF134">
        <v>0</v>
      </c>
      <c r="AG134">
        <v>0</v>
      </c>
      <c r="AI134" s="35">
        <v>44909</v>
      </c>
      <c r="AJ134" s="35">
        <v>44909</v>
      </c>
      <c r="AK134" t="s">
        <v>1512</v>
      </c>
      <c r="AL134" t="s">
        <v>1520</v>
      </c>
      <c r="AV134" t="s">
        <v>773</v>
      </c>
      <c r="AW134">
        <v>0</v>
      </c>
      <c r="AX134" t="b">
        <v>0</v>
      </c>
      <c r="AZ134" t="s">
        <v>315</v>
      </c>
      <c r="BA134" t="s">
        <v>344</v>
      </c>
      <c r="BB134">
        <v>0</v>
      </c>
      <c r="BF134" s="35">
        <v>44378</v>
      </c>
      <c r="BH134" t="s">
        <v>1133</v>
      </c>
      <c r="BK134">
        <v>25</v>
      </c>
      <c r="BL134" t="s">
        <v>1134</v>
      </c>
      <c r="BY134" t="b">
        <v>0</v>
      </c>
      <c r="CC134" t="s">
        <v>1143</v>
      </c>
      <c r="CI134" t="b">
        <v>0</v>
      </c>
      <c r="CK134" t="b">
        <v>0</v>
      </c>
      <c r="CL134" t="b">
        <v>0</v>
      </c>
      <c r="CM134" t="b">
        <v>0</v>
      </c>
      <c r="CN134" t="b">
        <v>0</v>
      </c>
      <c r="CO134" t="s">
        <v>140</v>
      </c>
      <c r="CP134" t="s">
        <v>140</v>
      </c>
      <c r="CQ134" t="s">
        <v>1144</v>
      </c>
      <c r="CW134" t="s">
        <v>140</v>
      </c>
      <c r="CX134" t="s">
        <v>1585</v>
      </c>
    </row>
    <row r="135" spans="1:102" x14ac:dyDescent="0.25">
      <c r="A135">
        <v>137</v>
      </c>
      <c r="C135" t="s">
        <v>1121</v>
      </c>
      <c r="D135" t="s">
        <v>486</v>
      </c>
      <c r="E135" t="s">
        <v>1007</v>
      </c>
      <c r="F135" t="s">
        <v>862</v>
      </c>
      <c r="G135" t="s">
        <v>862</v>
      </c>
      <c r="H135" t="b">
        <v>1</v>
      </c>
      <c r="I135" t="s">
        <v>317</v>
      </c>
      <c r="J135" t="s">
        <v>317</v>
      </c>
      <c r="K135" t="s">
        <v>1515</v>
      </c>
      <c r="N135" t="s">
        <v>486</v>
      </c>
      <c r="O135" t="s">
        <v>485</v>
      </c>
      <c r="Q135">
        <v>0</v>
      </c>
      <c r="R135">
        <v>0</v>
      </c>
      <c r="S135" t="b">
        <v>0</v>
      </c>
      <c r="U135" t="s">
        <v>298</v>
      </c>
      <c r="Y135" t="s">
        <v>856</v>
      </c>
      <c r="AD135">
        <v>0</v>
      </c>
      <c r="AE135">
        <v>0</v>
      </c>
      <c r="AF135">
        <v>0</v>
      </c>
      <c r="AG135">
        <v>0</v>
      </c>
      <c r="AI135" s="35">
        <v>44909</v>
      </c>
      <c r="AJ135" s="35">
        <v>44909</v>
      </c>
      <c r="AK135" t="s">
        <v>1512</v>
      </c>
      <c r="AL135" t="s">
        <v>1586</v>
      </c>
      <c r="AV135" t="s">
        <v>773</v>
      </c>
      <c r="AW135">
        <v>0</v>
      </c>
      <c r="AX135" t="b">
        <v>0</v>
      </c>
      <c r="AZ135" t="s">
        <v>315</v>
      </c>
      <c r="BA135" t="s">
        <v>316</v>
      </c>
      <c r="BB135">
        <v>0</v>
      </c>
      <c r="BF135" s="35">
        <v>43647</v>
      </c>
      <c r="BG135" s="35">
        <v>44012</v>
      </c>
      <c r="BH135" t="s">
        <v>1133</v>
      </c>
      <c r="BK135">
        <v>25</v>
      </c>
      <c r="BL135" t="s">
        <v>1134</v>
      </c>
      <c r="BY135" t="b">
        <v>0</v>
      </c>
      <c r="CC135" t="s">
        <v>1143</v>
      </c>
      <c r="CI135" t="b">
        <v>0</v>
      </c>
      <c r="CK135" t="b">
        <v>0</v>
      </c>
      <c r="CL135" t="b">
        <v>0</v>
      </c>
      <c r="CM135" t="b">
        <v>0</v>
      </c>
      <c r="CN135" t="b">
        <v>0</v>
      </c>
      <c r="CO135" t="s">
        <v>140</v>
      </c>
      <c r="CP135" t="s">
        <v>140</v>
      </c>
      <c r="CQ135" t="s">
        <v>1144</v>
      </c>
      <c r="CW135" t="s">
        <v>140</v>
      </c>
      <c r="CX135" t="s">
        <v>1587</v>
      </c>
    </row>
    <row r="136" spans="1:102" x14ac:dyDescent="0.25">
      <c r="A136">
        <v>138</v>
      </c>
      <c r="C136" t="s">
        <v>1121</v>
      </c>
      <c r="D136" t="s">
        <v>486</v>
      </c>
      <c r="E136" t="s">
        <v>1007</v>
      </c>
      <c r="F136" t="s">
        <v>863</v>
      </c>
      <c r="G136" t="s">
        <v>863</v>
      </c>
      <c r="H136" t="b">
        <v>1</v>
      </c>
      <c r="I136" t="s">
        <v>864</v>
      </c>
      <c r="J136" t="s">
        <v>323</v>
      </c>
      <c r="K136" t="s">
        <v>1515</v>
      </c>
      <c r="N136" t="s">
        <v>486</v>
      </c>
      <c r="O136" t="s">
        <v>509</v>
      </c>
      <c r="Q136">
        <v>0</v>
      </c>
      <c r="R136">
        <v>0</v>
      </c>
      <c r="S136" t="b">
        <v>0</v>
      </c>
      <c r="U136" t="s">
        <v>298</v>
      </c>
      <c r="Y136" t="s">
        <v>856</v>
      </c>
      <c r="AD136">
        <v>0</v>
      </c>
      <c r="AE136">
        <v>0</v>
      </c>
      <c r="AF136">
        <v>0</v>
      </c>
      <c r="AG136">
        <v>0</v>
      </c>
      <c r="AI136" s="35">
        <v>44909</v>
      </c>
      <c r="AJ136" s="35">
        <v>44909</v>
      </c>
      <c r="AK136" t="s">
        <v>1512</v>
      </c>
      <c r="AL136" t="s">
        <v>1588</v>
      </c>
      <c r="AV136" t="s">
        <v>773</v>
      </c>
      <c r="AW136">
        <v>0</v>
      </c>
      <c r="AX136" t="b">
        <v>0</v>
      </c>
      <c r="AZ136" t="s">
        <v>315</v>
      </c>
      <c r="BA136" t="s">
        <v>322</v>
      </c>
      <c r="BB136">
        <v>0</v>
      </c>
      <c r="BF136" s="35">
        <v>44378</v>
      </c>
      <c r="BH136" t="s">
        <v>1133</v>
      </c>
      <c r="BK136">
        <v>25</v>
      </c>
      <c r="BL136" t="s">
        <v>1134</v>
      </c>
      <c r="BY136" t="b">
        <v>0</v>
      </c>
      <c r="CC136" t="s">
        <v>1143</v>
      </c>
      <c r="CI136" t="b">
        <v>0</v>
      </c>
      <c r="CK136" t="b">
        <v>0</v>
      </c>
      <c r="CL136" t="b">
        <v>0</v>
      </c>
      <c r="CM136" t="b">
        <v>0</v>
      </c>
      <c r="CN136" t="b">
        <v>0</v>
      </c>
      <c r="CO136" t="s">
        <v>140</v>
      </c>
      <c r="CP136" t="s">
        <v>140</v>
      </c>
      <c r="CQ136" t="s">
        <v>1144</v>
      </c>
      <c r="CW136" t="s">
        <v>140</v>
      </c>
      <c r="CX136" t="s">
        <v>1589</v>
      </c>
    </row>
    <row r="137" spans="1:102" x14ac:dyDescent="0.25">
      <c r="A137">
        <v>139</v>
      </c>
      <c r="C137" t="s">
        <v>1121</v>
      </c>
      <c r="D137" t="s">
        <v>486</v>
      </c>
      <c r="E137" t="s">
        <v>1007</v>
      </c>
      <c r="F137" t="s">
        <v>865</v>
      </c>
      <c r="G137" t="s">
        <v>865</v>
      </c>
      <c r="H137" t="b">
        <v>1</v>
      </c>
      <c r="I137" t="s">
        <v>866</v>
      </c>
      <c r="J137" t="s">
        <v>325</v>
      </c>
      <c r="K137" t="s">
        <v>1515</v>
      </c>
      <c r="N137" t="s">
        <v>486</v>
      </c>
      <c r="O137" t="s">
        <v>509</v>
      </c>
      <c r="Q137">
        <v>0</v>
      </c>
      <c r="R137">
        <v>0</v>
      </c>
      <c r="S137" t="b">
        <v>0</v>
      </c>
      <c r="U137" t="s">
        <v>298</v>
      </c>
      <c r="Y137" t="s">
        <v>856</v>
      </c>
      <c r="AD137">
        <v>0</v>
      </c>
      <c r="AE137">
        <v>0</v>
      </c>
      <c r="AF137">
        <v>0</v>
      </c>
      <c r="AG137">
        <v>0</v>
      </c>
      <c r="AI137" s="35">
        <v>44909</v>
      </c>
      <c r="AJ137" s="35">
        <v>44909</v>
      </c>
      <c r="AK137" t="s">
        <v>1512</v>
      </c>
      <c r="AL137" t="s">
        <v>1590</v>
      </c>
      <c r="AV137" t="s">
        <v>773</v>
      </c>
      <c r="AW137">
        <v>0</v>
      </c>
      <c r="AX137" t="b">
        <v>0</v>
      </c>
      <c r="AZ137" t="s">
        <v>315</v>
      </c>
      <c r="BA137" t="s">
        <v>324</v>
      </c>
      <c r="BB137">
        <v>0</v>
      </c>
      <c r="BF137" s="35">
        <v>44378</v>
      </c>
      <c r="BH137" t="s">
        <v>1133</v>
      </c>
      <c r="BK137">
        <v>25</v>
      </c>
      <c r="BL137" t="s">
        <v>1134</v>
      </c>
      <c r="BY137" t="b">
        <v>0</v>
      </c>
      <c r="CC137" t="s">
        <v>1143</v>
      </c>
      <c r="CI137" t="b">
        <v>0</v>
      </c>
      <c r="CK137" t="b">
        <v>0</v>
      </c>
      <c r="CL137" t="b">
        <v>0</v>
      </c>
      <c r="CM137" t="b">
        <v>0</v>
      </c>
      <c r="CN137" t="b">
        <v>0</v>
      </c>
      <c r="CO137" t="s">
        <v>140</v>
      </c>
      <c r="CP137" t="s">
        <v>140</v>
      </c>
      <c r="CQ137" t="s">
        <v>1144</v>
      </c>
      <c r="CW137" t="s">
        <v>140</v>
      </c>
      <c r="CX137" t="s">
        <v>1591</v>
      </c>
    </row>
    <row r="138" spans="1:102" x14ac:dyDescent="0.25">
      <c r="A138">
        <v>140</v>
      </c>
      <c r="C138" t="s">
        <v>1121</v>
      </c>
      <c r="D138" t="s">
        <v>486</v>
      </c>
      <c r="E138" t="s">
        <v>1007</v>
      </c>
      <c r="F138" t="s">
        <v>867</v>
      </c>
      <c r="G138" t="s">
        <v>867</v>
      </c>
      <c r="H138" t="b">
        <v>1</v>
      </c>
      <c r="I138" t="s">
        <v>868</v>
      </c>
      <c r="J138" t="s">
        <v>327</v>
      </c>
      <c r="K138" t="s">
        <v>1515</v>
      </c>
      <c r="N138" t="s">
        <v>486</v>
      </c>
      <c r="O138" t="s">
        <v>509</v>
      </c>
      <c r="Q138">
        <v>0</v>
      </c>
      <c r="R138">
        <v>0</v>
      </c>
      <c r="S138" t="b">
        <v>0</v>
      </c>
      <c r="U138" t="s">
        <v>298</v>
      </c>
      <c r="Y138" t="s">
        <v>856</v>
      </c>
      <c r="AD138">
        <v>0</v>
      </c>
      <c r="AE138">
        <v>0</v>
      </c>
      <c r="AF138">
        <v>0</v>
      </c>
      <c r="AG138">
        <v>0</v>
      </c>
      <c r="AI138" s="35">
        <v>44909</v>
      </c>
      <c r="AJ138" s="35">
        <v>44909</v>
      </c>
      <c r="AK138" t="s">
        <v>1512</v>
      </c>
      <c r="AL138" t="s">
        <v>1592</v>
      </c>
      <c r="AV138" t="s">
        <v>773</v>
      </c>
      <c r="AW138">
        <v>0</v>
      </c>
      <c r="AX138" t="b">
        <v>0</v>
      </c>
      <c r="AZ138" t="s">
        <v>315</v>
      </c>
      <c r="BA138" t="s">
        <v>326</v>
      </c>
      <c r="BB138">
        <v>0</v>
      </c>
      <c r="BF138" s="35">
        <v>44378</v>
      </c>
      <c r="BH138" t="s">
        <v>1133</v>
      </c>
      <c r="BK138">
        <v>25</v>
      </c>
      <c r="BL138" t="s">
        <v>1134</v>
      </c>
      <c r="BY138" t="b">
        <v>0</v>
      </c>
      <c r="CC138" t="s">
        <v>1143</v>
      </c>
      <c r="CI138" t="b">
        <v>0</v>
      </c>
      <c r="CK138" t="b">
        <v>0</v>
      </c>
      <c r="CL138" t="b">
        <v>0</v>
      </c>
      <c r="CM138" t="b">
        <v>0</v>
      </c>
      <c r="CN138" t="b">
        <v>0</v>
      </c>
      <c r="CO138" t="s">
        <v>140</v>
      </c>
      <c r="CP138" t="s">
        <v>140</v>
      </c>
      <c r="CQ138" t="s">
        <v>1144</v>
      </c>
      <c r="CW138" t="s">
        <v>140</v>
      </c>
      <c r="CX138" t="s">
        <v>1593</v>
      </c>
    </row>
    <row r="139" spans="1:102" x14ac:dyDescent="0.25">
      <c r="A139">
        <v>141</v>
      </c>
      <c r="C139" t="s">
        <v>1121</v>
      </c>
      <c r="D139" t="s">
        <v>486</v>
      </c>
      <c r="E139" t="s">
        <v>1007</v>
      </c>
      <c r="F139" t="s">
        <v>869</v>
      </c>
      <c r="G139" t="s">
        <v>869</v>
      </c>
      <c r="H139" t="b">
        <v>1</v>
      </c>
      <c r="I139" t="s">
        <v>870</v>
      </c>
      <c r="J139" t="s">
        <v>321</v>
      </c>
      <c r="K139" t="s">
        <v>1515</v>
      </c>
      <c r="N139" t="s">
        <v>486</v>
      </c>
      <c r="O139" t="s">
        <v>509</v>
      </c>
      <c r="Q139">
        <v>0</v>
      </c>
      <c r="R139">
        <v>0</v>
      </c>
      <c r="S139" t="b">
        <v>0</v>
      </c>
      <c r="U139" t="s">
        <v>298</v>
      </c>
      <c r="Y139" t="s">
        <v>856</v>
      </c>
      <c r="AD139">
        <v>0</v>
      </c>
      <c r="AE139">
        <v>0</v>
      </c>
      <c r="AF139">
        <v>0</v>
      </c>
      <c r="AG139">
        <v>0</v>
      </c>
      <c r="AI139" s="35">
        <v>44909</v>
      </c>
      <c r="AJ139" s="35">
        <v>44909</v>
      </c>
      <c r="AK139" t="s">
        <v>1512</v>
      </c>
      <c r="AL139" t="s">
        <v>1594</v>
      </c>
      <c r="AV139" t="s">
        <v>773</v>
      </c>
      <c r="AW139">
        <v>0</v>
      </c>
      <c r="AX139" t="b">
        <v>0</v>
      </c>
      <c r="AZ139" t="s">
        <v>315</v>
      </c>
      <c r="BA139" t="s">
        <v>320</v>
      </c>
      <c r="BB139">
        <v>0</v>
      </c>
      <c r="BF139" s="35">
        <v>44378</v>
      </c>
      <c r="BH139" t="s">
        <v>1133</v>
      </c>
      <c r="BK139">
        <v>25</v>
      </c>
      <c r="BL139" t="s">
        <v>1134</v>
      </c>
      <c r="BY139" t="b">
        <v>0</v>
      </c>
      <c r="CC139" t="s">
        <v>1143</v>
      </c>
      <c r="CI139" t="b">
        <v>0</v>
      </c>
      <c r="CK139" t="b">
        <v>0</v>
      </c>
      <c r="CL139" t="b">
        <v>0</v>
      </c>
      <c r="CM139" t="b">
        <v>0</v>
      </c>
      <c r="CN139" t="b">
        <v>0</v>
      </c>
      <c r="CO139" t="s">
        <v>140</v>
      </c>
      <c r="CP139" t="s">
        <v>140</v>
      </c>
      <c r="CQ139" t="s">
        <v>1144</v>
      </c>
      <c r="CW139" t="s">
        <v>140</v>
      </c>
      <c r="CX139" t="s">
        <v>1595</v>
      </c>
    </row>
    <row r="140" spans="1:102" x14ac:dyDescent="0.25">
      <c r="A140">
        <v>142</v>
      </c>
      <c r="C140" t="s">
        <v>1121</v>
      </c>
      <c r="D140" t="s">
        <v>486</v>
      </c>
      <c r="E140" t="s">
        <v>1007</v>
      </c>
      <c r="F140" t="s">
        <v>871</v>
      </c>
      <c r="G140" t="s">
        <v>871</v>
      </c>
      <c r="H140" t="b">
        <v>1</v>
      </c>
      <c r="I140" t="s">
        <v>872</v>
      </c>
      <c r="J140" t="s">
        <v>319</v>
      </c>
      <c r="K140" t="s">
        <v>1515</v>
      </c>
      <c r="N140" t="s">
        <v>486</v>
      </c>
      <c r="O140" t="s">
        <v>509</v>
      </c>
      <c r="Q140">
        <v>0</v>
      </c>
      <c r="R140">
        <v>0</v>
      </c>
      <c r="S140" t="b">
        <v>0</v>
      </c>
      <c r="U140" t="s">
        <v>298</v>
      </c>
      <c r="Y140" t="s">
        <v>856</v>
      </c>
      <c r="AD140">
        <v>0</v>
      </c>
      <c r="AE140">
        <v>0</v>
      </c>
      <c r="AF140">
        <v>0</v>
      </c>
      <c r="AG140">
        <v>0</v>
      </c>
      <c r="AI140" s="35">
        <v>44909</v>
      </c>
      <c r="AJ140" s="35">
        <v>44909</v>
      </c>
      <c r="AK140" t="s">
        <v>1512</v>
      </c>
      <c r="AL140" t="s">
        <v>1596</v>
      </c>
      <c r="AV140" t="s">
        <v>773</v>
      </c>
      <c r="AW140">
        <v>0</v>
      </c>
      <c r="AX140" t="b">
        <v>0</v>
      </c>
      <c r="AZ140" t="s">
        <v>315</v>
      </c>
      <c r="BA140" t="s">
        <v>318</v>
      </c>
      <c r="BB140">
        <v>0</v>
      </c>
      <c r="BF140" s="35">
        <v>44378</v>
      </c>
      <c r="BH140" t="s">
        <v>1133</v>
      </c>
      <c r="BK140">
        <v>25</v>
      </c>
      <c r="BL140" t="s">
        <v>1134</v>
      </c>
      <c r="BY140" t="b">
        <v>0</v>
      </c>
      <c r="CC140" t="s">
        <v>1143</v>
      </c>
      <c r="CI140" t="b">
        <v>0</v>
      </c>
      <c r="CK140" t="b">
        <v>0</v>
      </c>
      <c r="CL140" t="b">
        <v>0</v>
      </c>
      <c r="CM140" t="b">
        <v>0</v>
      </c>
      <c r="CN140" t="b">
        <v>0</v>
      </c>
      <c r="CO140" t="s">
        <v>140</v>
      </c>
      <c r="CP140" t="s">
        <v>140</v>
      </c>
      <c r="CQ140" t="s">
        <v>1144</v>
      </c>
      <c r="CW140" t="s">
        <v>140</v>
      </c>
      <c r="CX140" t="s">
        <v>1597</v>
      </c>
    </row>
    <row r="141" spans="1:102" x14ac:dyDescent="0.25">
      <c r="A141">
        <v>143</v>
      </c>
      <c r="C141" t="s">
        <v>1121</v>
      </c>
      <c r="D141" t="s">
        <v>486</v>
      </c>
      <c r="E141" t="s">
        <v>1007</v>
      </c>
      <c r="F141" t="s">
        <v>873</v>
      </c>
      <c r="G141" t="s">
        <v>873</v>
      </c>
      <c r="H141" t="b">
        <v>1</v>
      </c>
      <c r="I141" t="s">
        <v>874</v>
      </c>
      <c r="J141" t="s">
        <v>329</v>
      </c>
      <c r="K141" t="s">
        <v>1515</v>
      </c>
      <c r="N141" t="s">
        <v>486</v>
      </c>
      <c r="O141" t="s">
        <v>509</v>
      </c>
      <c r="Q141">
        <v>0</v>
      </c>
      <c r="R141">
        <v>0</v>
      </c>
      <c r="S141" t="b">
        <v>0</v>
      </c>
      <c r="U141" t="s">
        <v>298</v>
      </c>
      <c r="Y141" t="s">
        <v>856</v>
      </c>
      <c r="AD141">
        <v>0</v>
      </c>
      <c r="AE141">
        <v>0</v>
      </c>
      <c r="AF141">
        <v>0</v>
      </c>
      <c r="AG141">
        <v>0</v>
      </c>
      <c r="AI141" s="35">
        <v>44909</v>
      </c>
      <c r="AJ141" s="35">
        <v>44909</v>
      </c>
      <c r="AK141" t="s">
        <v>1512</v>
      </c>
      <c r="AL141" t="s">
        <v>1598</v>
      </c>
      <c r="AV141" t="s">
        <v>773</v>
      </c>
      <c r="AW141">
        <v>0</v>
      </c>
      <c r="AX141" t="b">
        <v>0</v>
      </c>
      <c r="AZ141" t="s">
        <v>315</v>
      </c>
      <c r="BA141" t="s">
        <v>328</v>
      </c>
      <c r="BB141">
        <v>0</v>
      </c>
      <c r="BF141" s="35">
        <v>44378</v>
      </c>
      <c r="BH141" t="s">
        <v>1133</v>
      </c>
      <c r="BK141">
        <v>25</v>
      </c>
      <c r="BL141" t="s">
        <v>1134</v>
      </c>
      <c r="BY141" t="b">
        <v>0</v>
      </c>
      <c r="CC141" t="s">
        <v>1143</v>
      </c>
      <c r="CI141" t="b">
        <v>0</v>
      </c>
      <c r="CK141" t="b">
        <v>0</v>
      </c>
      <c r="CL141" t="b">
        <v>0</v>
      </c>
      <c r="CM141" t="b">
        <v>0</v>
      </c>
      <c r="CN141" t="b">
        <v>0</v>
      </c>
      <c r="CO141" t="s">
        <v>140</v>
      </c>
      <c r="CP141" t="s">
        <v>140</v>
      </c>
      <c r="CQ141" t="s">
        <v>1144</v>
      </c>
      <c r="CW141" t="s">
        <v>140</v>
      </c>
      <c r="CX141" t="s">
        <v>1599</v>
      </c>
    </row>
    <row r="142" spans="1:102" x14ac:dyDescent="0.25">
      <c r="A142">
        <v>144</v>
      </c>
      <c r="C142" t="s">
        <v>1121</v>
      </c>
      <c r="D142" t="s">
        <v>486</v>
      </c>
      <c r="E142" t="s">
        <v>1007</v>
      </c>
      <c r="F142" t="s">
        <v>876</v>
      </c>
      <c r="G142" t="s">
        <v>876</v>
      </c>
      <c r="H142" t="b">
        <v>1</v>
      </c>
      <c r="I142" t="s">
        <v>877</v>
      </c>
      <c r="J142" t="s">
        <v>878</v>
      </c>
      <c r="K142" t="s">
        <v>1515</v>
      </c>
      <c r="N142" t="s">
        <v>486</v>
      </c>
      <c r="O142" t="s">
        <v>509</v>
      </c>
      <c r="Q142">
        <v>0</v>
      </c>
      <c r="R142">
        <v>0</v>
      </c>
      <c r="S142" t="b">
        <v>0</v>
      </c>
      <c r="U142" t="s">
        <v>298</v>
      </c>
      <c r="Y142" t="s">
        <v>856</v>
      </c>
      <c r="AD142">
        <v>0</v>
      </c>
      <c r="AE142">
        <v>0</v>
      </c>
      <c r="AF142">
        <v>0</v>
      </c>
      <c r="AG142">
        <v>0</v>
      </c>
      <c r="AI142" s="35">
        <v>44909</v>
      </c>
      <c r="AJ142" s="35">
        <v>44909</v>
      </c>
      <c r="AK142" t="s">
        <v>1512</v>
      </c>
      <c r="AL142" t="s">
        <v>1600</v>
      </c>
      <c r="AV142" t="s">
        <v>773</v>
      </c>
      <c r="AW142">
        <v>0</v>
      </c>
      <c r="AX142" t="b">
        <v>0</v>
      </c>
      <c r="AZ142" t="s">
        <v>315</v>
      </c>
      <c r="BA142" t="s">
        <v>330</v>
      </c>
      <c r="BB142">
        <v>0</v>
      </c>
      <c r="BF142" s="35">
        <v>44378</v>
      </c>
      <c r="BH142" t="s">
        <v>1133</v>
      </c>
      <c r="BK142">
        <v>25</v>
      </c>
      <c r="BL142" t="s">
        <v>1134</v>
      </c>
      <c r="BY142" t="b">
        <v>0</v>
      </c>
      <c r="CC142" t="s">
        <v>1143</v>
      </c>
      <c r="CI142" t="b">
        <v>0</v>
      </c>
      <c r="CK142" t="b">
        <v>0</v>
      </c>
      <c r="CL142" t="b">
        <v>0</v>
      </c>
      <c r="CM142" t="b">
        <v>0</v>
      </c>
      <c r="CN142" t="b">
        <v>0</v>
      </c>
      <c r="CO142" t="s">
        <v>140</v>
      </c>
      <c r="CP142" t="s">
        <v>140</v>
      </c>
      <c r="CQ142" t="s">
        <v>1144</v>
      </c>
      <c r="CW142" t="s">
        <v>140</v>
      </c>
      <c r="CX142" t="s">
        <v>1601</v>
      </c>
    </row>
    <row r="143" spans="1:102" x14ac:dyDescent="0.25">
      <c r="A143">
        <v>145</v>
      </c>
      <c r="C143" t="s">
        <v>1121</v>
      </c>
      <c r="D143" t="s">
        <v>486</v>
      </c>
      <c r="E143" t="s">
        <v>1007</v>
      </c>
      <c r="F143" t="s">
        <v>880</v>
      </c>
      <c r="G143" t="s">
        <v>880</v>
      </c>
      <c r="H143" t="b">
        <v>1</v>
      </c>
      <c r="I143" t="s">
        <v>881</v>
      </c>
      <c r="J143" t="s">
        <v>881</v>
      </c>
      <c r="K143" t="s">
        <v>1515</v>
      </c>
      <c r="N143" t="s">
        <v>486</v>
      </c>
      <c r="O143" t="s">
        <v>509</v>
      </c>
      <c r="Q143">
        <v>0</v>
      </c>
      <c r="R143">
        <v>0</v>
      </c>
      <c r="S143" t="b">
        <v>0</v>
      </c>
      <c r="U143" t="s">
        <v>1602</v>
      </c>
      <c r="Y143" t="s">
        <v>882</v>
      </c>
      <c r="AD143">
        <v>0</v>
      </c>
      <c r="AE143">
        <v>0</v>
      </c>
      <c r="AF143">
        <v>0</v>
      </c>
      <c r="AG143">
        <v>0</v>
      </c>
      <c r="AI143" s="35">
        <v>44909</v>
      </c>
      <c r="AJ143" s="35">
        <v>44909</v>
      </c>
      <c r="AK143" t="s">
        <v>1512</v>
      </c>
      <c r="AL143" t="s">
        <v>1528</v>
      </c>
      <c r="AV143" t="s">
        <v>773</v>
      </c>
      <c r="AW143">
        <v>0</v>
      </c>
      <c r="AX143" t="b">
        <v>0</v>
      </c>
      <c r="AZ143" t="s">
        <v>143</v>
      </c>
      <c r="BA143" t="s">
        <v>291</v>
      </c>
      <c r="BB143">
        <v>0</v>
      </c>
      <c r="BF143" s="35">
        <v>44378</v>
      </c>
      <c r="BH143" t="s">
        <v>1133</v>
      </c>
      <c r="BK143">
        <v>25</v>
      </c>
      <c r="BL143" t="s">
        <v>1134</v>
      </c>
      <c r="BY143" t="b">
        <v>0</v>
      </c>
      <c r="CC143" t="s">
        <v>1143</v>
      </c>
      <c r="CI143" t="b">
        <v>0</v>
      </c>
      <c r="CK143" t="b">
        <v>0</v>
      </c>
      <c r="CL143" t="b">
        <v>0</v>
      </c>
      <c r="CM143" t="b">
        <v>0</v>
      </c>
      <c r="CN143" t="b">
        <v>0</v>
      </c>
      <c r="CO143" t="s">
        <v>140</v>
      </c>
      <c r="CP143" t="s">
        <v>140</v>
      </c>
      <c r="CQ143" t="s">
        <v>1144</v>
      </c>
      <c r="CW143" t="s">
        <v>140</v>
      </c>
      <c r="CX143" t="s">
        <v>1603</v>
      </c>
    </row>
    <row r="144" spans="1:102" x14ac:dyDescent="0.25">
      <c r="A144">
        <v>146</v>
      </c>
      <c r="C144" t="s">
        <v>1121</v>
      </c>
      <c r="D144" t="s">
        <v>486</v>
      </c>
      <c r="E144" t="s">
        <v>1007</v>
      </c>
      <c r="F144" t="s">
        <v>884</v>
      </c>
      <c r="G144" t="s">
        <v>884</v>
      </c>
      <c r="H144" t="b">
        <v>1</v>
      </c>
      <c r="I144" t="s">
        <v>885</v>
      </c>
      <c r="J144" t="s">
        <v>886</v>
      </c>
      <c r="K144" t="s">
        <v>1515</v>
      </c>
      <c r="N144" t="s">
        <v>486</v>
      </c>
      <c r="O144" t="s">
        <v>509</v>
      </c>
      <c r="Q144">
        <v>0</v>
      </c>
      <c r="R144">
        <v>0</v>
      </c>
      <c r="S144" t="b">
        <v>0</v>
      </c>
      <c r="U144" t="s">
        <v>1602</v>
      </c>
      <c r="Y144" t="s">
        <v>882</v>
      </c>
      <c r="AD144">
        <v>0</v>
      </c>
      <c r="AE144">
        <v>0</v>
      </c>
      <c r="AF144">
        <v>0</v>
      </c>
      <c r="AG144">
        <v>0</v>
      </c>
      <c r="AI144" s="35">
        <v>44909</v>
      </c>
      <c r="AJ144" s="35">
        <v>44909</v>
      </c>
      <c r="AK144" t="s">
        <v>1512</v>
      </c>
      <c r="AL144" t="s">
        <v>1604</v>
      </c>
      <c r="AV144" t="s">
        <v>773</v>
      </c>
      <c r="AW144">
        <v>0</v>
      </c>
      <c r="AX144" t="b">
        <v>0</v>
      </c>
      <c r="AZ144" t="s">
        <v>143</v>
      </c>
      <c r="BA144" t="s">
        <v>295</v>
      </c>
      <c r="BB144">
        <v>0</v>
      </c>
      <c r="BF144" s="35">
        <v>44378</v>
      </c>
      <c r="BH144" t="s">
        <v>1133</v>
      </c>
      <c r="BK144">
        <v>25</v>
      </c>
      <c r="BL144" t="s">
        <v>1134</v>
      </c>
      <c r="BY144" t="b">
        <v>0</v>
      </c>
      <c r="CC144" t="s">
        <v>1143</v>
      </c>
      <c r="CI144" t="b">
        <v>0</v>
      </c>
      <c r="CK144" t="b">
        <v>0</v>
      </c>
      <c r="CL144" t="b">
        <v>0</v>
      </c>
      <c r="CM144" t="b">
        <v>0</v>
      </c>
      <c r="CN144" t="b">
        <v>0</v>
      </c>
      <c r="CO144" t="s">
        <v>140</v>
      </c>
      <c r="CP144" t="s">
        <v>140</v>
      </c>
      <c r="CQ144" t="s">
        <v>1144</v>
      </c>
      <c r="CW144" t="s">
        <v>140</v>
      </c>
      <c r="CX144" t="s">
        <v>1605</v>
      </c>
    </row>
    <row r="145" spans="1:102" x14ac:dyDescent="0.25">
      <c r="A145">
        <v>147</v>
      </c>
      <c r="C145" t="s">
        <v>1121</v>
      </c>
      <c r="D145" t="s">
        <v>486</v>
      </c>
      <c r="E145" t="s">
        <v>1007</v>
      </c>
      <c r="F145" t="s">
        <v>887</v>
      </c>
      <c r="G145" t="s">
        <v>887</v>
      </c>
      <c r="H145" t="b">
        <v>1</v>
      </c>
      <c r="I145" t="s">
        <v>887</v>
      </c>
      <c r="J145" t="s">
        <v>887</v>
      </c>
      <c r="K145" t="s">
        <v>1515</v>
      </c>
      <c r="N145" t="s">
        <v>486</v>
      </c>
      <c r="O145" t="s">
        <v>509</v>
      </c>
      <c r="Q145">
        <v>0</v>
      </c>
      <c r="R145">
        <v>0</v>
      </c>
      <c r="S145" t="b">
        <v>0</v>
      </c>
      <c r="U145" t="s">
        <v>1606</v>
      </c>
      <c r="Y145" t="s">
        <v>417</v>
      </c>
      <c r="AD145">
        <v>0</v>
      </c>
      <c r="AE145">
        <v>0</v>
      </c>
      <c r="AF145">
        <v>0</v>
      </c>
      <c r="AG145">
        <v>0</v>
      </c>
      <c r="AI145" s="35">
        <v>44909</v>
      </c>
      <c r="AJ145" s="35">
        <v>44909</v>
      </c>
      <c r="AK145" t="s">
        <v>1512</v>
      </c>
      <c r="AL145" t="s">
        <v>1520</v>
      </c>
      <c r="AV145" t="s">
        <v>773</v>
      </c>
      <c r="AW145">
        <v>0</v>
      </c>
      <c r="AX145" t="b">
        <v>0</v>
      </c>
      <c r="AZ145" t="s">
        <v>409</v>
      </c>
      <c r="BA145" t="s">
        <v>416</v>
      </c>
      <c r="BB145">
        <v>0</v>
      </c>
      <c r="BF145" s="35">
        <v>44378</v>
      </c>
      <c r="BH145" t="s">
        <v>1133</v>
      </c>
      <c r="BK145">
        <v>25</v>
      </c>
      <c r="BL145" t="s">
        <v>1134</v>
      </c>
      <c r="BY145" t="b">
        <v>0</v>
      </c>
      <c r="CC145" t="s">
        <v>1143</v>
      </c>
      <c r="CI145" t="b">
        <v>0</v>
      </c>
      <c r="CK145" t="b">
        <v>0</v>
      </c>
      <c r="CL145" t="b">
        <v>0</v>
      </c>
      <c r="CM145" t="b">
        <v>0</v>
      </c>
      <c r="CN145" t="b">
        <v>0</v>
      </c>
      <c r="CO145" t="s">
        <v>140</v>
      </c>
      <c r="CP145" t="s">
        <v>140</v>
      </c>
      <c r="CQ145" t="s">
        <v>1144</v>
      </c>
      <c r="CW145" t="s">
        <v>140</v>
      </c>
      <c r="CX145" t="s">
        <v>1607</v>
      </c>
    </row>
    <row r="146" spans="1:102" x14ac:dyDescent="0.25">
      <c r="A146">
        <v>148</v>
      </c>
      <c r="C146" t="s">
        <v>1121</v>
      </c>
      <c r="D146" t="s">
        <v>486</v>
      </c>
      <c r="E146" t="s">
        <v>1007</v>
      </c>
      <c r="F146" t="s">
        <v>888</v>
      </c>
      <c r="G146" t="s">
        <v>888</v>
      </c>
      <c r="H146" t="b">
        <v>1</v>
      </c>
      <c r="I146" t="s">
        <v>67</v>
      </c>
      <c r="J146" t="s">
        <v>889</v>
      </c>
      <c r="K146" t="s">
        <v>1515</v>
      </c>
      <c r="N146" t="s">
        <v>486</v>
      </c>
      <c r="O146" t="s">
        <v>509</v>
      </c>
      <c r="Q146">
        <v>0</v>
      </c>
      <c r="R146">
        <v>0</v>
      </c>
      <c r="S146" t="b">
        <v>0</v>
      </c>
      <c r="U146" t="s">
        <v>1555</v>
      </c>
      <c r="Y146" t="s">
        <v>831</v>
      </c>
      <c r="AD146">
        <v>0</v>
      </c>
      <c r="AE146">
        <v>0</v>
      </c>
      <c r="AF146">
        <v>0</v>
      </c>
      <c r="AG146">
        <v>0</v>
      </c>
      <c r="AI146" s="35">
        <v>44910</v>
      </c>
      <c r="AJ146" s="35">
        <v>44910</v>
      </c>
      <c r="AK146" t="s">
        <v>1512</v>
      </c>
      <c r="AL146" t="s">
        <v>1608</v>
      </c>
      <c r="AV146" t="s">
        <v>773</v>
      </c>
      <c r="AW146">
        <v>0</v>
      </c>
      <c r="AX146" t="b">
        <v>0</v>
      </c>
      <c r="AZ146" t="s">
        <v>8</v>
      </c>
      <c r="BA146" t="s">
        <v>66</v>
      </c>
      <c r="BB146">
        <v>0</v>
      </c>
      <c r="BF146" s="35">
        <v>44378</v>
      </c>
      <c r="BH146" t="s">
        <v>1133</v>
      </c>
      <c r="BK146">
        <v>25</v>
      </c>
      <c r="BL146" t="s">
        <v>1134</v>
      </c>
      <c r="BY146" t="b">
        <v>0</v>
      </c>
      <c r="CC146" t="s">
        <v>1143</v>
      </c>
      <c r="CI146" t="b">
        <v>0</v>
      </c>
      <c r="CK146" t="b">
        <v>0</v>
      </c>
      <c r="CL146" t="b">
        <v>0</v>
      </c>
      <c r="CM146" t="b">
        <v>0</v>
      </c>
      <c r="CN146" t="b">
        <v>0</v>
      </c>
      <c r="CO146" t="s">
        <v>140</v>
      </c>
      <c r="CP146" t="s">
        <v>140</v>
      </c>
      <c r="CQ146" t="s">
        <v>1144</v>
      </c>
      <c r="CW146" t="s">
        <v>140</v>
      </c>
      <c r="CX146" t="s">
        <v>1609</v>
      </c>
    </row>
    <row r="147" spans="1:102" x14ac:dyDescent="0.25">
      <c r="A147">
        <v>149</v>
      </c>
      <c r="C147" t="s">
        <v>1121</v>
      </c>
      <c r="D147" t="s">
        <v>486</v>
      </c>
      <c r="E147" t="s">
        <v>1007</v>
      </c>
      <c r="F147" t="s">
        <v>419</v>
      </c>
      <c r="G147" t="s">
        <v>419</v>
      </c>
      <c r="H147" t="b">
        <v>1</v>
      </c>
      <c r="I147" t="s">
        <v>890</v>
      </c>
      <c r="J147" t="s">
        <v>890</v>
      </c>
      <c r="K147" t="s">
        <v>1515</v>
      </c>
      <c r="N147" t="s">
        <v>486</v>
      </c>
      <c r="O147" t="s">
        <v>509</v>
      </c>
      <c r="Q147">
        <v>0</v>
      </c>
      <c r="R147">
        <v>0</v>
      </c>
      <c r="S147" t="b">
        <v>0</v>
      </c>
      <c r="U147" t="s">
        <v>419</v>
      </c>
      <c r="Y147" t="s">
        <v>831</v>
      </c>
      <c r="AD147">
        <v>0</v>
      </c>
      <c r="AE147">
        <v>0</v>
      </c>
      <c r="AF147">
        <v>0</v>
      </c>
      <c r="AG147">
        <v>0</v>
      </c>
      <c r="AI147" s="35">
        <v>44910</v>
      </c>
      <c r="AJ147" s="35">
        <v>44910</v>
      </c>
      <c r="AK147" t="s">
        <v>1512</v>
      </c>
      <c r="AL147" t="s">
        <v>1137</v>
      </c>
      <c r="AV147" t="s">
        <v>773</v>
      </c>
      <c r="AW147">
        <v>0</v>
      </c>
      <c r="AX147" t="b">
        <v>0</v>
      </c>
      <c r="AZ147" t="s">
        <v>418</v>
      </c>
      <c r="BA147" t="s">
        <v>419</v>
      </c>
      <c r="BB147">
        <v>0</v>
      </c>
      <c r="BF147" s="35">
        <v>44378</v>
      </c>
      <c r="BH147" t="s">
        <v>1133</v>
      </c>
      <c r="BK147">
        <v>25</v>
      </c>
      <c r="BL147" t="s">
        <v>1134</v>
      </c>
      <c r="BY147" t="b">
        <v>0</v>
      </c>
      <c r="CC147" t="s">
        <v>1143</v>
      </c>
      <c r="CI147" t="b">
        <v>0</v>
      </c>
      <c r="CK147" t="b">
        <v>0</v>
      </c>
      <c r="CL147" t="b">
        <v>0</v>
      </c>
      <c r="CM147" t="b">
        <v>0</v>
      </c>
      <c r="CN147" t="b">
        <v>0</v>
      </c>
      <c r="CO147" t="s">
        <v>140</v>
      </c>
      <c r="CP147" t="s">
        <v>140</v>
      </c>
      <c r="CQ147" t="s">
        <v>1144</v>
      </c>
      <c r="CW147" t="s">
        <v>140</v>
      </c>
      <c r="CX147" t="s">
        <v>1610</v>
      </c>
    </row>
    <row r="148" spans="1:102" x14ac:dyDescent="0.25">
      <c r="A148">
        <v>150</v>
      </c>
      <c r="C148" t="s">
        <v>1121</v>
      </c>
      <c r="D148" t="s">
        <v>486</v>
      </c>
      <c r="E148" t="s">
        <v>1007</v>
      </c>
      <c r="F148" t="s">
        <v>892</v>
      </c>
      <c r="G148" t="s">
        <v>892</v>
      </c>
      <c r="H148" t="b">
        <v>1</v>
      </c>
      <c r="I148" t="s">
        <v>893</v>
      </c>
      <c r="J148" t="s">
        <v>893</v>
      </c>
      <c r="K148" t="s">
        <v>1515</v>
      </c>
      <c r="N148" t="s">
        <v>486</v>
      </c>
      <c r="O148" t="s">
        <v>509</v>
      </c>
      <c r="Q148">
        <v>0</v>
      </c>
      <c r="R148">
        <v>0</v>
      </c>
      <c r="S148" t="b">
        <v>0</v>
      </c>
      <c r="U148" t="s">
        <v>1611</v>
      </c>
      <c r="Y148" t="s">
        <v>894</v>
      </c>
      <c r="AD148">
        <v>0</v>
      </c>
      <c r="AE148">
        <v>0</v>
      </c>
      <c r="AF148">
        <v>0</v>
      </c>
      <c r="AG148">
        <v>0</v>
      </c>
      <c r="AI148" s="35">
        <v>44981</v>
      </c>
      <c r="AJ148" s="35">
        <v>44981</v>
      </c>
      <c r="AK148" t="s">
        <v>1128</v>
      </c>
      <c r="AL148" t="s">
        <v>1612</v>
      </c>
      <c r="AV148" t="s">
        <v>773</v>
      </c>
      <c r="AW148">
        <v>0</v>
      </c>
      <c r="AX148" t="b">
        <v>0</v>
      </c>
      <c r="AZ148" t="s">
        <v>160</v>
      </c>
      <c r="BA148" t="s">
        <v>161</v>
      </c>
      <c r="BB148">
        <v>0</v>
      </c>
      <c r="BF148" s="35">
        <v>43647</v>
      </c>
      <c r="BH148" t="s">
        <v>1133</v>
      </c>
      <c r="BK148">
        <v>25</v>
      </c>
      <c r="BL148" t="s">
        <v>1134</v>
      </c>
      <c r="BY148" t="b">
        <v>0</v>
      </c>
      <c r="CC148" t="s">
        <v>1143</v>
      </c>
      <c r="CI148" t="b">
        <v>0</v>
      </c>
      <c r="CK148" t="b">
        <v>0</v>
      </c>
      <c r="CL148" t="b">
        <v>0</v>
      </c>
      <c r="CM148" t="b">
        <v>0</v>
      </c>
      <c r="CN148" t="b">
        <v>0</v>
      </c>
      <c r="CO148" t="s">
        <v>140</v>
      </c>
      <c r="CP148" t="s">
        <v>140</v>
      </c>
      <c r="CQ148" t="s">
        <v>1144</v>
      </c>
      <c r="CW148" t="s">
        <v>140</v>
      </c>
      <c r="CX148" t="s">
        <v>1613</v>
      </c>
    </row>
    <row r="149" spans="1:102" x14ac:dyDescent="0.25">
      <c r="A149">
        <v>151</v>
      </c>
      <c r="C149" t="s">
        <v>1121</v>
      </c>
      <c r="D149" t="s">
        <v>486</v>
      </c>
      <c r="E149" t="s">
        <v>1007</v>
      </c>
      <c r="F149" t="s">
        <v>896</v>
      </c>
      <c r="G149" t="s">
        <v>896</v>
      </c>
      <c r="H149" t="b">
        <v>1</v>
      </c>
      <c r="I149" t="s">
        <v>896</v>
      </c>
      <c r="J149" t="s">
        <v>169</v>
      </c>
      <c r="K149" t="s">
        <v>1515</v>
      </c>
      <c r="N149" t="s">
        <v>486</v>
      </c>
      <c r="O149" t="s">
        <v>509</v>
      </c>
      <c r="Q149">
        <v>0</v>
      </c>
      <c r="R149">
        <v>0</v>
      </c>
      <c r="S149" t="b">
        <v>0</v>
      </c>
      <c r="U149" t="s">
        <v>1538</v>
      </c>
      <c r="Y149" t="s">
        <v>815</v>
      </c>
      <c r="AD149">
        <v>0</v>
      </c>
      <c r="AE149">
        <v>0</v>
      </c>
      <c r="AF149">
        <v>0</v>
      </c>
      <c r="AG149">
        <v>0</v>
      </c>
      <c r="AI149" s="35">
        <v>44987</v>
      </c>
      <c r="AJ149" s="35">
        <v>44987</v>
      </c>
      <c r="AK149" t="s">
        <v>1128</v>
      </c>
      <c r="AL149" t="s">
        <v>1614</v>
      </c>
      <c r="AV149" t="s">
        <v>773</v>
      </c>
      <c r="AW149">
        <v>0</v>
      </c>
      <c r="AX149" t="b">
        <v>0</v>
      </c>
      <c r="AZ149" t="s">
        <v>84</v>
      </c>
      <c r="BA149" t="s">
        <v>168</v>
      </c>
      <c r="BB149">
        <v>0</v>
      </c>
      <c r="BF149" s="35">
        <v>44743</v>
      </c>
      <c r="BH149" t="s">
        <v>1133</v>
      </c>
      <c r="BK149">
        <v>25</v>
      </c>
      <c r="BL149" t="s">
        <v>1134</v>
      </c>
      <c r="BY149" t="b">
        <v>0</v>
      </c>
      <c r="CC149" t="s">
        <v>1143</v>
      </c>
      <c r="CI149" t="b">
        <v>0</v>
      </c>
      <c r="CK149" t="b">
        <v>0</v>
      </c>
      <c r="CL149" t="b">
        <v>0</v>
      </c>
      <c r="CM149" t="b">
        <v>0</v>
      </c>
      <c r="CN149" t="b">
        <v>0</v>
      </c>
      <c r="CO149" t="s">
        <v>140</v>
      </c>
      <c r="CP149" t="s">
        <v>140</v>
      </c>
      <c r="CQ149" t="s">
        <v>1144</v>
      </c>
      <c r="CW149" t="s">
        <v>140</v>
      </c>
      <c r="CX149" t="s">
        <v>1615</v>
      </c>
    </row>
    <row r="150" spans="1:102" x14ac:dyDescent="0.25">
      <c r="A150">
        <v>152</v>
      </c>
      <c r="C150" t="s">
        <v>1121</v>
      </c>
      <c r="D150" t="s">
        <v>486</v>
      </c>
      <c r="E150" t="s">
        <v>1007</v>
      </c>
      <c r="F150" t="s">
        <v>897</v>
      </c>
      <c r="G150" t="s">
        <v>897</v>
      </c>
      <c r="H150" t="b">
        <v>1</v>
      </c>
      <c r="I150" t="s">
        <v>897</v>
      </c>
      <c r="J150" t="s">
        <v>184</v>
      </c>
      <c r="K150" t="s">
        <v>1515</v>
      </c>
      <c r="N150" t="s">
        <v>486</v>
      </c>
      <c r="O150" t="s">
        <v>509</v>
      </c>
      <c r="Q150">
        <v>0</v>
      </c>
      <c r="R150">
        <v>0</v>
      </c>
      <c r="S150" t="b">
        <v>0</v>
      </c>
      <c r="U150" t="s">
        <v>1538</v>
      </c>
      <c r="Y150" t="s">
        <v>815</v>
      </c>
      <c r="AD150">
        <v>0</v>
      </c>
      <c r="AE150">
        <v>0</v>
      </c>
      <c r="AF150">
        <v>0</v>
      </c>
      <c r="AG150">
        <v>0</v>
      </c>
      <c r="AI150" s="35">
        <v>44987</v>
      </c>
      <c r="AJ150" s="35">
        <v>44987</v>
      </c>
      <c r="AK150" t="s">
        <v>1128</v>
      </c>
      <c r="AL150" t="s">
        <v>1614</v>
      </c>
      <c r="AV150" t="s">
        <v>773</v>
      </c>
      <c r="AW150">
        <v>0</v>
      </c>
      <c r="AX150" t="b">
        <v>0</v>
      </c>
      <c r="AZ150" t="s">
        <v>84</v>
      </c>
      <c r="BA150" t="s">
        <v>183</v>
      </c>
      <c r="BB150">
        <v>0</v>
      </c>
      <c r="BF150" s="35">
        <v>44743</v>
      </c>
      <c r="BH150" t="s">
        <v>1133</v>
      </c>
      <c r="BK150">
        <v>25</v>
      </c>
      <c r="BL150" t="s">
        <v>1134</v>
      </c>
      <c r="BY150" t="b">
        <v>0</v>
      </c>
      <c r="CC150" t="s">
        <v>1143</v>
      </c>
      <c r="CI150" t="b">
        <v>0</v>
      </c>
      <c r="CK150" t="b">
        <v>0</v>
      </c>
      <c r="CL150" t="b">
        <v>0</v>
      </c>
      <c r="CM150" t="b">
        <v>0</v>
      </c>
      <c r="CN150" t="b">
        <v>0</v>
      </c>
      <c r="CO150" t="s">
        <v>140</v>
      </c>
      <c r="CP150" t="s">
        <v>140</v>
      </c>
      <c r="CQ150" t="s">
        <v>1144</v>
      </c>
      <c r="CW150" t="s">
        <v>140</v>
      </c>
      <c r="CX150" t="s">
        <v>1616</v>
      </c>
    </row>
    <row r="151" spans="1:102" x14ac:dyDescent="0.25">
      <c r="A151">
        <v>153</v>
      </c>
      <c r="C151" t="s">
        <v>1121</v>
      </c>
      <c r="D151" t="s">
        <v>486</v>
      </c>
      <c r="E151" t="s">
        <v>1007</v>
      </c>
      <c r="F151" t="s">
        <v>898</v>
      </c>
      <c r="G151" t="s">
        <v>898</v>
      </c>
      <c r="H151" t="b">
        <v>1</v>
      </c>
      <c r="I151" t="s">
        <v>33</v>
      </c>
      <c r="J151" t="s">
        <v>33</v>
      </c>
      <c r="K151" t="s">
        <v>1515</v>
      </c>
      <c r="N151" t="s">
        <v>486</v>
      </c>
      <c r="O151" t="s">
        <v>509</v>
      </c>
      <c r="Q151">
        <v>0</v>
      </c>
      <c r="R151">
        <v>0</v>
      </c>
      <c r="S151" t="b">
        <v>0</v>
      </c>
      <c r="U151" t="s">
        <v>1555</v>
      </c>
      <c r="Y151" t="s">
        <v>831</v>
      </c>
      <c r="AD151">
        <v>0</v>
      </c>
      <c r="AE151">
        <v>0</v>
      </c>
      <c r="AF151">
        <v>0</v>
      </c>
      <c r="AG151">
        <v>0</v>
      </c>
      <c r="AI151" s="35">
        <v>44988</v>
      </c>
      <c r="AJ151" s="35">
        <v>44988</v>
      </c>
      <c r="AK151" t="s">
        <v>1128</v>
      </c>
      <c r="AL151" t="s">
        <v>1556</v>
      </c>
      <c r="AV151" t="s">
        <v>773</v>
      </c>
      <c r="AW151">
        <v>0</v>
      </c>
      <c r="AX151" t="b">
        <v>0</v>
      </c>
      <c r="AZ151" t="s">
        <v>8</v>
      </c>
      <c r="BA151" t="s">
        <v>32</v>
      </c>
      <c r="BB151">
        <v>0</v>
      </c>
      <c r="BF151" s="35">
        <v>44743</v>
      </c>
      <c r="BH151" t="s">
        <v>1133</v>
      </c>
      <c r="BK151">
        <v>25</v>
      </c>
      <c r="BL151" t="s">
        <v>1134</v>
      </c>
      <c r="BY151" t="b">
        <v>0</v>
      </c>
      <c r="CC151" t="s">
        <v>1143</v>
      </c>
      <c r="CI151" t="b">
        <v>0</v>
      </c>
      <c r="CK151" t="b">
        <v>0</v>
      </c>
      <c r="CL151" t="b">
        <v>0</v>
      </c>
      <c r="CM151" t="b">
        <v>0</v>
      </c>
      <c r="CN151" t="b">
        <v>0</v>
      </c>
      <c r="CO151" t="s">
        <v>140</v>
      </c>
      <c r="CP151" t="s">
        <v>140</v>
      </c>
      <c r="CQ151" t="s">
        <v>1144</v>
      </c>
      <c r="CW151" t="s">
        <v>140</v>
      </c>
      <c r="CX151" t="s">
        <v>1617</v>
      </c>
    </row>
    <row r="152" spans="1:102" x14ac:dyDescent="0.25">
      <c r="A152">
        <v>154</v>
      </c>
      <c r="C152" t="s">
        <v>1121</v>
      </c>
      <c r="D152" t="s">
        <v>486</v>
      </c>
      <c r="E152" t="s">
        <v>1007</v>
      </c>
      <c r="F152" t="s">
        <v>899</v>
      </c>
      <c r="G152" t="s">
        <v>899</v>
      </c>
      <c r="H152" t="b">
        <v>1</v>
      </c>
      <c r="I152" t="s">
        <v>65</v>
      </c>
      <c r="J152" t="s">
        <v>65</v>
      </c>
      <c r="K152" t="s">
        <v>1515</v>
      </c>
      <c r="N152" t="s">
        <v>486</v>
      </c>
      <c r="O152" t="s">
        <v>509</v>
      </c>
      <c r="Q152">
        <v>0</v>
      </c>
      <c r="R152">
        <v>0</v>
      </c>
      <c r="S152" t="b">
        <v>0</v>
      </c>
      <c r="U152" t="s">
        <v>1555</v>
      </c>
      <c r="Y152" t="s">
        <v>831</v>
      </c>
      <c r="AD152">
        <v>0</v>
      </c>
      <c r="AE152">
        <v>0</v>
      </c>
      <c r="AF152">
        <v>0</v>
      </c>
      <c r="AG152">
        <v>0</v>
      </c>
      <c r="AI152" s="35">
        <v>44988</v>
      </c>
      <c r="AJ152" s="35">
        <v>44988</v>
      </c>
      <c r="AK152" t="s">
        <v>1128</v>
      </c>
      <c r="AL152" t="s">
        <v>1556</v>
      </c>
      <c r="AV152" t="s">
        <v>773</v>
      </c>
      <c r="AW152">
        <v>0</v>
      </c>
      <c r="AX152" t="b">
        <v>0</v>
      </c>
      <c r="AZ152" t="s">
        <v>8</v>
      </c>
      <c r="BA152" t="s">
        <v>64</v>
      </c>
      <c r="BB152">
        <v>0</v>
      </c>
      <c r="BF152" s="35">
        <v>44743</v>
      </c>
      <c r="BH152" t="s">
        <v>1133</v>
      </c>
      <c r="BK152">
        <v>25</v>
      </c>
      <c r="BL152" t="s">
        <v>1134</v>
      </c>
      <c r="BY152" t="b">
        <v>0</v>
      </c>
      <c r="CC152" t="s">
        <v>1143</v>
      </c>
      <c r="CI152" t="b">
        <v>0</v>
      </c>
      <c r="CK152" t="b">
        <v>0</v>
      </c>
      <c r="CL152" t="b">
        <v>0</v>
      </c>
      <c r="CM152" t="b">
        <v>0</v>
      </c>
      <c r="CN152" t="b">
        <v>0</v>
      </c>
      <c r="CO152" t="s">
        <v>140</v>
      </c>
      <c r="CP152" t="s">
        <v>140</v>
      </c>
      <c r="CQ152" t="s">
        <v>1144</v>
      </c>
      <c r="CW152" t="s">
        <v>140</v>
      </c>
      <c r="CX152" t="s">
        <v>1618</v>
      </c>
    </row>
    <row r="153" spans="1:102" x14ac:dyDescent="0.25">
      <c r="A153">
        <v>155</v>
      </c>
      <c r="C153" t="s">
        <v>1121</v>
      </c>
      <c r="D153" t="s">
        <v>486</v>
      </c>
      <c r="E153" t="s">
        <v>1007</v>
      </c>
      <c r="F153" t="s">
        <v>900</v>
      </c>
      <c r="G153" t="s">
        <v>900</v>
      </c>
      <c r="H153" t="b">
        <v>1</v>
      </c>
      <c r="I153" t="s">
        <v>47</v>
      </c>
      <c r="J153" t="s">
        <v>47</v>
      </c>
      <c r="K153" t="s">
        <v>1515</v>
      </c>
      <c r="N153" t="s">
        <v>486</v>
      </c>
      <c r="O153" t="s">
        <v>509</v>
      </c>
      <c r="Q153">
        <v>0</v>
      </c>
      <c r="R153">
        <v>0</v>
      </c>
      <c r="S153" t="b">
        <v>0</v>
      </c>
      <c r="U153" t="s">
        <v>1555</v>
      </c>
      <c r="Y153" t="s">
        <v>831</v>
      </c>
      <c r="AD153">
        <v>0</v>
      </c>
      <c r="AE153">
        <v>0</v>
      </c>
      <c r="AF153">
        <v>0</v>
      </c>
      <c r="AG153">
        <v>0</v>
      </c>
      <c r="AI153" s="35">
        <v>44988</v>
      </c>
      <c r="AJ153" s="35">
        <v>44988</v>
      </c>
      <c r="AK153" t="s">
        <v>1128</v>
      </c>
      <c r="AL153" t="s">
        <v>1556</v>
      </c>
      <c r="AV153" t="s">
        <v>773</v>
      </c>
      <c r="AW153">
        <v>0</v>
      </c>
      <c r="AX153" t="b">
        <v>0</v>
      </c>
      <c r="AZ153" t="s">
        <v>8</v>
      </c>
      <c r="BA153" t="s">
        <v>46</v>
      </c>
      <c r="BB153">
        <v>0</v>
      </c>
      <c r="BF153" s="35">
        <v>44743</v>
      </c>
      <c r="BH153" t="s">
        <v>1133</v>
      </c>
      <c r="BK153">
        <v>25</v>
      </c>
      <c r="BL153" t="s">
        <v>1134</v>
      </c>
      <c r="BY153" t="b">
        <v>0</v>
      </c>
      <c r="CC153" t="s">
        <v>1143</v>
      </c>
      <c r="CI153" t="b">
        <v>0</v>
      </c>
      <c r="CK153" t="b">
        <v>0</v>
      </c>
      <c r="CL153" t="b">
        <v>0</v>
      </c>
      <c r="CM153" t="b">
        <v>0</v>
      </c>
      <c r="CN153" t="b">
        <v>0</v>
      </c>
      <c r="CO153" t="s">
        <v>140</v>
      </c>
      <c r="CP153" t="s">
        <v>140</v>
      </c>
      <c r="CQ153" t="s">
        <v>1144</v>
      </c>
      <c r="CW153" t="s">
        <v>140</v>
      </c>
      <c r="CX153" t="s">
        <v>1619</v>
      </c>
    </row>
    <row r="154" spans="1:102" hidden="1" x14ac:dyDescent="0.25">
      <c r="A154">
        <v>159</v>
      </c>
      <c r="C154" t="s">
        <v>1121</v>
      </c>
      <c r="D154" t="s">
        <v>722</v>
      </c>
      <c r="E154" t="s">
        <v>1247</v>
      </c>
      <c r="F154" t="s">
        <v>901</v>
      </c>
      <c r="G154" t="s">
        <v>901</v>
      </c>
      <c r="H154" t="b">
        <v>1</v>
      </c>
      <c r="I154" t="s">
        <v>1620</v>
      </c>
      <c r="J154" t="s">
        <v>1620</v>
      </c>
      <c r="K154" t="s">
        <v>492</v>
      </c>
      <c r="N154" t="s">
        <v>722</v>
      </c>
      <c r="O154" t="s">
        <v>509</v>
      </c>
      <c r="Q154">
        <v>0</v>
      </c>
      <c r="R154">
        <v>0</v>
      </c>
      <c r="S154" t="b">
        <v>0</v>
      </c>
      <c r="U154" t="s">
        <v>158</v>
      </c>
      <c r="V154" t="s">
        <v>1249</v>
      </c>
      <c r="AD154">
        <v>0</v>
      </c>
      <c r="AE154">
        <v>0</v>
      </c>
      <c r="AF154">
        <v>0</v>
      </c>
      <c r="AG154">
        <v>0</v>
      </c>
      <c r="AI154" s="35">
        <v>45056</v>
      </c>
      <c r="AJ154" s="35">
        <v>45056</v>
      </c>
      <c r="AK154" t="s">
        <v>1180</v>
      </c>
      <c r="AL154" t="s">
        <v>1621</v>
      </c>
      <c r="AM154" t="s">
        <v>1137</v>
      </c>
      <c r="AV154" t="s">
        <v>484</v>
      </c>
      <c r="AW154">
        <v>1</v>
      </c>
      <c r="AX154" t="b">
        <v>0</v>
      </c>
      <c r="AZ154" t="s">
        <v>150</v>
      </c>
      <c r="BA154" t="s">
        <v>150</v>
      </c>
      <c r="BB154">
        <v>0</v>
      </c>
      <c r="BF154" s="35">
        <v>45078</v>
      </c>
      <c r="BH154" t="s">
        <v>1133</v>
      </c>
      <c r="BK154">
        <v>25</v>
      </c>
      <c r="BL154" t="s">
        <v>1134</v>
      </c>
      <c r="BM154" t="s">
        <v>509</v>
      </c>
      <c r="BN154" t="s">
        <v>1622</v>
      </c>
      <c r="BO154" t="s">
        <v>1623</v>
      </c>
      <c r="BP154" t="s">
        <v>1137</v>
      </c>
      <c r="BQ154" t="s">
        <v>1137</v>
      </c>
      <c r="BR154" t="s">
        <v>1624</v>
      </c>
      <c r="BS154" t="s">
        <v>1625</v>
      </c>
      <c r="BU154">
        <v>0</v>
      </c>
      <c r="BV154">
        <v>0</v>
      </c>
      <c r="BW154" t="s">
        <v>1197</v>
      </c>
      <c r="BX154" t="s">
        <v>484</v>
      </c>
      <c r="BY154" t="b">
        <v>0</v>
      </c>
      <c r="BZ154">
        <v>1</v>
      </c>
      <c r="CA154">
        <v>1</v>
      </c>
      <c r="CB154" t="s">
        <v>1626</v>
      </c>
      <c r="CC154" t="s">
        <v>1143</v>
      </c>
      <c r="CI154" t="b">
        <v>0</v>
      </c>
      <c r="CJ154" t="s">
        <v>1261</v>
      </c>
      <c r="CK154" t="b">
        <v>1</v>
      </c>
      <c r="CL154" t="b">
        <v>0</v>
      </c>
      <c r="CM154" t="b">
        <v>1</v>
      </c>
      <c r="CN154" t="b">
        <v>1</v>
      </c>
      <c r="CO154" t="s">
        <v>140</v>
      </c>
      <c r="CP154" t="s">
        <v>140</v>
      </c>
      <c r="CQ154" t="s">
        <v>1144</v>
      </c>
      <c r="CW154" t="s">
        <v>140</v>
      </c>
      <c r="CX154" t="s">
        <v>1145</v>
      </c>
    </row>
    <row r="155" spans="1:102" hidden="1" x14ac:dyDescent="0.25">
      <c r="A155">
        <v>163</v>
      </c>
      <c r="C155" t="s">
        <v>1121</v>
      </c>
      <c r="D155" t="s">
        <v>722</v>
      </c>
      <c r="E155" t="s">
        <v>1247</v>
      </c>
      <c r="F155" t="s">
        <v>903</v>
      </c>
      <c r="G155" t="s">
        <v>903</v>
      </c>
      <c r="H155" t="b">
        <v>1</v>
      </c>
      <c r="I155" t="s">
        <v>1627</v>
      </c>
      <c r="J155" t="s">
        <v>1627</v>
      </c>
      <c r="K155" t="s">
        <v>492</v>
      </c>
      <c r="N155" t="s">
        <v>722</v>
      </c>
      <c r="O155" t="s">
        <v>509</v>
      </c>
      <c r="Q155">
        <v>0</v>
      </c>
      <c r="R155">
        <v>0</v>
      </c>
      <c r="S155" t="b">
        <v>0</v>
      </c>
      <c r="U155" t="s">
        <v>158</v>
      </c>
      <c r="V155" t="s">
        <v>1249</v>
      </c>
      <c r="AD155">
        <v>0</v>
      </c>
      <c r="AE155">
        <v>0</v>
      </c>
      <c r="AF155">
        <v>0</v>
      </c>
      <c r="AG155">
        <v>0</v>
      </c>
      <c r="AI155" s="35">
        <v>45056</v>
      </c>
      <c r="AJ155" s="35">
        <v>45056</v>
      </c>
      <c r="AK155" t="s">
        <v>1180</v>
      </c>
      <c r="AL155" t="s">
        <v>1621</v>
      </c>
      <c r="AM155" t="s">
        <v>1137</v>
      </c>
      <c r="AV155" t="s">
        <v>484</v>
      </c>
      <c r="AW155">
        <v>1</v>
      </c>
      <c r="AX155" t="b">
        <v>0</v>
      </c>
      <c r="AZ155" t="s">
        <v>150</v>
      </c>
      <c r="BA155" t="s">
        <v>150</v>
      </c>
      <c r="BB155">
        <v>0</v>
      </c>
      <c r="BF155" s="35">
        <v>45078</v>
      </c>
      <c r="BH155" t="s">
        <v>1133</v>
      </c>
      <c r="BK155">
        <v>25</v>
      </c>
      <c r="BL155" t="s">
        <v>1134</v>
      </c>
      <c r="BM155" t="s">
        <v>509</v>
      </c>
      <c r="BN155" t="s">
        <v>1622</v>
      </c>
      <c r="BO155" t="s">
        <v>1623</v>
      </c>
      <c r="BP155" t="s">
        <v>1137</v>
      </c>
      <c r="BQ155" t="s">
        <v>1137</v>
      </c>
      <c r="BR155" t="s">
        <v>1624</v>
      </c>
      <c r="BS155" t="s">
        <v>1625</v>
      </c>
      <c r="BU155">
        <v>0</v>
      </c>
      <c r="BV155">
        <v>0</v>
      </c>
      <c r="BW155" t="s">
        <v>1197</v>
      </c>
      <c r="BX155" t="s">
        <v>484</v>
      </c>
      <c r="BY155" t="b">
        <v>0</v>
      </c>
      <c r="BZ155">
        <v>1</v>
      </c>
      <c r="CA155">
        <v>1</v>
      </c>
      <c r="CB155" t="s">
        <v>1628</v>
      </c>
      <c r="CC155" t="s">
        <v>1143</v>
      </c>
      <c r="CI155" t="b">
        <v>0</v>
      </c>
      <c r="CJ155" t="s">
        <v>1261</v>
      </c>
      <c r="CK155" t="b">
        <v>1</v>
      </c>
      <c r="CL155" t="b">
        <v>0</v>
      </c>
      <c r="CM155" t="b">
        <v>1</v>
      </c>
      <c r="CN155" t="b">
        <v>1</v>
      </c>
      <c r="CO155" t="s">
        <v>140</v>
      </c>
      <c r="CP155" t="s">
        <v>140</v>
      </c>
      <c r="CQ155" t="s">
        <v>1144</v>
      </c>
      <c r="CW155" t="s">
        <v>140</v>
      </c>
      <c r="CX155" t="s">
        <v>1145</v>
      </c>
    </row>
    <row r="156" spans="1:102" hidden="1" x14ac:dyDescent="0.25">
      <c r="A156">
        <v>164</v>
      </c>
      <c r="C156" t="s">
        <v>1121</v>
      </c>
      <c r="D156" t="s">
        <v>722</v>
      </c>
      <c r="E156" t="s">
        <v>1247</v>
      </c>
      <c r="F156" t="s">
        <v>905</v>
      </c>
      <c r="G156" t="s">
        <v>905</v>
      </c>
      <c r="H156" t="b">
        <v>1</v>
      </c>
      <c r="I156" t="s">
        <v>1629</v>
      </c>
      <c r="J156" t="s">
        <v>1629</v>
      </c>
      <c r="K156" t="s">
        <v>492</v>
      </c>
      <c r="N156" t="s">
        <v>722</v>
      </c>
      <c r="O156" t="s">
        <v>509</v>
      </c>
      <c r="Q156">
        <v>0</v>
      </c>
      <c r="R156">
        <v>0</v>
      </c>
      <c r="S156" t="b">
        <v>0</v>
      </c>
      <c r="U156" t="s">
        <v>158</v>
      </c>
      <c r="V156" t="s">
        <v>1249</v>
      </c>
      <c r="AD156">
        <v>0</v>
      </c>
      <c r="AE156">
        <v>0</v>
      </c>
      <c r="AF156">
        <v>0</v>
      </c>
      <c r="AG156">
        <v>0</v>
      </c>
      <c r="AI156" s="35">
        <v>45056</v>
      </c>
      <c r="AJ156" s="35">
        <v>45056</v>
      </c>
      <c r="AK156" t="s">
        <v>1180</v>
      </c>
      <c r="AL156" t="s">
        <v>1630</v>
      </c>
      <c r="AM156" t="s">
        <v>1137</v>
      </c>
      <c r="AV156" t="s">
        <v>484</v>
      </c>
      <c r="AW156">
        <v>1</v>
      </c>
      <c r="AX156" t="b">
        <v>0</v>
      </c>
      <c r="AZ156" t="s">
        <v>150</v>
      </c>
      <c r="BA156" t="s">
        <v>150</v>
      </c>
      <c r="BB156">
        <v>0</v>
      </c>
      <c r="BF156" s="35">
        <v>45078</v>
      </c>
      <c r="BH156" t="s">
        <v>1133</v>
      </c>
      <c r="BK156">
        <v>25</v>
      </c>
      <c r="BL156" t="s">
        <v>1134</v>
      </c>
      <c r="BM156" t="s">
        <v>509</v>
      </c>
      <c r="BN156" t="s">
        <v>1622</v>
      </c>
      <c r="BO156" t="s">
        <v>1623</v>
      </c>
      <c r="BP156" t="s">
        <v>1137</v>
      </c>
      <c r="BQ156" t="s">
        <v>1137</v>
      </c>
      <c r="BR156" t="s">
        <v>1624</v>
      </c>
      <c r="BS156" t="s">
        <v>1625</v>
      </c>
      <c r="BU156">
        <v>0</v>
      </c>
      <c r="BV156">
        <v>0</v>
      </c>
      <c r="BW156" t="s">
        <v>1197</v>
      </c>
      <c r="BX156" t="s">
        <v>484</v>
      </c>
      <c r="BY156" t="b">
        <v>0</v>
      </c>
      <c r="BZ156">
        <v>1</v>
      </c>
      <c r="CA156">
        <v>1</v>
      </c>
      <c r="CB156" t="s">
        <v>1631</v>
      </c>
      <c r="CC156" t="s">
        <v>1143</v>
      </c>
      <c r="CI156" t="b">
        <v>0</v>
      </c>
      <c r="CJ156" t="s">
        <v>1261</v>
      </c>
      <c r="CK156" t="b">
        <v>1</v>
      </c>
      <c r="CL156" t="b">
        <v>0</v>
      </c>
      <c r="CM156" t="b">
        <v>1</v>
      </c>
      <c r="CN156" t="b">
        <v>1</v>
      </c>
      <c r="CO156" t="s">
        <v>140</v>
      </c>
      <c r="CP156" t="s">
        <v>140</v>
      </c>
      <c r="CQ156" t="s">
        <v>1144</v>
      </c>
      <c r="CW156" t="s">
        <v>140</v>
      </c>
      <c r="CX156" t="s">
        <v>1145</v>
      </c>
    </row>
    <row r="157" spans="1:102" hidden="1" x14ac:dyDescent="0.25">
      <c r="A157">
        <v>165</v>
      </c>
      <c r="C157" t="s">
        <v>1121</v>
      </c>
      <c r="D157" t="s">
        <v>722</v>
      </c>
      <c r="E157" t="s">
        <v>1247</v>
      </c>
      <c r="F157" t="s">
        <v>907</v>
      </c>
      <c r="G157" t="s">
        <v>907</v>
      </c>
      <c r="H157" t="b">
        <v>1</v>
      </c>
      <c r="I157" t="s">
        <v>1632</v>
      </c>
      <c r="J157" t="s">
        <v>1632</v>
      </c>
      <c r="K157" t="s">
        <v>492</v>
      </c>
      <c r="N157" t="s">
        <v>722</v>
      </c>
      <c r="O157" t="s">
        <v>509</v>
      </c>
      <c r="Q157">
        <v>0</v>
      </c>
      <c r="R157">
        <v>0</v>
      </c>
      <c r="S157" t="b">
        <v>0</v>
      </c>
      <c r="U157" t="s">
        <v>158</v>
      </c>
      <c r="V157" t="s">
        <v>1249</v>
      </c>
      <c r="AD157">
        <v>0</v>
      </c>
      <c r="AE157">
        <v>0</v>
      </c>
      <c r="AF157">
        <v>0</v>
      </c>
      <c r="AG157">
        <v>0</v>
      </c>
      <c r="AI157" s="35">
        <v>45056</v>
      </c>
      <c r="AJ157" s="35">
        <v>45056</v>
      </c>
      <c r="AK157" t="s">
        <v>1180</v>
      </c>
      <c r="AL157" t="s">
        <v>1633</v>
      </c>
      <c r="AM157" t="s">
        <v>1137</v>
      </c>
      <c r="AV157" t="s">
        <v>484</v>
      </c>
      <c r="AW157">
        <v>1</v>
      </c>
      <c r="AX157" t="b">
        <v>0</v>
      </c>
      <c r="AZ157" t="s">
        <v>150</v>
      </c>
      <c r="BA157" t="s">
        <v>150</v>
      </c>
      <c r="BB157">
        <v>0</v>
      </c>
      <c r="BF157" s="35">
        <v>45078</v>
      </c>
      <c r="BH157" t="s">
        <v>1133</v>
      </c>
      <c r="BK157">
        <v>25</v>
      </c>
      <c r="BL157" t="s">
        <v>1134</v>
      </c>
      <c r="BM157" t="s">
        <v>509</v>
      </c>
      <c r="BN157" t="s">
        <v>1622</v>
      </c>
      <c r="BO157" t="s">
        <v>1623</v>
      </c>
      <c r="BP157" t="s">
        <v>1137</v>
      </c>
      <c r="BQ157" t="s">
        <v>1137</v>
      </c>
      <c r="BR157" t="s">
        <v>1624</v>
      </c>
      <c r="BS157" t="s">
        <v>1625</v>
      </c>
      <c r="BU157">
        <v>0</v>
      </c>
      <c r="BV157">
        <v>0</v>
      </c>
      <c r="BW157" t="s">
        <v>1197</v>
      </c>
      <c r="BX157" t="s">
        <v>484</v>
      </c>
      <c r="BY157" t="b">
        <v>0</v>
      </c>
      <c r="BZ157">
        <v>1</v>
      </c>
      <c r="CA157">
        <v>1</v>
      </c>
      <c r="CB157" t="s">
        <v>1634</v>
      </c>
      <c r="CC157" t="s">
        <v>1143</v>
      </c>
      <c r="CI157" t="b">
        <v>0</v>
      </c>
      <c r="CJ157" t="s">
        <v>1261</v>
      </c>
      <c r="CK157" t="b">
        <v>1</v>
      </c>
      <c r="CL157" t="b">
        <v>0</v>
      </c>
      <c r="CM157" t="b">
        <v>1</v>
      </c>
      <c r="CN157" t="b">
        <v>1</v>
      </c>
      <c r="CO157" t="s">
        <v>140</v>
      </c>
      <c r="CP157" t="s">
        <v>140</v>
      </c>
      <c r="CQ157" t="s">
        <v>1144</v>
      </c>
      <c r="CW157" t="s">
        <v>140</v>
      </c>
      <c r="CX157" t="s">
        <v>1145</v>
      </c>
    </row>
    <row r="158" spans="1:102" x14ac:dyDescent="0.25">
      <c r="A158">
        <v>168</v>
      </c>
      <c r="C158" t="s">
        <v>1121</v>
      </c>
      <c r="D158" t="s">
        <v>486</v>
      </c>
      <c r="E158" t="s">
        <v>1007</v>
      </c>
      <c r="F158" t="s">
        <v>909</v>
      </c>
      <c r="G158" t="s">
        <v>909</v>
      </c>
      <c r="H158" t="b">
        <v>1</v>
      </c>
      <c r="I158" t="s">
        <v>910</v>
      </c>
      <c r="J158" t="s">
        <v>911</v>
      </c>
      <c r="K158" t="s">
        <v>1515</v>
      </c>
      <c r="N158" t="s">
        <v>486</v>
      </c>
      <c r="O158" t="s">
        <v>485</v>
      </c>
      <c r="Q158">
        <v>0</v>
      </c>
      <c r="R158">
        <v>0</v>
      </c>
      <c r="S158" t="b">
        <v>0</v>
      </c>
      <c r="U158" t="s">
        <v>150</v>
      </c>
      <c r="Y158" t="s">
        <v>912</v>
      </c>
      <c r="AD158">
        <v>0</v>
      </c>
      <c r="AE158">
        <v>0</v>
      </c>
      <c r="AF158">
        <v>0</v>
      </c>
      <c r="AG158">
        <v>0</v>
      </c>
      <c r="AI158" s="35">
        <v>45063</v>
      </c>
      <c r="AJ158" s="35">
        <v>45063</v>
      </c>
      <c r="AK158" t="s">
        <v>1128</v>
      </c>
      <c r="AL158" t="s">
        <v>1635</v>
      </c>
      <c r="AV158" t="s">
        <v>773</v>
      </c>
      <c r="AW158">
        <v>0</v>
      </c>
      <c r="AX158" t="b">
        <v>0</v>
      </c>
      <c r="AZ158" t="s">
        <v>205</v>
      </c>
      <c r="BA158" t="s">
        <v>206</v>
      </c>
      <c r="BB158">
        <v>0</v>
      </c>
      <c r="BF158" s="35">
        <v>44378</v>
      </c>
      <c r="BG158" s="35">
        <v>44742</v>
      </c>
      <c r="BH158" t="s">
        <v>1133</v>
      </c>
      <c r="BK158">
        <v>25</v>
      </c>
      <c r="BL158" t="s">
        <v>1134</v>
      </c>
      <c r="BY158" t="b">
        <v>0</v>
      </c>
      <c r="CC158" t="s">
        <v>1143</v>
      </c>
      <c r="CI158" t="b">
        <v>0</v>
      </c>
      <c r="CK158" t="b">
        <v>0</v>
      </c>
      <c r="CL158" t="b">
        <v>0</v>
      </c>
      <c r="CM158" t="b">
        <v>0</v>
      </c>
      <c r="CN158" t="b">
        <v>0</v>
      </c>
      <c r="CO158" t="s">
        <v>140</v>
      </c>
      <c r="CP158" t="s">
        <v>140</v>
      </c>
      <c r="CQ158" t="s">
        <v>1144</v>
      </c>
      <c r="CW158" t="s">
        <v>140</v>
      </c>
      <c r="CX158" t="s">
        <v>1636</v>
      </c>
    </row>
    <row r="159" spans="1:102" x14ac:dyDescent="0.25">
      <c r="A159">
        <v>169</v>
      </c>
      <c r="C159" t="s">
        <v>1121</v>
      </c>
      <c r="D159" t="s">
        <v>722</v>
      </c>
      <c r="E159" t="s">
        <v>1007</v>
      </c>
      <c r="F159" t="s">
        <v>914</v>
      </c>
      <c r="G159" t="s">
        <v>914</v>
      </c>
      <c r="H159" t="b">
        <v>1</v>
      </c>
      <c r="I159" t="s">
        <v>915</v>
      </c>
      <c r="J159" t="s">
        <v>915</v>
      </c>
      <c r="K159" t="s">
        <v>1515</v>
      </c>
      <c r="N159" t="s">
        <v>486</v>
      </c>
      <c r="O159" t="s">
        <v>509</v>
      </c>
      <c r="Q159">
        <v>0</v>
      </c>
      <c r="R159">
        <v>0</v>
      </c>
      <c r="S159" t="b">
        <v>0</v>
      </c>
      <c r="U159" t="s">
        <v>1527</v>
      </c>
      <c r="Y159" t="s">
        <v>795</v>
      </c>
      <c r="AD159">
        <v>0</v>
      </c>
      <c r="AE159">
        <v>0</v>
      </c>
      <c r="AF159">
        <v>0</v>
      </c>
      <c r="AG159">
        <v>0</v>
      </c>
      <c r="AI159" s="35">
        <v>45063</v>
      </c>
      <c r="AJ159" s="35">
        <v>45063</v>
      </c>
      <c r="AK159" t="s">
        <v>1512</v>
      </c>
      <c r="AL159" t="s">
        <v>1528</v>
      </c>
      <c r="AV159" t="s">
        <v>773</v>
      </c>
      <c r="AW159">
        <v>0</v>
      </c>
      <c r="AX159" t="b">
        <v>0</v>
      </c>
      <c r="AZ159" t="s">
        <v>88</v>
      </c>
      <c r="BA159" t="s">
        <v>92</v>
      </c>
      <c r="BB159">
        <v>0</v>
      </c>
      <c r="BF159" s="35">
        <v>44378</v>
      </c>
      <c r="BH159" t="s">
        <v>1133</v>
      </c>
      <c r="BK159">
        <v>25</v>
      </c>
      <c r="BL159" t="s">
        <v>1134</v>
      </c>
      <c r="BY159" t="b">
        <v>0</v>
      </c>
      <c r="CC159" t="s">
        <v>1143</v>
      </c>
      <c r="CI159" t="b">
        <v>0</v>
      </c>
      <c r="CK159" t="b">
        <v>0</v>
      </c>
      <c r="CL159" t="b">
        <v>0</v>
      </c>
      <c r="CM159" t="b">
        <v>0</v>
      </c>
      <c r="CN159" t="b">
        <v>0</v>
      </c>
      <c r="CO159" t="s">
        <v>140</v>
      </c>
      <c r="CP159" t="s">
        <v>140</v>
      </c>
      <c r="CQ159" t="s">
        <v>1144</v>
      </c>
      <c r="CW159" t="s">
        <v>140</v>
      </c>
      <c r="CX159" t="s">
        <v>1530</v>
      </c>
    </row>
    <row r="160" spans="1:102" x14ac:dyDescent="0.25">
      <c r="A160">
        <v>170</v>
      </c>
      <c r="C160" t="s">
        <v>1121</v>
      </c>
      <c r="D160" t="s">
        <v>722</v>
      </c>
      <c r="E160" t="s">
        <v>1007</v>
      </c>
      <c r="F160" t="s">
        <v>916</v>
      </c>
      <c r="G160" t="s">
        <v>916</v>
      </c>
      <c r="H160" t="b">
        <v>1</v>
      </c>
      <c r="I160" t="s">
        <v>917</v>
      </c>
      <c r="J160" t="s">
        <v>917</v>
      </c>
      <c r="K160" t="s">
        <v>1515</v>
      </c>
      <c r="N160" t="s">
        <v>486</v>
      </c>
      <c r="O160" t="s">
        <v>509</v>
      </c>
      <c r="Q160">
        <v>0</v>
      </c>
      <c r="R160">
        <v>0</v>
      </c>
      <c r="S160" t="b">
        <v>0</v>
      </c>
      <c r="U160" t="s">
        <v>1527</v>
      </c>
      <c r="Y160" t="s">
        <v>795</v>
      </c>
      <c r="AD160">
        <v>0</v>
      </c>
      <c r="AE160">
        <v>0</v>
      </c>
      <c r="AF160">
        <v>0</v>
      </c>
      <c r="AG160">
        <v>0</v>
      </c>
      <c r="AI160" s="35">
        <v>45063</v>
      </c>
      <c r="AJ160" s="35">
        <v>45063</v>
      </c>
      <c r="AK160" t="s">
        <v>1512</v>
      </c>
      <c r="AL160" t="s">
        <v>1528</v>
      </c>
      <c r="AV160" t="s">
        <v>773</v>
      </c>
      <c r="AW160">
        <v>0</v>
      </c>
      <c r="AX160" t="b">
        <v>0</v>
      </c>
      <c r="AZ160" t="s">
        <v>88</v>
      </c>
      <c r="BA160" t="s">
        <v>94</v>
      </c>
      <c r="BB160">
        <v>0</v>
      </c>
      <c r="BF160" s="35">
        <v>44378</v>
      </c>
      <c r="BH160" t="s">
        <v>1133</v>
      </c>
      <c r="BK160">
        <v>25</v>
      </c>
      <c r="BL160" t="s">
        <v>1134</v>
      </c>
      <c r="BY160" t="b">
        <v>0</v>
      </c>
      <c r="CC160" t="s">
        <v>1143</v>
      </c>
      <c r="CI160" t="b">
        <v>0</v>
      </c>
      <c r="CK160" t="b">
        <v>0</v>
      </c>
      <c r="CL160" t="b">
        <v>0</v>
      </c>
      <c r="CM160" t="b">
        <v>0</v>
      </c>
      <c r="CN160" t="b">
        <v>0</v>
      </c>
      <c r="CO160" t="s">
        <v>140</v>
      </c>
      <c r="CP160" t="s">
        <v>140</v>
      </c>
      <c r="CQ160" t="s">
        <v>1144</v>
      </c>
      <c r="CW160" t="s">
        <v>140</v>
      </c>
      <c r="CX160" t="s">
        <v>1531</v>
      </c>
    </row>
    <row r="161" spans="1:102" x14ac:dyDescent="0.25">
      <c r="A161">
        <v>171</v>
      </c>
      <c r="C161" t="s">
        <v>1121</v>
      </c>
      <c r="D161" t="s">
        <v>722</v>
      </c>
      <c r="E161" t="s">
        <v>1007</v>
      </c>
      <c r="F161" t="s">
        <v>918</v>
      </c>
      <c r="G161" t="s">
        <v>918</v>
      </c>
      <c r="H161" t="b">
        <v>1</v>
      </c>
      <c r="I161" t="s">
        <v>919</v>
      </c>
      <c r="J161" t="s">
        <v>920</v>
      </c>
      <c r="K161" t="s">
        <v>1515</v>
      </c>
      <c r="N161" t="s">
        <v>486</v>
      </c>
      <c r="O161" t="s">
        <v>509</v>
      </c>
      <c r="Q161">
        <v>0</v>
      </c>
      <c r="R161">
        <v>0</v>
      </c>
      <c r="S161" t="b">
        <v>0</v>
      </c>
      <c r="U161" t="s">
        <v>1527</v>
      </c>
      <c r="Y161" t="s">
        <v>795</v>
      </c>
      <c r="AD161">
        <v>0</v>
      </c>
      <c r="AE161">
        <v>0</v>
      </c>
      <c r="AF161">
        <v>0</v>
      </c>
      <c r="AG161">
        <v>0</v>
      </c>
      <c r="AI161" s="35">
        <v>45063</v>
      </c>
      <c r="AJ161" s="35">
        <v>45063</v>
      </c>
      <c r="AK161" t="s">
        <v>1512</v>
      </c>
      <c r="AL161" t="s">
        <v>1528</v>
      </c>
      <c r="AV161" t="s">
        <v>773</v>
      </c>
      <c r="AW161">
        <v>0</v>
      </c>
      <c r="AX161" t="b">
        <v>0</v>
      </c>
      <c r="AZ161" t="s">
        <v>88</v>
      </c>
      <c r="BA161" t="s">
        <v>96</v>
      </c>
      <c r="BB161">
        <v>0</v>
      </c>
      <c r="BF161" s="35">
        <v>44378</v>
      </c>
      <c r="BH161" t="s">
        <v>1133</v>
      </c>
      <c r="BK161">
        <v>25</v>
      </c>
      <c r="BL161" t="s">
        <v>1134</v>
      </c>
      <c r="BY161" t="b">
        <v>0</v>
      </c>
      <c r="CC161" t="s">
        <v>1143</v>
      </c>
      <c r="CI161" t="b">
        <v>0</v>
      </c>
      <c r="CK161" t="b">
        <v>0</v>
      </c>
      <c r="CL161" t="b">
        <v>0</v>
      </c>
      <c r="CM161" t="b">
        <v>0</v>
      </c>
      <c r="CN161" t="b">
        <v>0</v>
      </c>
      <c r="CO161" t="s">
        <v>140</v>
      </c>
      <c r="CP161" t="s">
        <v>140</v>
      </c>
      <c r="CQ161" t="s">
        <v>1144</v>
      </c>
      <c r="CW161" t="s">
        <v>140</v>
      </c>
      <c r="CX161" t="s">
        <v>1532</v>
      </c>
    </row>
    <row r="162" spans="1:102" x14ac:dyDescent="0.25">
      <c r="A162">
        <v>172</v>
      </c>
      <c r="C162" t="s">
        <v>1121</v>
      </c>
      <c r="D162" t="s">
        <v>722</v>
      </c>
      <c r="E162" t="s">
        <v>1007</v>
      </c>
      <c r="F162" t="s">
        <v>921</v>
      </c>
      <c r="G162" t="s">
        <v>921</v>
      </c>
      <c r="H162" t="b">
        <v>1</v>
      </c>
      <c r="I162" t="s">
        <v>922</v>
      </c>
      <c r="J162" t="s">
        <v>922</v>
      </c>
      <c r="K162" t="s">
        <v>1515</v>
      </c>
      <c r="N162" t="s">
        <v>486</v>
      </c>
      <c r="O162" t="s">
        <v>509</v>
      </c>
      <c r="Q162">
        <v>0</v>
      </c>
      <c r="R162">
        <v>0</v>
      </c>
      <c r="S162" t="b">
        <v>0</v>
      </c>
      <c r="U162" t="s">
        <v>1527</v>
      </c>
      <c r="Y162" t="s">
        <v>795</v>
      </c>
      <c r="AD162">
        <v>0</v>
      </c>
      <c r="AE162">
        <v>0</v>
      </c>
      <c r="AF162">
        <v>0</v>
      </c>
      <c r="AG162">
        <v>0</v>
      </c>
      <c r="AI162" s="35">
        <v>45063</v>
      </c>
      <c r="AJ162" s="35">
        <v>45063</v>
      </c>
      <c r="AK162" t="s">
        <v>1512</v>
      </c>
      <c r="AL162" t="s">
        <v>1528</v>
      </c>
      <c r="AV162" t="s">
        <v>773</v>
      </c>
      <c r="AW162">
        <v>0</v>
      </c>
      <c r="AX162" t="b">
        <v>0</v>
      </c>
      <c r="AZ162" t="s">
        <v>88</v>
      </c>
      <c r="BA162" t="s">
        <v>114</v>
      </c>
      <c r="BB162">
        <v>0</v>
      </c>
      <c r="BF162" s="35">
        <v>44378</v>
      </c>
      <c r="BH162" t="s">
        <v>1133</v>
      </c>
      <c r="BK162">
        <v>25</v>
      </c>
      <c r="BL162" t="s">
        <v>1134</v>
      </c>
      <c r="BY162" t="b">
        <v>0</v>
      </c>
      <c r="CC162" t="s">
        <v>1143</v>
      </c>
      <c r="CI162" t="b">
        <v>0</v>
      </c>
      <c r="CK162" t="b">
        <v>0</v>
      </c>
      <c r="CL162" t="b">
        <v>0</v>
      </c>
      <c r="CM162" t="b">
        <v>0</v>
      </c>
      <c r="CN162" t="b">
        <v>0</v>
      </c>
      <c r="CO162" t="s">
        <v>140</v>
      </c>
      <c r="CP162" t="s">
        <v>140</v>
      </c>
      <c r="CQ162" t="s">
        <v>1144</v>
      </c>
      <c r="CW162" t="s">
        <v>140</v>
      </c>
      <c r="CX162" t="s">
        <v>1537</v>
      </c>
    </row>
    <row r="163" spans="1:102" x14ac:dyDescent="0.25">
      <c r="A163">
        <v>173</v>
      </c>
      <c r="C163" t="s">
        <v>1121</v>
      </c>
      <c r="D163" t="s">
        <v>722</v>
      </c>
      <c r="E163" t="s">
        <v>1007</v>
      </c>
      <c r="F163" t="s">
        <v>924</v>
      </c>
      <c r="G163" t="s">
        <v>923</v>
      </c>
      <c r="H163" t="b">
        <v>1</v>
      </c>
      <c r="I163" t="s">
        <v>925</v>
      </c>
      <c r="J163" t="s">
        <v>925</v>
      </c>
      <c r="K163" t="s">
        <v>1515</v>
      </c>
      <c r="N163" t="s">
        <v>486</v>
      </c>
      <c r="O163" t="s">
        <v>509</v>
      </c>
      <c r="Q163">
        <v>0</v>
      </c>
      <c r="R163">
        <v>0</v>
      </c>
      <c r="S163" t="b">
        <v>0</v>
      </c>
      <c r="U163" t="s">
        <v>1611</v>
      </c>
      <c r="Y163" t="s">
        <v>894</v>
      </c>
      <c r="AD163">
        <v>0</v>
      </c>
      <c r="AE163">
        <v>0</v>
      </c>
      <c r="AF163">
        <v>0</v>
      </c>
      <c r="AG163">
        <v>0</v>
      </c>
      <c r="AI163" s="35">
        <v>45063</v>
      </c>
      <c r="AJ163" s="35">
        <v>45063</v>
      </c>
      <c r="AK163" t="s">
        <v>1128</v>
      </c>
      <c r="AL163" t="s">
        <v>1637</v>
      </c>
      <c r="AV163" t="s">
        <v>773</v>
      </c>
      <c r="AW163">
        <v>0</v>
      </c>
      <c r="AX163" t="b">
        <v>0</v>
      </c>
      <c r="AZ163" t="s">
        <v>160</v>
      </c>
      <c r="BA163" t="s">
        <v>161</v>
      </c>
      <c r="BB163">
        <v>0</v>
      </c>
      <c r="BF163" s="35">
        <v>43647</v>
      </c>
      <c r="BH163" t="s">
        <v>1133</v>
      </c>
      <c r="BK163">
        <v>25</v>
      </c>
      <c r="BL163" t="s">
        <v>1134</v>
      </c>
      <c r="BY163" t="b">
        <v>0</v>
      </c>
      <c r="CC163" t="s">
        <v>1143</v>
      </c>
      <c r="CI163" t="b">
        <v>0</v>
      </c>
      <c r="CK163" t="b">
        <v>0</v>
      </c>
      <c r="CL163" t="b">
        <v>0</v>
      </c>
      <c r="CM163" t="b">
        <v>0</v>
      </c>
      <c r="CN163" t="b">
        <v>0</v>
      </c>
      <c r="CO163" t="s">
        <v>140</v>
      </c>
      <c r="CP163" t="s">
        <v>140</v>
      </c>
      <c r="CQ163" t="s">
        <v>1144</v>
      </c>
      <c r="CW163" t="s">
        <v>140</v>
      </c>
      <c r="CX163" t="s">
        <v>1613</v>
      </c>
    </row>
    <row r="164" spans="1:102" hidden="1" x14ac:dyDescent="0.25">
      <c r="A164">
        <v>174</v>
      </c>
      <c r="B164">
        <v>1961</v>
      </c>
      <c r="C164" t="s">
        <v>1121</v>
      </c>
      <c r="D164" t="s">
        <v>722</v>
      </c>
      <c r="E164" t="s">
        <v>1247</v>
      </c>
      <c r="F164" t="s">
        <v>546</v>
      </c>
      <c r="G164" t="s">
        <v>546</v>
      </c>
      <c r="H164" t="b">
        <v>1</v>
      </c>
      <c r="I164" t="s">
        <v>548</v>
      </c>
      <c r="J164" t="s">
        <v>548</v>
      </c>
      <c r="K164" t="s">
        <v>551</v>
      </c>
      <c r="N164" t="s">
        <v>722</v>
      </c>
      <c r="O164" t="s">
        <v>509</v>
      </c>
      <c r="Q164">
        <v>0</v>
      </c>
      <c r="R164">
        <v>0</v>
      </c>
      <c r="S164" t="b">
        <v>1</v>
      </c>
      <c r="T164" t="s">
        <v>1248</v>
      </c>
      <c r="U164" t="s">
        <v>158</v>
      </c>
      <c r="V164" t="s">
        <v>1249</v>
      </c>
      <c r="AD164">
        <v>0</v>
      </c>
      <c r="AE164">
        <v>0</v>
      </c>
      <c r="AF164">
        <v>0</v>
      </c>
      <c r="AG164">
        <v>0</v>
      </c>
      <c r="AI164" s="35">
        <v>45064</v>
      </c>
      <c r="AJ164" s="35">
        <v>45064</v>
      </c>
      <c r="AK164" t="s">
        <v>1180</v>
      </c>
      <c r="AL164" t="s">
        <v>1638</v>
      </c>
      <c r="AM164" t="s">
        <v>1137</v>
      </c>
      <c r="AV164" t="s">
        <v>494</v>
      </c>
      <c r="AW164">
        <v>0</v>
      </c>
      <c r="AX164" t="b">
        <v>0</v>
      </c>
      <c r="AZ164" t="s">
        <v>150</v>
      </c>
      <c r="BA164" t="s">
        <v>150</v>
      </c>
      <c r="BB164">
        <v>0</v>
      </c>
      <c r="BF164" s="35">
        <v>37987</v>
      </c>
      <c r="BH164" t="s">
        <v>1133</v>
      </c>
      <c r="BK164">
        <v>25</v>
      </c>
      <c r="BL164" t="s">
        <v>1134</v>
      </c>
      <c r="BM164" t="s">
        <v>509</v>
      </c>
      <c r="BN164" t="s">
        <v>1256</v>
      </c>
      <c r="BO164" t="s">
        <v>1257</v>
      </c>
      <c r="BP164" t="s">
        <v>1137</v>
      </c>
      <c r="BQ164" t="s">
        <v>1138</v>
      </c>
      <c r="BR164" t="s">
        <v>1276</v>
      </c>
      <c r="BS164" t="s">
        <v>1639</v>
      </c>
      <c r="BT164" t="s">
        <v>1138</v>
      </c>
      <c r="BU164">
        <v>0</v>
      </c>
      <c r="BV164">
        <v>0</v>
      </c>
      <c r="BW164" t="s">
        <v>1141</v>
      </c>
      <c r="BX164" t="s">
        <v>494</v>
      </c>
      <c r="BY164" t="b">
        <v>0</v>
      </c>
      <c r="BZ164">
        <v>1</v>
      </c>
      <c r="CB164" t="s">
        <v>1640</v>
      </c>
      <c r="CC164" t="s">
        <v>1143</v>
      </c>
      <c r="CI164" t="b">
        <v>0</v>
      </c>
      <c r="CJ164" t="s">
        <v>1261</v>
      </c>
      <c r="CK164" t="b">
        <v>1</v>
      </c>
      <c r="CL164" t="b">
        <v>0</v>
      </c>
      <c r="CM164" t="b">
        <v>1</v>
      </c>
      <c r="CN164" t="b">
        <v>1</v>
      </c>
      <c r="CO164" t="s">
        <v>140</v>
      </c>
      <c r="CP164" t="s">
        <v>140</v>
      </c>
      <c r="CQ164" t="s">
        <v>1144</v>
      </c>
      <c r="CW164" t="s">
        <v>140</v>
      </c>
      <c r="CX164" t="s">
        <v>1145</v>
      </c>
    </row>
    <row r="165" spans="1:102" hidden="1" x14ac:dyDescent="0.25">
      <c r="A165">
        <v>175</v>
      </c>
      <c r="B165">
        <v>3218</v>
      </c>
      <c r="C165" t="s">
        <v>1121</v>
      </c>
      <c r="D165" t="s">
        <v>722</v>
      </c>
      <c r="E165" t="s">
        <v>1247</v>
      </c>
      <c r="F165" t="s">
        <v>611</v>
      </c>
      <c r="G165" t="s">
        <v>611</v>
      </c>
      <c r="H165" t="b">
        <v>1</v>
      </c>
      <c r="I165" t="s">
        <v>613</v>
      </c>
      <c r="J165" t="s">
        <v>613</v>
      </c>
      <c r="K165" t="s">
        <v>551</v>
      </c>
      <c r="N165" t="s">
        <v>722</v>
      </c>
      <c r="O165" t="s">
        <v>509</v>
      </c>
      <c r="Q165">
        <v>0</v>
      </c>
      <c r="R165">
        <v>0</v>
      </c>
      <c r="S165" t="b">
        <v>1</v>
      </c>
      <c r="T165" t="s">
        <v>1248</v>
      </c>
      <c r="U165" t="s">
        <v>158</v>
      </c>
      <c r="V165" t="s">
        <v>1249</v>
      </c>
      <c r="AD165">
        <v>0</v>
      </c>
      <c r="AE165">
        <v>0</v>
      </c>
      <c r="AF165">
        <v>0</v>
      </c>
      <c r="AG165">
        <v>0</v>
      </c>
      <c r="AI165" s="35">
        <v>45064</v>
      </c>
      <c r="AJ165" s="35">
        <v>45064</v>
      </c>
      <c r="AK165" t="s">
        <v>1180</v>
      </c>
      <c r="AL165" t="s">
        <v>1641</v>
      </c>
      <c r="AM165" t="s">
        <v>1137</v>
      </c>
      <c r="AV165" t="s">
        <v>494</v>
      </c>
      <c r="AW165">
        <v>0</v>
      </c>
      <c r="AX165" t="b">
        <v>0</v>
      </c>
      <c r="AZ165" t="s">
        <v>150</v>
      </c>
      <c r="BA165" t="s">
        <v>150</v>
      </c>
      <c r="BB165">
        <v>0</v>
      </c>
      <c r="BF165" s="35">
        <v>40057</v>
      </c>
      <c r="BH165" t="s">
        <v>1133</v>
      </c>
      <c r="BK165">
        <v>25</v>
      </c>
      <c r="BL165" t="s">
        <v>1134</v>
      </c>
      <c r="BM165" t="s">
        <v>509</v>
      </c>
      <c r="BN165" t="s">
        <v>1256</v>
      </c>
      <c r="BO165" t="s">
        <v>1268</v>
      </c>
      <c r="BP165" t="s">
        <v>1137</v>
      </c>
      <c r="BQ165" t="s">
        <v>1138</v>
      </c>
      <c r="BR165" t="s">
        <v>1276</v>
      </c>
      <c r="BS165" t="s">
        <v>1259</v>
      </c>
      <c r="BT165" t="s">
        <v>1138</v>
      </c>
      <c r="BU165">
        <v>0</v>
      </c>
      <c r="BV165">
        <v>0</v>
      </c>
      <c r="BW165" t="s">
        <v>1141</v>
      </c>
      <c r="BX165" t="s">
        <v>494</v>
      </c>
      <c r="BY165" t="b">
        <v>0</v>
      </c>
      <c r="BZ165">
        <v>1</v>
      </c>
      <c r="CB165" t="s">
        <v>1270</v>
      </c>
      <c r="CC165" t="s">
        <v>1143</v>
      </c>
      <c r="CI165" t="b">
        <v>0</v>
      </c>
      <c r="CJ165" t="s">
        <v>1261</v>
      </c>
      <c r="CK165" t="b">
        <v>1</v>
      </c>
      <c r="CL165" t="b">
        <v>0</v>
      </c>
      <c r="CM165" t="b">
        <v>1</v>
      </c>
      <c r="CN165" t="b">
        <v>1</v>
      </c>
      <c r="CO165" t="s">
        <v>140</v>
      </c>
      <c r="CP165" t="s">
        <v>140</v>
      </c>
      <c r="CQ165" t="s">
        <v>1144</v>
      </c>
      <c r="CW165" t="s">
        <v>140</v>
      </c>
      <c r="CX165" t="s">
        <v>1145</v>
      </c>
    </row>
    <row r="166" spans="1:102" hidden="1" x14ac:dyDescent="0.25">
      <c r="A166">
        <v>176</v>
      </c>
      <c r="B166">
        <v>3226</v>
      </c>
      <c r="C166" t="s">
        <v>1121</v>
      </c>
      <c r="D166" t="s">
        <v>722</v>
      </c>
      <c r="E166" t="s">
        <v>1247</v>
      </c>
      <c r="F166" t="s">
        <v>641</v>
      </c>
      <c r="G166" t="s">
        <v>641</v>
      </c>
      <c r="H166" t="b">
        <v>1</v>
      </c>
      <c r="I166" t="s">
        <v>643</v>
      </c>
      <c r="J166" t="s">
        <v>643</v>
      </c>
      <c r="K166" t="s">
        <v>498</v>
      </c>
      <c r="N166" t="s">
        <v>722</v>
      </c>
      <c r="O166" t="s">
        <v>509</v>
      </c>
      <c r="Q166">
        <v>0</v>
      </c>
      <c r="R166">
        <v>0</v>
      </c>
      <c r="S166" t="b">
        <v>1</v>
      </c>
      <c r="T166" t="s">
        <v>1159</v>
      </c>
      <c r="U166" t="s">
        <v>158</v>
      </c>
      <c r="V166" t="s">
        <v>1249</v>
      </c>
      <c r="AD166">
        <v>0</v>
      </c>
      <c r="AE166">
        <v>0</v>
      </c>
      <c r="AF166">
        <v>0</v>
      </c>
      <c r="AG166">
        <v>0</v>
      </c>
      <c r="AI166" s="35">
        <v>45064</v>
      </c>
      <c r="AJ166" s="35">
        <v>45064</v>
      </c>
      <c r="AK166" t="s">
        <v>1180</v>
      </c>
      <c r="AL166" t="s">
        <v>1642</v>
      </c>
      <c r="AM166" t="s">
        <v>1137</v>
      </c>
      <c r="AV166" t="s">
        <v>494</v>
      </c>
      <c r="AW166">
        <v>0</v>
      </c>
      <c r="AX166" t="b">
        <v>0</v>
      </c>
      <c r="AZ166" t="s">
        <v>150</v>
      </c>
      <c r="BA166" t="s">
        <v>150</v>
      </c>
      <c r="BB166">
        <v>0</v>
      </c>
      <c r="BF166" s="35">
        <v>40856</v>
      </c>
      <c r="BH166" t="s">
        <v>1133</v>
      </c>
      <c r="BK166">
        <v>25</v>
      </c>
      <c r="BL166" t="s">
        <v>1134</v>
      </c>
      <c r="BM166" t="s">
        <v>509</v>
      </c>
      <c r="BN166" t="s">
        <v>1165</v>
      </c>
      <c r="BO166" t="s">
        <v>1380</v>
      </c>
      <c r="BP166" t="s">
        <v>1643</v>
      </c>
      <c r="BQ166" t="s">
        <v>1138</v>
      </c>
      <c r="BR166" t="s">
        <v>1168</v>
      </c>
      <c r="BS166" t="s">
        <v>1169</v>
      </c>
      <c r="BT166" t="s">
        <v>1138</v>
      </c>
      <c r="BU166">
        <v>69</v>
      </c>
      <c r="BV166">
        <v>69</v>
      </c>
      <c r="BW166" t="s">
        <v>1141</v>
      </c>
      <c r="BX166" t="s">
        <v>494</v>
      </c>
      <c r="BY166" t="b">
        <v>0</v>
      </c>
      <c r="BZ166">
        <v>1</v>
      </c>
      <c r="CB166" t="s">
        <v>1644</v>
      </c>
      <c r="CC166" t="s">
        <v>1143</v>
      </c>
      <c r="CI166" t="b">
        <v>0</v>
      </c>
      <c r="CJ166" t="s">
        <v>1261</v>
      </c>
      <c r="CK166" t="b">
        <v>1</v>
      </c>
      <c r="CL166" t="b">
        <v>0</v>
      </c>
      <c r="CM166" t="b">
        <v>1</v>
      </c>
      <c r="CN166" t="b">
        <v>1</v>
      </c>
      <c r="CO166" t="s">
        <v>140</v>
      </c>
      <c r="CP166" t="s">
        <v>140</v>
      </c>
      <c r="CQ166" t="s">
        <v>1144</v>
      </c>
      <c r="CW166" t="s">
        <v>140</v>
      </c>
      <c r="CX166" t="s">
        <v>1145</v>
      </c>
    </row>
    <row r="167" spans="1:102" hidden="1" x14ac:dyDescent="0.25">
      <c r="A167">
        <v>177</v>
      </c>
      <c r="B167">
        <v>3230</v>
      </c>
      <c r="C167" t="s">
        <v>1121</v>
      </c>
      <c r="D167" t="s">
        <v>722</v>
      </c>
      <c r="E167" t="s">
        <v>1247</v>
      </c>
      <c r="F167" t="s">
        <v>651</v>
      </c>
      <c r="G167" t="s">
        <v>651</v>
      </c>
      <c r="H167" t="b">
        <v>1</v>
      </c>
      <c r="I167" t="s">
        <v>653</v>
      </c>
      <c r="J167" t="s">
        <v>653</v>
      </c>
      <c r="K167" t="s">
        <v>551</v>
      </c>
      <c r="N167" t="s">
        <v>722</v>
      </c>
      <c r="O167" t="s">
        <v>509</v>
      </c>
      <c r="Q167">
        <v>0</v>
      </c>
      <c r="R167">
        <v>0</v>
      </c>
      <c r="S167" t="b">
        <v>1</v>
      </c>
      <c r="T167" t="s">
        <v>1248</v>
      </c>
      <c r="U167" t="s">
        <v>158</v>
      </c>
      <c r="V167" t="s">
        <v>1249</v>
      </c>
      <c r="AD167">
        <v>0</v>
      </c>
      <c r="AE167">
        <v>0</v>
      </c>
      <c r="AF167">
        <v>0</v>
      </c>
      <c r="AG167">
        <v>0</v>
      </c>
      <c r="AI167" s="35">
        <v>45064</v>
      </c>
      <c r="AJ167" s="35">
        <v>45064</v>
      </c>
      <c r="AK167" t="s">
        <v>1180</v>
      </c>
      <c r="AL167" t="s">
        <v>1645</v>
      </c>
      <c r="AM167" t="s">
        <v>1137</v>
      </c>
      <c r="AV167" t="s">
        <v>494</v>
      </c>
      <c r="AW167">
        <v>0</v>
      </c>
      <c r="AX167" t="b">
        <v>0</v>
      </c>
      <c r="AZ167" t="s">
        <v>150</v>
      </c>
      <c r="BA167" t="s">
        <v>150</v>
      </c>
      <c r="BB167">
        <v>0</v>
      </c>
      <c r="BF167" s="35">
        <v>41246</v>
      </c>
      <c r="BH167" t="s">
        <v>1133</v>
      </c>
      <c r="BK167">
        <v>25</v>
      </c>
      <c r="BL167" t="s">
        <v>1134</v>
      </c>
      <c r="BM167" t="s">
        <v>509</v>
      </c>
      <c r="BN167" t="s">
        <v>1256</v>
      </c>
      <c r="BO167" t="s">
        <v>1268</v>
      </c>
      <c r="BP167" t="s">
        <v>1137</v>
      </c>
      <c r="BQ167" t="s">
        <v>1138</v>
      </c>
      <c r="BR167" t="s">
        <v>1276</v>
      </c>
      <c r="BS167" t="s">
        <v>1259</v>
      </c>
      <c r="BT167" t="s">
        <v>1138</v>
      </c>
      <c r="BU167">
        <v>0</v>
      </c>
      <c r="BV167">
        <v>0</v>
      </c>
      <c r="BW167" t="s">
        <v>1141</v>
      </c>
      <c r="BX167" t="s">
        <v>494</v>
      </c>
      <c r="BY167" t="b">
        <v>0</v>
      </c>
      <c r="BZ167">
        <v>1</v>
      </c>
      <c r="CB167" t="s">
        <v>1270</v>
      </c>
      <c r="CC167" t="s">
        <v>1143</v>
      </c>
      <c r="CI167" t="b">
        <v>0</v>
      </c>
      <c r="CJ167" t="s">
        <v>1261</v>
      </c>
      <c r="CK167" t="b">
        <v>1</v>
      </c>
      <c r="CL167" t="b">
        <v>0</v>
      </c>
      <c r="CM167" t="b">
        <v>1</v>
      </c>
      <c r="CN167" t="b">
        <v>1</v>
      </c>
      <c r="CO167" t="s">
        <v>140</v>
      </c>
      <c r="CP167" t="s">
        <v>140</v>
      </c>
      <c r="CQ167" t="s">
        <v>1144</v>
      </c>
      <c r="CW167" t="s">
        <v>140</v>
      </c>
      <c r="CX167" t="s">
        <v>1145</v>
      </c>
    </row>
    <row r="168" spans="1:102" hidden="1" x14ac:dyDescent="0.25">
      <c r="A168">
        <v>178</v>
      </c>
      <c r="C168" t="s">
        <v>1121</v>
      </c>
      <c r="D168" t="s">
        <v>722</v>
      </c>
      <c r="E168" t="s">
        <v>1247</v>
      </c>
      <c r="F168" t="s">
        <v>719</v>
      </c>
      <c r="G168" t="s">
        <v>719</v>
      </c>
      <c r="H168" t="b">
        <v>1</v>
      </c>
      <c r="I168" t="s">
        <v>927</v>
      </c>
      <c r="J168" t="s">
        <v>927</v>
      </c>
      <c r="K168" t="s">
        <v>498</v>
      </c>
      <c r="N168" t="s">
        <v>722</v>
      </c>
      <c r="O168" t="s">
        <v>509</v>
      </c>
      <c r="Q168">
        <v>0</v>
      </c>
      <c r="R168">
        <v>0</v>
      </c>
      <c r="S168" t="b">
        <v>1</v>
      </c>
      <c r="U168" t="s">
        <v>1395</v>
      </c>
      <c r="AD168">
        <v>0</v>
      </c>
      <c r="AE168">
        <v>0</v>
      </c>
      <c r="AF168">
        <v>0</v>
      </c>
      <c r="AG168">
        <v>0</v>
      </c>
      <c r="AI168" s="35">
        <v>45064</v>
      </c>
      <c r="AJ168" s="35">
        <v>45064</v>
      </c>
      <c r="AK168" t="s">
        <v>1180</v>
      </c>
      <c r="AL168" t="s">
        <v>1646</v>
      </c>
      <c r="AV168" t="s">
        <v>508</v>
      </c>
      <c r="AW168">
        <v>0</v>
      </c>
      <c r="AX168" t="b">
        <v>1</v>
      </c>
      <c r="AZ168" t="s">
        <v>150</v>
      </c>
      <c r="BA168" t="s">
        <v>150</v>
      </c>
      <c r="BB168">
        <v>0</v>
      </c>
      <c r="BF168" s="35">
        <v>44880</v>
      </c>
      <c r="BH168" t="s">
        <v>1133</v>
      </c>
      <c r="BK168">
        <v>25</v>
      </c>
      <c r="BL168" t="s">
        <v>1134</v>
      </c>
      <c r="BM168" t="s">
        <v>509</v>
      </c>
      <c r="BN168" t="s">
        <v>1165</v>
      </c>
      <c r="BO168" t="s">
        <v>1380</v>
      </c>
      <c r="BP168" t="s">
        <v>1647</v>
      </c>
      <c r="BQ168" t="s">
        <v>1138</v>
      </c>
      <c r="BR168" t="s">
        <v>1168</v>
      </c>
      <c r="BS168" t="s">
        <v>1169</v>
      </c>
      <c r="BT168" t="s">
        <v>1138</v>
      </c>
      <c r="BU168">
        <v>69</v>
      </c>
      <c r="BW168" t="s">
        <v>1648</v>
      </c>
      <c r="BX168" t="s">
        <v>494</v>
      </c>
      <c r="BY168" t="b">
        <v>0</v>
      </c>
      <c r="BZ168">
        <v>1</v>
      </c>
      <c r="CB168" t="s">
        <v>1649</v>
      </c>
      <c r="CC168" t="s">
        <v>1143</v>
      </c>
      <c r="CI168" t="b">
        <v>0</v>
      </c>
      <c r="CJ168" t="s">
        <v>1453</v>
      </c>
      <c r="CK168" t="b">
        <v>1</v>
      </c>
      <c r="CL168" t="b">
        <v>0</v>
      </c>
      <c r="CM168" t="b">
        <v>1</v>
      </c>
      <c r="CN168" t="b">
        <v>1</v>
      </c>
      <c r="CO168" t="s">
        <v>140</v>
      </c>
      <c r="CP168" t="s">
        <v>140</v>
      </c>
      <c r="CQ168" t="s">
        <v>1144</v>
      </c>
      <c r="CW168" t="s">
        <v>140</v>
      </c>
      <c r="CX168" t="s">
        <v>1145</v>
      </c>
    </row>
    <row r="169" spans="1:102" hidden="1" x14ac:dyDescent="0.25">
      <c r="A169">
        <v>179</v>
      </c>
      <c r="C169" t="s">
        <v>1121</v>
      </c>
      <c r="D169" t="s">
        <v>722</v>
      </c>
      <c r="E169" t="s">
        <v>1247</v>
      </c>
      <c r="F169" t="s">
        <v>745</v>
      </c>
      <c r="G169" t="s">
        <v>745</v>
      </c>
      <c r="H169" t="b">
        <v>1</v>
      </c>
      <c r="I169" t="s">
        <v>747</v>
      </c>
      <c r="J169" t="s">
        <v>747</v>
      </c>
      <c r="K169" t="s">
        <v>498</v>
      </c>
      <c r="N169" t="s">
        <v>722</v>
      </c>
      <c r="O169" t="s">
        <v>509</v>
      </c>
      <c r="Q169">
        <v>0</v>
      </c>
      <c r="R169">
        <v>0</v>
      </c>
      <c r="S169" t="b">
        <v>0</v>
      </c>
      <c r="T169" t="s">
        <v>1159</v>
      </c>
      <c r="U169" t="s">
        <v>1395</v>
      </c>
      <c r="AD169">
        <v>0</v>
      </c>
      <c r="AE169">
        <v>0</v>
      </c>
      <c r="AF169">
        <v>0</v>
      </c>
      <c r="AG169">
        <v>0</v>
      </c>
      <c r="AI169" s="35">
        <v>45064</v>
      </c>
      <c r="AJ169" s="35">
        <v>45064</v>
      </c>
      <c r="AK169" t="s">
        <v>1180</v>
      </c>
      <c r="AL169" t="s">
        <v>1650</v>
      </c>
      <c r="AM169" t="s">
        <v>1479</v>
      </c>
      <c r="AV169" t="s">
        <v>494</v>
      </c>
      <c r="AW169">
        <v>0</v>
      </c>
      <c r="AX169" t="b">
        <v>1</v>
      </c>
      <c r="AZ169" t="s">
        <v>150</v>
      </c>
      <c r="BA169" t="s">
        <v>150</v>
      </c>
      <c r="BB169">
        <v>0</v>
      </c>
      <c r="BF169" s="35">
        <v>44013</v>
      </c>
      <c r="BH169" t="s">
        <v>1133</v>
      </c>
      <c r="BK169">
        <v>25</v>
      </c>
      <c r="BL169" t="s">
        <v>1134</v>
      </c>
      <c r="BM169" t="s">
        <v>509</v>
      </c>
      <c r="BN169" t="s">
        <v>1165</v>
      </c>
      <c r="BO169" t="s">
        <v>1380</v>
      </c>
      <c r="BP169" t="s">
        <v>1480</v>
      </c>
      <c r="BQ169" t="s">
        <v>1138</v>
      </c>
      <c r="BR169" t="s">
        <v>1481</v>
      </c>
      <c r="BS169" t="s">
        <v>1169</v>
      </c>
      <c r="BT169" t="s">
        <v>1138</v>
      </c>
      <c r="BU169">
        <v>0</v>
      </c>
      <c r="BV169">
        <v>0</v>
      </c>
      <c r="BW169" t="s">
        <v>1141</v>
      </c>
      <c r="BX169" t="s">
        <v>494</v>
      </c>
      <c r="BY169" t="b">
        <v>0</v>
      </c>
      <c r="BZ169">
        <v>1</v>
      </c>
      <c r="CB169" t="s">
        <v>1651</v>
      </c>
      <c r="CC169" t="s">
        <v>1143</v>
      </c>
      <c r="CI169" t="b">
        <v>0</v>
      </c>
      <c r="CJ169" t="s">
        <v>1261</v>
      </c>
      <c r="CK169" t="b">
        <v>1</v>
      </c>
      <c r="CL169" t="b">
        <v>0</v>
      </c>
      <c r="CM169" t="b">
        <v>1</v>
      </c>
      <c r="CN169" t="b">
        <v>1</v>
      </c>
      <c r="CO169" t="s">
        <v>140</v>
      </c>
      <c r="CP169" t="s">
        <v>140</v>
      </c>
      <c r="CQ169" t="s">
        <v>1144</v>
      </c>
      <c r="CW169" t="s">
        <v>140</v>
      </c>
      <c r="CX169" t="s">
        <v>1145</v>
      </c>
    </row>
    <row r="170" spans="1:102" hidden="1" x14ac:dyDescent="0.25">
      <c r="A170">
        <v>182</v>
      </c>
      <c r="C170" t="s">
        <v>1121</v>
      </c>
      <c r="D170" t="s">
        <v>722</v>
      </c>
      <c r="E170" t="s">
        <v>1247</v>
      </c>
      <c r="F170" t="s">
        <v>754</v>
      </c>
      <c r="G170" t="s">
        <v>754</v>
      </c>
      <c r="H170" t="b">
        <v>1</v>
      </c>
      <c r="I170" t="s">
        <v>1487</v>
      </c>
      <c r="J170" t="s">
        <v>1487</v>
      </c>
      <c r="K170" t="s">
        <v>498</v>
      </c>
      <c r="N170" t="s">
        <v>722</v>
      </c>
      <c r="O170" t="s">
        <v>509</v>
      </c>
      <c r="Q170">
        <v>0</v>
      </c>
      <c r="R170">
        <v>0</v>
      </c>
      <c r="S170" t="b">
        <v>0</v>
      </c>
      <c r="T170" t="s">
        <v>1159</v>
      </c>
      <c r="U170" t="s">
        <v>1395</v>
      </c>
      <c r="AD170">
        <v>0</v>
      </c>
      <c r="AE170">
        <v>0</v>
      </c>
      <c r="AF170">
        <v>0</v>
      </c>
      <c r="AG170">
        <v>0</v>
      </c>
      <c r="AI170" s="35">
        <v>45064</v>
      </c>
      <c r="AJ170" s="35">
        <v>45064</v>
      </c>
      <c r="AK170" t="s">
        <v>1180</v>
      </c>
      <c r="AL170" t="s">
        <v>1652</v>
      </c>
      <c r="AM170" t="s">
        <v>1137</v>
      </c>
      <c r="AV170" t="s">
        <v>494</v>
      </c>
      <c r="AW170">
        <v>0</v>
      </c>
      <c r="AX170" t="b">
        <v>1</v>
      </c>
      <c r="AZ170" t="s">
        <v>150</v>
      </c>
      <c r="BA170" t="s">
        <v>150</v>
      </c>
      <c r="BB170">
        <v>0</v>
      </c>
      <c r="BF170" s="35">
        <v>44013</v>
      </c>
      <c r="BH170" t="s">
        <v>1133</v>
      </c>
      <c r="BK170">
        <v>25</v>
      </c>
      <c r="BL170" t="s">
        <v>1134</v>
      </c>
      <c r="BM170" t="s">
        <v>509</v>
      </c>
      <c r="BN170" t="s">
        <v>1165</v>
      </c>
      <c r="BO170" t="s">
        <v>1471</v>
      </c>
      <c r="BP170" t="s">
        <v>1653</v>
      </c>
      <c r="BQ170" t="s">
        <v>1138</v>
      </c>
      <c r="BR170" t="s">
        <v>1168</v>
      </c>
      <c r="BS170" t="s">
        <v>1169</v>
      </c>
      <c r="BT170" t="s">
        <v>1138</v>
      </c>
      <c r="BU170">
        <v>103</v>
      </c>
      <c r="BV170">
        <v>103</v>
      </c>
      <c r="BW170" t="s">
        <v>1141</v>
      </c>
      <c r="BX170" t="s">
        <v>494</v>
      </c>
      <c r="BY170" t="b">
        <v>0</v>
      </c>
      <c r="BZ170">
        <v>1</v>
      </c>
      <c r="CB170" t="s">
        <v>1654</v>
      </c>
      <c r="CC170" t="s">
        <v>1143</v>
      </c>
      <c r="CI170" t="b">
        <v>0</v>
      </c>
      <c r="CJ170" t="s">
        <v>1261</v>
      </c>
      <c r="CK170" t="b">
        <v>1</v>
      </c>
      <c r="CL170" t="b">
        <v>0</v>
      </c>
      <c r="CM170" t="b">
        <v>1</v>
      </c>
      <c r="CN170" t="b">
        <v>1</v>
      </c>
      <c r="CO170" t="s">
        <v>140</v>
      </c>
      <c r="CP170" t="s">
        <v>140</v>
      </c>
      <c r="CQ170" t="s">
        <v>1144</v>
      </c>
      <c r="CW170" t="s">
        <v>140</v>
      </c>
      <c r="CX170" t="s">
        <v>1145</v>
      </c>
    </row>
    <row r="171" spans="1:102" hidden="1" x14ac:dyDescent="0.25">
      <c r="A171">
        <v>183</v>
      </c>
      <c r="C171" t="s">
        <v>1121</v>
      </c>
      <c r="D171" t="s">
        <v>722</v>
      </c>
      <c r="E171" t="s">
        <v>1247</v>
      </c>
      <c r="F171" t="s">
        <v>761</v>
      </c>
      <c r="G171" t="s">
        <v>761</v>
      </c>
      <c r="H171" t="b">
        <v>1</v>
      </c>
      <c r="I171" t="s">
        <v>763</v>
      </c>
      <c r="J171" t="s">
        <v>763</v>
      </c>
      <c r="K171" t="s">
        <v>492</v>
      </c>
      <c r="N171" t="s">
        <v>722</v>
      </c>
      <c r="O171" t="s">
        <v>509</v>
      </c>
      <c r="Q171">
        <v>0</v>
      </c>
      <c r="R171">
        <v>0</v>
      </c>
      <c r="S171" t="b">
        <v>0</v>
      </c>
      <c r="U171" t="s">
        <v>158</v>
      </c>
      <c r="V171" t="s">
        <v>1655</v>
      </c>
      <c r="AD171">
        <v>0</v>
      </c>
      <c r="AE171">
        <v>0</v>
      </c>
      <c r="AF171">
        <v>0</v>
      </c>
      <c r="AG171">
        <v>0</v>
      </c>
      <c r="AI171" s="35">
        <v>45064</v>
      </c>
      <c r="AJ171" s="35">
        <v>45064</v>
      </c>
      <c r="AK171" t="s">
        <v>1180</v>
      </c>
      <c r="AL171" t="s">
        <v>1656</v>
      </c>
      <c r="AM171" t="s">
        <v>1137</v>
      </c>
      <c r="AV171" t="s">
        <v>484</v>
      </c>
      <c r="AW171">
        <v>0</v>
      </c>
      <c r="AX171" t="b">
        <v>0</v>
      </c>
      <c r="AZ171" t="s">
        <v>150</v>
      </c>
      <c r="BA171" t="s">
        <v>150</v>
      </c>
      <c r="BB171">
        <v>0</v>
      </c>
      <c r="BF171" s="35">
        <v>44409</v>
      </c>
      <c r="BH171" t="s">
        <v>1133</v>
      </c>
      <c r="BK171">
        <v>25</v>
      </c>
      <c r="BL171" t="s">
        <v>1134</v>
      </c>
      <c r="BM171" t="s">
        <v>509</v>
      </c>
      <c r="BN171" t="s">
        <v>1500</v>
      </c>
      <c r="BO171" t="s">
        <v>1501</v>
      </c>
      <c r="BP171" t="s">
        <v>1137</v>
      </c>
      <c r="BQ171" t="s">
        <v>1138</v>
      </c>
      <c r="BR171" t="s">
        <v>1502</v>
      </c>
      <c r="BS171" t="s">
        <v>1503</v>
      </c>
      <c r="BT171" t="s">
        <v>1138</v>
      </c>
      <c r="BU171">
        <v>0</v>
      </c>
      <c r="BV171">
        <v>0</v>
      </c>
      <c r="BW171" t="s">
        <v>1197</v>
      </c>
      <c r="BX171" t="s">
        <v>484</v>
      </c>
      <c r="BY171" t="b">
        <v>0</v>
      </c>
      <c r="BZ171">
        <v>1</v>
      </c>
      <c r="CB171" t="s">
        <v>1657</v>
      </c>
      <c r="CC171" t="s">
        <v>1143</v>
      </c>
      <c r="CI171" t="b">
        <v>0</v>
      </c>
      <c r="CJ171" t="s">
        <v>1261</v>
      </c>
      <c r="CK171" t="b">
        <v>1</v>
      </c>
      <c r="CL171" t="b">
        <v>0</v>
      </c>
      <c r="CM171" t="b">
        <v>1</v>
      </c>
      <c r="CN171" t="b">
        <v>1</v>
      </c>
      <c r="CO171" t="s">
        <v>140</v>
      </c>
      <c r="CP171" t="s">
        <v>140</v>
      </c>
      <c r="CQ171" t="s">
        <v>1144</v>
      </c>
      <c r="CW171" t="s">
        <v>140</v>
      </c>
      <c r="CX171" t="s">
        <v>1145</v>
      </c>
    </row>
    <row r="172" spans="1:102" hidden="1" x14ac:dyDescent="0.25">
      <c r="A172">
        <v>184</v>
      </c>
      <c r="C172" t="s">
        <v>1121</v>
      </c>
      <c r="D172" t="s">
        <v>722</v>
      </c>
      <c r="E172" t="s">
        <v>1247</v>
      </c>
      <c r="F172" t="s">
        <v>767</v>
      </c>
      <c r="G172" t="s">
        <v>767</v>
      </c>
      <c r="H172" t="b">
        <v>1</v>
      </c>
      <c r="I172" t="s">
        <v>769</v>
      </c>
      <c r="J172" t="s">
        <v>769</v>
      </c>
      <c r="K172" t="s">
        <v>492</v>
      </c>
      <c r="N172" t="s">
        <v>722</v>
      </c>
      <c r="O172" t="s">
        <v>509</v>
      </c>
      <c r="Q172">
        <v>0</v>
      </c>
      <c r="R172">
        <v>0</v>
      </c>
      <c r="S172" t="b">
        <v>0</v>
      </c>
      <c r="U172" t="s">
        <v>158</v>
      </c>
      <c r="V172" t="s">
        <v>1655</v>
      </c>
      <c r="AD172">
        <v>0</v>
      </c>
      <c r="AE172">
        <v>0</v>
      </c>
      <c r="AF172">
        <v>0</v>
      </c>
      <c r="AG172">
        <v>0</v>
      </c>
      <c r="AI172" s="35">
        <v>45064</v>
      </c>
      <c r="AJ172" s="35">
        <v>45064</v>
      </c>
      <c r="AK172" t="s">
        <v>1180</v>
      </c>
      <c r="AL172" t="s">
        <v>1658</v>
      </c>
      <c r="AV172" t="s">
        <v>484</v>
      </c>
      <c r="AW172">
        <v>0</v>
      </c>
      <c r="AX172" t="b">
        <v>0</v>
      </c>
      <c r="AZ172" t="s">
        <v>150</v>
      </c>
      <c r="BA172" t="s">
        <v>150</v>
      </c>
      <c r="BB172">
        <v>0</v>
      </c>
      <c r="BF172" s="35">
        <v>44620</v>
      </c>
      <c r="BH172" t="s">
        <v>1133</v>
      </c>
      <c r="BK172">
        <v>25</v>
      </c>
      <c r="BL172" t="s">
        <v>1134</v>
      </c>
      <c r="BM172" t="s">
        <v>509</v>
      </c>
      <c r="BN172" t="s">
        <v>1500</v>
      </c>
      <c r="BO172" t="s">
        <v>1501</v>
      </c>
      <c r="BP172" t="s">
        <v>1137</v>
      </c>
      <c r="BQ172" t="s">
        <v>1138</v>
      </c>
      <c r="BR172" t="s">
        <v>1502</v>
      </c>
      <c r="BS172" t="s">
        <v>1503</v>
      </c>
      <c r="BT172" t="s">
        <v>1138</v>
      </c>
      <c r="BU172">
        <v>0</v>
      </c>
      <c r="BV172">
        <v>0</v>
      </c>
      <c r="BW172" t="s">
        <v>1197</v>
      </c>
      <c r="BX172" t="s">
        <v>484</v>
      </c>
      <c r="BY172" t="b">
        <v>0</v>
      </c>
      <c r="BZ172">
        <v>1</v>
      </c>
      <c r="CB172" t="s">
        <v>1659</v>
      </c>
      <c r="CC172" t="s">
        <v>1143</v>
      </c>
      <c r="CI172" t="b">
        <v>0</v>
      </c>
      <c r="CJ172" t="s">
        <v>1261</v>
      </c>
      <c r="CK172" t="b">
        <v>1</v>
      </c>
      <c r="CL172" t="b">
        <v>0</v>
      </c>
      <c r="CM172" t="b">
        <v>1</v>
      </c>
      <c r="CN172" t="b">
        <v>1</v>
      </c>
      <c r="CO172" t="s">
        <v>140</v>
      </c>
      <c r="CP172" t="s">
        <v>140</v>
      </c>
      <c r="CQ172" t="s">
        <v>1144</v>
      </c>
      <c r="CW172" t="s">
        <v>140</v>
      </c>
      <c r="CX172" t="s">
        <v>1145</v>
      </c>
    </row>
    <row r="173" spans="1:102" hidden="1" x14ac:dyDescent="0.25">
      <c r="A173">
        <v>186</v>
      </c>
      <c r="C173" t="s">
        <v>1121</v>
      </c>
      <c r="D173" t="s">
        <v>722</v>
      </c>
      <c r="E173" t="s">
        <v>1247</v>
      </c>
      <c r="F173" t="s">
        <v>926</v>
      </c>
      <c r="G173" t="s">
        <v>926</v>
      </c>
      <c r="H173" t="b">
        <v>1</v>
      </c>
      <c r="I173" t="s">
        <v>927</v>
      </c>
      <c r="J173" t="s">
        <v>927</v>
      </c>
      <c r="K173" t="s">
        <v>498</v>
      </c>
      <c r="N173" t="s">
        <v>722</v>
      </c>
      <c r="O173" t="s">
        <v>509</v>
      </c>
      <c r="Q173">
        <v>0</v>
      </c>
      <c r="R173">
        <v>0</v>
      </c>
      <c r="S173" t="b">
        <v>0</v>
      </c>
      <c r="U173" t="s">
        <v>1395</v>
      </c>
      <c r="AD173">
        <v>0</v>
      </c>
      <c r="AE173">
        <v>0</v>
      </c>
      <c r="AF173">
        <v>0</v>
      </c>
      <c r="AG173">
        <v>0</v>
      </c>
      <c r="AI173" s="35">
        <v>45064</v>
      </c>
      <c r="AJ173" s="35">
        <v>45064</v>
      </c>
      <c r="AK173" t="s">
        <v>1180</v>
      </c>
      <c r="AL173" t="s">
        <v>1660</v>
      </c>
      <c r="AV173" t="s">
        <v>508</v>
      </c>
      <c r="AW173">
        <v>0</v>
      </c>
      <c r="AX173" t="b">
        <v>1</v>
      </c>
      <c r="AZ173" t="s">
        <v>150</v>
      </c>
      <c r="BA173" t="s">
        <v>150</v>
      </c>
      <c r="BB173">
        <v>0</v>
      </c>
      <c r="BF173" s="35">
        <v>45022</v>
      </c>
      <c r="BH173" t="s">
        <v>1133</v>
      </c>
      <c r="BK173">
        <v>25</v>
      </c>
      <c r="BL173" t="s">
        <v>1134</v>
      </c>
      <c r="BM173" t="s">
        <v>509</v>
      </c>
      <c r="BN173" t="s">
        <v>1165</v>
      </c>
      <c r="BO173" t="s">
        <v>1380</v>
      </c>
      <c r="BP173" t="s">
        <v>1661</v>
      </c>
      <c r="BQ173" t="s">
        <v>1137</v>
      </c>
      <c r="BR173" t="s">
        <v>1476</v>
      </c>
      <c r="BS173" t="s">
        <v>1169</v>
      </c>
      <c r="BU173">
        <v>276</v>
      </c>
      <c r="BV173">
        <v>0</v>
      </c>
      <c r="BW173" t="s">
        <v>1157</v>
      </c>
      <c r="BX173" t="s">
        <v>508</v>
      </c>
      <c r="BY173" t="b">
        <v>1</v>
      </c>
      <c r="BZ173">
        <v>2</v>
      </c>
      <c r="CA173">
        <v>1</v>
      </c>
      <c r="CB173" t="s">
        <v>1662</v>
      </c>
      <c r="CC173" t="s">
        <v>1143</v>
      </c>
      <c r="CI173" t="b">
        <v>0</v>
      </c>
      <c r="CJ173" t="s">
        <v>1453</v>
      </c>
      <c r="CK173" t="b">
        <v>1</v>
      </c>
      <c r="CL173" t="b">
        <v>0</v>
      </c>
      <c r="CM173" t="b">
        <v>1</v>
      </c>
      <c r="CN173" t="b">
        <v>1</v>
      </c>
      <c r="CO173" t="s">
        <v>140</v>
      </c>
      <c r="CP173" t="s">
        <v>140</v>
      </c>
      <c r="CQ173" t="s">
        <v>1144</v>
      </c>
      <c r="CW173" t="s">
        <v>140</v>
      </c>
      <c r="CX173" t="s">
        <v>1145</v>
      </c>
    </row>
    <row r="174" spans="1:102" hidden="1" x14ac:dyDescent="0.25">
      <c r="A174">
        <v>187</v>
      </c>
      <c r="C174" t="s">
        <v>1121</v>
      </c>
      <c r="D174" t="s">
        <v>722</v>
      </c>
      <c r="E174" t="s">
        <v>1247</v>
      </c>
      <c r="F174" t="s">
        <v>748</v>
      </c>
      <c r="G174" t="s">
        <v>748</v>
      </c>
      <c r="H174" t="b">
        <v>1</v>
      </c>
      <c r="I174" t="s">
        <v>750</v>
      </c>
      <c r="J174" t="s">
        <v>750</v>
      </c>
      <c r="K174" t="s">
        <v>498</v>
      </c>
      <c r="N174" t="s">
        <v>722</v>
      </c>
      <c r="O174" t="s">
        <v>485</v>
      </c>
      <c r="Q174">
        <v>0</v>
      </c>
      <c r="R174">
        <v>0</v>
      </c>
      <c r="S174" t="b">
        <v>0</v>
      </c>
      <c r="T174" t="s">
        <v>1159</v>
      </c>
      <c r="U174" t="s">
        <v>1395</v>
      </c>
      <c r="AD174">
        <v>0</v>
      </c>
      <c r="AE174">
        <v>0</v>
      </c>
      <c r="AF174">
        <v>0</v>
      </c>
      <c r="AG174">
        <v>0</v>
      </c>
      <c r="AI174" s="35">
        <v>45068</v>
      </c>
      <c r="AJ174" s="35">
        <v>45068</v>
      </c>
      <c r="AK174" t="s">
        <v>1180</v>
      </c>
      <c r="AL174" t="s">
        <v>1663</v>
      </c>
      <c r="AM174" t="s">
        <v>1137</v>
      </c>
      <c r="AV174" t="s">
        <v>494</v>
      </c>
      <c r="AW174">
        <v>0</v>
      </c>
      <c r="AX174" t="b">
        <v>0</v>
      </c>
      <c r="AZ174" t="s">
        <v>150</v>
      </c>
      <c r="BA174" t="s">
        <v>150</v>
      </c>
      <c r="BB174">
        <v>0</v>
      </c>
      <c r="BF174" s="35">
        <v>43858</v>
      </c>
      <c r="BG174" s="35">
        <v>45013</v>
      </c>
      <c r="BH174" t="s">
        <v>1133</v>
      </c>
      <c r="BK174">
        <v>25</v>
      </c>
      <c r="BL174" t="s">
        <v>1134</v>
      </c>
      <c r="BM174" t="s">
        <v>509</v>
      </c>
      <c r="BN174" t="s">
        <v>1165</v>
      </c>
      <c r="BO174" t="s">
        <v>1380</v>
      </c>
      <c r="BP174" t="s">
        <v>1480</v>
      </c>
      <c r="BQ174" t="s">
        <v>1138</v>
      </c>
      <c r="BR174" t="s">
        <v>1481</v>
      </c>
      <c r="BS174" t="s">
        <v>1169</v>
      </c>
      <c r="BT174" t="s">
        <v>1138</v>
      </c>
      <c r="BU174">
        <v>0</v>
      </c>
      <c r="BV174">
        <v>0</v>
      </c>
      <c r="BW174" t="s">
        <v>1141</v>
      </c>
      <c r="BX174" t="s">
        <v>494</v>
      </c>
      <c r="BY174" t="b">
        <v>0</v>
      </c>
      <c r="BZ174">
        <v>1</v>
      </c>
      <c r="CB174" t="s">
        <v>1484</v>
      </c>
      <c r="CC174" t="s">
        <v>1143</v>
      </c>
      <c r="CI174" t="b">
        <v>0</v>
      </c>
      <c r="CJ174" t="s">
        <v>1261</v>
      </c>
      <c r="CK174" t="b">
        <v>1</v>
      </c>
      <c r="CL174" t="b">
        <v>0</v>
      </c>
      <c r="CM174" t="b">
        <v>1</v>
      </c>
      <c r="CN174" t="b">
        <v>1</v>
      </c>
      <c r="CO174" t="s">
        <v>140</v>
      </c>
      <c r="CP174" t="s">
        <v>140</v>
      </c>
      <c r="CQ174" t="s">
        <v>1144</v>
      </c>
      <c r="CW174" t="s">
        <v>140</v>
      </c>
      <c r="CX174" t="s">
        <v>1145</v>
      </c>
    </row>
    <row r="175" spans="1:102" hidden="1" x14ac:dyDescent="0.25">
      <c r="A175">
        <v>188</v>
      </c>
      <c r="C175" t="s">
        <v>1121</v>
      </c>
      <c r="D175" t="s">
        <v>722</v>
      </c>
      <c r="E175" t="s">
        <v>1247</v>
      </c>
      <c r="F175" t="s">
        <v>751</v>
      </c>
      <c r="G175" t="s">
        <v>751</v>
      </c>
      <c r="H175" t="b">
        <v>1</v>
      </c>
      <c r="I175" t="s">
        <v>753</v>
      </c>
      <c r="J175" t="s">
        <v>753</v>
      </c>
      <c r="K175" t="s">
        <v>498</v>
      </c>
      <c r="N175" t="s">
        <v>722</v>
      </c>
      <c r="O175" t="s">
        <v>485</v>
      </c>
      <c r="Q175">
        <v>0</v>
      </c>
      <c r="R175">
        <v>0</v>
      </c>
      <c r="S175" t="b">
        <v>0</v>
      </c>
      <c r="T175" t="s">
        <v>1159</v>
      </c>
      <c r="U175" t="s">
        <v>1395</v>
      </c>
      <c r="AD175">
        <v>0</v>
      </c>
      <c r="AE175">
        <v>0</v>
      </c>
      <c r="AF175">
        <v>0</v>
      </c>
      <c r="AG175">
        <v>0</v>
      </c>
      <c r="AI175" s="35">
        <v>45068</v>
      </c>
      <c r="AJ175" s="35">
        <v>45068</v>
      </c>
      <c r="AK175" t="s">
        <v>1180</v>
      </c>
      <c r="AL175" t="s">
        <v>1664</v>
      </c>
      <c r="AM175" t="s">
        <v>1137</v>
      </c>
      <c r="AV175" t="s">
        <v>494</v>
      </c>
      <c r="AW175">
        <v>0</v>
      </c>
      <c r="AX175" t="b">
        <v>0</v>
      </c>
      <c r="AZ175" t="s">
        <v>150</v>
      </c>
      <c r="BA175" t="s">
        <v>150</v>
      </c>
      <c r="BB175">
        <v>0</v>
      </c>
      <c r="BF175" s="35">
        <v>44954</v>
      </c>
      <c r="BG175" s="35">
        <v>45013</v>
      </c>
      <c r="BH175" t="s">
        <v>1133</v>
      </c>
      <c r="BK175">
        <v>25</v>
      </c>
      <c r="BL175" t="s">
        <v>1134</v>
      </c>
      <c r="BM175" t="s">
        <v>509</v>
      </c>
      <c r="BN175" t="s">
        <v>1165</v>
      </c>
      <c r="BO175" t="s">
        <v>1380</v>
      </c>
      <c r="BP175" t="s">
        <v>1480</v>
      </c>
      <c r="BQ175" t="s">
        <v>1138</v>
      </c>
      <c r="BR175" t="s">
        <v>1481</v>
      </c>
      <c r="BS175" t="s">
        <v>1169</v>
      </c>
      <c r="BT175" t="s">
        <v>1138</v>
      </c>
      <c r="BU175">
        <v>0</v>
      </c>
      <c r="BV175">
        <v>0</v>
      </c>
      <c r="BW175" t="s">
        <v>1141</v>
      </c>
      <c r="BX175" t="s">
        <v>494</v>
      </c>
      <c r="BY175" t="b">
        <v>0</v>
      </c>
      <c r="BZ175">
        <v>1</v>
      </c>
      <c r="CB175" t="s">
        <v>1486</v>
      </c>
      <c r="CC175" t="s">
        <v>1143</v>
      </c>
      <c r="CI175" t="b">
        <v>0</v>
      </c>
      <c r="CJ175" t="s">
        <v>1261</v>
      </c>
      <c r="CK175" t="b">
        <v>1</v>
      </c>
      <c r="CL175" t="b">
        <v>0</v>
      </c>
      <c r="CM175" t="b">
        <v>1</v>
      </c>
      <c r="CN175" t="b">
        <v>1</v>
      </c>
      <c r="CO175" t="s">
        <v>140</v>
      </c>
      <c r="CP175" t="s">
        <v>140</v>
      </c>
      <c r="CQ175" t="s">
        <v>1144</v>
      </c>
      <c r="CW175" t="s">
        <v>140</v>
      </c>
      <c r="CX175" t="s">
        <v>1145</v>
      </c>
    </row>
    <row r="176" spans="1:102" x14ac:dyDescent="0.25">
      <c r="A176">
        <v>189</v>
      </c>
      <c r="C176" t="s">
        <v>1121</v>
      </c>
      <c r="D176" t="s">
        <v>486</v>
      </c>
      <c r="E176" t="s">
        <v>1007</v>
      </c>
      <c r="F176" t="s">
        <v>928</v>
      </c>
      <c r="G176" t="s">
        <v>928</v>
      </c>
      <c r="H176" t="b">
        <v>1</v>
      </c>
      <c r="I176" t="s">
        <v>929</v>
      </c>
      <c r="J176" t="s">
        <v>929</v>
      </c>
      <c r="K176" t="s">
        <v>1515</v>
      </c>
      <c r="N176" t="s">
        <v>486</v>
      </c>
      <c r="O176" t="s">
        <v>509</v>
      </c>
      <c r="Q176">
        <v>0</v>
      </c>
      <c r="R176">
        <v>0</v>
      </c>
      <c r="S176" t="b">
        <v>0</v>
      </c>
      <c r="U176" t="s">
        <v>1602</v>
      </c>
      <c r="Y176" t="s">
        <v>882</v>
      </c>
      <c r="AD176">
        <v>0</v>
      </c>
      <c r="AE176">
        <v>0</v>
      </c>
      <c r="AF176">
        <v>0</v>
      </c>
      <c r="AG176">
        <v>0</v>
      </c>
      <c r="AI176" s="35">
        <v>45070</v>
      </c>
      <c r="AJ176" s="35">
        <v>45070</v>
      </c>
      <c r="AK176" t="s">
        <v>1128</v>
      </c>
      <c r="AL176" t="s">
        <v>1665</v>
      </c>
      <c r="AV176" t="s">
        <v>773</v>
      </c>
      <c r="AW176">
        <v>0</v>
      </c>
      <c r="AX176" t="b">
        <v>0</v>
      </c>
      <c r="AZ176" t="s">
        <v>143</v>
      </c>
      <c r="BA176" t="s">
        <v>293</v>
      </c>
      <c r="BB176">
        <v>0</v>
      </c>
      <c r="BF176" s="35">
        <v>44378</v>
      </c>
      <c r="BH176" t="s">
        <v>1133</v>
      </c>
      <c r="BK176">
        <v>25</v>
      </c>
      <c r="BL176" t="s">
        <v>1134</v>
      </c>
      <c r="BY176" t="b">
        <v>0</v>
      </c>
      <c r="CC176" t="s">
        <v>1143</v>
      </c>
      <c r="CI176" t="b">
        <v>0</v>
      </c>
      <c r="CK176" t="b">
        <v>0</v>
      </c>
      <c r="CL176" t="b">
        <v>0</v>
      </c>
      <c r="CM176" t="b">
        <v>0</v>
      </c>
      <c r="CN176" t="b">
        <v>0</v>
      </c>
      <c r="CO176" t="s">
        <v>140</v>
      </c>
      <c r="CP176" t="s">
        <v>140</v>
      </c>
      <c r="CQ176" t="s">
        <v>1144</v>
      </c>
      <c r="CW176" t="s">
        <v>140</v>
      </c>
      <c r="CX176" t="s">
        <v>1666</v>
      </c>
    </row>
    <row r="177" spans="1:102" hidden="1" x14ac:dyDescent="0.25">
      <c r="A177">
        <v>191</v>
      </c>
      <c r="C177" t="s">
        <v>1121</v>
      </c>
      <c r="D177" t="s">
        <v>722</v>
      </c>
      <c r="E177" t="s">
        <v>1667</v>
      </c>
      <c r="F177" t="s">
        <v>931</v>
      </c>
      <c r="G177" t="s">
        <v>930</v>
      </c>
      <c r="H177" t="b">
        <v>1</v>
      </c>
      <c r="I177" t="s">
        <v>932</v>
      </c>
      <c r="J177" t="s">
        <v>933</v>
      </c>
      <c r="K177" t="s">
        <v>1123</v>
      </c>
      <c r="N177" t="s">
        <v>722</v>
      </c>
      <c r="O177" t="s">
        <v>509</v>
      </c>
      <c r="Q177">
        <v>1</v>
      </c>
      <c r="R177">
        <v>1</v>
      </c>
      <c r="S177" t="b">
        <v>0</v>
      </c>
      <c r="U177" t="s">
        <v>150</v>
      </c>
      <c r="AD177">
        <v>0</v>
      </c>
      <c r="AE177">
        <v>0</v>
      </c>
      <c r="AF177">
        <v>0</v>
      </c>
      <c r="AG177">
        <v>0</v>
      </c>
      <c r="AI177" s="35">
        <v>45111</v>
      </c>
      <c r="AJ177" s="35">
        <v>45111</v>
      </c>
      <c r="AK177" t="s">
        <v>1128</v>
      </c>
      <c r="AM177" t="s">
        <v>1668</v>
      </c>
      <c r="AV177" t="s">
        <v>484</v>
      </c>
      <c r="AW177">
        <v>0</v>
      </c>
      <c r="AX177" t="b">
        <v>0</v>
      </c>
      <c r="AZ177" t="s">
        <v>150</v>
      </c>
      <c r="BA177" t="s">
        <v>150</v>
      </c>
      <c r="BB177">
        <v>0</v>
      </c>
      <c r="BF177" s="35">
        <v>45017</v>
      </c>
      <c r="BH177" t="s">
        <v>1133</v>
      </c>
      <c r="BK177">
        <v>25</v>
      </c>
      <c r="BL177" t="s">
        <v>1134</v>
      </c>
      <c r="BM177" t="s">
        <v>509</v>
      </c>
      <c r="BY177" t="b">
        <v>0</v>
      </c>
      <c r="CC177" t="s">
        <v>1143</v>
      </c>
      <c r="CI177" t="b">
        <v>0</v>
      </c>
      <c r="CK177" t="b">
        <v>1</v>
      </c>
      <c r="CL177" t="b">
        <v>0</v>
      </c>
      <c r="CM177" t="b">
        <v>1</v>
      </c>
      <c r="CN177" t="b">
        <v>0</v>
      </c>
      <c r="CO177" t="s">
        <v>140</v>
      </c>
      <c r="CP177" t="s">
        <v>140</v>
      </c>
      <c r="CQ177" t="s">
        <v>1144</v>
      </c>
      <c r="CW177" t="s">
        <v>140</v>
      </c>
      <c r="CX177" t="s">
        <v>1145</v>
      </c>
    </row>
    <row r="178" spans="1:102" hidden="1" x14ac:dyDescent="0.25">
      <c r="A178">
        <v>192</v>
      </c>
      <c r="C178" t="s">
        <v>1121</v>
      </c>
      <c r="D178" t="s">
        <v>722</v>
      </c>
      <c r="E178" t="s">
        <v>1667</v>
      </c>
      <c r="F178" t="s">
        <v>936</v>
      </c>
      <c r="G178" t="s">
        <v>935</v>
      </c>
      <c r="H178" t="b">
        <v>1</v>
      </c>
      <c r="I178" t="s">
        <v>937</v>
      </c>
      <c r="J178" t="s">
        <v>938</v>
      </c>
      <c r="K178" t="s">
        <v>1123</v>
      </c>
      <c r="N178" t="s">
        <v>722</v>
      </c>
      <c r="O178" t="s">
        <v>509</v>
      </c>
      <c r="Q178">
        <v>1</v>
      </c>
      <c r="R178">
        <v>1</v>
      </c>
      <c r="S178" t="b">
        <v>0</v>
      </c>
      <c r="U178" t="s">
        <v>150</v>
      </c>
      <c r="AD178">
        <v>0</v>
      </c>
      <c r="AE178">
        <v>0</v>
      </c>
      <c r="AF178">
        <v>0</v>
      </c>
      <c r="AG178">
        <v>0</v>
      </c>
      <c r="AI178" s="35">
        <v>45111</v>
      </c>
      <c r="AJ178" s="35">
        <v>45111</v>
      </c>
      <c r="AK178" t="s">
        <v>1128</v>
      </c>
      <c r="AM178" t="s">
        <v>1669</v>
      </c>
      <c r="AV178" t="s">
        <v>484</v>
      </c>
      <c r="AW178">
        <v>0</v>
      </c>
      <c r="AX178" t="b">
        <v>0</v>
      </c>
      <c r="AZ178" t="s">
        <v>150</v>
      </c>
      <c r="BA178" t="s">
        <v>150</v>
      </c>
      <c r="BB178">
        <v>0</v>
      </c>
      <c r="BF178" s="35">
        <v>45017</v>
      </c>
      <c r="BH178" t="s">
        <v>1133</v>
      </c>
      <c r="BK178">
        <v>25</v>
      </c>
      <c r="BL178" t="s">
        <v>1134</v>
      </c>
      <c r="BM178" t="s">
        <v>509</v>
      </c>
      <c r="BY178" t="b">
        <v>0</v>
      </c>
      <c r="CC178" t="s">
        <v>1143</v>
      </c>
      <c r="CI178" t="b">
        <v>0</v>
      </c>
      <c r="CK178" t="b">
        <v>1</v>
      </c>
      <c r="CL178" t="b">
        <v>0</v>
      </c>
      <c r="CM178" t="b">
        <v>1</v>
      </c>
      <c r="CN178" t="b">
        <v>0</v>
      </c>
      <c r="CO178" t="s">
        <v>140</v>
      </c>
      <c r="CP178" t="s">
        <v>140</v>
      </c>
      <c r="CQ178" t="s">
        <v>1144</v>
      </c>
      <c r="CW178" t="s">
        <v>140</v>
      </c>
      <c r="CX178" t="s">
        <v>1145</v>
      </c>
    </row>
    <row r="179" spans="1:102" hidden="1" x14ac:dyDescent="0.25">
      <c r="A179">
        <v>193</v>
      </c>
      <c r="C179" t="s">
        <v>1121</v>
      </c>
      <c r="D179" t="s">
        <v>722</v>
      </c>
      <c r="E179" t="s">
        <v>1667</v>
      </c>
      <c r="F179" t="s">
        <v>940</v>
      </c>
      <c r="G179" t="s">
        <v>939</v>
      </c>
      <c r="H179" t="b">
        <v>1</v>
      </c>
      <c r="I179" t="s">
        <v>941</v>
      </c>
      <c r="J179" t="s">
        <v>942</v>
      </c>
      <c r="K179" t="s">
        <v>1123</v>
      </c>
      <c r="N179" t="s">
        <v>722</v>
      </c>
      <c r="O179" t="s">
        <v>509</v>
      </c>
      <c r="Q179">
        <v>1</v>
      </c>
      <c r="R179">
        <v>1</v>
      </c>
      <c r="S179" t="b">
        <v>0</v>
      </c>
      <c r="U179" t="s">
        <v>150</v>
      </c>
      <c r="AD179">
        <v>0</v>
      </c>
      <c r="AE179">
        <v>0</v>
      </c>
      <c r="AF179">
        <v>0</v>
      </c>
      <c r="AG179">
        <v>0</v>
      </c>
      <c r="AI179" s="35">
        <v>45111</v>
      </c>
      <c r="AJ179" s="35">
        <v>45111</v>
      </c>
      <c r="AK179" t="s">
        <v>1128</v>
      </c>
      <c r="AM179" t="s">
        <v>1669</v>
      </c>
      <c r="AV179" t="s">
        <v>484</v>
      </c>
      <c r="AW179">
        <v>0</v>
      </c>
      <c r="AX179" t="b">
        <v>0</v>
      </c>
      <c r="AZ179" t="s">
        <v>150</v>
      </c>
      <c r="BA179" t="s">
        <v>150</v>
      </c>
      <c r="BB179">
        <v>0</v>
      </c>
      <c r="BF179" s="35">
        <v>45017</v>
      </c>
      <c r="BH179" t="s">
        <v>1133</v>
      </c>
      <c r="BK179">
        <v>25</v>
      </c>
      <c r="BL179" t="s">
        <v>1134</v>
      </c>
      <c r="BM179" t="s">
        <v>509</v>
      </c>
      <c r="BY179" t="b">
        <v>0</v>
      </c>
      <c r="CC179" t="s">
        <v>1143</v>
      </c>
      <c r="CI179" t="b">
        <v>0</v>
      </c>
      <c r="CK179" t="b">
        <v>1</v>
      </c>
      <c r="CL179" t="b">
        <v>0</v>
      </c>
      <c r="CM179" t="b">
        <v>1</v>
      </c>
      <c r="CN179" t="b">
        <v>0</v>
      </c>
      <c r="CO179" t="s">
        <v>140</v>
      </c>
      <c r="CP179" t="s">
        <v>140</v>
      </c>
      <c r="CQ179" t="s">
        <v>1144</v>
      </c>
      <c r="CW179" t="s">
        <v>140</v>
      </c>
      <c r="CX179" t="s">
        <v>1145</v>
      </c>
    </row>
    <row r="180" spans="1:102" hidden="1" x14ac:dyDescent="0.25">
      <c r="A180">
        <v>194</v>
      </c>
      <c r="C180" t="s">
        <v>1121</v>
      </c>
      <c r="D180" t="s">
        <v>722</v>
      </c>
      <c r="E180" t="s">
        <v>1667</v>
      </c>
      <c r="F180" t="s">
        <v>944</v>
      </c>
      <c r="G180" t="s">
        <v>943</v>
      </c>
      <c r="H180" t="b">
        <v>1</v>
      </c>
      <c r="I180" t="s">
        <v>945</v>
      </c>
      <c r="J180" t="s">
        <v>946</v>
      </c>
      <c r="K180" t="s">
        <v>1123</v>
      </c>
      <c r="N180" t="s">
        <v>722</v>
      </c>
      <c r="O180" t="s">
        <v>509</v>
      </c>
      <c r="Q180">
        <v>1</v>
      </c>
      <c r="R180">
        <v>1</v>
      </c>
      <c r="S180" t="b">
        <v>0</v>
      </c>
      <c r="U180" t="s">
        <v>150</v>
      </c>
      <c r="AD180">
        <v>0</v>
      </c>
      <c r="AE180">
        <v>0</v>
      </c>
      <c r="AF180">
        <v>0</v>
      </c>
      <c r="AG180">
        <v>0</v>
      </c>
      <c r="AI180" s="35">
        <v>45111</v>
      </c>
      <c r="AJ180" s="35">
        <v>45111</v>
      </c>
      <c r="AK180" t="s">
        <v>1128</v>
      </c>
      <c r="AM180" t="s">
        <v>1669</v>
      </c>
      <c r="AV180" t="s">
        <v>484</v>
      </c>
      <c r="AW180">
        <v>0</v>
      </c>
      <c r="AX180" t="b">
        <v>0</v>
      </c>
      <c r="AZ180" t="s">
        <v>150</v>
      </c>
      <c r="BA180" t="s">
        <v>150</v>
      </c>
      <c r="BB180">
        <v>0</v>
      </c>
      <c r="BF180" s="35">
        <v>45017</v>
      </c>
      <c r="BH180" t="s">
        <v>1133</v>
      </c>
      <c r="BK180">
        <v>25</v>
      </c>
      <c r="BL180" t="s">
        <v>1134</v>
      </c>
      <c r="BM180" t="s">
        <v>509</v>
      </c>
      <c r="BY180" t="b">
        <v>0</v>
      </c>
      <c r="CC180" t="s">
        <v>1143</v>
      </c>
      <c r="CI180" t="b">
        <v>0</v>
      </c>
      <c r="CK180" t="b">
        <v>1</v>
      </c>
      <c r="CL180" t="b">
        <v>0</v>
      </c>
      <c r="CM180" t="b">
        <v>1</v>
      </c>
      <c r="CN180" t="b">
        <v>0</v>
      </c>
      <c r="CO180" t="s">
        <v>140</v>
      </c>
      <c r="CP180" t="s">
        <v>140</v>
      </c>
      <c r="CQ180" t="s">
        <v>1144</v>
      </c>
      <c r="CW180" t="s">
        <v>140</v>
      </c>
      <c r="CX180" t="s">
        <v>1145</v>
      </c>
    </row>
    <row r="181" spans="1:102" hidden="1" x14ac:dyDescent="0.25">
      <c r="A181">
        <v>195</v>
      </c>
      <c r="C181" t="s">
        <v>1121</v>
      </c>
      <c r="D181" t="s">
        <v>722</v>
      </c>
      <c r="E181" t="s">
        <v>1667</v>
      </c>
      <c r="F181" t="s">
        <v>948</v>
      </c>
      <c r="G181" t="s">
        <v>947</v>
      </c>
      <c r="H181" t="b">
        <v>1</v>
      </c>
      <c r="I181" t="s">
        <v>949</v>
      </c>
      <c r="J181" t="s">
        <v>950</v>
      </c>
      <c r="K181" t="s">
        <v>1123</v>
      </c>
      <c r="N181" t="s">
        <v>722</v>
      </c>
      <c r="O181" t="s">
        <v>509</v>
      </c>
      <c r="Q181">
        <v>1</v>
      </c>
      <c r="R181">
        <v>1</v>
      </c>
      <c r="S181" t="b">
        <v>0</v>
      </c>
      <c r="U181" t="s">
        <v>150</v>
      </c>
      <c r="AD181">
        <v>0</v>
      </c>
      <c r="AE181">
        <v>0</v>
      </c>
      <c r="AF181">
        <v>0</v>
      </c>
      <c r="AG181">
        <v>0</v>
      </c>
      <c r="AI181" s="35">
        <v>45111</v>
      </c>
      <c r="AJ181" s="35">
        <v>45111</v>
      </c>
      <c r="AK181" t="s">
        <v>1128</v>
      </c>
      <c r="AM181" t="s">
        <v>1669</v>
      </c>
      <c r="AV181" t="s">
        <v>484</v>
      </c>
      <c r="AW181">
        <v>0</v>
      </c>
      <c r="AX181" t="b">
        <v>0</v>
      </c>
      <c r="AZ181" t="s">
        <v>150</v>
      </c>
      <c r="BA181" t="s">
        <v>150</v>
      </c>
      <c r="BB181">
        <v>0</v>
      </c>
      <c r="BF181" s="35">
        <v>45017</v>
      </c>
      <c r="BH181" t="s">
        <v>1133</v>
      </c>
      <c r="BK181">
        <v>25</v>
      </c>
      <c r="BL181" t="s">
        <v>1134</v>
      </c>
      <c r="BM181" t="s">
        <v>509</v>
      </c>
      <c r="BY181" t="b">
        <v>0</v>
      </c>
      <c r="CC181" t="s">
        <v>1143</v>
      </c>
      <c r="CI181" t="b">
        <v>0</v>
      </c>
      <c r="CK181" t="b">
        <v>1</v>
      </c>
      <c r="CL181" t="b">
        <v>0</v>
      </c>
      <c r="CM181" t="b">
        <v>1</v>
      </c>
      <c r="CN181" t="b">
        <v>0</v>
      </c>
      <c r="CO181" t="s">
        <v>140</v>
      </c>
      <c r="CP181" t="s">
        <v>140</v>
      </c>
      <c r="CQ181" t="s">
        <v>1144</v>
      </c>
      <c r="CW181" t="s">
        <v>140</v>
      </c>
      <c r="CX181" t="s">
        <v>1145</v>
      </c>
    </row>
    <row r="182" spans="1:102" hidden="1" x14ac:dyDescent="0.25">
      <c r="A182">
        <v>196</v>
      </c>
      <c r="C182" t="s">
        <v>1121</v>
      </c>
      <c r="D182" t="s">
        <v>722</v>
      </c>
      <c r="E182" t="s">
        <v>1667</v>
      </c>
      <c r="F182" t="s">
        <v>952</v>
      </c>
      <c r="G182" t="s">
        <v>951</v>
      </c>
      <c r="H182" t="b">
        <v>1</v>
      </c>
      <c r="I182" t="s">
        <v>953</v>
      </c>
      <c r="J182" t="s">
        <v>954</v>
      </c>
      <c r="K182" t="s">
        <v>1123</v>
      </c>
      <c r="N182" t="s">
        <v>722</v>
      </c>
      <c r="O182" t="s">
        <v>509</v>
      </c>
      <c r="Q182">
        <v>1</v>
      </c>
      <c r="R182">
        <v>1</v>
      </c>
      <c r="S182" t="b">
        <v>0</v>
      </c>
      <c r="U182" t="s">
        <v>150</v>
      </c>
      <c r="AD182">
        <v>0</v>
      </c>
      <c r="AE182">
        <v>0</v>
      </c>
      <c r="AF182">
        <v>0</v>
      </c>
      <c r="AG182">
        <v>0</v>
      </c>
      <c r="AI182" s="35">
        <v>45111</v>
      </c>
      <c r="AJ182" s="35">
        <v>45111</v>
      </c>
      <c r="AK182" t="s">
        <v>1128</v>
      </c>
      <c r="AM182" t="s">
        <v>1669</v>
      </c>
      <c r="AV182" t="s">
        <v>484</v>
      </c>
      <c r="AW182">
        <v>0</v>
      </c>
      <c r="AX182" t="b">
        <v>0</v>
      </c>
      <c r="AZ182" t="s">
        <v>150</v>
      </c>
      <c r="BA182" t="s">
        <v>150</v>
      </c>
      <c r="BB182">
        <v>0</v>
      </c>
      <c r="BF182" s="35">
        <v>45017</v>
      </c>
      <c r="BH182" t="s">
        <v>1133</v>
      </c>
      <c r="BK182">
        <v>25</v>
      </c>
      <c r="BL182" t="s">
        <v>1134</v>
      </c>
      <c r="BM182" t="s">
        <v>509</v>
      </c>
      <c r="BY182" t="b">
        <v>0</v>
      </c>
      <c r="CC182" t="s">
        <v>1143</v>
      </c>
      <c r="CI182" t="b">
        <v>0</v>
      </c>
      <c r="CK182" t="b">
        <v>1</v>
      </c>
      <c r="CL182" t="b">
        <v>0</v>
      </c>
      <c r="CM182" t="b">
        <v>1</v>
      </c>
      <c r="CN182" t="b">
        <v>0</v>
      </c>
      <c r="CO182" t="s">
        <v>140</v>
      </c>
      <c r="CP182" t="s">
        <v>140</v>
      </c>
      <c r="CQ182" t="s">
        <v>1144</v>
      </c>
      <c r="CW182" t="s">
        <v>140</v>
      </c>
      <c r="CX182" t="s">
        <v>1145</v>
      </c>
    </row>
    <row r="183" spans="1:102" hidden="1" x14ac:dyDescent="0.25">
      <c r="A183">
        <v>197</v>
      </c>
      <c r="C183" t="s">
        <v>1121</v>
      </c>
      <c r="D183" t="s">
        <v>722</v>
      </c>
      <c r="E183" t="s">
        <v>1667</v>
      </c>
      <c r="F183" t="s">
        <v>956</v>
      </c>
      <c r="G183" t="s">
        <v>955</v>
      </c>
      <c r="H183" t="b">
        <v>1</v>
      </c>
      <c r="I183" t="s">
        <v>957</v>
      </c>
      <c r="J183" t="s">
        <v>958</v>
      </c>
      <c r="K183" t="s">
        <v>1123</v>
      </c>
      <c r="N183" t="s">
        <v>722</v>
      </c>
      <c r="O183" t="s">
        <v>509</v>
      </c>
      <c r="Q183">
        <v>1</v>
      </c>
      <c r="R183">
        <v>1</v>
      </c>
      <c r="S183" t="b">
        <v>0</v>
      </c>
      <c r="U183" t="s">
        <v>150</v>
      </c>
      <c r="AD183">
        <v>0</v>
      </c>
      <c r="AE183">
        <v>0</v>
      </c>
      <c r="AF183">
        <v>0</v>
      </c>
      <c r="AG183">
        <v>0</v>
      </c>
      <c r="AI183" s="35">
        <v>45111</v>
      </c>
      <c r="AJ183" s="35">
        <v>45111</v>
      </c>
      <c r="AK183" t="s">
        <v>1128</v>
      </c>
      <c r="AM183" t="s">
        <v>1669</v>
      </c>
      <c r="AV183" t="s">
        <v>484</v>
      </c>
      <c r="AW183">
        <v>0</v>
      </c>
      <c r="AX183" t="b">
        <v>0</v>
      </c>
      <c r="AZ183" t="s">
        <v>150</v>
      </c>
      <c r="BA183" t="s">
        <v>150</v>
      </c>
      <c r="BB183">
        <v>0</v>
      </c>
      <c r="BF183" s="35">
        <v>45017</v>
      </c>
      <c r="BH183" t="s">
        <v>1133</v>
      </c>
      <c r="BK183">
        <v>25</v>
      </c>
      <c r="BL183" t="s">
        <v>1134</v>
      </c>
      <c r="BM183" t="s">
        <v>509</v>
      </c>
      <c r="BY183" t="b">
        <v>0</v>
      </c>
      <c r="CC183" t="s">
        <v>1143</v>
      </c>
      <c r="CI183" t="b">
        <v>0</v>
      </c>
      <c r="CK183" t="b">
        <v>1</v>
      </c>
      <c r="CL183" t="b">
        <v>0</v>
      </c>
      <c r="CM183" t="b">
        <v>1</v>
      </c>
      <c r="CN183" t="b">
        <v>0</v>
      </c>
      <c r="CO183" t="s">
        <v>140</v>
      </c>
      <c r="CP183" t="s">
        <v>140</v>
      </c>
      <c r="CQ183" t="s">
        <v>1144</v>
      </c>
      <c r="CW183" t="s">
        <v>140</v>
      </c>
      <c r="CX183" t="s">
        <v>1145</v>
      </c>
    </row>
    <row r="184" spans="1:102" hidden="1" x14ac:dyDescent="0.25">
      <c r="A184">
        <v>198</v>
      </c>
      <c r="C184" t="s">
        <v>1121</v>
      </c>
      <c r="D184" t="s">
        <v>722</v>
      </c>
      <c r="E184" t="s">
        <v>1667</v>
      </c>
      <c r="F184" t="s">
        <v>960</v>
      </c>
      <c r="G184" t="s">
        <v>959</v>
      </c>
      <c r="H184" t="b">
        <v>1</v>
      </c>
      <c r="I184" t="s">
        <v>961</v>
      </c>
      <c r="J184" t="s">
        <v>962</v>
      </c>
      <c r="K184" t="s">
        <v>1123</v>
      </c>
      <c r="N184" t="s">
        <v>722</v>
      </c>
      <c r="O184" t="s">
        <v>509</v>
      </c>
      <c r="Q184">
        <v>1</v>
      </c>
      <c r="R184">
        <v>1</v>
      </c>
      <c r="S184" t="b">
        <v>0</v>
      </c>
      <c r="U184" t="s">
        <v>150</v>
      </c>
      <c r="AD184">
        <v>0</v>
      </c>
      <c r="AE184">
        <v>0</v>
      </c>
      <c r="AF184">
        <v>0</v>
      </c>
      <c r="AG184">
        <v>0</v>
      </c>
      <c r="AI184" s="35">
        <v>45111</v>
      </c>
      <c r="AJ184" s="35">
        <v>45111</v>
      </c>
      <c r="AK184" t="s">
        <v>1128</v>
      </c>
      <c r="AM184" t="s">
        <v>1669</v>
      </c>
      <c r="AV184" t="s">
        <v>484</v>
      </c>
      <c r="AW184">
        <v>0</v>
      </c>
      <c r="AX184" t="b">
        <v>0</v>
      </c>
      <c r="AZ184" t="s">
        <v>150</v>
      </c>
      <c r="BA184" t="s">
        <v>150</v>
      </c>
      <c r="BB184">
        <v>0</v>
      </c>
      <c r="BF184" s="35">
        <v>45017</v>
      </c>
      <c r="BH184" t="s">
        <v>1133</v>
      </c>
      <c r="BK184">
        <v>25</v>
      </c>
      <c r="BL184" t="s">
        <v>1134</v>
      </c>
      <c r="BM184" t="s">
        <v>509</v>
      </c>
      <c r="BY184" t="b">
        <v>0</v>
      </c>
      <c r="CC184" t="s">
        <v>1143</v>
      </c>
      <c r="CI184" t="b">
        <v>0</v>
      </c>
      <c r="CK184" t="b">
        <v>1</v>
      </c>
      <c r="CL184" t="b">
        <v>0</v>
      </c>
      <c r="CM184" t="b">
        <v>1</v>
      </c>
      <c r="CN184" t="b">
        <v>0</v>
      </c>
      <c r="CO184" t="s">
        <v>140</v>
      </c>
      <c r="CP184" t="s">
        <v>140</v>
      </c>
      <c r="CQ184" t="s">
        <v>1144</v>
      </c>
      <c r="CW184" t="s">
        <v>140</v>
      </c>
      <c r="CX184" t="s">
        <v>1145</v>
      </c>
    </row>
    <row r="185" spans="1:102" hidden="1" x14ac:dyDescent="0.25">
      <c r="A185">
        <v>199</v>
      </c>
      <c r="C185" t="s">
        <v>1121</v>
      </c>
      <c r="D185" t="s">
        <v>722</v>
      </c>
      <c r="E185" t="s">
        <v>1667</v>
      </c>
      <c r="F185" t="s">
        <v>964</v>
      </c>
      <c r="G185" t="s">
        <v>963</v>
      </c>
      <c r="H185" t="b">
        <v>1</v>
      </c>
      <c r="I185" t="s">
        <v>965</v>
      </c>
      <c r="J185" t="s">
        <v>966</v>
      </c>
      <c r="K185" t="s">
        <v>1123</v>
      </c>
      <c r="N185" t="s">
        <v>722</v>
      </c>
      <c r="O185" t="s">
        <v>509</v>
      </c>
      <c r="Q185">
        <v>1</v>
      </c>
      <c r="R185">
        <v>1</v>
      </c>
      <c r="S185" t="b">
        <v>0</v>
      </c>
      <c r="U185" t="s">
        <v>150</v>
      </c>
      <c r="AD185">
        <v>0</v>
      </c>
      <c r="AE185">
        <v>0</v>
      </c>
      <c r="AF185">
        <v>0</v>
      </c>
      <c r="AG185">
        <v>0</v>
      </c>
      <c r="AI185" s="35">
        <v>45111</v>
      </c>
      <c r="AJ185" s="35">
        <v>45111</v>
      </c>
      <c r="AK185" t="s">
        <v>1128</v>
      </c>
      <c r="AM185" t="s">
        <v>1669</v>
      </c>
      <c r="AV185" t="s">
        <v>484</v>
      </c>
      <c r="AW185">
        <v>0</v>
      </c>
      <c r="AX185" t="b">
        <v>0</v>
      </c>
      <c r="AZ185" t="s">
        <v>150</v>
      </c>
      <c r="BA185" t="s">
        <v>150</v>
      </c>
      <c r="BB185">
        <v>0</v>
      </c>
      <c r="BF185" s="35">
        <v>45017</v>
      </c>
      <c r="BH185" t="s">
        <v>1133</v>
      </c>
      <c r="BK185">
        <v>25</v>
      </c>
      <c r="BL185" t="s">
        <v>1134</v>
      </c>
      <c r="BM185" t="s">
        <v>509</v>
      </c>
      <c r="BY185" t="b">
        <v>0</v>
      </c>
      <c r="CC185" t="s">
        <v>1143</v>
      </c>
      <c r="CI185" t="b">
        <v>0</v>
      </c>
      <c r="CK185" t="b">
        <v>1</v>
      </c>
      <c r="CL185" t="b">
        <v>0</v>
      </c>
      <c r="CM185" t="b">
        <v>1</v>
      </c>
      <c r="CN185" t="b">
        <v>0</v>
      </c>
      <c r="CO185" t="s">
        <v>140</v>
      </c>
      <c r="CP185" t="s">
        <v>140</v>
      </c>
      <c r="CQ185" t="s">
        <v>1144</v>
      </c>
      <c r="CW185" t="s">
        <v>140</v>
      </c>
      <c r="CX185" t="s">
        <v>1145</v>
      </c>
    </row>
    <row r="186" spans="1:102" hidden="1" x14ac:dyDescent="0.25">
      <c r="A186">
        <v>200</v>
      </c>
      <c r="C186" t="s">
        <v>1121</v>
      </c>
      <c r="D186" t="s">
        <v>722</v>
      </c>
      <c r="E186" t="s">
        <v>1667</v>
      </c>
      <c r="F186" t="s">
        <v>968</v>
      </c>
      <c r="G186" t="s">
        <v>967</v>
      </c>
      <c r="H186" t="b">
        <v>1</v>
      </c>
      <c r="I186" t="s">
        <v>969</v>
      </c>
      <c r="J186" t="s">
        <v>970</v>
      </c>
      <c r="K186" t="s">
        <v>1123</v>
      </c>
      <c r="N186" t="s">
        <v>722</v>
      </c>
      <c r="O186" t="s">
        <v>509</v>
      </c>
      <c r="Q186">
        <v>1</v>
      </c>
      <c r="R186">
        <v>1</v>
      </c>
      <c r="S186" t="b">
        <v>0</v>
      </c>
      <c r="U186" t="s">
        <v>150</v>
      </c>
      <c r="AD186">
        <v>0</v>
      </c>
      <c r="AE186">
        <v>0</v>
      </c>
      <c r="AF186">
        <v>0</v>
      </c>
      <c r="AG186">
        <v>0</v>
      </c>
      <c r="AI186" s="35">
        <v>45111</v>
      </c>
      <c r="AJ186" s="35">
        <v>45111</v>
      </c>
      <c r="AK186" t="s">
        <v>1128</v>
      </c>
      <c r="AM186" t="s">
        <v>1669</v>
      </c>
      <c r="AV186" t="s">
        <v>484</v>
      </c>
      <c r="AW186">
        <v>0</v>
      </c>
      <c r="AX186" t="b">
        <v>0</v>
      </c>
      <c r="AZ186" t="s">
        <v>150</v>
      </c>
      <c r="BA186" t="s">
        <v>150</v>
      </c>
      <c r="BB186">
        <v>0</v>
      </c>
      <c r="BF186" s="35">
        <v>45017</v>
      </c>
      <c r="BH186" t="s">
        <v>1133</v>
      </c>
      <c r="BK186">
        <v>25</v>
      </c>
      <c r="BL186" t="s">
        <v>1134</v>
      </c>
      <c r="BM186" t="s">
        <v>509</v>
      </c>
      <c r="BY186" t="b">
        <v>0</v>
      </c>
      <c r="CC186" t="s">
        <v>1143</v>
      </c>
      <c r="CI186" t="b">
        <v>0</v>
      </c>
      <c r="CK186" t="b">
        <v>1</v>
      </c>
      <c r="CL186" t="b">
        <v>0</v>
      </c>
      <c r="CM186" t="b">
        <v>1</v>
      </c>
      <c r="CN186" t="b">
        <v>0</v>
      </c>
      <c r="CO186" t="s">
        <v>140</v>
      </c>
      <c r="CP186" t="s">
        <v>140</v>
      </c>
      <c r="CQ186" t="s">
        <v>1144</v>
      </c>
      <c r="CW186" t="s">
        <v>140</v>
      </c>
      <c r="CX186" t="s">
        <v>1145</v>
      </c>
    </row>
    <row r="187" spans="1:102" hidden="1" x14ac:dyDescent="0.25">
      <c r="A187">
        <v>201</v>
      </c>
      <c r="C187" t="s">
        <v>1121</v>
      </c>
      <c r="D187" t="s">
        <v>722</v>
      </c>
      <c r="E187" t="s">
        <v>1667</v>
      </c>
      <c r="F187" t="s">
        <v>972</v>
      </c>
      <c r="G187" t="s">
        <v>971</v>
      </c>
      <c r="H187" t="b">
        <v>1</v>
      </c>
      <c r="I187" t="s">
        <v>973</v>
      </c>
      <c r="J187" t="s">
        <v>974</v>
      </c>
      <c r="K187" t="s">
        <v>1123</v>
      </c>
      <c r="N187" t="s">
        <v>722</v>
      </c>
      <c r="O187" t="s">
        <v>509</v>
      </c>
      <c r="Q187">
        <v>1</v>
      </c>
      <c r="R187">
        <v>1</v>
      </c>
      <c r="S187" t="b">
        <v>0</v>
      </c>
      <c r="U187" t="s">
        <v>150</v>
      </c>
      <c r="AD187">
        <v>0</v>
      </c>
      <c r="AE187">
        <v>0</v>
      </c>
      <c r="AF187">
        <v>0</v>
      </c>
      <c r="AG187">
        <v>0</v>
      </c>
      <c r="AI187" s="35">
        <v>45111</v>
      </c>
      <c r="AJ187" s="35">
        <v>45111</v>
      </c>
      <c r="AK187" t="s">
        <v>1128</v>
      </c>
      <c r="AM187" t="s">
        <v>1669</v>
      </c>
      <c r="AV187" t="s">
        <v>484</v>
      </c>
      <c r="AW187">
        <v>0</v>
      </c>
      <c r="AX187" t="b">
        <v>0</v>
      </c>
      <c r="AZ187" t="s">
        <v>150</v>
      </c>
      <c r="BA187" t="s">
        <v>150</v>
      </c>
      <c r="BB187">
        <v>0</v>
      </c>
      <c r="BF187" s="35">
        <v>45017</v>
      </c>
      <c r="BH187" t="s">
        <v>1133</v>
      </c>
      <c r="BK187">
        <v>25</v>
      </c>
      <c r="BL187" t="s">
        <v>1134</v>
      </c>
      <c r="BM187" t="s">
        <v>509</v>
      </c>
      <c r="BY187" t="b">
        <v>0</v>
      </c>
      <c r="CC187" t="s">
        <v>1143</v>
      </c>
      <c r="CI187" t="b">
        <v>0</v>
      </c>
      <c r="CK187" t="b">
        <v>1</v>
      </c>
      <c r="CL187" t="b">
        <v>0</v>
      </c>
      <c r="CM187" t="b">
        <v>1</v>
      </c>
      <c r="CN187" t="b">
        <v>0</v>
      </c>
      <c r="CO187" t="s">
        <v>140</v>
      </c>
      <c r="CP187" t="s">
        <v>140</v>
      </c>
      <c r="CQ187" t="s">
        <v>1144</v>
      </c>
      <c r="CW187" t="s">
        <v>140</v>
      </c>
      <c r="CX187" t="s">
        <v>1145</v>
      </c>
    </row>
    <row r="188" spans="1:102" hidden="1" x14ac:dyDescent="0.25">
      <c r="A188">
        <v>202</v>
      </c>
      <c r="C188" t="s">
        <v>1121</v>
      </c>
      <c r="D188" t="s">
        <v>722</v>
      </c>
      <c r="E188" t="s">
        <v>1667</v>
      </c>
      <c r="F188" t="s">
        <v>976</v>
      </c>
      <c r="G188" t="s">
        <v>975</v>
      </c>
      <c r="H188" t="b">
        <v>1</v>
      </c>
      <c r="I188" t="s">
        <v>977</v>
      </c>
      <c r="J188" t="s">
        <v>978</v>
      </c>
      <c r="K188" t="s">
        <v>1123</v>
      </c>
      <c r="N188" t="s">
        <v>722</v>
      </c>
      <c r="O188" t="s">
        <v>509</v>
      </c>
      <c r="Q188">
        <v>1</v>
      </c>
      <c r="R188">
        <v>1</v>
      </c>
      <c r="S188" t="b">
        <v>0</v>
      </c>
      <c r="U188" t="s">
        <v>150</v>
      </c>
      <c r="AD188">
        <v>0</v>
      </c>
      <c r="AE188">
        <v>0</v>
      </c>
      <c r="AF188">
        <v>0</v>
      </c>
      <c r="AG188">
        <v>0</v>
      </c>
      <c r="AI188" s="35">
        <v>45111</v>
      </c>
      <c r="AJ188" s="35">
        <v>45111</v>
      </c>
      <c r="AK188" t="s">
        <v>1128</v>
      </c>
      <c r="AM188" t="s">
        <v>1669</v>
      </c>
      <c r="AV188" t="s">
        <v>484</v>
      </c>
      <c r="AW188">
        <v>0</v>
      </c>
      <c r="AX188" t="b">
        <v>0</v>
      </c>
      <c r="AZ188" t="s">
        <v>150</v>
      </c>
      <c r="BA188" t="s">
        <v>150</v>
      </c>
      <c r="BB188">
        <v>0</v>
      </c>
      <c r="BF188" s="35">
        <v>45017</v>
      </c>
      <c r="BH188" t="s">
        <v>1133</v>
      </c>
      <c r="BK188">
        <v>25</v>
      </c>
      <c r="BL188" t="s">
        <v>1134</v>
      </c>
      <c r="BM188" t="s">
        <v>509</v>
      </c>
      <c r="BY188" t="b">
        <v>0</v>
      </c>
      <c r="CC188" t="s">
        <v>1143</v>
      </c>
      <c r="CI188" t="b">
        <v>0</v>
      </c>
      <c r="CK188" t="b">
        <v>1</v>
      </c>
      <c r="CL188" t="b">
        <v>0</v>
      </c>
      <c r="CM188" t="b">
        <v>1</v>
      </c>
      <c r="CN188" t="b">
        <v>0</v>
      </c>
      <c r="CO188" t="s">
        <v>140</v>
      </c>
      <c r="CP188" t="s">
        <v>140</v>
      </c>
      <c r="CQ188" t="s">
        <v>1144</v>
      </c>
      <c r="CW188" t="s">
        <v>140</v>
      </c>
      <c r="CX188" t="s">
        <v>1145</v>
      </c>
    </row>
    <row r="189" spans="1:102" hidden="1" x14ac:dyDescent="0.25">
      <c r="A189">
        <v>203</v>
      </c>
      <c r="C189" t="s">
        <v>1121</v>
      </c>
      <c r="D189" t="s">
        <v>722</v>
      </c>
      <c r="E189" t="s">
        <v>1667</v>
      </c>
      <c r="F189" t="s">
        <v>980</v>
      </c>
      <c r="G189" t="s">
        <v>979</v>
      </c>
      <c r="H189" t="b">
        <v>1</v>
      </c>
      <c r="I189" t="s">
        <v>981</v>
      </c>
      <c r="J189" t="s">
        <v>982</v>
      </c>
      <c r="K189" t="s">
        <v>1123</v>
      </c>
      <c r="N189" t="s">
        <v>722</v>
      </c>
      <c r="O189" t="s">
        <v>509</v>
      </c>
      <c r="Q189">
        <v>1</v>
      </c>
      <c r="R189">
        <v>1</v>
      </c>
      <c r="S189" t="b">
        <v>0</v>
      </c>
      <c r="U189" t="s">
        <v>150</v>
      </c>
      <c r="AD189">
        <v>0</v>
      </c>
      <c r="AE189">
        <v>0</v>
      </c>
      <c r="AF189">
        <v>0</v>
      </c>
      <c r="AG189">
        <v>0</v>
      </c>
      <c r="AI189" s="35">
        <v>45111</v>
      </c>
      <c r="AJ189" s="35">
        <v>45111</v>
      </c>
      <c r="AK189" t="s">
        <v>1128</v>
      </c>
      <c r="AM189" t="s">
        <v>1669</v>
      </c>
      <c r="AV189" t="s">
        <v>484</v>
      </c>
      <c r="AW189">
        <v>0</v>
      </c>
      <c r="AX189" t="b">
        <v>0</v>
      </c>
      <c r="AZ189" t="s">
        <v>150</v>
      </c>
      <c r="BA189" t="s">
        <v>150</v>
      </c>
      <c r="BB189">
        <v>0</v>
      </c>
      <c r="BF189" s="35">
        <v>45017</v>
      </c>
      <c r="BH189" t="s">
        <v>1133</v>
      </c>
      <c r="BK189">
        <v>25</v>
      </c>
      <c r="BL189" t="s">
        <v>1134</v>
      </c>
      <c r="BM189" t="s">
        <v>509</v>
      </c>
      <c r="BY189" t="b">
        <v>0</v>
      </c>
      <c r="CC189" t="s">
        <v>1143</v>
      </c>
      <c r="CI189" t="b">
        <v>0</v>
      </c>
      <c r="CK189" t="b">
        <v>1</v>
      </c>
      <c r="CL189" t="b">
        <v>0</v>
      </c>
      <c r="CM189" t="b">
        <v>1</v>
      </c>
      <c r="CN189" t="b">
        <v>0</v>
      </c>
      <c r="CO189" t="s">
        <v>140</v>
      </c>
      <c r="CP189" t="s">
        <v>140</v>
      </c>
      <c r="CQ189" t="s">
        <v>1144</v>
      </c>
      <c r="CW189" t="s">
        <v>140</v>
      </c>
      <c r="CX189" t="s">
        <v>1145</v>
      </c>
    </row>
    <row r="190" spans="1:102" hidden="1" x14ac:dyDescent="0.25">
      <c r="A190">
        <v>204</v>
      </c>
      <c r="C190" t="s">
        <v>1121</v>
      </c>
      <c r="D190" t="s">
        <v>722</v>
      </c>
      <c r="E190" t="s">
        <v>1667</v>
      </c>
      <c r="F190" t="s">
        <v>984</v>
      </c>
      <c r="G190" t="s">
        <v>983</v>
      </c>
      <c r="H190" t="b">
        <v>1</v>
      </c>
      <c r="I190" t="s">
        <v>985</v>
      </c>
      <c r="J190" t="s">
        <v>986</v>
      </c>
      <c r="K190" t="s">
        <v>1123</v>
      </c>
      <c r="N190" t="s">
        <v>722</v>
      </c>
      <c r="O190" t="s">
        <v>509</v>
      </c>
      <c r="Q190">
        <v>1</v>
      </c>
      <c r="R190">
        <v>1</v>
      </c>
      <c r="S190" t="b">
        <v>0</v>
      </c>
      <c r="U190" t="s">
        <v>150</v>
      </c>
      <c r="AD190">
        <v>0</v>
      </c>
      <c r="AE190">
        <v>0</v>
      </c>
      <c r="AF190">
        <v>0</v>
      </c>
      <c r="AG190">
        <v>0</v>
      </c>
      <c r="AI190" s="35">
        <v>45111</v>
      </c>
      <c r="AJ190" s="35">
        <v>45111</v>
      </c>
      <c r="AK190" t="s">
        <v>1128</v>
      </c>
      <c r="AM190" t="s">
        <v>1669</v>
      </c>
      <c r="AV190" t="s">
        <v>484</v>
      </c>
      <c r="AW190">
        <v>0</v>
      </c>
      <c r="AX190" t="b">
        <v>0</v>
      </c>
      <c r="AZ190" t="s">
        <v>150</v>
      </c>
      <c r="BA190" t="s">
        <v>150</v>
      </c>
      <c r="BB190">
        <v>0</v>
      </c>
      <c r="BF190" s="35">
        <v>45017</v>
      </c>
      <c r="BH190" t="s">
        <v>1133</v>
      </c>
      <c r="BK190">
        <v>25</v>
      </c>
      <c r="BL190" t="s">
        <v>1134</v>
      </c>
      <c r="BM190" t="s">
        <v>509</v>
      </c>
      <c r="BY190" t="b">
        <v>0</v>
      </c>
      <c r="CC190" t="s">
        <v>1143</v>
      </c>
      <c r="CI190" t="b">
        <v>0</v>
      </c>
      <c r="CK190" t="b">
        <v>1</v>
      </c>
      <c r="CL190" t="b">
        <v>0</v>
      </c>
      <c r="CM190" t="b">
        <v>1</v>
      </c>
      <c r="CN190" t="b">
        <v>0</v>
      </c>
      <c r="CO190" t="s">
        <v>140</v>
      </c>
      <c r="CP190" t="s">
        <v>140</v>
      </c>
      <c r="CQ190" t="s">
        <v>1144</v>
      </c>
      <c r="CW190" t="s">
        <v>140</v>
      </c>
      <c r="CX190" t="s">
        <v>1145</v>
      </c>
    </row>
    <row r="191" spans="1:102" hidden="1" x14ac:dyDescent="0.25">
      <c r="A191">
        <v>205</v>
      </c>
      <c r="C191" t="s">
        <v>1121</v>
      </c>
      <c r="D191" t="s">
        <v>722</v>
      </c>
      <c r="E191" t="s">
        <v>1007</v>
      </c>
      <c r="F191" t="s">
        <v>924</v>
      </c>
      <c r="G191" t="s">
        <v>924</v>
      </c>
      <c r="H191" t="b">
        <v>1</v>
      </c>
      <c r="I191" t="s">
        <v>987</v>
      </c>
      <c r="J191" t="s">
        <v>987</v>
      </c>
      <c r="K191" t="s">
        <v>1515</v>
      </c>
      <c r="N191" t="s">
        <v>722</v>
      </c>
      <c r="O191" t="s">
        <v>509</v>
      </c>
      <c r="Q191">
        <v>0</v>
      </c>
      <c r="R191">
        <v>0</v>
      </c>
      <c r="S191" t="b">
        <v>0</v>
      </c>
      <c r="U191" t="s">
        <v>1611</v>
      </c>
      <c r="Y191" t="s">
        <v>894</v>
      </c>
      <c r="AD191">
        <v>0</v>
      </c>
      <c r="AE191">
        <v>0</v>
      </c>
      <c r="AF191">
        <v>0</v>
      </c>
      <c r="AG191">
        <v>0</v>
      </c>
      <c r="AI191" s="35">
        <v>45155</v>
      </c>
      <c r="AJ191" s="35">
        <v>45155</v>
      </c>
      <c r="AK191" t="s">
        <v>1128</v>
      </c>
      <c r="AL191" t="s">
        <v>1670</v>
      </c>
      <c r="AV191" t="s">
        <v>773</v>
      </c>
      <c r="AW191">
        <v>0</v>
      </c>
      <c r="AX191" t="b">
        <v>0</v>
      </c>
      <c r="AZ191" t="s">
        <v>160</v>
      </c>
      <c r="BA191" t="s">
        <v>161</v>
      </c>
      <c r="BB191">
        <v>0</v>
      </c>
      <c r="BF191" s="35">
        <v>44927</v>
      </c>
      <c r="BH191" t="s">
        <v>1133</v>
      </c>
      <c r="BK191">
        <v>25</v>
      </c>
      <c r="BL191" t="s">
        <v>1134</v>
      </c>
      <c r="BY191" t="b">
        <v>0</v>
      </c>
      <c r="CC191" t="s">
        <v>1143</v>
      </c>
      <c r="CI191" t="b">
        <v>0</v>
      </c>
      <c r="CK191" t="b">
        <v>0</v>
      </c>
      <c r="CL191" t="b">
        <v>0</v>
      </c>
      <c r="CM191" t="b">
        <v>0</v>
      </c>
      <c r="CN191" t="b">
        <v>0</v>
      </c>
      <c r="CO191" t="s">
        <v>140</v>
      </c>
      <c r="CP191" t="s">
        <v>140</v>
      </c>
      <c r="CQ191" t="s">
        <v>1144</v>
      </c>
      <c r="CW191" t="s">
        <v>140</v>
      </c>
      <c r="CX191" t="s">
        <v>1613</v>
      </c>
    </row>
    <row r="192" spans="1:102" x14ac:dyDescent="0.25">
      <c r="A192">
        <v>206</v>
      </c>
      <c r="C192" t="s">
        <v>1121</v>
      </c>
      <c r="D192" t="s">
        <v>486</v>
      </c>
      <c r="E192" t="s">
        <v>1007</v>
      </c>
      <c r="F192" t="s">
        <v>843</v>
      </c>
      <c r="G192" t="s">
        <v>988</v>
      </c>
      <c r="H192" t="b">
        <v>1</v>
      </c>
      <c r="I192" t="s">
        <v>71</v>
      </c>
      <c r="J192" t="s">
        <v>71</v>
      </c>
      <c r="K192" t="s">
        <v>1515</v>
      </c>
      <c r="N192" t="s">
        <v>486</v>
      </c>
      <c r="O192" t="s">
        <v>509</v>
      </c>
      <c r="Q192">
        <v>0</v>
      </c>
      <c r="R192">
        <v>0</v>
      </c>
      <c r="S192" t="b">
        <v>0</v>
      </c>
      <c r="U192" t="s">
        <v>1555</v>
      </c>
      <c r="Y192" t="s">
        <v>831</v>
      </c>
      <c r="AD192">
        <v>0</v>
      </c>
      <c r="AE192">
        <v>0</v>
      </c>
      <c r="AF192">
        <v>0</v>
      </c>
      <c r="AG192">
        <v>0</v>
      </c>
      <c r="AI192" s="35">
        <v>45218</v>
      </c>
      <c r="AJ192" s="35">
        <v>45218</v>
      </c>
      <c r="AK192" t="s">
        <v>1512</v>
      </c>
      <c r="AV192" t="s">
        <v>773</v>
      </c>
      <c r="AW192">
        <v>0</v>
      </c>
      <c r="AX192" t="b">
        <v>0</v>
      </c>
      <c r="AZ192" t="s">
        <v>8</v>
      </c>
      <c r="BA192" t="s">
        <v>70</v>
      </c>
      <c r="BB192">
        <v>0</v>
      </c>
      <c r="BF192" s="35">
        <v>44378</v>
      </c>
      <c r="BH192" t="s">
        <v>1133</v>
      </c>
      <c r="BK192">
        <v>25</v>
      </c>
      <c r="BL192" t="s">
        <v>1134</v>
      </c>
      <c r="BY192" t="b">
        <v>0</v>
      </c>
      <c r="CC192" t="s">
        <v>1143</v>
      </c>
      <c r="CI192" t="b">
        <v>0</v>
      </c>
      <c r="CK192" t="b">
        <v>0</v>
      </c>
      <c r="CL192" t="b">
        <v>0</v>
      </c>
      <c r="CM192" t="b">
        <v>0</v>
      </c>
      <c r="CN192" t="b">
        <v>0</v>
      </c>
      <c r="CO192" t="s">
        <v>140</v>
      </c>
      <c r="CP192" t="s">
        <v>140</v>
      </c>
      <c r="CQ192" t="s">
        <v>1144</v>
      </c>
      <c r="CW192" t="s">
        <v>140</v>
      </c>
      <c r="CX192" t="s">
        <v>1671</v>
      </c>
    </row>
    <row r="193" spans="1:102" x14ac:dyDescent="0.25">
      <c r="A193">
        <v>207</v>
      </c>
      <c r="C193" t="s">
        <v>1121</v>
      </c>
      <c r="D193" t="s">
        <v>486</v>
      </c>
      <c r="E193" t="s">
        <v>1007</v>
      </c>
      <c r="F193" t="s">
        <v>989</v>
      </c>
      <c r="G193" t="s">
        <v>989</v>
      </c>
      <c r="H193" t="b">
        <v>1</v>
      </c>
      <c r="I193" t="s">
        <v>41</v>
      </c>
      <c r="J193" t="s">
        <v>41</v>
      </c>
      <c r="K193" t="s">
        <v>1515</v>
      </c>
      <c r="N193" t="s">
        <v>486</v>
      </c>
      <c r="O193" t="s">
        <v>509</v>
      </c>
      <c r="Q193">
        <v>0</v>
      </c>
      <c r="R193">
        <v>0</v>
      </c>
      <c r="S193" t="b">
        <v>0</v>
      </c>
      <c r="U193" t="s">
        <v>1555</v>
      </c>
      <c r="Y193" t="s">
        <v>831</v>
      </c>
      <c r="AD193">
        <v>0</v>
      </c>
      <c r="AE193">
        <v>0</v>
      </c>
      <c r="AF193">
        <v>0</v>
      </c>
      <c r="AG193">
        <v>0</v>
      </c>
      <c r="AI193" s="35">
        <v>45218</v>
      </c>
      <c r="AJ193" s="35">
        <v>45218</v>
      </c>
      <c r="AK193" t="s">
        <v>1512</v>
      </c>
      <c r="AV193" t="s">
        <v>773</v>
      </c>
      <c r="AW193">
        <v>0</v>
      </c>
      <c r="AX193" t="b">
        <v>0</v>
      </c>
      <c r="AZ193" t="s">
        <v>8</v>
      </c>
      <c r="BA193" t="s">
        <v>40</v>
      </c>
      <c r="BB193">
        <v>0</v>
      </c>
      <c r="BF193" s="35">
        <v>44378</v>
      </c>
      <c r="BH193" t="s">
        <v>1133</v>
      </c>
      <c r="BK193">
        <v>25</v>
      </c>
      <c r="BL193" t="s">
        <v>1134</v>
      </c>
      <c r="BY193" t="b">
        <v>0</v>
      </c>
      <c r="CC193" t="s">
        <v>1143</v>
      </c>
      <c r="CI193" t="b">
        <v>0</v>
      </c>
      <c r="CK193" t="b">
        <v>0</v>
      </c>
      <c r="CL193" t="b">
        <v>0</v>
      </c>
      <c r="CM193" t="b">
        <v>0</v>
      </c>
      <c r="CN193" t="b">
        <v>0</v>
      </c>
      <c r="CO193" t="s">
        <v>140</v>
      </c>
      <c r="CP193" t="s">
        <v>140</v>
      </c>
      <c r="CQ193" t="s">
        <v>1144</v>
      </c>
      <c r="CW193" t="s">
        <v>140</v>
      </c>
      <c r="CX193" t="s">
        <v>1672</v>
      </c>
    </row>
    <row r="194" spans="1:102" x14ac:dyDescent="0.25">
      <c r="A194">
        <v>208</v>
      </c>
      <c r="C194" t="s">
        <v>1121</v>
      </c>
      <c r="D194" t="s">
        <v>486</v>
      </c>
      <c r="E194" t="s">
        <v>1007</v>
      </c>
      <c r="F194" t="s">
        <v>990</v>
      </c>
      <c r="G194" t="s">
        <v>990</v>
      </c>
      <c r="H194" t="b">
        <v>1</v>
      </c>
      <c r="I194" t="s">
        <v>43</v>
      </c>
      <c r="J194" t="s">
        <v>43</v>
      </c>
      <c r="K194" t="s">
        <v>1515</v>
      </c>
      <c r="M194" t="s">
        <v>140</v>
      </c>
      <c r="N194" t="s">
        <v>486</v>
      </c>
      <c r="O194" t="s">
        <v>509</v>
      </c>
      <c r="Q194">
        <v>0</v>
      </c>
      <c r="R194">
        <v>0</v>
      </c>
      <c r="S194" t="b">
        <v>0</v>
      </c>
      <c r="U194" t="s">
        <v>1555</v>
      </c>
      <c r="Y194" t="s">
        <v>831</v>
      </c>
      <c r="AD194">
        <v>0</v>
      </c>
      <c r="AE194">
        <v>0</v>
      </c>
      <c r="AF194">
        <v>0</v>
      </c>
      <c r="AG194">
        <v>0</v>
      </c>
      <c r="AI194" s="35">
        <v>45331</v>
      </c>
      <c r="AJ194" s="35">
        <v>45331</v>
      </c>
      <c r="AK194" t="s">
        <v>1128</v>
      </c>
      <c r="AL194" t="s">
        <v>1673</v>
      </c>
      <c r="AM194" t="s">
        <v>1137</v>
      </c>
      <c r="AV194" t="s">
        <v>773</v>
      </c>
      <c r="AW194">
        <v>1</v>
      </c>
      <c r="AX194" t="b">
        <v>0</v>
      </c>
      <c r="AZ194" t="s">
        <v>8</v>
      </c>
      <c r="BA194" t="s">
        <v>42</v>
      </c>
      <c r="BB194">
        <v>0</v>
      </c>
      <c r="BF194" s="35">
        <v>45200</v>
      </c>
      <c r="BH194" t="s">
        <v>1133</v>
      </c>
      <c r="BK194">
        <v>25</v>
      </c>
      <c r="BL194" t="s">
        <v>1134</v>
      </c>
      <c r="BY194" t="b">
        <v>0</v>
      </c>
      <c r="CC194" t="s">
        <v>1143</v>
      </c>
      <c r="CI194" t="b">
        <v>0</v>
      </c>
      <c r="CK194" t="b">
        <v>0</v>
      </c>
      <c r="CL194" t="b">
        <v>0</v>
      </c>
      <c r="CM194" t="b">
        <v>0</v>
      </c>
      <c r="CN194" t="b">
        <v>0</v>
      </c>
      <c r="CO194" t="s">
        <v>140</v>
      </c>
      <c r="CP194" t="s">
        <v>140</v>
      </c>
      <c r="CQ194" t="s">
        <v>1144</v>
      </c>
      <c r="CW194" t="s">
        <v>140</v>
      </c>
      <c r="CX194" t="s">
        <v>1674</v>
      </c>
    </row>
    <row r="195" spans="1:102" x14ac:dyDescent="0.25">
      <c r="A195">
        <v>209</v>
      </c>
      <c r="C195" t="s">
        <v>1121</v>
      </c>
      <c r="D195" t="s">
        <v>486</v>
      </c>
      <c r="E195" t="s">
        <v>1007</v>
      </c>
      <c r="F195" t="s">
        <v>991</v>
      </c>
      <c r="G195" t="s">
        <v>991</v>
      </c>
      <c r="H195" t="b">
        <v>1</v>
      </c>
      <c r="I195" t="s">
        <v>61</v>
      </c>
      <c r="J195" t="s">
        <v>61</v>
      </c>
      <c r="K195" t="s">
        <v>1515</v>
      </c>
      <c r="M195" t="s">
        <v>140</v>
      </c>
      <c r="N195" t="s">
        <v>486</v>
      </c>
      <c r="O195" t="s">
        <v>509</v>
      </c>
      <c r="Q195">
        <v>0</v>
      </c>
      <c r="R195">
        <v>0</v>
      </c>
      <c r="S195" t="b">
        <v>0</v>
      </c>
      <c r="U195" t="s">
        <v>1555</v>
      </c>
      <c r="Y195" t="s">
        <v>831</v>
      </c>
      <c r="AD195">
        <v>0</v>
      </c>
      <c r="AE195">
        <v>0</v>
      </c>
      <c r="AF195">
        <v>0</v>
      </c>
      <c r="AG195">
        <v>0</v>
      </c>
      <c r="AI195" s="35">
        <v>45331</v>
      </c>
      <c r="AJ195" s="35">
        <v>45331</v>
      </c>
      <c r="AK195" t="s">
        <v>1128</v>
      </c>
      <c r="AM195" t="s">
        <v>1137</v>
      </c>
      <c r="AV195" t="s">
        <v>773</v>
      </c>
      <c r="AW195">
        <v>0</v>
      </c>
      <c r="AX195" t="b">
        <v>0</v>
      </c>
      <c r="AZ195" t="s">
        <v>8</v>
      </c>
      <c r="BA195" t="s">
        <v>60</v>
      </c>
      <c r="BB195">
        <v>0</v>
      </c>
      <c r="BF195" s="35">
        <v>45200</v>
      </c>
      <c r="BH195" t="s">
        <v>1133</v>
      </c>
      <c r="BK195">
        <v>25</v>
      </c>
      <c r="BL195" t="s">
        <v>1134</v>
      </c>
      <c r="BY195" t="b">
        <v>0</v>
      </c>
      <c r="CC195" t="s">
        <v>1143</v>
      </c>
      <c r="CI195" t="b">
        <v>0</v>
      </c>
      <c r="CK195" t="b">
        <v>0</v>
      </c>
      <c r="CL195" t="b">
        <v>0</v>
      </c>
      <c r="CM195" t="b">
        <v>0</v>
      </c>
      <c r="CN195" t="b">
        <v>0</v>
      </c>
      <c r="CO195" t="s">
        <v>140</v>
      </c>
      <c r="CP195" t="s">
        <v>140</v>
      </c>
      <c r="CQ195" t="s">
        <v>1144</v>
      </c>
      <c r="CW195" t="s">
        <v>140</v>
      </c>
      <c r="CX195" t="s">
        <v>1675</v>
      </c>
    </row>
    <row r="196" spans="1:102" x14ac:dyDescent="0.25">
      <c r="A196">
        <v>211</v>
      </c>
      <c r="C196" t="s">
        <v>1121</v>
      </c>
      <c r="D196" t="s">
        <v>486</v>
      </c>
      <c r="E196" t="s">
        <v>1247</v>
      </c>
      <c r="F196" t="s">
        <v>992</v>
      </c>
      <c r="G196" t="s">
        <v>992</v>
      </c>
      <c r="H196" t="b">
        <v>1</v>
      </c>
      <c r="I196" t="s">
        <v>993</v>
      </c>
      <c r="J196" t="s">
        <v>993</v>
      </c>
      <c r="K196" t="s">
        <v>1492</v>
      </c>
      <c r="N196" t="s">
        <v>486</v>
      </c>
      <c r="O196" t="s">
        <v>509</v>
      </c>
      <c r="Q196">
        <v>0</v>
      </c>
      <c r="R196">
        <v>700</v>
      </c>
      <c r="S196" t="b">
        <v>0</v>
      </c>
      <c r="U196" t="s">
        <v>158</v>
      </c>
      <c r="X196" t="s">
        <v>487</v>
      </c>
      <c r="Y196" t="s">
        <v>570</v>
      </c>
      <c r="AC196" t="s">
        <v>1127</v>
      </c>
      <c r="AD196">
        <v>0</v>
      </c>
      <c r="AE196">
        <v>0</v>
      </c>
      <c r="AF196">
        <v>0</v>
      </c>
      <c r="AG196">
        <v>0</v>
      </c>
      <c r="AI196" s="35">
        <v>45385</v>
      </c>
      <c r="AJ196" s="35">
        <v>45385</v>
      </c>
      <c r="AK196" t="s">
        <v>1180</v>
      </c>
      <c r="AL196" t="s">
        <v>1676</v>
      </c>
      <c r="AM196" t="s">
        <v>1137</v>
      </c>
      <c r="AV196" t="s">
        <v>494</v>
      </c>
      <c r="AW196">
        <v>1</v>
      </c>
      <c r="AX196" t="b">
        <v>1</v>
      </c>
      <c r="AZ196" t="s">
        <v>150</v>
      </c>
      <c r="BA196" t="s">
        <v>150</v>
      </c>
      <c r="BB196">
        <v>0</v>
      </c>
      <c r="BF196" s="35">
        <v>45375</v>
      </c>
      <c r="BH196" t="s">
        <v>1133</v>
      </c>
      <c r="BK196">
        <v>25</v>
      </c>
      <c r="BL196" t="s">
        <v>1134</v>
      </c>
      <c r="BN196" t="s">
        <v>1256</v>
      </c>
      <c r="BO196" t="s">
        <v>1496</v>
      </c>
      <c r="BP196" t="s">
        <v>1137</v>
      </c>
      <c r="BQ196" t="s">
        <v>1137</v>
      </c>
      <c r="BR196" t="s">
        <v>1258</v>
      </c>
      <c r="BS196" t="s">
        <v>1497</v>
      </c>
      <c r="BU196">
        <v>0</v>
      </c>
      <c r="BV196">
        <v>0</v>
      </c>
      <c r="BW196" t="s">
        <v>1141</v>
      </c>
      <c r="BX196" t="s">
        <v>494</v>
      </c>
      <c r="BY196" t="b">
        <v>0</v>
      </c>
      <c r="BZ196">
        <v>1</v>
      </c>
      <c r="CA196">
        <v>1</v>
      </c>
      <c r="CB196" t="s">
        <v>1677</v>
      </c>
      <c r="CC196" t="s">
        <v>1143</v>
      </c>
      <c r="CI196" t="b">
        <v>0</v>
      </c>
      <c r="CJ196" t="s">
        <v>1299</v>
      </c>
      <c r="CK196" t="b">
        <v>1</v>
      </c>
      <c r="CL196" t="b">
        <v>0</v>
      </c>
      <c r="CM196" t="b">
        <v>1</v>
      </c>
      <c r="CN196" t="b">
        <v>1</v>
      </c>
      <c r="CO196" t="s">
        <v>140</v>
      </c>
      <c r="CP196" t="s">
        <v>140</v>
      </c>
      <c r="CQ196" t="s">
        <v>1144</v>
      </c>
      <c r="CW196" t="s">
        <v>140</v>
      </c>
      <c r="CX196" t="s">
        <v>1145</v>
      </c>
    </row>
    <row r="197" spans="1:102" x14ac:dyDescent="0.25">
      <c r="A197">
        <v>212</v>
      </c>
      <c r="C197" t="s">
        <v>1121</v>
      </c>
      <c r="D197" t="s">
        <v>486</v>
      </c>
      <c r="E197" t="s">
        <v>1007</v>
      </c>
      <c r="F197" t="s">
        <v>995</v>
      </c>
      <c r="G197" t="s">
        <v>994</v>
      </c>
      <c r="H197" t="b">
        <v>1</v>
      </c>
      <c r="I197" t="s">
        <v>996</v>
      </c>
      <c r="J197" t="s">
        <v>996</v>
      </c>
      <c r="K197" t="s">
        <v>1515</v>
      </c>
      <c r="N197" t="s">
        <v>486</v>
      </c>
      <c r="O197" t="s">
        <v>509</v>
      </c>
      <c r="Q197">
        <v>0</v>
      </c>
      <c r="R197">
        <v>0</v>
      </c>
      <c r="S197" t="b">
        <v>0</v>
      </c>
      <c r="U197" t="s">
        <v>1602</v>
      </c>
      <c r="Y197" t="s">
        <v>882</v>
      </c>
      <c r="AD197">
        <v>0</v>
      </c>
      <c r="AE197">
        <v>0</v>
      </c>
      <c r="AF197">
        <v>0</v>
      </c>
      <c r="AG197">
        <v>0</v>
      </c>
      <c r="AI197" s="35">
        <v>45405</v>
      </c>
      <c r="AJ197" s="35">
        <v>45405</v>
      </c>
      <c r="AK197" t="s">
        <v>1128</v>
      </c>
      <c r="AL197" t="s">
        <v>1137</v>
      </c>
      <c r="AM197" t="s">
        <v>1137</v>
      </c>
      <c r="AV197" t="s">
        <v>773</v>
      </c>
      <c r="AW197">
        <v>1</v>
      </c>
      <c r="AX197" t="b">
        <v>0</v>
      </c>
      <c r="AZ197" t="s">
        <v>143</v>
      </c>
      <c r="BA197" t="s">
        <v>1678</v>
      </c>
      <c r="BB197">
        <v>0</v>
      </c>
      <c r="BF197" s="35">
        <v>44378</v>
      </c>
      <c r="BH197" t="s">
        <v>1133</v>
      </c>
      <c r="BK197">
        <v>25</v>
      </c>
      <c r="BL197" t="s">
        <v>1134</v>
      </c>
      <c r="BY197" t="b">
        <v>0</v>
      </c>
      <c r="CC197" t="s">
        <v>1143</v>
      </c>
      <c r="CI197" t="b">
        <v>0</v>
      </c>
      <c r="CK197" t="b">
        <v>0</v>
      </c>
      <c r="CL197" t="b">
        <v>0</v>
      </c>
      <c r="CM197" t="b">
        <v>0</v>
      </c>
      <c r="CN197" t="b">
        <v>0</v>
      </c>
      <c r="CO197" t="s">
        <v>140</v>
      </c>
      <c r="CP197" t="s">
        <v>140</v>
      </c>
      <c r="CQ197" t="s">
        <v>1144</v>
      </c>
      <c r="CW197" t="s">
        <v>140</v>
      </c>
      <c r="CX197" t="s">
        <v>1679</v>
      </c>
    </row>
    <row r="198" spans="1:102" hidden="1" x14ac:dyDescent="0.25">
      <c r="A198">
        <v>213</v>
      </c>
      <c r="C198" t="s">
        <v>1121</v>
      </c>
      <c r="E198" t="s">
        <v>1511</v>
      </c>
      <c r="F198" t="s">
        <v>140</v>
      </c>
      <c r="G198" t="s">
        <v>140</v>
      </c>
      <c r="H198" t="b">
        <v>1</v>
      </c>
      <c r="I198" t="s">
        <v>140</v>
      </c>
      <c r="J198" t="s">
        <v>140</v>
      </c>
      <c r="M198" t="s">
        <v>140</v>
      </c>
      <c r="N198" t="s">
        <v>140</v>
      </c>
      <c r="O198" t="s">
        <v>485</v>
      </c>
      <c r="Q198">
        <v>1</v>
      </c>
      <c r="R198">
        <v>0</v>
      </c>
      <c r="S198" t="b">
        <v>0</v>
      </c>
      <c r="U198" t="s">
        <v>137</v>
      </c>
      <c r="Y198" t="s">
        <v>140</v>
      </c>
      <c r="AD198">
        <v>0</v>
      </c>
      <c r="AE198">
        <v>0</v>
      </c>
      <c r="AF198">
        <v>0</v>
      </c>
      <c r="AG198">
        <v>0</v>
      </c>
      <c r="AI198" s="35">
        <v>45405</v>
      </c>
      <c r="AJ198" s="35">
        <v>45405</v>
      </c>
      <c r="AK198" t="s">
        <v>1128</v>
      </c>
      <c r="AL198" t="s">
        <v>1137</v>
      </c>
      <c r="AM198" t="s">
        <v>1137</v>
      </c>
      <c r="AV198" t="s">
        <v>140</v>
      </c>
      <c r="AW198">
        <v>1</v>
      </c>
      <c r="AX198" t="b">
        <v>0</v>
      </c>
      <c r="AZ198" t="s">
        <v>137</v>
      </c>
      <c r="BA198" t="s">
        <v>138</v>
      </c>
      <c r="BB198">
        <v>0</v>
      </c>
      <c r="BF198" s="35">
        <v>45420</v>
      </c>
      <c r="BG198" s="35">
        <v>45420</v>
      </c>
      <c r="BH198" t="s">
        <v>1133</v>
      </c>
      <c r="BK198">
        <v>25</v>
      </c>
      <c r="BL198" t="s">
        <v>1134</v>
      </c>
      <c r="BY198" t="b">
        <v>0</v>
      </c>
      <c r="CC198" t="s">
        <v>1143</v>
      </c>
      <c r="CI198" t="b">
        <v>0</v>
      </c>
      <c r="CK198" t="b">
        <v>1</v>
      </c>
      <c r="CL198" t="b">
        <v>0</v>
      </c>
      <c r="CM198" t="b">
        <v>1</v>
      </c>
      <c r="CN198" t="b">
        <v>1</v>
      </c>
      <c r="CO198" t="s">
        <v>140</v>
      </c>
      <c r="CP198" t="s">
        <v>140</v>
      </c>
      <c r="CQ198" t="s">
        <v>1144</v>
      </c>
      <c r="CW198" t="s">
        <v>140</v>
      </c>
      <c r="CX198" t="s">
        <v>1680</v>
      </c>
    </row>
    <row r="199" spans="1:102" hidden="1" x14ac:dyDescent="0.25">
      <c r="A199">
        <v>214</v>
      </c>
      <c r="C199" t="s">
        <v>1121</v>
      </c>
      <c r="E199" t="s">
        <v>1511</v>
      </c>
      <c r="F199" t="s">
        <v>140</v>
      </c>
      <c r="G199" t="s">
        <v>140</v>
      </c>
      <c r="H199" t="b">
        <v>1</v>
      </c>
      <c r="I199" t="s">
        <v>140</v>
      </c>
      <c r="J199" t="s">
        <v>140</v>
      </c>
      <c r="M199" t="s">
        <v>140</v>
      </c>
      <c r="N199" t="s">
        <v>140</v>
      </c>
      <c r="O199" t="s">
        <v>485</v>
      </c>
      <c r="Q199">
        <v>1</v>
      </c>
      <c r="R199">
        <v>0</v>
      </c>
      <c r="S199" t="b">
        <v>0</v>
      </c>
      <c r="U199" t="s">
        <v>137</v>
      </c>
      <c r="Y199" t="s">
        <v>140</v>
      </c>
      <c r="AD199">
        <v>0</v>
      </c>
      <c r="AE199">
        <v>0</v>
      </c>
      <c r="AF199">
        <v>0</v>
      </c>
      <c r="AG199">
        <v>0</v>
      </c>
      <c r="AI199" s="35">
        <v>45405</v>
      </c>
      <c r="AJ199" s="35">
        <v>45405</v>
      </c>
      <c r="AK199" t="s">
        <v>1128</v>
      </c>
      <c r="AL199" t="s">
        <v>1137</v>
      </c>
      <c r="AM199" t="s">
        <v>1137</v>
      </c>
      <c r="AV199" t="s">
        <v>140</v>
      </c>
      <c r="AW199">
        <v>1</v>
      </c>
      <c r="AX199" t="b">
        <v>0</v>
      </c>
      <c r="AZ199" t="s">
        <v>137</v>
      </c>
      <c r="BA199" t="s">
        <v>138</v>
      </c>
      <c r="BB199">
        <v>0</v>
      </c>
      <c r="BF199" s="35">
        <v>45420</v>
      </c>
      <c r="BG199" s="35">
        <v>45420</v>
      </c>
      <c r="BH199" t="s">
        <v>1133</v>
      </c>
      <c r="BK199">
        <v>25</v>
      </c>
      <c r="BL199" t="s">
        <v>1134</v>
      </c>
      <c r="BY199" t="b">
        <v>0</v>
      </c>
      <c r="CC199" t="s">
        <v>1143</v>
      </c>
      <c r="CI199" t="b">
        <v>0</v>
      </c>
      <c r="CK199" t="b">
        <v>1</v>
      </c>
      <c r="CL199" t="b">
        <v>0</v>
      </c>
      <c r="CM199" t="b">
        <v>1</v>
      </c>
      <c r="CN199" t="b">
        <v>1</v>
      </c>
      <c r="CO199" t="s">
        <v>140</v>
      </c>
      <c r="CP199" t="s">
        <v>140</v>
      </c>
      <c r="CQ199" t="s">
        <v>1144</v>
      </c>
      <c r="CW199" t="s">
        <v>140</v>
      </c>
      <c r="CX199" t="s">
        <v>1680</v>
      </c>
    </row>
    <row r="200" spans="1:102" hidden="1" x14ac:dyDescent="0.25">
      <c r="A200">
        <v>215</v>
      </c>
      <c r="C200" t="s">
        <v>1121</v>
      </c>
      <c r="D200" t="s">
        <v>722</v>
      </c>
      <c r="E200" t="s">
        <v>1247</v>
      </c>
      <c r="F200" t="s">
        <v>997</v>
      </c>
      <c r="G200" t="s">
        <v>997</v>
      </c>
      <c r="H200" t="b">
        <v>1</v>
      </c>
      <c r="I200" t="s">
        <v>998</v>
      </c>
      <c r="J200" t="s">
        <v>998</v>
      </c>
      <c r="K200" t="s">
        <v>498</v>
      </c>
      <c r="N200" t="s">
        <v>722</v>
      </c>
      <c r="O200" t="s">
        <v>509</v>
      </c>
      <c r="Q200">
        <v>0</v>
      </c>
      <c r="R200">
        <v>0</v>
      </c>
      <c r="S200" t="b">
        <v>0</v>
      </c>
      <c r="U200" t="s">
        <v>1395</v>
      </c>
      <c r="AD200">
        <v>0</v>
      </c>
      <c r="AE200">
        <v>0</v>
      </c>
      <c r="AF200">
        <v>0</v>
      </c>
      <c r="AG200">
        <v>0</v>
      </c>
      <c r="AI200" s="35">
        <v>45448</v>
      </c>
      <c r="AJ200" s="35">
        <v>45448</v>
      </c>
      <c r="AK200" t="s">
        <v>1180</v>
      </c>
      <c r="AL200" t="s">
        <v>1681</v>
      </c>
      <c r="AV200" t="s">
        <v>494</v>
      </c>
      <c r="AW200">
        <v>0</v>
      </c>
      <c r="AX200" t="b">
        <v>1</v>
      </c>
      <c r="AZ200" t="s">
        <v>150</v>
      </c>
      <c r="BA200" t="s">
        <v>150</v>
      </c>
      <c r="BB200">
        <v>0</v>
      </c>
      <c r="BF200" s="35">
        <v>45429</v>
      </c>
      <c r="BH200" t="s">
        <v>1133</v>
      </c>
      <c r="BK200">
        <v>25</v>
      </c>
      <c r="BL200" t="s">
        <v>1134</v>
      </c>
      <c r="BM200" t="s">
        <v>509</v>
      </c>
      <c r="BN200" t="s">
        <v>1165</v>
      </c>
      <c r="BO200" t="s">
        <v>1380</v>
      </c>
      <c r="BR200" t="s">
        <v>1168</v>
      </c>
      <c r="BS200" t="s">
        <v>1169</v>
      </c>
      <c r="BU200">
        <v>24</v>
      </c>
      <c r="BV200">
        <v>0</v>
      </c>
      <c r="BW200" t="s">
        <v>1382</v>
      </c>
      <c r="BX200" t="s">
        <v>494</v>
      </c>
      <c r="BY200" t="b">
        <v>0</v>
      </c>
      <c r="BZ200">
        <v>1</v>
      </c>
      <c r="CB200" t="s">
        <v>1682</v>
      </c>
      <c r="CC200" t="s">
        <v>1143</v>
      </c>
      <c r="CI200" t="b">
        <v>0</v>
      </c>
      <c r="CJ200" t="s">
        <v>1261</v>
      </c>
      <c r="CK200" t="b">
        <v>1</v>
      </c>
      <c r="CL200" t="b">
        <v>0</v>
      </c>
      <c r="CM200" t="b">
        <v>1</v>
      </c>
      <c r="CN200" t="b">
        <v>1</v>
      </c>
      <c r="CO200" t="s">
        <v>140</v>
      </c>
      <c r="CP200" t="s">
        <v>140</v>
      </c>
      <c r="CQ200" t="s">
        <v>1144</v>
      </c>
      <c r="CW200" t="s">
        <v>140</v>
      </c>
      <c r="CX200" t="s">
        <v>1145</v>
      </c>
    </row>
    <row r="201" spans="1:102" x14ac:dyDescent="0.25">
      <c r="A201">
        <v>216</v>
      </c>
      <c r="C201" t="s">
        <v>1121</v>
      </c>
      <c r="D201" t="s">
        <v>486</v>
      </c>
      <c r="E201" t="s">
        <v>1007</v>
      </c>
      <c r="F201" t="s">
        <v>999</v>
      </c>
      <c r="G201" t="s">
        <v>999</v>
      </c>
      <c r="H201" t="b">
        <v>1</v>
      </c>
      <c r="I201" t="s">
        <v>19</v>
      </c>
      <c r="J201" t="s">
        <v>19</v>
      </c>
      <c r="K201" t="s">
        <v>1515</v>
      </c>
      <c r="N201" t="s">
        <v>486</v>
      </c>
      <c r="O201" t="s">
        <v>509</v>
      </c>
      <c r="Q201">
        <v>0</v>
      </c>
      <c r="R201">
        <v>0</v>
      </c>
      <c r="S201" t="b">
        <v>0</v>
      </c>
      <c r="U201" t="s">
        <v>1555</v>
      </c>
      <c r="Y201" t="s">
        <v>831</v>
      </c>
      <c r="AD201">
        <v>0</v>
      </c>
      <c r="AE201">
        <v>0</v>
      </c>
      <c r="AF201">
        <v>0</v>
      </c>
      <c r="AG201">
        <v>0</v>
      </c>
      <c r="AI201" s="35">
        <v>45491</v>
      </c>
      <c r="AJ201" s="35">
        <v>45491</v>
      </c>
      <c r="AK201" t="s">
        <v>1512</v>
      </c>
      <c r="AV201" t="s">
        <v>773</v>
      </c>
      <c r="AW201">
        <v>0</v>
      </c>
      <c r="AX201" t="b">
        <v>0</v>
      </c>
      <c r="AZ201" t="s">
        <v>8</v>
      </c>
      <c r="BA201" t="s">
        <v>18</v>
      </c>
      <c r="BB201">
        <v>0</v>
      </c>
      <c r="BF201" s="35">
        <v>44378</v>
      </c>
      <c r="BH201" t="s">
        <v>1133</v>
      </c>
      <c r="BK201">
        <v>25</v>
      </c>
      <c r="BL201" t="s">
        <v>1134</v>
      </c>
      <c r="BY201" t="b">
        <v>0</v>
      </c>
      <c r="CC201" t="s">
        <v>1143</v>
      </c>
      <c r="CI201" t="b">
        <v>0</v>
      </c>
      <c r="CK201" t="b">
        <v>0</v>
      </c>
      <c r="CL201" t="b">
        <v>0</v>
      </c>
      <c r="CM201" t="b">
        <v>0</v>
      </c>
      <c r="CN201" t="b">
        <v>0</v>
      </c>
      <c r="CO201" t="s">
        <v>140</v>
      </c>
      <c r="CP201" t="s">
        <v>140</v>
      </c>
      <c r="CQ201" t="s">
        <v>1144</v>
      </c>
      <c r="CW201" t="s">
        <v>140</v>
      </c>
      <c r="CX201" t="s">
        <v>1683</v>
      </c>
    </row>
    <row r="202" spans="1:102" x14ac:dyDescent="0.25">
      <c r="A202">
        <v>217</v>
      </c>
      <c r="C202" t="s">
        <v>1121</v>
      </c>
      <c r="D202" t="s">
        <v>722</v>
      </c>
      <c r="E202" t="s">
        <v>1247</v>
      </c>
      <c r="F202" t="s">
        <v>1001</v>
      </c>
      <c r="G202" t="s">
        <v>1000</v>
      </c>
      <c r="H202" t="b">
        <v>1</v>
      </c>
      <c r="I202" t="s">
        <v>1002</v>
      </c>
      <c r="J202" t="s">
        <v>1002</v>
      </c>
      <c r="K202" t="s">
        <v>492</v>
      </c>
      <c r="N202" t="s">
        <v>722</v>
      </c>
      <c r="O202" t="s">
        <v>509</v>
      </c>
      <c r="Q202">
        <v>0</v>
      </c>
      <c r="R202">
        <v>0</v>
      </c>
      <c r="S202" t="b">
        <v>0</v>
      </c>
      <c r="U202" t="s">
        <v>158</v>
      </c>
      <c r="V202" t="s">
        <v>1655</v>
      </c>
      <c r="AD202">
        <v>0</v>
      </c>
      <c r="AE202">
        <v>0</v>
      </c>
      <c r="AF202">
        <v>0</v>
      </c>
      <c r="AG202">
        <v>0</v>
      </c>
      <c r="AI202" s="35">
        <v>45506</v>
      </c>
      <c r="AJ202" s="35">
        <v>45506</v>
      </c>
      <c r="AK202" t="s">
        <v>1128</v>
      </c>
      <c r="AL202" t="s">
        <v>1684</v>
      </c>
      <c r="AM202" t="s">
        <v>1137</v>
      </c>
      <c r="AV202" t="s">
        <v>494</v>
      </c>
      <c r="AW202">
        <v>1</v>
      </c>
      <c r="AX202" t="b">
        <v>0</v>
      </c>
      <c r="AZ202" t="s">
        <v>150</v>
      </c>
      <c r="BA202" t="s">
        <v>150</v>
      </c>
      <c r="BB202">
        <v>0</v>
      </c>
      <c r="BF202" s="35">
        <v>45506</v>
      </c>
      <c r="BH202" t="s">
        <v>1133</v>
      </c>
      <c r="BK202">
        <v>25</v>
      </c>
      <c r="BL202" t="s">
        <v>1134</v>
      </c>
      <c r="BM202" t="s">
        <v>509</v>
      </c>
      <c r="BN202" t="s">
        <v>1153</v>
      </c>
      <c r="BO202" t="s">
        <v>1204</v>
      </c>
      <c r="BR202" t="s">
        <v>1685</v>
      </c>
      <c r="BS202" t="s">
        <v>1686</v>
      </c>
      <c r="BU202">
        <v>300</v>
      </c>
      <c r="BV202">
        <v>0</v>
      </c>
      <c r="BW202" t="s">
        <v>1141</v>
      </c>
      <c r="BX202" t="s">
        <v>494</v>
      </c>
      <c r="BY202" t="b">
        <v>0</v>
      </c>
      <c r="BZ202">
        <v>2</v>
      </c>
      <c r="CB202" t="s">
        <v>1687</v>
      </c>
      <c r="CC202" t="s">
        <v>1143</v>
      </c>
      <c r="CI202" t="b">
        <v>0</v>
      </c>
      <c r="CJ202" t="s">
        <v>1261</v>
      </c>
      <c r="CK202" t="b">
        <v>1</v>
      </c>
      <c r="CL202" t="b">
        <v>0</v>
      </c>
      <c r="CM202" t="b">
        <v>1</v>
      </c>
      <c r="CN202" t="b">
        <v>1</v>
      </c>
      <c r="CO202" t="s">
        <v>140</v>
      </c>
      <c r="CP202" t="s">
        <v>140</v>
      </c>
      <c r="CQ202" t="s">
        <v>1144</v>
      </c>
      <c r="CW202" t="s">
        <v>140</v>
      </c>
      <c r="CX202" t="s">
        <v>1145</v>
      </c>
    </row>
    <row r="203" spans="1:102" x14ac:dyDescent="0.25">
      <c r="A203">
        <v>218</v>
      </c>
      <c r="C203" t="s">
        <v>1121</v>
      </c>
      <c r="D203" t="s">
        <v>486</v>
      </c>
      <c r="E203" t="s">
        <v>1007</v>
      </c>
      <c r="F203" t="s">
        <v>1003</v>
      </c>
      <c r="G203" t="s">
        <v>1003</v>
      </c>
      <c r="H203" t="b">
        <v>1</v>
      </c>
      <c r="I203" t="s">
        <v>1004</v>
      </c>
      <c r="J203" t="s">
        <v>1004</v>
      </c>
      <c r="K203" t="s">
        <v>1515</v>
      </c>
      <c r="N203" t="s">
        <v>486</v>
      </c>
      <c r="O203" t="s">
        <v>509</v>
      </c>
      <c r="Q203">
        <v>0</v>
      </c>
      <c r="R203">
        <v>0</v>
      </c>
      <c r="S203" t="b">
        <v>0</v>
      </c>
      <c r="U203" t="s">
        <v>1555</v>
      </c>
      <c r="Y203" t="s">
        <v>831</v>
      </c>
      <c r="AD203">
        <v>0</v>
      </c>
      <c r="AE203">
        <v>0</v>
      </c>
      <c r="AF203">
        <v>0</v>
      </c>
      <c r="AG203">
        <v>0</v>
      </c>
      <c r="AI203" s="35">
        <v>45684</v>
      </c>
      <c r="AJ203" s="35">
        <v>45684</v>
      </c>
      <c r="AK203" t="s">
        <v>1512</v>
      </c>
      <c r="AV203" t="s">
        <v>773</v>
      </c>
      <c r="AW203">
        <v>0</v>
      </c>
      <c r="AX203" t="b">
        <v>0</v>
      </c>
      <c r="AZ203" t="s">
        <v>8</v>
      </c>
      <c r="BA203" t="s">
        <v>1688</v>
      </c>
      <c r="BB203">
        <v>0</v>
      </c>
      <c r="BF203" s="35">
        <v>45536</v>
      </c>
      <c r="BH203" t="s">
        <v>1133</v>
      </c>
      <c r="BK203">
        <v>25</v>
      </c>
      <c r="BL203" t="s">
        <v>1134</v>
      </c>
      <c r="BY203" t="b">
        <v>0</v>
      </c>
      <c r="CC203" t="s">
        <v>1143</v>
      </c>
      <c r="CI203" t="b">
        <v>0</v>
      </c>
      <c r="CK203" t="b">
        <v>0</v>
      </c>
      <c r="CL203" t="b">
        <v>0</v>
      </c>
      <c r="CM203" t="b">
        <v>0</v>
      </c>
      <c r="CN203" t="b">
        <v>0</v>
      </c>
      <c r="CO203" t="s">
        <v>140</v>
      </c>
      <c r="CP203" t="s">
        <v>140</v>
      </c>
      <c r="CQ203" t="s">
        <v>1144</v>
      </c>
      <c r="CW203" t="s">
        <v>140</v>
      </c>
      <c r="CX203" t="s">
        <v>1689</v>
      </c>
    </row>
  </sheetData>
  <autoFilter ref="A1:CI201" xr:uid="{001AC64E-9177-43CC-8F65-08455AC5F088}">
    <filterColumn colId="13">
      <filters>
        <filter val="Ministry of Health"/>
      </filters>
    </filterColumn>
  </autoFilter>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3810CB-B64B-47D5-BBDD-00776772596F}">
  <dimension ref="A1:O3034"/>
  <sheetViews>
    <sheetView topLeftCell="B1441" workbookViewId="0">
      <selection activeCell="M1446" sqref="M1446"/>
    </sheetView>
  </sheetViews>
  <sheetFormatPr defaultColWidth="11.42578125" defaultRowHeight="15" x14ac:dyDescent="0.25"/>
  <cols>
    <col min="3" max="3" width="25.28515625" customWidth="1"/>
    <col min="11" max="11" width="40.140625" bestFit="1" customWidth="1"/>
    <col min="12" max="12" width="29.7109375" bestFit="1" customWidth="1"/>
  </cols>
  <sheetData>
    <row r="1" spans="1:13" x14ac:dyDescent="0.25">
      <c r="A1" s="98" t="s">
        <v>1690</v>
      </c>
      <c r="B1" s="98" t="s">
        <v>1691</v>
      </c>
      <c r="C1" s="98" t="s">
        <v>1692</v>
      </c>
      <c r="D1" s="98" t="s">
        <v>1693</v>
      </c>
      <c r="E1" s="98" t="s">
        <v>1694</v>
      </c>
      <c r="F1" s="98" t="s">
        <v>1695</v>
      </c>
      <c r="G1" s="98" t="s">
        <v>1696</v>
      </c>
      <c r="H1" s="98" t="s">
        <v>1697</v>
      </c>
      <c r="I1" s="98" t="s">
        <v>1698</v>
      </c>
      <c r="J1" s="98" t="s">
        <v>1699</v>
      </c>
      <c r="K1" s="98" t="s">
        <v>379</v>
      </c>
      <c r="L1" t="s">
        <v>1700</v>
      </c>
    </row>
    <row r="2" spans="1:13" x14ac:dyDescent="0.25">
      <c r="A2">
        <v>1</v>
      </c>
      <c r="B2" t="s">
        <v>1701</v>
      </c>
      <c r="C2" t="s">
        <v>1702</v>
      </c>
      <c r="D2" t="s">
        <v>1702</v>
      </c>
      <c r="E2" t="s">
        <v>1703</v>
      </c>
      <c r="G2" t="s">
        <v>1704</v>
      </c>
      <c r="H2" t="s">
        <v>225</v>
      </c>
      <c r="I2" t="s">
        <v>1705</v>
      </c>
      <c r="J2" s="99">
        <v>2.1498995870000002</v>
      </c>
      <c r="K2" t="s">
        <v>1706</v>
      </c>
      <c r="L2" t="e">
        <v>#N/A</v>
      </c>
      <c r="M2" t="e">
        <f>I2&amp;L2</f>
        <v>#N/A</v>
      </c>
    </row>
    <row r="3" spans="1:13" x14ac:dyDescent="0.25">
      <c r="A3">
        <v>1</v>
      </c>
      <c r="B3" t="s">
        <v>1701</v>
      </c>
      <c r="C3" t="s">
        <v>1702</v>
      </c>
      <c r="D3" t="s">
        <v>1702</v>
      </c>
      <c r="E3" t="s">
        <v>1703</v>
      </c>
      <c r="G3" t="s">
        <v>1704</v>
      </c>
      <c r="H3" t="s">
        <v>225</v>
      </c>
      <c r="I3" t="s">
        <v>1707</v>
      </c>
      <c r="J3" s="99">
        <v>1.9704219700000001</v>
      </c>
      <c r="K3" t="s">
        <v>1706</v>
      </c>
      <c r="L3" t="e">
        <v>#N/A</v>
      </c>
      <c r="M3" t="e">
        <f t="shared" ref="M3:M66" si="0">I3&amp;L3</f>
        <v>#N/A</v>
      </c>
    </row>
    <row r="4" spans="1:13" x14ac:dyDescent="0.25">
      <c r="A4">
        <v>1</v>
      </c>
      <c r="B4" t="s">
        <v>1701</v>
      </c>
      <c r="C4" t="s">
        <v>1702</v>
      </c>
      <c r="D4" t="s">
        <v>1702</v>
      </c>
      <c r="E4" t="s">
        <v>1703</v>
      </c>
      <c r="G4" t="s">
        <v>1704</v>
      </c>
      <c r="H4" t="s">
        <v>225</v>
      </c>
      <c r="I4" t="s">
        <v>1708</v>
      </c>
      <c r="J4" s="99">
        <v>0.1713682282</v>
      </c>
      <c r="K4" t="s">
        <v>1706</v>
      </c>
      <c r="L4" t="e">
        <v>#N/A</v>
      </c>
      <c r="M4" t="e">
        <f t="shared" si="0"/>
        <v>#N/A</v>
      </c>
    </row>
    <row r="5" spans="1:13" x14ac:dyDescent="0.25">
      <c r="A5">
        <v>1</v>
      </c>
      <c r="B5" t="s">
        <v>1701</v>
      </c>
      <c r="C5" t="s">
        <v>1702</v>
      </c>
      <c r="D5" t="s">
        <v>1702</v>
      </c>
      <c r="E5" t="s">
        <v>1703</v>
      </c>
      <c r="G5" t="s">
        <v>1704</v>
      </c>
      <c r="H5" t="s">
        <v>225</v>
      </c>
      <c r="I5" t="s">
        <v>1709</v>
      </c>
      <c r="J5" s="99">
        <v>8.1093894E-3</v>
      </c>
      <c r="K5" t="s">
        <v>1706</v>
      </c>
      <c r="L5" t="e">
        <v>#N/A</v>
      </c>
      <c r="M5" t="e">
        <f t="shared" si="0"/>
        <v>#N/A</v>
      </c>
    </row>
    <row r="6" spans="1:13" x14ac:dyDescent="0.25">
      <c r="A6">
        <v>1</v>
      </c>
      <c r="B6" t="s">
        <v>1701</v>
      </c>
      <c r="C6" t="s">
        <v>1702</v>
      </c>
      <c r="D6" t="s">
        <v>1702</v>
      </c>
      <c r="E6" t="s">
        <v>1703</v>
      </c>
      <c r="G6" t="s">
        <v>1710</v>
      </c>
      <c r="H6" t="s">
        <v>225</v>
      </c>
      <c r="I6" t="s">
        <v>1705</v>
      </c>
      <c r="J6" s="99">
        <v>2.884662847</v>
      </c>
      <c r="K6" t="s">
        <v>1711</v>
      </c>
      <c r="L6" t="e">
        <v>#N/A</v>
      </c>
      <c r="M6" t="e">
        <f t="shared" si="0"/>
        <v>#N/A</v>
      </c>
    </row>
    <row r="7" spans="1:13" x14ac:dyDescent="0.25">
      <c r="A7">
        <v>1</v>
      </c>
      <c r="B7" t="s">
        <v>1701</v>
      </c>
      <c r="C7" t="s">
        <v>1702</v>
      </c>
      <c r="D7" t="s">
        <v>1702</v>
      </c>
      <c r="E7" t="s">
        <v>1703</v>
      </c>
      <c r="G7" t="s">
        <v>1710</v>
      </c>
      <c r="H7" t="s">
        <v>225</v>
      </c>
      <c r="I7" t="s">
        <v>1707</v>
      </c>
      <c r="J7" s="99">
        <v>2.637360379</v>
      </c>
      <c r="K7" t="s">
        <v>1711</v>
      </c>
      <c r="L7" t="e">
        <v>#N/A</v>
      </c>
      <c r="M7" t="e">
        <f t="shared" si="0"/>
        <v>#N/A</v>
      </c>
    </row>
    <row r="8" spans="1:13" x14ac:dyDescent="0.25">
      <c r="A8">
        <v>1</v>
      </c>
      <c r="B8" t="s">
        <v>1701</v>
      </c>
      <c r="C8" t="s">
        <v>1702</v>
      </c>
      <c r="D8" t="s">
        <v>1702</v>
      </c>
      <c r="E8" t="s">
        <v>1703</v>
      </c>
      <c r="G8" t="s">
        <v>1710</v>
      </c>
      <c r="H8" t="s">
        <v>225</v>
      </c>
      <c r="I8" t="s">
        <v>1708</v>
      </c>
      <c r="J8" s="99">
        <v>0.23612852940000001</v>
      </c>
      <c r="K8" t="s">
        <v>1711</v>
      </c>
      <c r="L8" t="e">
        <v>#N/A</v>
      </c>
      <c r="M8" t="e">
        <f t="shared" si="0"/>
        <v>#N/A</v>
      </c>
    </row>
    <row r="9" spans="1:13" x14ac:dyDescent="0.25">
      <c r="A9">
        <v>1</v>
      </c>
      <c r="B9" t="s">
        <v>1701</v>
      </c>
      <c r="C9" t="s">
        <v>1702</v>
      </c>
      <c r="D9" t="s">
        <v>1702</v>
      </c>
      <c r="E9" t="s">
        <v>1703</v>
      </c>
      <c r="G9" t="s">
        <v>1710</v>
      </c>
      <c r="H9" t="s">
        <v>225</v>
      </c>
      <c r="I9" t="s">
        <v>1709</v>
      </c>
      <c r="J9" s="99">
        <v>1.11739393E-2</v>
      </c>
      <c r="K9" t="s">
        <v>1711</v>
      </c>
      <c r="L9" t="e">
        <v>#N/A</v>
      </c>
      <c r="M9" t="e">
        <f t="shared" si="0"/>
        <v>#N/A</v>
      </c>
    </row>
    <row r="10" spans="1:13" x14ac:dyDescent="0.25">
      <c r="A10">
        <v>1</v>
      </c>
      <c r="B10" t="s">
        <v>1701</v>
      </c>
      <c r="C10" t="s">
        <v>1702</v>
      </c>
      <c r="D10" t="s">
        <v>1702</v>
      </c>
      <c r="E10" t="s">
        <v>1703</v>
      </c>
      <c r="G10" t="s">
        <v>1712</v>
      </c>
      <c r="H10" t="s">
        <v>225</v>
      </c>
      <c r="I10" t="s">
        <v>1705</v>
      </c>
      <c r="J10" s="99">
        <v>2.1718999060000002</v>
      </c>
      <c r="K10" t="s">
        <v>1713</v>
      </c>
      <c r="L10" t="e">
        <v>#N/A</v>
      </c>
      <c r="M10" t="e">
        <f t="shared" si="0"/>
        <v>#N/A</v>
      </c>
    </row>
    <row r="11" spans="1:13" x14ac:dyDescent="0.25">
      <c r="A11">
        <v>1</v>
      </c>
      <c r="B11" t="s">
        <v>1701</v>
      </c>
      <c r="C11" t="s">
        <v>1702</v>
      </c>
      <c r="D11" t="s">
        <v>1702</v>
      </c>
      <c r="E11" t="s">
        <v>1703</v>
      </c>
      <c r="G11" t="s">
        <v>1712</v>
      </c>
      <c r="H11" t="s">
        <v>225</v>
      </c>
      <c r="I11" t="s">
        <v>1707</v>
      </c>
      <c r="J11" s="99">
        <v>1.991009477</v>
      </c>
      <c r="K11" t="s">
        <v>1713</v>
      </c>
      <c r="L11" t="e">
        <v>#N/A</v>
      </c>
      <c r="M11" t="e">
        <f t="shared" si="0"/>
        <v>#N/A</v>
      </c>
    </row>
    <row r="12" spans="1:13" x14ac:dyDescent="0.25">
      <c r="A12">
        <v>1</v>
      </c>
      <c r="B12" t="s">
        <v>1701</v>
      </c>
      <c r="C12" t="s">
        <v>1702</v>
      </c>
      <c r="D12" t="s">
        <v>1702</v>
      </c>
      <c r="E12" t="s">
        <v>1703</v>
      </c>
      <c r="G12" t="s">
        <v>1712</v>
      </c>
      <c r="H12" t="s">
        <v>225</v>
      </c>
      <c r="I12" t="s">
        <v>1708</v>
      </c>
      <c r="J12" s="99">
        <v>0.17271720430000001</v>
      </c>
      <c r="K12" t="s">
        <v>1713</v>
      </c>
      <c r="L12" t="e">
        <v>#N/A</v>
      </c>
      <c r="M12" t="e">
        <f t="shared" si="0"/>
        <v>#N/A</v>
      </c>
    </row>
    <row r="13" spans="1:13" x14ac:dyDescent="0.25">
      <c r="A13">
        <v>1</v>
      </c>
      <c r="B13" t="s">
        <v>1701</v>
      </c>
      <c r="C13" t="s">
        <v>1702</v>
      </c>
      <c r="D13" t="s">
        <v>1702</v>
      </c>
      <c r="E13" t="s">
        <v>1703</v>
      </c>
      <c r="G13" t="s">
        <v>1712</v>
      </c>
      <c r="H13" t="s">
        <v>225</v>
      </c>
      <c r="I13" t="s">
        <v>1709</v>
      </c>
      <c r="J13" s="99">
        <v>8.1732248E-3</v>
      </c>
      <c r="K13" t="s">
        <v>1713</v>
      </c>
      <c r="L13" t="e">
        <v>#N/A</v>
      </c>
      <c r="M13" t="e">
        <f t="shared" si="0"/>
        <v>#N/A</v>
      </c>
    </row>
    <row r="14" spans="1:13" x14ac:dyDescent="0.25">
      <c r="A14">
        <v>1</v>
      </c>
      <c r="B14" t="s">
        <v>1701</v>
      </c>
      <c r="C14" t="s">
        <v>1702</v>
      </c>
      <c r="D14" t="s">
        <v>1702</v>
      </c>
      <c r="E14" t="s">
        <v>1703</v>
      </c>
      <c r="G14" t="s">
        <v>1714</v>
      </c>
      <c r="H14" t="s">
        <v>225</v>
      </c>
      <c r="I14" t="s">
        <v>1705</v>
      </c>
      <c r="J14" s="99">
        <v>1.5479483629999999</v>
      </c>
      <c r="K14" t="s">
        <v>1715</v>
      </c>
      <c r="L14" t="e">
        <v>#N/A</v>
      </c>
      <c r="M14" t="e">
        <f t="shared" si="0"/>
        <v>#N/A</v>
      </c>
    </row>
    <row r="15" spans="1:13" x14ac:dyDescent="0.25">
      <c r="A15">
        <v>1</v>
      </c>
      <c r="B15" t="s">
        <v>1701</v>
      </c>
      <c r="C15" t="s">
        <v>1702</v>
      </c>
      <c r="D15" t="s">
        <v>1702</v>
      </c>
      <c r="E15" t="s">
        <v>1703</v>
      </c>
      <c r="G15" t="s">
        <v>1714</v>
      </c>
      <c r="H15" t="s">
        <v>225</v>
      </c>
      <c r="I15" t="s">
        <v>1707</v>
      </c>
      <c r="J15" s="99">
        <v>1.4204478730000001</v>
      </c>
      <c r="K15" t="s">
        <v>1715</v>
      </c>
      <c r="L15" t="e">
        <v>#N/A</v>
      </c>
      <c r="M15" t="e">
        <f t="shared" si="0"/>
        <v>#N/A</v>
      </c>
    </row>
    <row r="16" spans="1:13" x14ac:dyDescent="0.25">
      <c r="A16">
        <v>1</v>
      </c>
      <c r="B16" t="s">
        <v>1701</v>
      </c>
      <c r="C16" t="s">
        <v>1702</v>
      </c>
      <c r="D16" t="s">
        <v>1702</v>
      </c>
      <c r="E16" t="s">
        <v>1703</v>
      </c>
      <c r="G16" t="s">
        <v>1714</v>
      </c>
      <c r="H16" t="s">
        <v>225</v>
      </c>
      <c r="I16" t="s">
        <v>1708</v>
      </c>
      <c r="J16" s="99">
        <v>0.1217395986</v>
      </c>
      <c r="K16" t="s">
        <v>1715</v>
      </c>
      <c r="L16" t="e">
        <v>#N/A</v>
      </c>
      <c r="M16" t="e">
        <f t="shared" si="0"/>
        <v>#N/A</v>
      </c>
    </row>
    <row r="17" spans="1:13" x14ac:dyDescent="0.25">
      <c r="A17">
        <v>1</v>
      </c>
      <c r="B17" t="s">
        <v>1701</v>
      </c>
      <c r="C17" t="s">
        <v>1702</v>
      </c>
      <c r="D17" t="s">
        <v>1702</v>
      </c>
      <c r="E17" t="s">
        <v>1703</v>
      </c>
      <c r="G17" t="s">
        <v>1714</v>
      </c>
      <c r="H17" t="s">
        <v>225</v>
      </c>
      <c r="I17" t="s">
        <v>1709</v>
      </c>
      <c r="J17" s="99">
        <v>5.7608917000000004E-3</v>
      </c>
      <c r="K17" t="s">
        <v>1715</v>
      </c>
      <c r="L17" t="e">
        <v>#N/A</v>
      </c>
      <c r="M17" t="e">
        <f t="shared" si="0"/>
        <v>#N/A</v>
      </c>
    </row>
    <row r="18" spans="1:13" x14ac:dyDescent="0.25">
      <c r="A18">
        <v>1</v>
      </c>
      <c r="B18" t="s">
        <v>1701</v>
      </c>
      <c r="C18" t="s">
        <v>1702</v>
      </c>
      <c r="D18" t="s">
        <v>1702</v>
      </c>
      <c r="E18" t="s">
        <v>1716</v>
      </c>
      <c r="G18" t="s">
        <v>1704</v>
      </c>
      <c r="H18" t="s">
        <v>225</v>
      </c>
      <c r="I18" t="s">
        <v>1705</v>
      </c>
      <c r="J18" s="99">
        <v>2.073583996</v>
      </c>
      <c r="K18" t="s">
        <v>1717</v>
      </c>
      <c r="L18" t="e">
        <v>#N/A</v>
      </c>
      <c r="M18" t="e">
        <f t="shared" si="0"/>
        <v>#N/A</v>
      </c>
    </row>
    <row r="19" spans="1:13" x14ac:dyDescent="0.25">
      <c r="A19">
        <v>1</v>
      </c>
      <c r="B19" t="s">
        <v>1701</v>
      </c>
      <c r="C19" t="s">
        <v>1702</v>
      </c>
      <c r="D19" t="s">
        <v>1702</v>
      </c>
      <c r="E19" t="s">
        <v>1716</v>
      </c>
      <c r="G19" t="s">
        <v>1704</v>
      </c>
      <c r="H19" t="s">
        <v>225</v>
      </c>
      <c r="I19" t="s">
        <v>1707</v>
      </c>
      <c r="J19" s="99">
        <v>2.059035293</v>
      </c>
      <c r="K19" t="s">
        <v>1717</v>
      </c>
      <c r="L19" t="e">
        <v>#N/A</v>
      </c>
      <c r="M19" t="e">
        <f t="shared" si="0"/>
        <v>#N/A</v>
      </c>
    </row>
    <row r="20" spans="1:13" x14ac:dyDescent="0.25">
      <c r="A20">
        <v>1</v>
      </c>
      <c r="B20" t="s">
        <v>1701</v>
      </c>
      <c r="C20" t="s">
        <v>1702</v>
      </c>
      <c r="D20" t="s">
        <v>1702</v>
      </c>
      <c r="E20" t="s">
        <v>1716</v>
      </c>
      <c r="G20" t="s">
        <v>1704</v>
      </c>
      <c r="H20" t="s">
        <v>225</v>
      </c>
      <c r="I20" t="s">
        <v>1708</v>
      </c>
      <c r="J20" s="99">
        <v>6.0127482000000001E-3</v>
      </c>
      <c r="K20" t="s">
        <v>1717</v>
      </c>
      <c r="L20" t="e">
        <v>#N/A</v>
      </c>
      <c r="M20" t="e">
        <f t="shared" si="0"/>
        <v>#N/A</v>
      </c>
    </row>
    <row r="21" spans="1:13" x14ac:dyDescent="0.25">
      <c r="A21">
        <v>1</v>
      </c>
      <c r="B21" t="s">
        <v>1701</v>
      </c>
      <c r="C21" t="s">
        <v>1702</v>
      </c>
      <c r="D21" t="s">
        <v>1702</v>
      </c>
      <c r="E21" t="s">
        <v>1716</v>
      </c>
      <c r="G21" t="s">
        <v>1704</v>
      </c>
      <c r="H21" t="s">
        <v>225</v>
      </c>
      <c r="I21" t="s">
        <v>1709</v>
      </c>
      <c r="J21" s="99">
        <v>8.5359549999999996E-3</v>
      </c>
      <c r="K21" t="s">
        <v>1717</v>
      </c>
      <c r="L21" t="e">
        <v>#N/A</v>
      </c>
      <c r="M21" t="e">
        <f t="shared" si="0"/>
        <v>#N/A</v>
      </c>
    </row>
    <row r="22" spans="1:13" x14ac:dyDescent="0.25">
      <c r="A22">
        <v>1</v>
      </c>
      <c r="B22" t="s">
        <v>1701</v>
      </c>
      <c r="C22" t="s">
        <v>1702</v>
      </c>
      <c r="D22" t="s">
        <v>1702</v>
      </c>
      <c r="E22" t="s">
        <v>1716</v>
      </c>
      <c r="G22" t="s">
        <v>1710</v>
      </c>
      <c r="H22" t="s">
        <v>225</v>
      </c>
      <c r="I22" t="s">
        <v>1705</v>
      </c>
      <c r="J22" s="99">
        <v>2.656405269</v>
      </c>
      <c r="K22" t="s">
        <v>1718</v>
      </c>
      <c r="L22" t="e">
        <v>#N/A</v>
      </c>
      <c r="M22" t="e">
        <f t="shared" si="0"/>
        <v>#N/A</v>
      </c>
    </row>
    <row r="23" spans="1:13" x14ac:dyDescent="0.25">
      <c r="A23">
        <v>1</v>
      </c>
      <c r="B23" t="s">
        <v>1701</v>
      </c>
      <c r="C23" t="s">
        <v>1702</v>
      </c>
      <c r="D23" t="s">
        <v>1702</v>
      </c>
      <c r="E23" t="s">
        <v>1716</v>
      </c>
      <c r="G23" t="s">
        <v>1710</v>
      </c>
      <c r="H23" t="s">
        <v>225</v>
      </c>
      <c r="I23" t="s">
        <v>1707</v>
      </c>
      <c r="J23" s="99">
        <v>2.637360379</v>
      </c>
      <c r="K23" t="s">
        <v>1718</v>
      </c>
      <c r="L23" t="e">
        <v>#N/A</v>
      </c>
      <c r="M23" t="e">
        <f t="shared" si="0"/>
        <v>#N/A</v>
      </c>
    </row>
    <row r="24" spans="1:13" x14ac:dyDescent="0.25">
      <c r="A24">
        <v>1</v>
      </c>
      <c r="B24" t="s">
        <v>1701</v>
      </c>
      <c r="C24" t="s">
        <v>1702</v>
      </c>
      <c r="D24" t="s">
        <v>1702</v>
      </c>
      <c r="E24" t="s">
        <v>1716</v>
      </c>
      <c r="G24" t="s">
        <v>1710</v>
      </c>
      <c r="H24" t="s">
        <v>225</v>
      </c>
      <c r="I24" t="s">
        <v>1708</v>
      </c>
      <c r="J24" s="99">
        <v>7.8709509999999993E-3</v>
      </c>
      <c r="K24" t="s">
        <v>1718</v>
      </c>
      <c r="L24" t="e">
        <v>#N/A</v>
      </c>
      <c r="M24" t="e">
        <f t="shared" si="0"/>
        <v>#N/A</v>
      </c>
    </row>
    <row r="25" spans="1:13" x14ac:dyDescent="0.25">
      <c r="A25">
        <v>1</v>
      </c>
      <c r="B25" t="s">
        <v>1701</v>
      </c>
      <c r="C25" t="s">
        <v>1702</v>
      </c>
      <c r="D25" t="s">
        <v>1702</v>
      </c>
      <c r="E25" t="s">
        <v>1716</v>
      </c>
      <c r="G25" t="s">
        <v>1710</v>
      </c>
      <c r="H25" t="s">
        <v>225</v>
      </c>
      <c r="I25" t="s">
        <v>1709</v>
      </c>
      <c r="J25" s="99">
        <v>1.11739393E-2</v>
      </c>
      <c r="K25" t="s">
        <v>1718</v>
      </c>
      <c r="L25" t="e">
        <v>#N/A</v>
      </c>
      <c r="M25" t="e">
        <f t="shared" si="0"/>
        <v>#N/A</v>
      </c>
    </row>
    <row r="26" spans="1:13" x14ac:dyDescent="0.25">
      <c r="A26">
        <v>1</v>
      </c>
      <c r="B26" t="s">
        <v>1701</v>
      </c>
      <c r="C26" t="s">
        <v>1702</v>
      </c>
      <c r="D26" t="s">
        <v>1702</v>
      </c>
      <c r="E26" t="s">
        <v>1716</v>
      </c>
      <c r="G26" t="s">
        <v>1712</v>
      </c>
      <c r="H26" t="s">
        <v>225</v>
      </c>
      <c r="I26" t="s">
        <v>1705</v>
      </c>
      <c r="J26" s="99">
        <v>2.004939942</v>
      </c>
      <c r="K26" t="s">
        <v>1719</v>
      </c>
      <c r="L26" t="e">
        <v>#N/A</v>
      </c>
      <c r="M26" t="e">
        <f t="shared" si="0"/>
        <v>#N/A</v>
      </c>
    </row>
    <row r="27" spans="1:13" x14ac:dyDescent="0.25">
      <c r="A27">
        <v>1</v>
      </c>
      <c r="B27" t="s">
        <v>1701</v>
      </c>
      <c r="C27" t="s">
        <v>1702</v>
      </c>
      <c r="D27" t="s">
        <v>1702</v>
      </c>
      <c r="E27" t="s">
        <v>1716</v>
      </c>
      <c r="G27" t="s">
        <v>1712</v>
      </c>
      <c r="H27" t="s">
        <v>225</v>
      </c>
      <c r="I27" t="s">
        <v>1707</v>
      </c>
      <c r="J27" s="99">
        <v>1.991009477</v>
      </c>
      <c r="K27" t="s">
        <v>1719</v>
      </c>
      <c r="L27" t="e">
        <v>#N/A</v>
      </c>
      <c r="M27" t="e">
        <f t="shared" si="0"/>
        <v>#N/A</v>
      </c>
    </row>
    <row r="28" spans="1:13" x14ac:dyDescent="0.25">
      <c r="A28">
        <v>1</v>
      </c>
      <c r="B28" t="s">
        <v>1701</v>
      </c>
      <c r="C28" t="s">
        <v>1702</v>
      </c>
      <c r="D28" t="s">
        <v>1702</v>
      </c>
      <c r="E28" t="s">
        <v>1716</v>
      </c>
      <c r="G28" t="s">
        <v>1712</v>
      </c>
      <c r="H28" t="s">
        <v>225</v>
      </c>
      <c r="I28" t="s">
        <v>1708</v>
      </c>
      <c r="J28" s="99">
        <v>5.7572400999999999E-3</v>
      </c>
      <c r="K28" t="s">
        <v>1719</v>
      </c>
      <c r="L28" t="e">
        <v>#N/A</v>
      </c>
      <c r="M28" t="e">
        <f t="shared" si="0"/>
        <v>#N/A</v>
      </c>
    </row>
    <row r="29" spans="1:13" x14ac:dyDescent="0.25">
      <c r="A29">
        <v>1</v>
      </c>
      <c r="B29" t="s">
        <v>1701</v>
      </c>
      <c r="C29" t="s">
        <v>1702</v>
      </c>
      <c r="D29" t="s">
        <v>1702</v>
      </c>
      <c r="E29" t="s">
        <v>1716</v>
      </c>
      <c r="G29" t="s">
        <v>1712</v>
      </c>
      <c r="H29" t="s">
        <v>225</v>
      </c>
      <c r="I29" t="s">
        <v>1709</v>
      </c>
      <c r="J29" s="99">
        <v>8.1732248E-3</v>
      </c>
      <c r="K29" t="s">
        <v>1719</v>
      </c>
      <c r="L29" t="e">
        <v>#N/A</v>
      </c>
      <c r="M29" t="e">
        <f t="shared" si="0"/>
        <v>#N/A</v>
      </c>
    </row>
    <row r="30" spans="1:13" x14ac:dyDescent="0.25">
      <c r="A30">
        <v>1</v>
      </c>
      <c r="B30" t="s">
        <v>1701</v>
      </c>
      <c r="C30" t="s">
        <v>1702</v>
      </c>
      <c r="D30" t="s">
        <v>1702</v>
      </c>
      <c r="E30" t="s">
        <v>1716</v>
      </c>
      <c r="G30" t="s">
        <v>1714</v>
      </c>
      <c r="H30" t="s">
        <v>225</v>
      </c>
      <c r="I30" t="s">
        <v>1705</v>
      </c>
      <c r="J30" s="99">
        <v>1.430266751</v>
      </c>
      <c r="K30" t="s">
        <v>1720</v>
      </c>
      <c r="L30" t="e">
        <v>#N/A</v>
      </c>
      <c r="M30" t="e">
        <f t="shared" si="0"/>
        <v>#N/A</v>
      </c>
    </row>
    <row r="31" spans="1:13" x14ac:dyDescent="0.25">
      <c r="A31">
        <v>1</v>
      </c>
      <c r="B31" t="s">
        <v>1701</v>
      </c>
      <c r="C31" t="s">
        <v>1702</v>
      </c>
      <c r="D31" t="s">
        <v>1702</v>
      </c>
      <c r="E31" t="s">
        <v>1716</v>
      </c>
      <c r="G31" t="s">
        <v>1714</v>
      </c>
      <c r="H31" t="s">
        <v>225</v>
      </c>
      <c r="I31" t="s">
        <v>1707</v>
      </c>
      <c r="J31" s="99">
        <v>1.4204478730000001</v>
      </c>
      <c r="K31" t="s">
        <v>1720</v>
      </c>
      <c r="L31" t="e">
        <v>#N/A</v>
      </c>
      <c r="M31" t="e">
        <f t="shared" si="0"/>
        <v>#N/A</v>
      </c>
    </row>
    <row r="32" spans="1:13" x14ac:dyDescent="0.25">
      <c r="A32">
        <v>1</v>
      </c>
      <c r="B32" t="s">
        <v>1701</v>
      </c>
      <c r="C32" t="s">
        <v>1702</v>
      </c>
      <c r="D32" t="s">
        <v>1702</v>
      </c>
      <c r="E32" t="s">
        <v>1716</v>
      </c>
      <c r="G32" t="s">
        <v>1714</v>
      </c>
      <c r="H32" t="s">
        <v>225</v>
      </c>
      <c r="I32" t="s">
        <v>1708</v>
      </c>
      <c r="J32" s="99">
        <v>4.0579865999999997E-3</v>
      </c>
      <c r="K32" t="s">
        <v>1720</v>
      </c>
      <c r="L32" t="e">
        <v>#N/A</v>
      </c>
      <c r="M32" t="e">
        <f t="shared" si="0"/>
        <v>#N/A</v>
      </c>
    </row>
    <row r="33" spans="1:13" x14ac:dyDescent="0.25">
      <c r="A33">
        <v>1</v>
      </c>
      <c r="B33" t="s">
        <v>1701</v>
      </c>
      <c r="C33" t="s">
        <v>1702</v>
      </c>
      <c r="D33" t="s">
        <v>1702</v>
      </c>
      <c r="E33" t="s">
        <v>1716</v>
      </c>
      <c r="G33" t="s">
        <v>1714</v>
      </c>
      <c r="H33" t="s">
        <v>225</v>
      </c>
      <c r="I33" t="s">
        <v>1709</v>
      </c>
      <c r="J33" s="99">
        <v>5.7608917000000004E-3</v>
      </c>
      <c r="K33" t="s">
        <v>1720</v>
      </c>
      <c r="L33" t="e">
        <v>#N/A</v>
      </c>
      <c r="M33" t="e">
        <f t="shared" si="0"/>
        <v>#N/A</v>
      </c>
    </row>
    <row r="34" spans="1:13" x14ac:dyDescent="0.25">
      <c r="A34">
        <v>1</v>
      </c>
      <c r="B34" t="s">
        <v>1701</v>
      </c>
      <c r="C34" t="s">
        <v>1702</v>
      </c>
      <c r="D34" t="s">
        <v>1702</v>
      </c>
      <c r="E34" t="s">
        <v>1716</v>
      </c>
      <c r="G34" t="s">
        <v>393</v>
      </c>
      <c r="H34" t="s">
        <v>1721</v>
      </c>
      <c r="I34" t="s">
        <v>1705</v>
      </c>
      <c r="J34" s="99">
        <v>2.6798584679999999</v>
      </c>
      <c r="K34" t="s">
        <v>1722</v>
      </c>
      <c r="L34" t="s">
        <v>1723</v>
      </c>
      <c r="M34" t="str">
        <f t="shared" si="0"/>
        <v>CO₂-eStat_Fuel_NZ_St_Diesel</v>
      </c>
    </row>
    <row r="35" spans="1:13" x14ac:dyDescent="0.25">
      <c r="A35">
        <v>1</v>
      </c>
      <c r="B35" t="s">
        <v>1701</v>
      </c>
      <c r="C35" t="s">
        <v>1702</v>
      </c>
      <c r="D35" t="s">
        <v>1702</v>
      </c>
      <c r="E35" t="s">
        <v>1716</v>
      </c>
      <c r="G35" t="s">
        <v>393</v>
      </c>
      <c r="H35" t="s">
        <v>1721</v>
      </c>
      <c r="I35" t="s">
        <v>1707</v>
      </c>
      <c r="J35" s="99">
        <v>2.6638053400000001</v>
      </c>
      <c r="K35" t="s">
        <v>1722</v>
      </c>
      <c r="L35" t="s">
        <v>1723</v>
      </c>
      <c r="M35" t="str">
        <f t="shared" si="0"/>
        <v>CO₂Stat_Fuel_NZ_St_Diesel</v>
      </c>
    </row>
    <row r="36" spans="1:13" x14ac:dyDescent="0.25">
      <c r="A36">
        <v>1</v>
      </c>
      <c r="B36" t="s">
        <v>1701</v>
      </c>
      <c r="C36" t="s">
        <v>1702</v>
      </c>
      <c r="D36" t="s">
        <v>1702</v>
      </c>
      <c r="E36" t="s">
        <v>1716</v>
      </c>
      <c r="G36" t="s">
        <v>393</v>
      </c>
      <c r="H36" t="s">
        <v>1721</v>
      </c>
      <c r="I36" t="s">
        <v>1708</v>
      </c>
      <c r="J36" s="99">
        <v>1.0238896500000001E-2</v>
      </c>
      <c r="K36" t="s">
        <v>1722</v>
      </c>
      <c r="L36" t="s">
        <v>1723</v>
      </c>
      <c r="M36" t="str">
        <f t="shared" si="0"/>
        <v>CH₄Stat_Fuel_NZ_St_Diesel</v>
      </c>
    </row>
    <row r="37" spans="1:13" x14ac:dyDescent="0.25">
      <c r="A37">
        <v>1</v>
      </c>
      <c r="B37" t="s">
        <v>1701</v>
      </c>
      <c r="C37" t="s">
        <v>1702</v>
      </c>
      <c r="D37" t="s">
        <v>1702</v>
      </c>
      <c r="E37" t="s">
        <v>1716</v>
      </c>
      <c r="G37" t="s">
        <v>393</v>
      </c>
      <c r="H37" t="s">
        <v>1721</v>
      </c>
      <c r="I37" t="s">
        <v>1709</v>
      </c>
      <c r="J37" s="99">
        <v>5.8142304999999998E-3</v>
      </c>
      <c r="K37" t="s">
        <v>1722</v>
      </c>
      <c r="L37" t="s">
        <v>1723</v>
      </c>
      <c r="M37" t="str">
        <f t="shared" si="0"/>
        <v>N₂OStat_Fuel_NZ_St_Diesel</v>
      </c>
    </row>
    <row r="38" spans="1:13" x14ac:dyDescent="0.25">
      <c r="A38">
        <v>1</v>
      </c>
      <c r="B38" t="s">
        <v>1701</v>
      </c>
      <c r="C38" t="s">
        <v>1702</v>
      </c>
      <c r="D38" t="s">
        <v>1702</v>
      </c>
      <c r="E38" t="s">
        <v>1716</v>
      </c>
      <c r="G38" t="s">
        <v>238</v>
      </c>
      <c r="H38" t="s">
        <v>225</v>
      </c>
      <c r="I38" t="s">
        <v>1705</v>
      </c>
      <c r="J38" s="99">
        <v>2.9716350970000001</v>
      </c>
      <c r="K38" t="s">
        <v>1724</v>
      </c>
      <c r="L38" t="s">
        <v>1725</v>
      </c>
      <c r="M38" t="str">
        <f t="shared" si="0"/>
        <v>CO₂-eDerived</v>
      </c>
    </row>
    <row r="39" spans="1:13" x14ac:dyDescent="0.25">
      <c r="A39">
        <v>1</v>
      </c>
      <c r="B39" t="s">
        <v>1701</v>
      </c>
      <c r="C39" t="s">
        <v>1702</v>
      </c>
      <c r="D39" t="s">
        <v>1702</v>
      </c>
      <c r="E39" t="s">
        <v>1716</v>
      </c>
      <c r="G39" t="s">
        <v>238</v>
      </c>
      <c r="H39" t="s">
        <v>225</v>
      </c>
      <c r="I39" t="s">
        <v>1707</v>
      </c>
      <c r="J39" s="99">
        <v>2.9637263470000001</v>
      </c>
      <c r="K39" t="s">
        <v>1724</v>
      </c>
      <c r="L39" t="s">
        <v>1725</v>
      </c>
      <c r="M39" t="str">
        <f t="shared" si="0"/>
        <v>CO₂Derived</v>
      </c>
    </row>
    <row r="40" spans="1:13" x14ac:dyDescent="0.25">
      <c r="A40">
        <v>1</v>
      </c>
      <c r="B40" t="s">
        <v>1701</v>
      </c>
      <c r="C40" t="s">
        <v>1702</v>
      </c>
      <c r="D40" t="s">
        <v>1702</v>
      </c>
      <c r="E40" t="s">
        <v>1716</v>
      </c>
      <c r="G40" t="s">
        <v>238</v>
      </c>
      <c r="H40" t="s">
        <v>225</v>
      </c>
      <c r="I40" t="s">
        <v>1708</v>
      </c>
      <c r="J40" s="99">
        <v>6.6499999999999997E-3</v>
      </c>
      <c r="K40" t="s">
        <v>1724</v>
      </c>
      <c r="L40" t="s">
        <v>1725</v>
      </c>
      <c r="M40" t="str">
        <f t="shared" si="0"/>
        <v>CH₄Derived</v>
      </c>
    </row>
    <row r="41" spans="1:13" x14ac:dyDescent="0.25">
      <c r="A41">
        <v>1</v>
      </c>
      <c r="B41" t="s">
        <v>1701</v>
      </c>
      <c r="C41" t="s">
        <v>1702</v>
      </c>
      <c r="D41" t="s">
        <v>1702</v>
      </c>
      <c r="E41" t="s">
        <v>1716</v>
      </c>
      <c r="G41" t="s">
        <v>238</v>
      </c>
      <c r="H41" t="s">
        <v>225</v>
      </c>
      <c r="I41" t="s">
        <v>1709</v>
      </c>
      <c r="J41" s="99">
        <v>1.2587500000000001E-3</v>
      </c>
      <c r="K41" t="s">
        <v>1724</v>
      </c>
      <c r="L41" t="s">
        <v>1725</v>
      </c>
      <c r="M41" t="str">
        <f t="shared" si="0"/>
        <v>N₂ODerived</v>
      </c>
    </row>
    <row r="42" spans="1:13" x14ac:dyDescent="0.25">
      <c r="A42">
        <v>1</v>
      </c>
      <c r="B42" t="s">
        <v>1701</v>
      </c>
      <c r="C42" t="s">
        <v>1702</v>
      </c>
      <c r="D42" t="s">
        <v>1702</v>
      </c>
      <c r="E42" t="s">
        <v>1716</v>
      </c>
      <c r="G42" t="s">
        <v>1726</v>
      </c>
      <c r="H42" t="s">
        <v>1721</v>
      </c>
      <c r="I42" t="s">
        <v>1705</v>
      </c>
      <c r="J42" s="99">
        <v>3.0535917270000001</v>
      </c>
      <c r="K42" t="s">
        <v>1727</v>
      </c>
      <c r="L42" t="e">
        <v>#N/A</v>
      </c>
      <c r="M42" t="e">
        <f t="shared" si="0"/>
        <v>#N/A</v>
      </c>
    </row>
    <row r="43" spans="1:13" x14ac:dyDescent="0.25">
      <c r="A43">
        <v>1</v>
      </c>
      <c r="B43" t="s">
        <v>1701</v>
      </c>
      <c r="C43" t="s">
        <v>1702</v>
      </c>
      <c r="D43" t="s">
        <v>1702</v>
      </c>
      <c r="E43" t="s">
        <v>1716</v>
      </c>
      <c r="G43" t="s">
        <v>1726</v>
      </c>
      <c r="H43" t="s">
        <v>1721</v>
      </c>
      <c r="I43" t="s">
        <v>1707</v>
      </c>
      <c r="J43" s="99">
        <v>3.0366014039999998</v>
      </c>
      <c r="K43" t="s">
        <v>1727</v>
      </c>
      <c r="L43" t="e">
        <v>#N/A</v>
      </c>
      <c r="M43" t="e">
        <f t="shared" si="0"/>
        <v>#N/A</v>
      </c>
    </row>
    <row r="44" spans="1:13" x14ac:dyDescent="0.25">
      <c r="A44">
        <v>1</v>
      </c>
      <c r="B44" t="s">
        <v>1701</v>
      </c>
      <c r="C44" t="s">
        <v>1702</v>
      </c>
      <c r="D44" t="s">
        <v>1702</v>
      </c>
      <c r="E44" t="s">
        <v>1716</v>
      </c>
      <c r="G44" t="s">
        <v>1726</v>
      </c>
      <c r="H44" t="s">
        <v>1721</v>
      </c>
      <c r="I44" t="s">
        <v>1708</v>
      </c>
      <c r="J44" s="99">
        <v>1.08366525E-2</v>
      </c>
      <c r="K44" t="s">
        <v>1727</v>
      </c>
      <c r="L44" t="e">
        <v>#N/A</v>
      </c>
      <c r="M44" t="e">
        <f t="shared" si="0"/>
        <v>#N/A</v>
      </c>
    </row>
    <row r="45" spans="1:13" x14ac:dyDescent="0.25">
      <c r="A45">
        <v>1</v>
      </c>
      <c r="B45" t="s">
        <v>1701</v>
      </c>
      <c r="C45" t="s">
        <v>1702</v>
      </c>
      <c r="D45" t="s">
        <v>1702</v>
      </c>
      <c r="E45" t="s">
        <v>1716</v>
      </c>
      <c r="G45" t="s">
        <v>1726</v>
      </c>
      <c r="H45" t="s">
        <v>1721</v>
      </c>
      <c r="I45" t="s">
        <v>1709</v>
      </c>
      <c r="J45" s="99">
        <v>6.1536704999999997E-3</v>
      </c>
      <c r="K45" t="s">
        <v>1727</v>
      </c>
      <c r="L45" t="e">
        <v>#N/A</v>
      </c>
      <c r="M45" t="e">
        <f t="shared" si="0"/>
        <v>#N/A</v>
      </c>
    </row>
    <row r="46" spans="1:13" x14ac:dyDescent="0.25">
      <c r="A46">
        <v>1</v>
      </c>
      <c r="B46" t="s">
        <v>1701</v>
      </c>
      <c r="C46" t="s">
        <v>1702</v>
      </c>
      <c r="D46" t="s">
        <v>1702</v>
      </c>
      <c r="E46" t="s">
        <v>1716</v>
      </c>
      <c r="G46" t="s">
        <v>1728</v>
      </c>
      <c r="H46" t="s">
        <v>1721</v>
      </c>
      <c r="I46" t="s">
        <v>1705</v>
      </c>
      <c r="J46" s="99">
        <v>2.970880948</v>
      </c>
      <c r="K46" t="s">
        <v>1729</v>
      </c>
      <c r="L46" t="e">
        <v>#N/A</v>
      </c>
      <c r="M46" t="e">
        <f t="shared" si="0"/>
        <v>#N/A</v>
      </c>
    </row>
    <row r="47" spans="1:13" x14ac:dyDescent="0.25">
      <c r="A47">
        <v>1</v>
      </c>
      <c r="B47" t="s">
        <v>1701</v>
      </c>
      <c r="C47" t="s">
        <v>1702</v>
      </c>
      <c r="D47" t="s">
        <v>1702</v>
      </c>
      <c r="E47" t="s">
        <v>1716</v>
      </c>
      <c r="G47" t="s">
        <v>1728</v>
      </c>
      <c r="H47" t="s">
        <v>1721</v>
      </c>
      <c r="I47" t="s">
        <v>1707</v>
      </c>
      <c r="J47" s="99">
        <v>2.9540095900000001</v>
      </c>
      <c r="K47" t="s">
        <v>1729</v>
      </c>
      <c r="L47" t="e">
        <v>#N/A</v>
      </c>
      <c r="M47" t="e">
        <f t="shared" si="0"/>
        <v>#N/A</v>
      </c>
    </row>
    <row r="48" spans="1:13" x14ac:dyDescent="0.25">
      <c r="A48">
        <v>1</v>
      </c>
      <c r="B48" t="s">
        <v>1701</v>
      </c>
      <c r="C48" t="s">
        <v>1702</v>
      </c>
      <c r="D48" t="s">
        <v>1702</v>
      </c>
      <c r="E48" t="s">
        <v>1716</v>
      </c>
      <c r="G48" t="s">
        <v>1728</v>
      </c>
      <c r="H48" t="s">
        <v>1721</v>
      </c>
      <c r="I48" t="s">
        <v>1708</v>
      </c>
      <c r="J48" s="99">
        <v>1.0760775E-2</v>
      </c>
      <c r="K48" t="s">
        <v>1729</v>
      </c>
      <c r="L48" t="e">
        <v>#N/A</v>
      </c>
      <c r="M48" t="e">
        <f t="shared" si="0"/>
        <v>#N/A</v>
      </c>
    </row>
    <row r="49" spans="1:13" x14ac:dyDescent="0.25">
      <c r="A49">
        <v>1</v>
      </c>
      <c r="B49" t="s">
        <v>1701</v>
      </c>
      <c r="C49" t="s">
        <v>1702</v>
      </c>
      <c r="D49" t="s">
        <v>1702</v>
      </c>
      <c r="E49" t="s">
        <v>1716</v>
      </c>
      <c r="G49" t="s">
        <v>1728</v>
      </c>
      <c r="H49" t="s">
        <v>1721</v>
      </c>
      <c r="I49" t="s">
        <v>1709</v>
      </c>
      <c r="J49" s="99">
        <v>6.1105828999999997E-3</v>
      </c>
      <c r="K49" t="s">
        <v>1729</v>
      </c>
      <c r="L49" t="e">
        <v>#N/A</v>
      </c>
      <c r="M49" t="e">
        <f t="shared" si="0"/>
        <v>#N/A</v>
      </c>
    </row>
    <row r="50" spans="1:13" x14ac:dyDescent="0.25">
      <c r="A50">
        <v>1</v>
      </c>
      <c r="B50" t="s">
        <v>1701</v>
      </c>
      <c r="C50" t="s">
        <v>1702</v>
      </c>
      <c r="D50" t="s">
        <v>1702</v>
      </c>
      <c r="E50" t="s">
        <v>1716</v>
      </c>
      <c r="G50" t="s">
        <v>250</v>
      </c>
      <c r="H50" t="s">
        <v>125</v>
      </c>
      <c r="I50" t="s">
        <v>1705</v>
      </c>
      <c r="J50" s="99">
        <v>0.1951479317</v>
      </c>
      <c r="K50" t="s">
        <v>1730</v>
      </c>
      <c r="L50" t="s">
        <v>1731</v>
      </c>
      <c r="M50" t="str">
        <f t="shared" si="0"/>
        <v>CO₂-eGAS_NZ_NG</v>
      </c>
    </row>
    <row r="51" spans="1:13" x14ac:dyDescent="0.25">
      <c r="A51">
        <v>1</v>
      </c>
      <c r="B51" t="s">
        <v>1701</v>
      </c>
      <c r="C51" t="s">
        <v>1702</v>
      </c>
      <c r="D51" t="s">
        <v>1702</v>
      </c>
      <c r="E51" t="s">
        <v>1716</v>
      </c>
      <c r="G51" t="s">
        <v>250</v>
      </c>
      <c r="H51" t="s">
        <v>125</v>
      </c>
      <c r="I51" t="s">
        <v>1707</v>
      </c>
      <c r="J51" s="99">
        <v>0.19460847170000001</v>
      </c>
      <c r="K51" t="s">
        <v>1730</v>
      </c>
      <c r="L51" t="s">
        <v>1731</v>
      </c>
      <c r="M51" t="str">
        <f t="shared" si="0"/>
        <v>CO₂GAS_NZ_NG</v>
      </c>
    </row>
    <row r="52" spans="1:13" x14ac:dyDescent="0.25">
      <c r="A52">
        <v>1</v>
      </c>
      <c r="B52" t="s">
        <v>1701</v>
      </c>
      <c r="C52" t="s">
        <v>1702</v>
      </c>
      <c r="D52" t="s">
        <v>1702</v>
      </c>
      <c r="E52" t="s">
        <v>1716</v>
      </c>
      <c r="G52" t="s">
        <v>250</v>
      </c>
      <c r="H52" t="s">
        <v>125</v>
      </c>
      <c r="I52" t="s">
        <v>1708</v>
      </c>
      <c r="J52" s="99">
        <v>4.5360000000000002E-4</v>
      </c>
      <c r="K52" t="s">
        <v>1730</v>
      </c>
      <c r="L52" t="s">
        <v>1731</v>
      </c>
      <c r="M52" t="str">
        <f t="shared" si="0"/>
        <v>CH₄GAS_NZ_NG</v>
      </c>
    </row>
    <row r="53" spans="1:13" x14ac:dyDescent="0.25">
      <c r="A53">
        <v>1</v>
      </c>
      <c r="B53" t="s">
        <v>1701</v>
      </c>
      <c r="C53" t="s">
        <v>1702</v>
      </c>
      <c r="D53" t="s">
        <v>1702</v>
      </c>
      <c r="E53" t="s">
        <v>1716</v>
      </c>
      <c r="G53" t="s">
        <v>250</v>
      </c>
      <c r="H53" t="s">
        <v>125</v>
      </c>
      <c r="I53" t="s">
        <v>1709</v>
      </c>
      <c r="J53" s="99">
        <v>8.5859999999999994E-5</v>
      </c>
      <c r="K53" t="s">
        <v>1730</v>
      </c>
      <c r="L53" t="s">
        <v>1731</v>
      </c>
      <c r="M53" t="str">
        <f t="shared" si="0"/>
        <v>N₂OGAS_NZ_NG</v>
      </c>
    </row>
    <row r="54" spans="1:13" x14ac:dyDescent="0.25">
      <c r="A54">
        <v>1</v>
      </c>
      <c r="B54" t="s">
        <v>1701</v>
      </c>
      <c r="C54" t="s">
        <v>1702</v>
      </c>
      <c r="D54" t="s">
        <v>1702</v>
      </c>
      <c r="E54" t="s">
        <v>1716</v>
      </c>
      <c r="G54" t="s">
        <v>250</v>
      </c>
      <c r="H54" t="s">
        <v>1732</v>
      </c>
      <c r="I54" t="s">
        <v>1705</v>
      </c>
      <c r="J54" s="99">
        <v>54.20775879</v>
      </c>
      <c r="K54" t="s">
        <v>1733</v>
      </c>
      <c r="L54" t="s">
        <v>1731</v>
      </c>
      <c r="M54" t="str">
        <f t="shared" si="0"/>
        <v>CO₂-eGAS_NZ_NG</v>
      </c>
    </row>
    <row r="55" spans="1:13" x14ac:dyDescent="0.25">
      <c r="A55">
        <v>1</v>
      </c>
      <c r="B55" t="s">
        <v>1701</v>
      </c>
      <c r="C55" t="s">
        <v>1702</v>
      </c>
      <c r="D55" t="s">
        <v>1702</v>
      </c>
      <c r="E55" t="s">
        <v>1716</v>
      </c>
      <c r="G55" t="s">
        <v>250</v>
      </c>
      <c r="H55" t="s">
        <v>1732</v>
      </c>
      <c r="I55" t="s">
        <v>1707</v>
      </c>
      <c r="J55" s="99">
        <v>54.057908789999999</v>
      </c>
      <c r="K55" t="s">
        <v>1733</v>
      </c>
      <c r="L55" t="s">
        <v>1731</v>
      </c>
      <c r="M55" t="str">
        <f t="shared" si="0"/>
        <v>CO₂GAS_NZ_NG</v>
      </c>
    </row>
    <row r="56" spans="1:13" x14ac:dyDescent="0.25">
      <c r="A56">
        <v>1</v>
      </c>
      <c r="B56" t="s">
        <v>1701</v>
      </c>
      <c r="C56" t="s">
        <v>1702</v>
      </c>
      <c r="D56" t="s">
        <v>1702</v>
      </c>
      <c r="E56" t="s">
        <v>1716</v>
      </c>
      <c r="G56" t="s">
        <v>250</v>
      </c>
      <c r="H56" t="s">
        <v>1732</v>
      </c>
      <c r="I56" t="s">
        <v>1708</v>
      </c>
      <c r="J56" s="99">
        <v>0.126</v>
      </c>
      <c r="K56" t="s">
        <v>1733</v>
      </c>
      <c r="L56" t="s">
        <v>1731</v>
      </c>
      <c r="M56" t="str">
        <f t="shared" si="0"/>
        <v>CH₄GAS_NZ_NG</v>
      </c>
    </row>
    <row r="57" spans="1:13" x14ac:dyDescent="0.25">
      <c r="A57">
        <v>1</v>
      </c>
      <c r="B57" t="s">
        <v>1701</v>
      </c>
      <c r="C57" t="s">
        <v>1702</v>
      </c>
      <c r="D57" t="s">
        <v>1702</v>
      </c>
      <c r="E57" t="s">
        <v>1716</v>
      </c>
      <c r="G57" t="s">
        <v>250</v>
      </c>
      <c r="H57" t="s">
        <v>1732</v>
      </c>
      <c r="I57" t="s">
        <v>1709</v>
      </c>
      <c r="J57" s="99">
        <v>2.385E-2</v>
      </c>
      <c r="K57" t="s">
        <v>1733</v>
      </c>
      <c r="L57" t="s">
        <v>1731</v>
      </c>
      <c r="M57" t="str">
        <f t="shared" si="0"/>
        <v>N₂OGAS_NZ_NG</v>
      </c>
    </row>
    <row r="58" spans="1:13" x14ac:dyDescent="0.25">
      <c r="A58">
        <v>1</v>
      </c>
      <c r="B58" t="s">
        <v>1701</v>
      </c>
      <c r="C58" t="s">
        <v>1702</v>
      </c>
      <c r="D58" t="s">
        <v>1702</v>
      </c>
      <c r="E58" t="s">
        <v>1734</v>
      </c>
      <c r="G58" t="s">
        <v>1704</v>
      </c>
      <c r="H58" t="s">
        <v>225</v>
      </c>
      <c r="I58" t="s">
        <v>1705</v>
      </c>
      <c r="J58" s="99">
        <v>1.9326757059999999</v>
      </c>
      <c r="K58" t="s">
        <v>1735</v>
      </c>
      <c r="L58" t="e">
        <v>#N/A</v>
      </c>
      <c r="M58" t="e">
        <f t="shared" si="0"/>
        <v>#N/A</v>
      </c>
    </row>
    <row r="59" spans="1:13" x14ac:dyDescent="0.25">
      <c r="A59">
        <v>1</v>
      </c>
      <c r="B59" t="s">
        <v>1701</v>
      </c>
      <c r="C59" t="s">
        <v>1702</v>
      </c>
      <c r="D59" t="s">
        <v>1702</v>
      </c>
      <c r="E59" t="s">
        <v>1734</v>
      </c>
      <c r="G59" t="s">
        <v>1704</v>
      </c>
      <c r="H59" t="s">
        <v>225</v>
      </c>
      <c r="I59" t="s">
        <v>1707</v>
      </c>
      <c r="J59" s="99">
        <v>1.9191969760000001</v>
      </c>
      <c r="K59" t="s">
        <v>1735</v>
      </c>
      <c r="L59" t="e">
        <v>#N/A</v>
      </c>
      <c r="M59" t="e">
        <f t="shared" si="0"/>
        <v>#N/A</v>
      </c>
    </row>
    <row r="60" spans="1:13" x14ac:dyDescent="0.25">
      <c r="A60">
        <v>1</v>
      </c>
      <c r="B60" t="s">
        <v>1701</v>
      </c>
      <c r="C60" t="s">
        <v>1702</v>
      </c>
      <c r="D60" t="s">
        <v>1702</v>
      </c>
      <c r="E60" t="s">
        <v>1734</v>
      </c>
      <c r="G60" t="s">
        <v>1704</v>
      </c>
      <c r="H60" t="s">
        <v>225</v>
      </c>
      <c r="I60" t="s">
        <v>1708</v>
      </c>
      <c r="J60" s="99">
        <v>5.5705451999999997E-3</v>
      </c>
      <c r="K60" t="s">
        <v>1735</v>
      </c>
      <c r="L60" t="e">
        <v>#N/A</v>
      </c>
      <c r="M60" t="e">
        <f t="shared" si="0"/>
        <v>#N/A</v>
      </c>
    </row>
    <row r="61" spans="1:13" x14ac:dyDescent="0.25">
      <c r="A61">
        <v>1</v>
      </c>
      <c r="B61" t="s">
        <v>1701</v>
      </c>
      <c r="C61" t="s">
        <v>1702</v>
      </c>
      <c r="D61" t="s">
        <v>1702</v>
      </c>
      <c r="E61" t="s">
        <v>1734</v>
      </c>
      <c r="G61" t="s">
        <v>1704</v>
      </c>
      <c r="H61" t="s">
        <v>225</v>
      </c>
      <c r="I61" t="s">
        <v>1709</v>
      </c>
      <c r="J61" s="99">
        <v>7.9081845999999997E-3</v>
      </c>
      <c r="K61" t="s">
        <v>1735</v>
      </c>
      <c r="L61" t="e">
        <v>#N/A</v>
      </c>
      <c r="M61" t="e">
        <f t="shared" si="0"/>
        <v>#N/A</v>
      </c>
    </row>
    <row r="62" spans="1:13" x14ac:dyDescent="0.25">
      <c r="A62">
        <v>1</v>
      </c>
      <c r="B62" t="s">
        <v>1701</v>
      </c>
      <c r="C62" t="s">
        <v>1702</v>
      </c>
      <c r="D62" t="s">
        <v>1702</v>
      </c>
      <c r="E62" t="s">
        <v>1734</v>
      </c>
      <c r="G62" t="s">
        <v>1710</v>
      </c>
      <c r="H62" t="s">
        <v>225</v>
      </c>
      <c r="I62" t="s">
        <v>1705</v>
      </c>
      <c r="J62" s="99">
        <v>2.656405269</v>
      </c>
      <c r="K62" t="s">
        <v>1736</v>
      </c>
      <c r="L62" t="e">
        <v>#N/A</v>
      </c>
      <c r="M62" t="e">
        <f t="shared" si="0"/>
        <v>#N/A</v>
      </c>
    </row>
    <row r="63" spans="1:13" x14ac:dyDescent="0.25">
      <c r="A63">
        <v>1</v>
      </c>
      <c r="B63" t="s">
        <v>1701</v>
      </c>
      <c r="C63" t="s">
        <v>1702</v>
      </c>
      <c r="D63" t="s">
        <v>1702</v>
      </c>
      <c r="E63" t="s">
        <v>1734</v>
      </c>
      <c r="G63" t="s">
        <v>1710</v>
      </c>
      <c r="H63" t="s">
        <v>225</v>
      </c>
      <c r="I63" t="s">
        <v>1707</v>
      </c>
      <c r="J63" s="99">
        <v>2.637360379</v>
      </c>
      <c r="K63" t="s">
        <v>1736</v>
      </c>
      <c r="L63" t="e">
        <v>#N/A</v>
      </c>
      <c r="M63" t="e">
        <f t="shared" si="0"/>
        <v>#N/A</v>
      </c>
    </row>
    <row r="64" spans="1:13" x14ac:dyDescent="0.25">
      <c r="A64">
        <v>1</v>
      </c>
      <c r="B64" t="s">
        <v>1701</v>
      </c>
      <c r="C64" t="s">
        <v>1702</v>
      </c>
      <c r="D64" t="s">
        <v>1702</v>
      </c>
      <c r="E64" t="s">
        <v>1734</v>
      </c>
      <c r="G64" t="s">
        <v>1710</v>
      </c>
      <c r="H64" t="s">
        <v>225</v>
      </c>
      <c r="I64" t="s">
        <v>1708</v>
      </c>
      <c r="J64" s="99">
        <v>7.8709509999999993E-3</v>
      </c>
      <c r="K64" t="s">
        <v>1736</v>
      </c>
      <c r="L64" t="e">
        <v>#N/A</v>
      </c>
      <c r="M64" t="e">
        <f t="shared" si="0"/>
        <v>#N/A</v>
      </c>
    </row>
    <row r="65" spans="1:13" x14ac:dyDescent="0.25">
      <c r="A65">
        <v>1</v>
      </c>
      <c r="B65" t="s">
        <v>1701</v>
      </c>
      <c r="C65" t="s">
        <v>1702</v>
      </c>
      <c r="D65" t="s">
        <v>1702</v>
      </c>
      <c r="E65" t="s">
        <v>1734</v>
      </c>
      <c r="G65" t="s">
        <v>1710</v>
      </c>
      <c r="H65" t="s">
        <v>225</v>
      </c>
      <c r="I65" t="s">
        <v>1709</v>
      </c>
      <c r="J65" s="99">
        <v>1.11739393E-2</v>
      </c>
      <c r="K65" t="s">
        <v>1736</v>
      </c>
      <c r="L65" t="e">
        <v>#N/A</v>
      </c>
      <c r="M65" t="e">
        <f t="shared" si="0"/>
        <v>#N/A</v>
      </c>
    </row>
    <row r="66" spans="1:13" x14ac:dyDescent="0.25">
      <c r="A66">
        <v>1</v>
      </c>
      <c r="B66" t="s">
        <v>1701</v>
      </c>
      <c r="C66" t="s">
        <v>1702</v>
      </c>
      <c r="D66" t="s">
        <v>1702</v>
      </c>
      <c r="E66" t="s">
        <v>1734</v>
      </c>
      <c r="G66" t="s">
        <v>1712</v>
      </c>
      <c r="H66" t="s">
        <v>225</v>
      </c>
      <c r="I66" t="s">
        <v>1705</v>
      </c>
      <c r="J66" s="99">
        <v>2.004939942</v>
      </c>
      <c r="K66" t="s">
        <v>1737</v>
      </c>
      <c r="L66" t="e">
        <v>#N/A</v>
      </c>
      <c r="M66" t="e">
        <f t="shared" si="0"/>
        <v>#N/A</v>
      </c>
    </row>
    <row r="67" spans="1:13" x14ac:dyDescent="0.25">
      <c r="A67">
        <v>1</v>
      </c>
      <c r="B67" t="s">
        <v>1701</v>
      </c>
      <c r="C67" t="s">
        <v>1702</v>
      </c>
      <c r="D67" t="s">
        <v>1702</v>
      </c>
      <c r="E67" t="s">
        <v>1734</v>
      </c>
      <c r="G67" t="s">
        <v>1712</v>
      </c>
      <c r="H67" t="s">
        <v>225</v>
      </c>
      <c r="I67" t="s">
        <v>1707</v>
      </c>
      <c r="J67" s="99">
        <v>1.991009477</v>
      </c>
      <c r="K67" t="s">
        <v>1737</v>
      </c>
      <c r="L67" t="e">
        <v>#N/A</v>
      </c>
      <c r="M67" t="e">
        <f t="shared" ref="M67:M130" si="1">I67&amp;L67</f>
        <v>#N/A</v>
      </c>
    </row>
    <row r="68" spans="1:13" x14ac:dyDescent="0.25">
      <c r="A68">
        <v>1</v>
      </c>
      <c r="B68" t="s">
        <v>1701</v>
      </c>
      <c r="C68" t="s">
        <v>1702</v>
      </c>
      <c r="D68" t="s">
        <v>1702</v>
      </c>
      <c r="E68" t="s">
        <v>1734</v>
      </c>
      <c r="G68" t="s">
        <v>1712</v>
      </c>
      <c r="H68" t="s">
        <v>225</v>
      </c>
      <c r="I68" t="s">
        <v>1708</v>
      </c>
      <c r="J68" s="99">
        <v>5.7572400999999999E-3</v>
      </c>
      <c r="K68" t="s">
        <v>1737</v>
      </c>
      <c r="L68" t="e">
        <v>#N/A</v>
      </c>
      <c r="M68" t="e">
        <f t="shared" si="1"/>
        <v>#N/A</v>
      </c>
    </row>
    <row r="69" spans="1:13" x14ac:dyDescent="0.25">
      <c r="A69">
        <v>1</v>
      </c>
      <c r="B69" t="s">
        <v>1701</v>
      </c>
      <c r="C69" t="s">
        <v>1702</v>
      </c>
      <c r="D69" t="s">
        <v>1702</v>
      </c>
      <c r="E69" t="s">
        <v>1734</v>
      </c>
      <c r="G69" t="s">
        <v>1712</v>
      </c>
      <c r="H69" t="s">
        <v>225</v>
      </c>
      <c r="I69" t="s">
        <v>1709</v>
      </c>
      <c r="J69" s="99">
        <v>8.1732248E-3</v>
      </c>
      <c r="K69" t="s">
        <v>1737</v>
      </c>
      <c r="L69" t="e">
        <v>#N/A</v>
      </c>
      <c r="M69" t="e">
        <f t="shared" si="1"/>
        <v>#N/A</v>
      </c>
    </row>
    <row r="70" spans="1:13" x14ac:dyDescent="0.25">
      <c r="A70">
        <v>1</v>
      </c>
      <c r="B70" t="s">
        <v>1701</v>
      </c>
      <c r="C70" t="s">
        <v>1702</v>
      </c>
      <c r="D70" t="s">
        <v>1702</v>
      </c>
      <c r="E70" t="s">
        <v>1734</v>
      </c>
      <c r="G70" t="s">
        <v>1714</v>
      </c>
      <c r="H70" t="s">
        <v>225</v>
      </c>
      <c r="I70" t="s">
        <v>1705</v>
      </c>
      <c r="J70" s="99">
        <v>1.430266751</v>
      </c>
      <c r="K70" t="s">
        <v>1738</v>
      </c>
      <c r="L70" t="e">
        <v>#N/A</v>
      </c>
      <c r="M70" t="e">
        <f t="shared" si="1"/>
        <v>#N/A</v>
      </c>
    </row>
    <row r="71" spans="1:13" x14ac:dyDescent="0.25">
      <c r="A71">
        <v>1</v>
      </c>
      <c r="B71" t="s">
        <v>1701</v>
      </c>
      <c r="C71" t="s">
        <v>1702</v>
      </c>
      <c r="D71" t="s">
        <v>1702</v>
      </c>
      <c r="E71" t="s">
        <v>1734</v>
      </c>
      <c r="G71" t="s">
        <v>1714</v>
      </c>
      <c r="H71" t="s">
        <v>225</v>
      </c>
      <c r="I71" t="s">
        <v>1707</v>
      </c>
      <c r="J71" s="99">
        <v>1.4204478730000001</v>
      </c>
      <c r="K71" t="s">
        <v>1738</v>
      </c>
      <c r="L71" t="e">
        <v>#N/A</v>
      </c>
      <c r="M71" t="e">
        <f t="shared" si="1"/>
        <v>#N/A</v>
      </c>
    </row>
    <row r="72" spans="1:13" x14ac:dyDescent="0.25">
      <c r="A72">
        <v>1</v>
      </c>
      <c r="B72" t="s">
        <v>1701</v>
      </c>
      <c r="C72" t="s">
        <v>1702</v>
      </c>
      <c r="D72" t="s">
        <v>1702</v>
      </c>
      <c r="E72" t="s">
        <v>1734</v>
      </c>
      <c r="G72" t="s">
        <v>1714</v>
      </c>
      <c r="H72" t="s">
        <v>225</v>
      </c>
      <c r="I72" t="s">
        <v>1708</v>
      </c>
      <c r="J72" s="99">
        <v>4.0579865999999997E-3</v>
      </c>
      <c r="K72" t="s">
        <v>1738</v>
      </c>
      <c r="L72" t="e">
        <v>#N/A</v>
      </c>
      <c r="M72" t="e">
        <f t="shared" si="1"/>
        <v>#N/A</v>
      </c>
    </row>
    <row r="73" spans="1:13" x14ac:dyDescent="0.25">
      <c r="A73">
        <v>1</v>
      </c>
      <c r="B73" t="s">
        <v>1701</v>
      </c>
      <c r="C73" t="s">
        <v>1702</v>
      </c>
      <c r="D73" t="s">
        <v>1702</v>
      </c>
      <c r="E73" t="s">
        <v>1734</v>
      </c>
      <c r="G73" t="s">
        <v>1714</v>
      </c>
      <c r="H73" t="s">
        <v>225</v>
      </c>
      <c r="I73" t="s">
        <v>1709</v>
      </c>
      <c r="J73" s="99">
        <v>5.7608917000000004E-3</v>
      </c>
      <c r="K73" t="s">
        <v>1738</v>
      </c>
      <c r="L73" t="e">
        <v>#N/A</v>
      </c>
      <c r="M73" t="e">
        <f t="shared" si="1"/>
        <v>#N/A</v>
      </c>
    </row>
    <row r="74" spans="1:13" x14ac:dyDescent="0.25">
      <c r="A74">
        <v>1</v>
      </c>
      <c r="B74" t="s">
        <v>1701</v>
      </c>
      <c r="C74" t="s">
        <v>1702</v>
      </c>
      <c r="D74" t="s">
        <v>1702</v>
      </c>
      <c r="E74" t="s">
        <v>1734</v>
      </c>
      <c r="G74" t="s">
        <v>393</v>
      </c>
      <c r="H74" t="s">
        <v>1721</v>
      </c>
      <c r="I74" t="s">
        <v>1705</v>
      </c>
      <c r="J74" s="99">
        <v>2.6726912399999998</v>
      </c>
      <c r="K74" t="s">
        <v>1739</v>
      </c>
      <c r="L74" t="e">
        <v>#N/A</v>
      </c>
      <c r="M74" t="e">
        <f t="shared" si="1"/>
        <v>#N/A</v>
      </c>
    </row>
    <row r="75" spans="1:13" x14ac:dyDescent="0.25">
      <c r="A75">
        <v>1</v>
      </c>
      <c r="B75" t="s">
        <v>1701</v>
      </c>
      <c r="C75" t="s">
        <v>1702</v>
      </c>
      <c r="D75" t="s">
        <v>1702</v>
      </c>
      <c r="E75" t="s">
        <v>1734</v>
      </c>
      <c r="G75" t="s">
        <v>393</v>
      </c>
      <c r="H75" t="s">
        <v>1721</v>
      </c>
      <c r="I75" t="s">
        <v>1707</v>
      </c>
      <c r="J75" s="99">
        <v>2.6638053400000001</v>
      </c>
      <c r="K75" t="s">
        <v>1739</v>
      </c>
      <c r="L75" t="e">
        <v>#N/A</v>
      </c>
      <c r="M75" t="e">
        <f t="shared" si="1"/>
        <v>#N/A</v>
      </c>
    </row>
    <row r="76" spans="1:13" x14ac:dyDescent="0.25">
      <c r="A76">
        <v>1</v>
      </c>
      <c r="B76" t="s">
        <v>1701</v>
      </c>
      <c r="C76" t="s">
        <v>1702</v>
      </c>
      <c r="D76" t="s">
        <v>1702</v>
      </c>
      <c r="E76" t="s">
        <v>1734</v>
      </c>
      <c r="G76" t="s">
        <v>393</v>
      </c>
      <c r="H76" t="s">
        <v>1721</v>
      </c>
      <c r="I76" t="s">
        <v>1708</v>
      </c>
      <c r="J76" s="99">
        <v>3.071669E-3</v>
      </c>
      <c r="K76" t="s">
        <v>1739</v>
      </c>
      <c r="L76" t="e">
        <v>#N/A</v>
      </c>
      <c r="M76" t="e">
        <f t="shared" si="1"/>
        <v>#N/A</v>
      </c>
    </row>
    <row r="77" spans="1:13" x14ac:dyDescent="0.25">
      <c r="A77">
        <v>1</v>
      </c>
      <c r="B77" t="s">
        <v>1701</v>
      </c>
      <c r="C77" t="s">
        <v>1702</v>
      </c>
      <c r="D77" t="s">
        <v>1702</v>
      </c>
      <c r="E77" t="s">
        <v>1734</v>
      </c>
      <c r="G77" t="s">
        <v>393</v>
      </c>
      <c r="H77" t="s">
        <v>1721</v>
      </c>
      <c r="I77" t="s">
        <v>1709</v>
      </c>
      <c r="J77" s="99">
        <v>5.8142304999999998E-3</v>
      </c>
      <c r="K77" t="s">
        <v>1739</v>
      </c>
      <c r="L77" t="e">
        <v>#N/A</v>
      </c>
      <c r="M77" t="e">
        <f t="shared" si="1"/>
        <v>#N/A</v>
      </c>
    </row>
    <row r="78" spans="1:13" x14ac:dyDescent="0.25">
      <c r="A78">
        <v>1</v>
      </c>
      <c r="B78" t="s">
        <v>1701</v>
      </c>
      <c r="C78" t="s">
        <v>1702</v>
      </c>
      <c r="D78" t="s">
        <v>1702</v>
      </c>
      <c r="E78" t="s">
        <v>1734</v>
      </c>
      <c r="G78" t="s">
        <v>238</v>
      </c>
      <c r="H78" t="s">
        <v>225</v>
      </c>
      <c r="I78" t="s">
        <v>1705</v>
      </c>
      <c r="J78" s="99">
        <v>2.9663150969999998</v>
      </c>
      <c r="K78" t="s">
        <v>1740</v>
      </c>
      <c r="L78" t="e">
        <v>#N/A</v>
      </c>
      <c r="M78" t="e">
        <f t="shared" si="1"/>
        <v>#N/A</v>
      </c>
    </row>
    <row r="79" spans="1:13" x14ac:dyDescent="0.25">
      <c r="A79">
        <v>1</v>
      </c>
      <c r="B79" t="s">
        <v>1701</v>
      </c>
      <c r="C79" t="s">
        <v>1702</v>
      </c>
      <c r="D79" t="s">
        <v>1702</v>
      </c>
      <c r="E79" t="s">
        <v>1734</v>
      </c>
      <c r="G79" t="s">
        <v>238</v>
      </c>
      <c r="H79" t="s">
        <v>225</v>
      </c>
      <c r="I79" t="s">
        <v>1707</v>
      </c>
      <c r="J79" s="99">
        <v>2.9637263470000001</v>
      </c>
      <c r="K79" t="s">
        <v>1740</v>
      </c>
      <c r="L79" t="e">
        <v>#N/A</v>
      </c>
      <c r="M79" t="e">
        <f t="shared" si="1"/>
        <v>#N/A</v>
      </c>
    </row>
    <row r="80" spans="1:13" x14ac:dyDescent="0.25">
      <c r="A80">
        <v>1</v>
      </c>
      <c r="B80" t="s">
        <v>1701</v>
      </c>
      <c r="C80" t="s">
        <v>1702</v>
      </c>
      <c r="D80" t="s">
        <v>1702</v>
      </c>
      <c r="E80" t="s">
        <v>1734</v>
      </c>
      <c r="G80" t="s">
        <v>238</v>
      </c>
      <c r="H80" t="s">
        <v>225</v>
      </c>
      <c r="I80" t="s">
        <v>1708</v>
      </c>
      <c r="J80" s="99">
        <v>1.33E-3</v>
      </c>
      <c r="K80" t="s">
        <v>1740</v>
      </c>
      <c r="L80" t="e">
        <v>#N/A</v>
      </c>
      <c r="M80" t="e">
        <f t="shared" si="1"/>
        <v>#N/A</v>
      </c>
    </row>
    <row r="81" spans="1:13" x14ac:dyDescent="0.25">
      <c r="A81">
        <v>1</v>
      </c>
      <c r="B81" t="s">
        <v>1701</v>
      </c>
      <c r="C81" t="s">
        <v>1702</v>
      </c>
      <c r="D81" t="s">
        <v>1702</v>
      </c>
      <c r="E81" t="s">
        <v>1734</v>
      </c>
      <c r="G81" t="s">
        <v>238</v>
      </c>
      <c r="H81" t="s">
        <v>225</v>
      </c>
      <c r="I81" t="s">
        <v>1709</v>
      </c>
      <c r="J81" s="99">
        <v>1.2587500000000001E-3</v>
      </c>
      <c r="K81" t="s">
        <v>1740</v>
      </c>
      <c r="L81" t="e">
        <v>#N/A</v>
      </c>
      <c r="M81" t="e">
        <f t="shared" si="1"/>
        <v>#N/A</v>
      </c>
    </row>
    <row r="82" spans="1:13" x14ac:dyDescent="0.25">
      <c r="A82">
        <v>1</v>
      </c>
      <c r="B82" t="s">
        <v>1701</v>
      </c>
      <c r="C82" t="s">
        <v>1702</v>
      </c>
      <c r="D82" t="s">
        <v>1702</v>
      </c>
      <c r="E82" t="s">
        <v>1734</v>
      </c>
      <c r="G82" t="s">
        <v>1726</v>
      </c>
      <c r="H82" t="s">
        <v>1721</v>
      </c>
      <c r="I82" t="s">
        <v>1705</v>
      </c>
      <c r="J82" s="99">
        <v>3.0460060699999998</v>
      </c>
      <c r="K82" t="s">
        <v>1741</v>
      </c>
      <c r="L82" t="e">
        <v>#N/A</v>
      </c>
      <c r="M82" t="e">
        <f t="shared" si="1"/>
        <v>#N/A</v>
      </c>
    </row>
    <row r="83" spans="1:13" x14ac:dyDescent="0.25">
      <c r="A83">
        <v>1</v>
      </c>
      <c r="B83" t="s">
        <v>1701</v>
      </c>
      <c r="C83" t="s">
        <v>1702</v>
      </c>
      <c r="D83" t="s">
        <v>1702</v>
      </c>
      <c r="E83" t="s">
        <v>1734</v>
      </c>
      <c r="G83" t="s">
        <v>1726</v>
      </c>
      <c r="H83" t="s">
        <v>1721</v>
      </c>
      <c r="I83" t="s">
        <v>1707</v>
      </c>
      <c r="J83" s="99">
        <v>3.0366014039999998</v>
      </c>
      <c r="K83" t="s">
        <v>1741</v>
      </c>
      <c r="L83" t="e">
        <v>#N/A</v>
      </c>
      <c r="M83" t="e">
        <f t="shared" si="1"/>
        <v>#N/A</v>
      </c>
    </row>
    <row r="84" spans="1:13" x14ac:dyDescent="0.25">
      <c r="A84">
        <v>1</v>
      </c>
      <c r="B84" t="s">
        <v>1701</v>
      </c>
      <c r="C84" t="s">
        <v>1702</v>
      </c>
      <c r="D84" t="s">
        <v>1702</v>
      </c>
      <c r="E84" t="s">
        <v>1734</v>
      </c>
      <c r="G84" t="s">
        <v>1726</v>
      </c>
      <c r="H84" t="s">
        <v>1721</v>
      </c>
      <c r="I84" t="s">
        <v>1708</v>
      </c>
      <c r="J84" s="99">
        <v>3.2509956999999998E-3</v>
      </c>
      <c r="K84" t="s">
        <v>1741</v>
      </c>
      <c r="L84" t="e">
        <v>#N/A</v>
      </c>
      <c r="M84" t="e">
        <f t="shared" si="1"/>
        <v>#N/A</v>
      </c>
    </row>
    <row r="85" spans="1:13" x14ac:dyDescent="0.25">
      <c r="A85">
        <v>1</v>
      </c>
      <c r="B85" t="s">
        <v>1701</v>
      </c>
      <c r="C85" t="s">
        <v>1702</v>
      </c>
      <c r="D85" t="s">
        <v>1702</v>
      </c>
      <c r="E85" t="s">
        <v>1734</v>
      </c>
      <c r="G85" t="s">
        <v>1726</v>
      </c>
      <c r="H85" t="s">
        <v>1721</v>
      </c>
      <c r="I85" t="s">
        <v>1709</v>
      </c>
      <c r="J85" s="99">
        <v>6.1536704999999997E-3</v>
      </c>
      <c r="K85" t="s">
        <v>1741</v>
      </c>
      <c r="L85" t="e">
        <v>#N/A</v>
      </c>
      <c r="M85" t="e">
        <f t="shared" si="1"/>
        <v>#N/A</v>
      </c>
    </row>
    <row r="86" spans="1:13" x14ac:dyDescent="0.25">
      <c r="A86">
        <v>1</v>
      </c>
      <c r="B86" t="s">
        <v>1701</v>
      </c>
      <c r="C86" t="s">
        <v>1702</v>
      </c>
      <c r="D86" t="s">
        <v>1702</v>
      </c>
      <c r="E86" t="s">
        <v>1734</v>
      </c>
      <c r="G86" t="s">
        <v>1728</v>
      </c>
      <c r="H86" t="s">
        <v>1721</v>
      </c>
      <c r="I86" t="s">
        <v>1705</v>
      </c>
      <c r="J86" s="99">
        <v>2.9633484050000001</v>
      </c>
      <c r="K86" t="s">
        <v>1742</v>
      </c>
      <c r="L86" t="e">
        <v>#N/A</v>
      </c>
      <c r="M86" t="e">
        <f t="shared" si="1"/>
        <v>#N/A</v>
      </c>
    </row>
    <row r="87" spans="1:13" x14ac:dyDescent="0.25">
      <c r="A87">
        <v>1</v>
      </c>
      <c r="B87" t="s">
        <v>1701</v>
      </c>
      <c r="C87" t="s">
        <v>1702</v>
      </c>
      <c r="D87" t="s">
        <v>1702</v>
      </c>
      <c r="E87" t="s">
        <v>1734</v>
      </c>
      <c r="G87" t="s">
        <v>1728</v>
      </c>
      <c r="H87" t="s">
        <v>1721</v>
      </c>
      <c r="I87" t="s">
        <v>1707</v>
      </c>
      <c r="J87" s="99">
        <v>2.9540095900000001</v>
      </c>
      <c r="K87" t="s">
        <v>1742</v>
      </c>
      <c r="L87" t="e">
        <v>#N/A</v>
      </c>
      <c r="M87" t="e">
        <f t="shared" si="1"/>
        <v>#N/A</v>
      </c>
    </row>
    <row r="88" spans="1:13" x14ac:dyDescent="0.25">
      <c r="A88">
        <v>1</v>
      </c>
      <c r="B88" t="s">
        <v>1701</v>
      </c>
      <c r="C88" t="s">
        <v>1702</v>
      </c>
      <c r="D88" t="s">
        <v>1702</v>
      </c>
      <c r="E88" t="s">
        <v>1734</v>
      </c>
      <c r="G88" t="s">
        <v>1728</v>
      </c>
      <c r="H88" t="s">
        <v>1721</v>
      </c>
      <c r="I88" t="s">
        <v>1708</v>
      </c>
      <c r="J88" s="99">
        <v>3.2282324999999999E-3</v>
      </c>
      <c r="K88" t="s">
        <v>1742</v>
      </c>
      <c r="L88" t="e">
        <v>#N/A</v>
      </c>
      <c r="M88" t="e">
        <f t="shared" si="1"/>
        <v>#N/A</v>
      </c>
    </row>
    <row r="89" spans="1:13" x14ac:dyDescent="0.25">
      <c r="A89">
        <v>1</v>
      </c>
      <c r="B89" t="s">
        <v>1701</v>
      </c>
      <c r="C89" t="s">
        <v>1702</v>
      </c>
      <c r="D89" t="s">
        <v>1702</v>
      </c>
      <c r="E89" t="s">
        <v>1734</v>
      </c>
      <c r="G89" t="s">
        <v>1728</v>
      </c>
      <c r="H89" t="s">
        <v>1721</v>
      </c>
      <c r="I89" t="s">
        <v>1709</v>
      </c>
      <c r="J89" s="99">
        <v>6.1105828999999997E-3</v>
      </c>
      <c r="K89" t="s">
        <v>1742</v>
      </c>
      <c r="L89" t="e">
        <v>#N/A</v>
      </c>
      <c r="M89" t="e">
        <f t="shared" si="1"/>
        <v>#N/A</v>
      </c>
    </row>
    <row r="90" spans="1:13" x14ac:dyDescent="0.25">
      <c r="A90">
        <v>1</v>
      </c>
      <c r="B90" t="s">
        <v>1701</v>
      </c>
      <c r="C90" t="s">
        <v>1702</v>
      </c>
      <c r="D90" t="s">
        <v>1702</v>
      </c>
      <c r="E90" t="s">
        <v>1734</v>
      </c>
      <c r="G90" t="s">
        <v>250</v>
      </c>
      <c r="H90" t="s">
        <v>125</v>
      </c>
      <c r="I90" t="s">
        <v>1705</v>
      </c>
      <c r="J90" s="99">
        <v>0.19478505169999999</v>
      </c>
      <c r="K90" t="s">
        <v>1743</v>
      </c>
      <c r="L90">
        <v>0</v>
      </c>
      <c r="M90" t="str">
        <f t="shared" si="1"/>
        <v>CO₂-e0</v>
      </c>
    </row>
    <row r="91" spans="1:13" x14ac:dyDescent="0.25">
      <c r="A91">
        <v>1</v>
      </c>
      <c r="B91" t="s">
        <v>1701</v>
      </c>
      <c r="C91" t="s">
        <v>1702</v>
      </c>
      <c r="D91" t="s">
        <v>1702</v>
      </c>
      <c r="E91" t="s">
        <v>1734</v>
      </c>
      <c r="G91" t="s">
        <v>250</v>
      </c>
      <c r="H91" t="s">
        <v>125</v>
      </c>
      <c r="I91" t="s">
        <v>1707</v>
      </c>
      <c r="J91" s="99">
        <v>0.19460847170000001</v>
      </c>
      <c r="K91" t="s">
        <v>1743</v>
      </c>
      <c r="L91">
        <v>0</v>
      </c>
      <c r="M91" t="str">
        <f t="shared" si="1"/>
        <v>CO₂0</v>
      </c>
    </row>
    <row r="92" spans="1:13" x14ac:dyDescent="0.25">
      <c r="A92">
        <v>1</v>
      </c>
      <c r="B92" t="s">
        <v>1701</v>
      </c>
      <c r="C92" t="s">
        <v>1702</v>
      </c>
      <c r="D92" t="s">
        <v>1702</v>
      </c>
      <c r="E92" t="s">
        <v>1734</v>
      </c>
      <c r="G92" t="s">
        <v>250</v>
      </c>
      <c r="H92" t="s">
        <v>125</v>
      </c>
      <c r="I92" t="s">
        <v>1708</v>
      </c>
      <c r="J92" s="99">
        <v>9.0719999999999999E-5</v>
      </c>
      <c r="K92" t="s">
        <v>1743</v>
      </c>
      <c r="L92">
        <v>0</v>
      </c>
      <c r="M92" t="str">
        <f t="shared" si="1"/>
        <v>CH₄0</v>
      </c>
    </row>
    <row r="93" spans="1:13" x14ac:dyDescent="0.25">
      <c r="A93">
        <v>1</v>
      </c>
      <c r="B93" t="s">
        <v>1701</v>
      </c>
      <c r="C93" t="s">
        <v>1702</v>
      </c>
      <c r="D93" t="s">
        <v>1702</v>
      </c>
      <c r="E93" t="s">
        <v>1734</v>
      </c>
      <c r="G93" t="s">
        <v>250</v>
      </c>
      <c r="H93" t="s">
        <v>125</v>
      </c>
      <c r="I93" t="s">
        <v>1709</v>
      </c>
      <c r="J93" s="99">
        <v>8.5859999999999994E-5</v>
      </c>
      <c r="K93" t="s">
        <v>1743</v>
      </c>
      <c r="L93">
        <v>0</v>
      </c>
      <c r="M93" t="str">
        <f t="shared" si="1"/>
        <v>N₂O0</v>
      </c>
    </row>
    <row r="94" spans="1:13" x14ac:dyDescent="0.25">
      <c r="A94">
        <v>1</v>
      </c>
      <c r="B94" t="s">
        <v>1701</v>
      </c>
      <c r="C94" t="s">
        <v>1702</v>
      </c>
      <c r="D94" t="s">
        <v>1702</v>
      </c>
      <c r="E94" t="s">
        <v>1734</v>
      </c>
      <c r="G94" t="s">
        <v>250</v>
      </c>
      <c r="H94" t="s">
        <v>1732</v>
      </c>
      <c r="I94" t="s">
        <v>1705</v>
      </c>
      <c r="J94" s="99">
        <v>54.10695879</v>
      </c>
      <c r="K94" t="s">
        <v>1744</v>
      </c>
      <c r="L94" t="s">
        <v>1731</v>
      </c>
      <c r="M94" t="str">
        <f t="shared" si="1"/>
        <v>CO₂-eGAS_NZ_NG</v>
      </c>
    </row>
    <row r="95" spans="1:13" x14ac:dyDescent="0.25">
      <c r="A95">
        <v>1</v>
      </c>
      <c r="B95" t="s">
        <v>1701</v>
      </c>
      <c r="C95" t="s">
        <v>1702</v>
      </c>
      <c r="D95" t="s">
        <v>1702</v>
      </c>
      <c r="E95" t="s">
        <v>1734</v>
      </c>
      <c r="G95" t="s">
        <v>250</v>
      </c>
      <c r="H95" t="s">
        <v>1732</v>
      </c>
      <c r="I95" t="s">
        <v>1707</v>
      </c>
      <c r="J95" s="99">
        <v>54.057908789999999</v>
      </c>
      <c r="K95" t="s">
        <v>1744</v>
      </c>
      <c r="L95" t="s">
        <v>1731</v>
      </c>
      <c r="M95" t="str">
        <f t="shared" si="1"/>
        <v>CO₂GAS_NZ_NG</v>
      </c>
    </row>
    <row r="96" spans="1:13" x14ac:dyDescent="0.25">
      <c r="A96">
        <v>1</v>
      </c>
      <c r="B96" t="s">
        <v>1701</v>
      </c>
      <c r="C96" t="s">
        <v>1702</v>
      </c>
      <c r="D96" t="s">
        <v>1702</v>
      </c>
      <c r="E96" t="s">
        <v>1734</v>
      </c>
      <c r="G96" t="s">
        <v>250</v>
      </c>
      <c r="H96" t="s">
        <v>1732</v>
      </c>
      <c r="I96" t="s">
        <v>1708</v>
      </c>
      <c r="J96" s="99">
        <v>2.52E-2</v>
      </c>
      <c r="K96" t="s">
        <v>1744</v>
      </c>
      <c r="L96" t="s">
        <v>1731</v>
      </c>
      <c r="M96" t="str">
        <f t="shared" si="1"/>
        <v>CH₄GAS_NZ_NG</v>
      </c>
    </row>
    <row r="97" spans="1:13" x14ac:dyDescent="0.25">
      <c r="A97">
        <v>1</v>
      </c>
      <c r="B97" t="s">
        <v>1701</v>
      </c>
      <c r="C97" t="s">
        <v>1702</v>
      </c>
      <c r="D97" t="s">
        <v>1702</v>
      </c>
      <c r="E97" t="s">
        <v>1734</v>
      </c>
      <c r="G97" t="s">
        <v>250</v>
      </c>
      <c r="H97" t="s">
        <v>1732</v>
      </c>
      <c r="I97" t="s">
        <v>1709</v>
      </c>
      <c r="J97" s="99">
        <v>2.385E-2</v>
      </c>
      <c r="K97" t="s">
        <v>1744</v>
      </c>
      <c r="L97" t="s">
        <v>1731</v>
      </c>
      <c r="M97" t="str">
        <f t="shared" si="1"/>
        <v>N₂OGAS_NZ_NG</v>
      </c>
    </row>
    <row r="98" spans="1:13" x14ac:dyDescent="0.25">
      <c r="A98">
        <v>1</v>
      </c>
      <c r="B98" t="s">
        <v>1701</v>
      </c>
      <c r="C98" t="s">
        <v>1745</v>
      </c>
      <c r="D98" t="s">
        <v>1745</v>
      </c>
      <c r="E98" t="s">
        <v>1746</v>
      </c>
      <c r="G98" t="s">
        <v>1747</v>
      </c>
      <c r="H98" t="s">
        <v>1721</v>
      </c>
      <c r="I98" t="s">
        <v>1705</v>
      </c>
      <c r="J98" s="99">
        <v>2.3831269239999999</v>
      </c>
      <c r="K98" t="s">
        <v>1748</v>
      </c>
      <c r="L98" t="s">
        <v>1749</v>
      </c>
      <c r="M98" t="str">
        <f t="shared" si="1"/>
        <v>CO₂-eFUELFILL_NZ_Regular</v>
      </c>
    </row>
    <row r="99" spans="1:13" x14ac:dyDescent="0.25">
      <c r="A99">
        <v>1</v>
      </c>
      <c r="B99" t="s">
        <v>1701</v>
      </c>
      <c r="C99" t="s">
        <v>1745</v>
      </c>
      <c r="D99" t="s">
        <v>1745</v>
      </c>
      <c r="E99" t="s">
        <v>1746</v>
      </c>
      <c r="G99" t="s">
        <v>1747</v>
      </c>
      <c r="H99" t="s">
        <v>1721</v>
      </c>
      <c r="I99" t="s">
        <v>1707</v>
      </c>
      <c r="J99" s="99">
        <v>2.2831220220000001</v>
      </c>
      <c r="K99" t="s">
        <v>1748</v>
      </c>
      <c r="L99" t="s">
        <v>1749</v>
      </c>
      <c r="M99" t="str">
        <f t="shared" si="1"/>
        <v>CO₂FUELFILL_NZ_Regular</v>
      </c>
    </row>
    <row r="100" spans="1:13" x14ac:dyDescent="0.25">
      <c r="A100">
        <v>1</v>
      </c>
      <c r="B100" t="s">
        <v>1701</v>
      </c>
      <c r="C100" t="s">
        <v>1745</v>
      </c>
      <c r="D100" t="s">
        <v>1745</v>
      </c>
      <c r="E100" t="s">
        <v>1746</v>
      </c>
      <c r="G100" t="s">
        <v>1747</v>
      </c>
      <c r="H100" t="s">
        <v>1721</v>
      </c>
      <c r="I100" t="s">
        <v>1708</v>
      </c>
      <c r="J100" s="99">
        <v>3.03562842E-2</v>
      </c>
      <c r="K100" t="s">
        <v>1748</v>
      </c>
      <c r="L100" t="s">
        <v>1749</v>
      </c>
      <c r="M100" t="str">
        <f t="shared" si="1"/>
        <v>CH₄FUELFILL_NZ_Regular</v>
      </c>
    </row>
    <row r="101" spans="1:13" x14ac:dyDescent="0.25">
      <c r="A101">
        <v>1</v>
      </c>
      <c r="B101" t="s">
        <v>1701</v>
      </c>
      <c r="C101" t="s">
        <v>1745</v>
      </c>
      <c r="D101" t="s">
        <v>1745</v>
      </c>
      <c r="E101" t="s">
        <v>1746</v>
      </c>
      <c r="G101" t="s">
        <v>1747</v>
      </c>
      <c r="H101" t="s">
        <v>1721</v>
      </c>
      <c r="I101" t="s">
        <v>1709</v>
      </c>
      <c r="J101" s="99">
        <v>6.9648617400000001E-2</v>
      </c>
      <c r="K101" t="s">
        <v>1748</v>
      </c>
      <c r="L101" t="s">
        <v>1749</v>
      </c>
      <c r="M101" t="str">
        <f t="shared" si="1"/>
        <v>N₂OFUELFILL_NZ_Regular</v>
      </c>
    </row>
    <row r="102" spans="1:13" x14ac:dyDescent="0.25">
      <c r="A102">
        <v>1</v>
      </c>
      <c r="B102" t="s">
        <v>1701</v>
      </c>
      <c r="C102" t="s">
        <v>1745</v>
      </c>
      <c r="D102" t="s">
        <v>1745</v>
      </c>
      <c r="E102" t="s">
        <v>1746</v>
      </c>
      <c r="G102" t="s">
        <v>1750</v>
      </c>
      <c r="H102" t="s">
        <v>1721</v>
      </c>
      <c r="I102" t="s">
        <v>1705</v>
      </c>
      <c r="J102" s="99">
        <v>2.4226973100000002</v>
      </c>
      <c r="K102" t="s">
        <v>1751</v>
      </c>
      <c r="L102" t="s">
        <v>1752</v>
      </c>
      <c r="M102" t="str">
        <f t="shared" si="1"/>
        <v>CO₂-eFUELFILL_NZ_Premium</v>
      </c>
    </row>
    <row r="103" spans="1:13" x14ac:dyDescent="0.25">
      <c r="A103">
        <v>1</v>
      </c>
      <c r="B103" t="s">
        <v>1701</v>
      </c>
      <c r="C103" t="s">
        <v>1745</v>
      </c>
      <c r="D103" t="s">
        <v>1745</v>
      </c>
      <c r="E103" t="s">
        <v>1746</v>
      </c>
      <c r="G103" t="s">
        <v>1750</v>
      </c>
      <c r="H103" t="s">
        <v>1721</v>
      </c>
      <c r="I103" t="s">
        <v>1707</v>
      </c>
      <c r="J103" s="99">
        <v>2.3213315290000001</v>
      </c>
      <c r="K103" t="s">
        <v>1751</v>
      </c>
      <c r="L103" t="s">
        <v>1752</v>
      </c>
      <c r="M103" t="str">
        <f t="shared" si="1"/>
        <v>CO₂FUELFILL_NZ_Premium</v>
      </c>
    </row>
    <row r="104" spans="1:13" x14ac:dyDescent="0.25">
      <c r="A104">
        <v>1</v>
      </c>
      <c r="B104" t="s">
        <v>1701</v>
      </c>
      <c r="C104" t="s">
        <v>1745</v>
      </c>
      <c r="D104" t="s">
        <v>1745</v>
      </c>
      <c r="E104" t="s">
        <v>1746</v>
      </c>
      <c r="G104" t="s">
        <v>1750</v>
      </c>
      <c r="H104" t="s">
        <v>1721</v>
      </c>
      <c r="I104" t="s">
        <v>1708</v>
      </c>
      <c r="J104" s="99">
        <v>3.0769376500000001E-2</v>
      </c>
      <c r="K104" t="s">
        <v>1751</v>
      </c>
      <c r="L104" t="s">
        <v>1752</v>
      </c>
      <c r="M104" t="str">
        <f t="shared" si="1"/>
        <v>CH₄FUELFILL_NZ_Premium</v>
      </c>
    </row>
    <row r="105" spans="1:13" x14ac:dyDescent="0.25">
      <c r="A105">
        <v>1</v>
      </c>
      <c r="B105" t="s">
        <v>1701</v>
      </c>
      <c r="C105" t="s">
        <v>1745</v>
      </c>
      <c r="D105" t="s">
        <v>1745</v>
      </c>
      <c r="E105" t="s">
        <v>1746</v>
      </c>
      <c r="G105" t="s">
        <v>1750</v>
      </c>
      <c r="H105" t="s">
        <v>1721</v>
      </c>
      <c r="I105" t="s">
        <v>1709</v>
      </c>
      <c r="J105" s="99">
        <v>7.0596405000000001E-2</v>
      </c>
      <c r="K105" t="s">
        <v>1751</v>
      </c>
      <c r="L105" t="s">
        <v>1752</v>
      </c>
      <c r="M105" t="str">
        <f t="shared" si="1"/>
        <v>N₂OFUELFILL_NZ_Premium</v>
      </c>
    </row>
    <row r="106" spans="1:13" x14ac:dyDescent="0.25">
      <c r="A106">
        <v>1</v>
      </c>
      <c r="B106" t="s">
        <v>1701</v>
      </c>
      <c r="C106" t="s">
        <v>1745</v>
      </c>
      <c r="D106" t="s">
        <v>1745</v>
      </c>
      <c r="E106" t="s">
        <v>1746</v>
      </c>
      <c r="G106" t="s">
        <v>393</v>
      </c>
      <c r="H106" t="s">
        <v>1721</v>
      </c>
      <c r="I106" t="s">
        <v>1705</v>
      </c>
      <c r="J106" s="99">
        <v>2.680680605</v>
      </c>
      <c r="K106" t="s">
        <v>1753</v>
      </c>
      <c r="L106" t="s">
        <v>1754</v>
      </c>
      <c r="M106" t="str">
        <f t="shared" si="1"/>
        <v>CO₂-eFUELFILL_NZ_Diesel</v>
      </c>
    </row>
    <row r="107" spans="1:13" x14ac:dyDescent="0.25">
      <c r="A107">
        <v>1</v>
      </c>
      <c r="B107" t="s">
        <v>1701</v>
      </c>
      <c r="C107" t="s">
        <v>1745</v>
      </c>
      <c r="D107" t="s">
        <v>1745</v>
      </c>
      <c r="E107" t="s">
        <v>1746</v>
      </c>
      <c r="G107" t="s">
        <v>393</v>
      </c>
      <c r="H107" t="s">
        <v>1721</v>
      </c>
      <c r="I107" t="s">
        <v>1707</v>
      </c>
      <c r="J107" s="99">
        <v>2.639279658</v>
      </c>
      <c r="K107" t="s">
        <v>1753</v>
      </c>
      <c r="L107" t="s">
        <v>1754</v>
      </c>
      <c r="M107" t="str">
        <f t="shared" si="1"/>
        <v>CO₂FUELFILL_NZ_Diesel</v>
      </c>
    </row>
    <row r="108" spans="1:13" x14ac:dyDescent="0.25">
      <c r="A108">
        <v>1</v>
      </c>
      <c r="B108" t="s">
        <v>1701</v>
      </c>
      <c r="C108" t="s">
        <v>1745</v>
      </c>
      <c r="D108" t="s">
        <v>1745</v>
      </c>
      <c r="E108" t="s">
        <v>1746</v>
      </c>
      <c r="G108" t="s">
        <v>393</v>
      </c>
      <c r="H108" t="s">
        <v>1721</v>
      </c>
      <c r="I108" t="s">
        <v>1708</v>
      </c>
      <c r="J108" s="99">
        <v>3.9564044999999999E-3</v>
      </c>
      <c r="K108" t="s">
        <v>1753</v>
      </c>
      <c r="L108" t="s">
        <v>1754</v>
      </c>
      <c r="M108" t="str">
        <f t="shared" si="1"/>
        <v>CH₄FUELFILL_NZ_Diesel</v>
      </c>
    </row>
    <row r="109" spans="1:13" x14ac:dyDescent="0.25">
      <c r="A109">
        <v>1</v>
      </c>
      <c r="B109" t="s">
        <v>1701</v>
      </c>
      <c r="C109" t="s">
        <v>1745</v>
      </c>
      <c r="D109" t="s">
        <v>1745</v>
      </c>
      <c r="E109" t="s">
        <v>1746</v>
      </c>
      <c r="G109" t="s">
        <v>393</v>
      </c>
      <c r="H109" t="s">
        <v>1721</v>
      </c>
      <c r="I109" t="s">
        <v>1709</v>
      </c>
      <c r="J109" s="99">
        <v>3.7444542499999997E-2</v>
      </c>
      <c r="K109" t="s">
        <v>1753</v>
      </c>
      <c r="L109" t="s">
        <v>1754</v>
      </c>
      <c r="M109" t="str">
        <f t="shared" si="1"/>
        <v>N₂OFUELFILL_NZ_Diesel</v>
      </c>
    </row>
    <row r="110" spans="1:13" x14ac:dyDescent="0.25">
      <c r="A110">
        <v>1</v>
      </c>
      <c r="B110" t="s">
        <v>1701</v>
      </c>
      <c r="C110" t="s">
        <v>1745</v>
      </c>
      <c r="D110" t="s">
        <v>1745</v>
      </c>
      <c r="E110" t="s">
        <v>1746</v>
      </c>
      <c r="G110" t="s">
        <v>238</v>
      </c>
      <c r="H110" t="s">
        <v>1721</v>
      </c>
      <c r="I110" t="s">
        <v>1705</v>
      </c>
      <c r="J110" s="99">
        <v>1.618252002</v>
      </c>
      <c r="K110" t="s">
        <v>1755</v>
      </c>
      <c r="L110" t="s">
        <v>1756</v>
      </c>
      <c r="M110" t="str">
        <f t="shared" si="1"/>
        <v>CO₂-eFUELFILL_NZ_FleetLPG</v>
      </c>
    </row>
    <row r="111" spans="1:13" x14ac:dyDescent="0.25">
      <c r="A111">
        <v>1</v>
      </c>
      <c r="B111" t="s">
        <v>1701</v>
      </c>
      <c r="C111" t="s">
        <v>1745</v>
      </c>
      <c r="D111" t="s">
        <v>1745</v>
      </c>
      <c r="E111" t="s">
        <v>1746</v>
      </c>
      <c r="G111" t="s">
        <v>238</v>
      </c>
      <c r="H111" t="s">
        <v>1721</v>
      </c>
      <c r="I111" t="s">
        <v>1707</v>
      </c>
      <c r="J111" s="99">
        <v>1.573145945</v>
      </c>
      <c r="K111" t="s">
        <v>1755</v>
      </c>
      <c r="L111" t="s">
        <v>1756</v>
      </c>
      <c r="M111" t="str">
        <f t="shared" si="1"/>
        <v>CO₂FUELFILL_NZ_FleetLPG</v>
      </c>
    </row>
    <row r="112" spans="1:13" x14ac:dyDescent="0.25">
      <c r="A112">
        <v>1</v>
      </c>
      <c r="B112" t="s">
        <v>1701</v>
      </c>
      <c r="C112" t="s">
        <v>1745</v>
      </c>
      <c r="D112" t="s">
        <v>1745</v>
      </c>
      <c r="E112" t="s">
        <v>1746</v>
      </c>
      <c r="G112" t="s">
        <v>238</v>
      </c>
      <c r="H112" t="s">
        <v>1721</v>
      </c>
      <c r="I112" t="s">
        <v>1708</v>
      </c>
      <c r="J112" s="99">
        <v>4.3769768000000001E-2</v>
      </c>
      <c r="K112" t="s">
        <v>1755</v>
      </c>
      <c r="L112" t="s">
        <v>1756</v>
      </c>
      <c r="M112" t="str">
        <f t="shared" si="1"/>
        <v>CH₄FUELFILL_NZ_FleetLPG</v>
      </c>
    </row>
    <row r="113" spans="1:13" x14ac:dyDescent="0.25">
      <c r="A113">
        <v>1</v>
      </c>
      <c r="B113" t="s">
        <v>1701</v>
      </c>
      <c r="C113" t="s">
        <v>1745</v>
      </c>
      <c r="D113" t="s">
        <v>1745</v>
      </c>
      <c r="E113" t="s">
        <v>1746</v>
      </c>
      <c r="G113" t="s">
        <v>238</v>
      </c>
      <c r="H113" t="s">
        <v>1721</v>
      </c>
      <c r="I113" t="s">
        <v>1709</v>
      </c>
      <c r="J113" s="99">
        <v>1.3362890000000001E-3</v>
      </c>
      <c r="K113" t="s">
        <v>1755</v>
      </c>
      <c r="L113" t="s">
        <v>1756</v>
      </c>
      <c r="M113" t="str">
        <f t="shared" si="1"/>
        <v>N₂OFUELFILL_NZ_FleetLPG</v>
      </c>
    </row>
    <row r="114" spans="1:13" x14ac:dyDescent="0.25">
      <c r="A114">
        <v>1</v>
      </c>
      <c r="B114" t="s">
        <v>1701</v>
      </c>
      <c r="C114" t="s">
        <v>1745</v>
      </c>
      <c r="D114" t="s">
        <v>1745</v>
      </c>
      <c r="E114" t="s">
        <v>1746</v>
      </c>
      <c r="G114" t="s">
        <v>1726</v>
      </c>
      <c r="H114" t="s">
        <v>1721</v>
      </c>
      <c r="I114" t="s">
        <v>1705</v>
      </c>
      <c r="J114" s="99">
        <v>3.064699295</v>
      </c>
      <c r="K114" t="s">
        <v>1757</v>
      </c>
      <c r="L114" t="s">
        <v>1758</v>
      </c>
      <c r="M114" t="str">
        <f t="shared" si="1"/>
        <v>CO₂-eNA</v>
      </c>
    </row>
    <row r="115" spans="1:13" x14ac:dyDescent="0.25">
      <c r="A115">
        <v>1</v>
      </c>
      <c r="B115" t="s">
        <v>1701</v>
      </c>
      <c r="C115" t="s">
        <v>1745</v>
      </c>
      <c r="D115" t="s">
        <v>1745</v>
      </c>
      <c r="E115" t="s">
        <v>1746</v>
      </c>
      <c r="G115" t="s">
        <v>1726</v>
      </c>
      <c r="H115" t="s">
        <v>1721</v>
      </c>
      <c r="I115" t="s">
        <v>1707</v>
      </c>
      <c r="J115" s="99">
        <v>3.0366014039999998</v>
      </c>
      <c r="K115" t="s">
        <v>1757</v>
      </c>
      <c r="L115" t="s">
        <v>1758</v>
      </c>
      <c r="M115" t="str">
        <f t="shared" si="1"/>
        <v>CO₂NA</v>
      </c>
    </row>
    <row r="116" spans="1:13" x14ac:dyDescent="0.25">
      <c r="A116">
        <v>1</v>
      </c>
      <c r="B116" t="s">
        <v>1701</v>
      </c>
      <c r="C116" t="s">
        <v>1745</v>
      </c>
      <c r="D116" t="s">
        <v>1745</v>
      </c>
      <c r="E116" t="s">
        <v>1746</v>
      </c>
      <c r="G116" t="s">
        <v>1726</v>
      </c>
      <c r="H116" t="s">
        <v>1721</v>
      </c>
      <c r="I116" t="s">
        <v>1708</v>
      </c>
      <c r="J116" s="99">
        <v>7.5856567000000003E-3</v>
      </c>
      <c r="K116" t="s">
        <v>1757</v>
      </c>
      <c r="L116" t="s">
        <v>1758</v>
      </c>
      <c r="M116" t="str">
        <f t="shared" si="1"/>
        <v>CH₄NA</v>
      </c>
    </row>
    <row r="117" spans="1:13" x14ac:dyDescent="0.25">
      <c r="A117">
        <v>1</v>
      </c>
      <c r="B117" t="s">
        <v>1701</v>
      </c>
      <c r="C117" t="s">
        <v>1745</v>
      </c>
      <c r="D117" t="s">
        <v>1745</v>
      </c>
      <c r="E117" t="s">
        <v>1746</v>
      </c>
      <c r="G117" t="s">
        <v>1726</v>
      </c>
      <c r="H117" t="s">
        <v>1721</v>
      </c>
      <c r="I117" t="s">
        <v>1709</v>
      </c>
      <c r="J117" s="99">
        <v>2.0512235E-2</v>
      </c>
      <c r="K117" t="s">
        <v>1757</v>
      </c>
      <c r="L117" t="s">
        <v>1758</v>
      </c>
      <c r="M117" t="str">
        <f t="shared" si="1"/>
        <v>N₂ONA</v>
      </c>
    </row>
    <row r="118" spans="1:13" x14ac:dyDescent="0.25">
      <c r="A118">
        <v>1</v>
      </c>
      <c r="B118" t="s">
        <v>1701</v>
      </c>
      <c r="C118" t="s">
        <v>1745</v>
      </c>
      <c r="D118" t="s">
        <v>1745</v>
      </c>
      <c r="E118" t="s">
        <v>1746</v>
      </c>
      <c r="G118" t="s">
        <v>1728</v>
      </c>
      <c r="H118" t="s">
        <v>1721</v>
      </c>
      <c r="I118" t="s">
        <v>1705</v>
      </c>
      <c r="J118" s="99">
        <v>2.9819107420000002</v>
      </c>
      <c r="K118" t="s">
        <v>1759</v>
      </c>
      <c r="L118" t="s">
        <v>1758</v>
      </c>
      <c r="M118" t="str">
        <f t="shared" si="1"/>
        <v>CO₂-eNA</v>
      </c>
    </row>
    <row r="119" spans="1:13" x14ac:dyDescent="0.25">
      <c r="A119">
        <v>1</v>
      </c>
      <c r="B119" t="s">
        <v>1701</v>
      </c>
      <c r="C119" t="s">
        <v>1745</v>
      </c>
      <c r="D119" t="s">
        <v>1745</v>
      </c>
      <c r="E119" t="s">
        <v>1746</v>
      </c>
      <c r="G119" t="s">
        <v>1728</v>
      </c>
      <c r="H119" t="s">
        <v>1721</v>
      </c>
      <c r="I119" t="s">
        <v>1707</v>
      </c>
      <c r="J119" s="99">
        <v>2.9540095900000001</v>
      </c>
      <c r="K119" t="s">
        <v>1759</v>
      </c>
      <c r="L119" t="s">
        <v>1758</v>
      </c>
      <c r="M119" t="str">
        <f t="shared" si="1"/>
        <v>CO₂NA</v>
      </c>
    </row>
    <row r="120" spans="1:13" x14ac:dyDescent="0.25">
      <c r="A120">
        <v>1</v>
      </c>
      <c r="B120" t="s">
        <v>1701</v>
      </c>
      <c r="C120" t="s">
        <v>1745</v>
      </c>
      <c r="D120" t="s">
        <v>1745</v>
      </c>
      <c r="E120" t="s">
        <v>1746</v>
      </c>
      <c r="G120" t="s">
        <v>1728</v>
      </c>
      <c r="H120" t="s">
        <v>1721</v>
      </c>
      <c r="I120" t="s">
        <v>1708</v>
      </c>
      <c r="J120" s="99">
        <v>7.5325425000000003E-3</v>
      </c>
      <c r="K120" t="s">
        <v>1759</v>
      </c>
      <c r="L120" t="s">
        <v>1758</v>
      </c>
      <c r="M120" t="str">
        <f t="shared" si="1"/>
        <v>CH₄NA</v>
      </c>
    </row>
    <row r="121" spans="1:13" x14ac:dyDescent="0.25">
      <c r="A121">
        <v>1</v>
      </c>
      <c r="B121" t="s">
        <v>1701</v>
      </c>
      <c r="C121" t="s">
        <v>1745</v>
      </c>
      <c r="D121" t="s">
        <v>1745</v>
      </c>
      <c r="E121" t="s">
        <v>1746</v>
      </c>
      <c r="G121" t="s">
        <v>1728</v>
      </c>
      <c r="H121" t="s">
        <v>1721</v>
      </c>
      <c r="I121" t="s">
        <v>1709</v>
      </c>
      <c r="J121" s="99">
        <v>2.03686098E-2</v>
      </c>
      <c r="K121" t="s">
        <v>1759</v>
      </c>
      <c r="L121" t="s">
        <v>1758</v>
      </c>
      <c r="M121" t="str">
        <f t="shared" si="1"/>
        <v>N₂ONA</v>
      </c>
    </row>
    <row r="122" spans="1:13" x14ac:dyDescent="0.25">
      <c r="A122">
        <v>1</v>
      </c>
      <c r="B122" t="s">
        <v>1701</v>
      </c>
      <c r="C122" t="s">
        <v>1745</v>
      </c>
      <c r="D122" t="s">
        <v>1745</v>
      </c>
      <c r="E122" t="s">
        <v>1746</v>
      </c>
      <c r="G122" t="s">
        <v>1760</v>
      </c>
      <c r="H122" t="s">
        <v>1732</v>
      </c>
      <c r="I122" t="s">
        <v>1705</v>
      </c>
      <c r="J122" s="99">
        <v>68.450817720000003</v>
      </c>
      <c r="K122" t="s">
        <v>1761</v>
      </c>
      <c r="L122" t="s">
        <v>1758</v>
      </c>
      <c r="M122" t="str">
        <f t="shared" si="1"/>
        <v>CO₂-eNA</v>
      </c>
    </row>
    <row r="123" spans="1:13" x14ac:dyDescent="0.25">
      <c r="A123">
        <v>1</v>
      </c>
      <c r="B123" t="s">
        <v>1701</v>
      </c>
      <c r="C123" t="s">
        <v>1745</v>
      </c>
      <c r="D123" t="s">
        <v>1745</v>
      </c>
      <c r="E123" t="s">
        <v>1746</v>
      </c>
      <c r="G123" t="s">
        <v>1760</v>
      </c>
      <c r="H123" t="s">
        <v>1732</v>
      </c>
      <c r="I123" t="s">
        <v>1707</v>
      </c>
      <c r="J123" s="99">
        <v>67.93401772</v>
      </c>
      <c r="K123" t="s">
        <v>1761</v>
      </c>
      <c r="L123" t="s">
        <v>1758</v>
      </c>
      <c r="M123" t="str">
        <f t="shared" si="1"/>
        <v>CO₂NA</v>
      </c>
    </row>
    <row r="124" spans="1:13" x14ac:dyDescent="0.25">
      <c r="A124">
        <v>1</v>
      </c>
      <c r="B124" t="s">
        <v>1701</v>
      </c>
      <c r="C124" t="s">
        <v>1745</v>
      </c>
      <c r="D124" t="s">
        <v>1745</v>
      </c>
      <c r="E124" t="s">
        <v>1746</v>
      </c>
      <c r="G124" t="s">
        <v>1760</v>
      </c>
      <c r="H124" t="s">
        <v>1732</v>
      </c>
      <c r="I124" t="s">
        <v>1708</v>
      </c>
      <c r="J124" s="99">
        <v>1.3299999999999999E-2</v>
      </c>
      <c r="K124" t="s">
        <v>1761</v>
      </c>
      <c r="L124" t="s">
        <v>1758</v>
      </c>
      <c r="M124" t="str">
        <f t="shared" si="1"/>
        <v>CH₄NA</v>
      </c>
    </row>
    <row r="125" spans="1:13" x14ac:dyDescent="0.25">
      <c r="A125">
        <v>1</v>
      </c>
      <c r="B125" t="s">
        <v>1701</v>
      </c>
      <c r="C125" t="s">
        <v>1745</v>
      </c>
      <c r="D125" t="s">
        <v>1745</v>
      </c>
      <c r="E125" t="s">
        <v>1746</v>
      </c>
      <c r="G125" t="s">
        <v>1760</v>
      </c>
      <c r="H125" t="s">
        <v>1732</v>
      </c>
      <c r="I125" t="s">
        <v>1709</v>
      </c>
      <c r="J125" s="99">
        <v>0.50349999999999995</v>
      </c>
      <c r="K125" t="s">
        <v>1761</v>
      </c>
      <c r="L125" t="s">
        <v>1758</v>
      </c>
      <c r="M125" t="str">
        <f t="shared" si="1"/>
        <v>N₂ONA</v>
      </c>
    </row>
    <row r="126" spans="1:13" x14ac:dyDescent="0.25">
      <c r="A126">
        <v>1</v>
      </c>
      <c r="B126" t="s">
        <v>1701</v>
      </c>
      <c r="C126" t="s">
        <v>1745</v>
      </c>
      <c r="D126" t="s">
        <v>1745</v>
      </c>
      <c r="E126" t="s">
        <v>1746</v>
      </c>
      <c r="G126" t="s">
        <v>1760</v>
      </c>
      <c r="H126" t="s">
        <v>1721</v>
      </c>
      <c r="I126" t="s">
        <v>1705</v>
      </c>
      <c r="J126" s="99">
        <v>2.518983736</v>
      </c>
      <c r="K126" t="s">
        <v>1762</v>
      </c>
      <c r="L126" t="s">
        <v>1758</v>
      </c>
      <c r="M126" t="str">
        <f t="shared" si="1"/>
        <v>CO₂-eNA</v>
      </c>
    </row>
    <row r="127" spans="1:13" x14ac:dyDescent="0.25">
      <c r="A127">
        <v>1</v>
      </c>
      <c r="B127" t="s">
        <v>1701</v>
      </c>
      <c r="C127" t="s">
        <v>1745</v>
      </c>
      <c r="D127" t="s">
        <v>1745</v>
      </c>
      <c r="E127" t="s">
        <v>1746</v>
      </c>
      <c r="G127" t="s">
        <v>1760</v>
      </c>
      <c r="H127" t="s">
        <v>1721</v>
      </c>
      <c r="I127" t="s">
        <v>1707</v>
      </c>
      <c r="J127" s="99">
        <v>2.4999655440000002</v>
      </c>
      <c r="K127" t="s">
        <v>1762</v>
      </c>
      <c r="L127" t="s">
        <v>1758</v>
      </c>
      <c r="M127" t="str">
        <f t="shared" si="1"/>
        <v>CO₂NA</v>
      </c>
    </row>
    <row r="128" spans="1:13" x14ac:dyDescent="0.25">
      <c r="A128">
        <v>1</v>
      </c>
      <c r="B128" t="s">
        <v>1701</v>
      </c>
      <c r="C128" t="s">
        <v>1745</v>
      </c>
      <c r="D128" t="s">
        <v>1745</v>
      </c>
      <c r="E128" t="s">
        <v>1746</v>
      </c>
      <c r="G128" t="s">
        <v>1760</v>
      </c>
      <c r="H128" t="s">
        <v>1721</v>
      </c>
      <c r="I128" t="s">
        <v>1708</v>
      </c>
      <c r="J128" s="99">
        <v>4.8943879999999997E-4</v>
      </c>
      <c r="K128" t="s">
        <v>1762</v>
      </c>
      <c r="L128" t="s">
        <v>1758</v>
      </c>
      <c r="M128" t="str">
        <f t="shared" si="1"/>
        <v>CH₄NA</v>
      </c>
    </row>
    <row r="129" spans="1:13" x14ac:dyDescent="0.25">
      <c r="A129">
        <v>1</v>
      </c>
      <c r="B129" t="s">
        <v>1701</v>
      </c>
      <c r="C129" t="s">
        <v>1745</v>
      </c>
      <c r="D129" t="s">
        <v>1745</v>
      </c>
      <c r="E129" t="s">
        <v>1746</v>
      </c>
      <c r="G129" t="s">
        <v>1760</v>
      </c>
      <c r="H129" t="s">
        <v>1721</v>
      </c>
      <c r="I129" t="s">
        <v>1709</v>
      </c>
      <c r="J129" s="99">
        <v>1.8528753200000001E-2</v>
      </c>
      <c r="K129" t="s">
        <v>1762</v>
      </c>
      <c r="L129" t="s">
        <v>1758</v>
      </c>
      <c r="M129" t="str">
        <f t="shared" si="1"/>
        <v>N₂ONA</v>
      </c>
    </row>
    <row r="130" spans="1:13" x14ac:dyDescent="0.25">
      <c r="A130">
        <v>1</v>
      </c>
      <c r="B130" t="s">
        <v>1701</v>
      </c>
      <c r="C130" t="s">
        <v>1745</v>
      </c>
      <c r="D130" t="s">
        <v>1745</v>
      </c>
      <c r="E130" t="s">
        <v>1746</v>
      </c>
      <c r="G130" t="s">
        <v>1763</v>
      </c>
      <c r="H130" t="s">
        <v>1732</v>
      </c>
      <c r="I130" t="s">
        <v>1705</v>
      </c>
      <c r="J130" s="99">
        <v>66.408295179999996</v>
      </c>
      <c r="K130" t="s">
        <v>1764</v>
      </c>
      <c r="L130" t="s">
        <v>1758</v>
      </c>
      <c r="M130" t="str">
        <f t="shared" si="1"/>
        <v>CO₂-eNA</v>
      </c>
    </row>
    <row r="131" spans="1:13" x14ac:dyDescent="0.25">
      <c r="A131">
        <v>1</v>
      </c>
      <c r="B131" t="s">
        <v>1701</v>
      </c>
      <c r="C131" t="s">
        <v>1745</v>
      </c>
      <c r="D131" t="s">
        <v>1745</v>
      </c>
      <c r="E131" t="s">
        <v>1746</v>
      </c>
      <c r="G131" t="s">
        <v>1763</v>
      </c>
      <c r="H131" t="s">
        <v>1732</v>
      </c>
      <c r="I131" t="s">
        <v>1707</v>
      </c>
      <c r="J131" s="99">
        <v>65.891495180000007</v>
      </c>
      <c r="K131" t="s">
        <v>1764</v>
      </c>
      <c r="L131" t="s">
        <v>1758</v>
      </c>
      <c r="M131" t="str">
        <f t="shared" ref="M131:M194" si="2">I131&amp;L131</f>
        <v>CO₂NA</v>
      </c>
    </row>
    <row r="132" spans="1:13" x14ac:dyDescent="0.25">
      <c r="A132">
        <v>1</v>
      </c>
      <c r="B132" t="s">
        <v>1701</v>
      </c>
      <c r="C132" t="s">
        <v>1745</v>
      </c>
      <c r="D132" t="s">
        <v>1745</v>
      </c>
      <c r="E132" t="s">
        <v>1746</v>
      </c>
      <c r="G132" t="s">
        <v>1763</v>
      </c>
      <c r="H132" t="s">
        <v>1732</v>
      </c>
      <c r="I132" t="s">
        <v>1708</v>
      </c>
      <c r="J132" s="99">
        <v>1.3299999999999999E-2</v>
      </c>
      <c r="K132" t="s">
        <v>1764</v>
      </c>
      <c r="L132" t="s">
        <v>1758</v>
      </c>
      <c r="M132" t="str">
        <f t="shared" si="2"/>
        <v>CH₄NA</v>
      </c>
    </row>
    <row r="133" spans="1:13" x14ac:dyDescent="0.25">
      <c r="A133">
        <v>1</v>
      </c>
      <c r="B133" t="s">
        <v>1701</v>
      </c>
      <c r="C133" t="s">
        <v>1745</v>
      </c>
      <c r="D133" t="s">
        <v>1745</v>
      </c>
      <c r="E133" t="s">
        <v>1746</v>
      </c>
      <c r="G133" t="s">
        <v>1763</v>
      </c>
      <c r="H133" t="s">
        <v>1732</v>
      </c>
      <c r="I133" t="s">
        <v>1709</v>
      </c>
      <c r="J133" s="99">
        <v>0.50349999999999995</v>
      </c>
      <c r="K133" t="s">
        <v>1764</v>
      </c>
      <c r="L133" t="s">
        <v>1758</v>
      </c>
      <c r="M133" t="str">
        <f t="shared" si="2"/>
        <v>N₂ONA</v>
      </c>
    </row>
    <row r="134" spans="1:13" x14ac:dyDescent="0.25">
      <c r="A134">
        <v>1</v>
      </c>
      <c r="B134" t="s">
        <v>1701</v>
      </c>
      <c r="C134" t="s">
        <v>1745</v>
      </c>
      <c r="D134" t="s">
        <v>1745</v>
      </c>
      <c r="E134" t="s">
        <v>1746</v>
      </c>
      <c r="G134" t="s">
        <v>1763</v>
      </c>
      <c r="H134" t="s">
        <v>1721</v>
      </c>
      <c r="I134" t="s">
        <v>1705</v>
      </c>
      <c r="J134" s="99">
        <v>2.2490350050000001</v>
      </c>
      <c r="K134" t="s">
        <v>1765</v>
      </c>
      <c r="L134" t="s">
        <v>1758</v>
      </c>
      <c r="M134" t="str">
        <f t="shared" si="2"/>
        <v>CO₂-eNA</v>
      </c>
    </row>
    <row r="135" spans="1:13" x14ac:dyDescent="0.25">
      <c r="A135">
        <v>1</v>
      </c>
      <c r="B135" t="s">
        <v>1701</v>
      </c>
      <c r="C135" t="s">
        <v>1745</v>
      </c>
      <c r="D135" t="s">
        <v>1745</v>
      </c>
      <c r="E135" t="s">
        <v>1746</v>
      </c>
      <c r="G135" t="s">
        <v>1763</v>
      </c>
      <c r="H135" t="s">
        <v>1721</v>
      </c>
      <c r="I135" t="s">
        <v>1707</v>
      </c>
      <c r="J135" s="99">
        <v>2.231532654</v>
      </c>
      <c r="K135" t="s">
        <v>1765</v>
      </c>
      <c r="L135" t="s">
        <v>1758</v>
      </c>
      <c r="M135" t="str">
        <f t="shared" si="2"/>
        <v>CO₂NA</v>
      </c>
    </row>
    <row r="136" spans="1:13" x14ac:dyDescent="0.25">
      <c r="A136">
        <v>1</v>
      </c>
      <c r="B136" t="s">
        <v>1701</v>
      </c>
      <c r="C136" t="s">
        <v>1745</v>
      </c>
      <c r="D136" t="s">
        <v>1745</v>
      </c>
      <c r="E136" t="s">
        <v>1746</v>
      </c>
      <c r="G136" t="s">
        <v>1763</v>
      </c>
      <c r="H136" t="s">
        <v>1721</v>
      </c>
      <c r="I136" t="s">
        <v>1708</v>
      </c>
      <c r="J136" s="99">
        <v>4.5042820000000002E-4</v>
      </c>
      <c r="K136" t="s">
        <v>1765</v>
      </c>
      <c r="L136" t="s">
        <v>1758</v>
      </c>
      <c r="M136" t="str">
        <f t="shared" si="2"/>
        <v>CH₄NA</v>
      </c>
    </row>
    <row r="137" spans="1:13" x14ac:dyDescent="0.25">
      <c r="A137">
        <v>1</v>
      </c>
      <c r="B137" t="s">
        <v>1701</v>
      </c>
      <c r="C137" t="s">
        <v>1745</v>
      </c>
      <c r="D137" t="s">
        <v>1745</v>
      </c>
      <c r="E137" t="s">
        <v>1746</v>
      </c>
      <c r="G137" t="s">
        <v>1763</v>
      </c>
      <c r="H137" t="s">
        <v>1721</v>
      </c>
      <c r="I137" t="s">
        <v>1709</v>
      </c>
      <c r="J137" s="99">
        <v>1.7051922800000001E-2</v>
      </c>
      <c r="K137" t="s">
        <v>1765</v>
      </c>
      <c r="L137" t="s">
        <v>1758</v>
      </c>
      <c r="M137" t="str">
        <f t="shared" si="2"/>
        <v>N₂ONA</v>
      </c>
    </row>
    <row r="138" spans="1:13" x14ac:dyDescent="0.25">
      <c r="A138">
        <v>1</v>
      </c>
      <c r="B138" t="s">
        <v>1701</v>
      </c>
      <c r="C138" t="s">
        <v>1766</v>
      </c>
      <c r="D138" t="s">
        <v>1766</v>
      </c>
      <c r="E138" t="s">
        <v>1767</v>
      </c>
      <c r="G138" t="s">
        <v>1768</v>
      </c>
      <c r="H138" t="s">
        <v>1732</v>
      </c>
      <c r="I138" t="s">
        <v>1705</v>
      </c>
      <c r="J138" s="99">
        <v>2.5179999999999998</v>
      </c>
      <c r="K138" t="s">
        <v>1769</v>
      </c>
      <c r="L138" t="s">
        <v>1758</v>
      </c>
      <c r="M138" t="str">
        <f t="shared" si="2"/>
        <v>CO₂-eNA</v>
      </c>
    </row>
    <row r="139" spans="1:13" x14ac:dyDescent="0.25">
      <c r="A139">
        <v>1</v>
      </c>
      <c r="B139" t="s">
        <v>1701</v>
      </c>
      <c r="C139" t="s">
        <v>1766</v>
      </c>
      <c r="D139" t="s">
        <v>1766</v>
      </c>
      <c r="E139" t="s">
        <v>1767</v>
      </c>
      <c r="G139" t="s">
        <v>1768</v>
      </c>
      <c r="H139" t="s">
        <v>1732</v>
      </c>
      <c r="I139" t="s">
        <v>1707</v>
      </c>
      <c r="J139" t="s">
        <v>1770</v>
      </c>
      <c r="K139" t="s">
        <v>1769</v>
      </c>
      <c r="L139" t="s">
        <v>1758</v>
      </c>
      <c r="M139" t="str">
        <f t="shared" si="2"/>
        <v>CO₂NA</v>
      </c>
    </row>
    <row r="140" spans="1:13" x14ac:dyDescent="0.25">
      <c r="A140">
        <v>1</v>
      </c>
      <c r="B140" t="s">
        <v>1701</v>
      </c>
      <c r="C140" t="s">
        <v>1766</v>
      </c>
      <c r="D140" t="s">
        <v>1766</v>
      </c>
      <c r="E140" t="s">
        <v>1767</v>
      </c>
      <c r="G140" t="s">
        <v>1768</v>
      </c>
      <c r="H140" t="s">
        <v>1732</v>
      </c>
      <c r="I140" t="s">
        <v>1708</v>
      </c>
      <c r="J140" s="99">
        <v>0.504</v>
      </c>
      <c r="K140" t="s">
        <v>1769</v>
      </c>
      <c r="L140" t="s">
        <v>1758</v>
      </c>
      <c r="M140" t="str">
        <f t="shared" si="2"/>
        <v>CH₄NA</v>
      </c>
    </row>
    <row r="141" spans="1:13" x14ac:dyDescent="0.25">
      <c r="A141">
        <v>1</v>
      </c>
      <c r="B141" t="s">
        <v>1701</v>
      </c>
      <c r="C141" t="s">
        <v>1766</v>
      </c>
      <c r="D141" t="s">
        <v>1766</v>
      </c>
      <c r="E141" t="s">
        <v>1767</v>
      </c>
      <c r="G141" t="s">
        <v>1768</v>
      </c>
      <c r="H141" t="s">
        <v>1732</v>
      </c>
      <c r="I141" t="s">
        <v>1709</v>
      </c>
      <c r="J141" s="99">
        <v>2.0139999999999998</v>
      </c>
      <c r="K141" t="s">
        <v>1769</v>
      </c>
      <c r="L141" t="s">
        <v>1758</v>
      </c>
      <c r="M141" t="str">
        <f t="shared" si="2"/>
        <v>N₂ONA</v>
      </c>
    </row>
    <row r="142" spans="1:13" x14ac:dyDescent="0.25">
      <c r="A142">
        <v>1</v>
      </c>
      <c r="B142" t="s">
        <v>1701</v>
      </c>
      <c r="C142" t="s">
        <v>1766</v>
      </c>
      <c r="D142" t="s">
        <v>1766</v>
      </c>
      <c r="E142" t="s">
        <v>1767</v>
      </c>
      <c r="G142" t="s">
        <v>1768</v>
      </c>
      <c r="H142" t="s">
        <v>1732</v>
      </c>
      <c r="I142" t="s">
        <v>1771</v>
      </c>
      <c r="J142" s="99">
        <v>64.2</v>
      </c>
      <c r="K142" t="s">
        <v>1769</v>
      </c>
      <c r="L142" t="s">
        <v>1758</v>
      </c>
      <c r="M142" t="str">
        <f t="shared" si="2"/>
        <v>BCO₂NA</v>
      </c>
    </row>
    <row r="143" spans="1:13" x14ac:dyDescent="0.25">
      <c r="A143">
        <v>1</v>
      </c>
      <c r="B143" t="s">
        <v>1701</v>
      </c>
      <c r="C143" t="s">
        <v>1766</v>
      </c>
      <c r="D143" t="s">
        <v>1766</v>
      </c>
      <c r="E143" t="s">
        <v>1767</v>
      </c>
      <c r="G143" t="s">
        <v>1768</v>
      </c>
      <c r="H143" t="s">
        <v>1721</v>
      </c>
      <c r="I143" t="s">
        <v>1705</v>
      </c>
      <c r="J143" s="99">
        <v>5.94248E-2</v>
      </c>
      <c r="K143" t="s">
        <v>1772</v>
      </c>
      <c r="L143" t="s">
        <v>1758</v>
      </c>
      <c r="M143" t="str">
        <f t="shared" si="2"/>
        <v>CO₂-eNA</v>
      </c>
    </row>
    <row r="144" spans="1:13" x14ac:dyDescent="0.25">
      <c r="A144">
        <v>1</v>
      </c>
      <c r="B144" t="s">
        <v>1701</v>
      </c>
      <c r="C144" t="s">
        <v>1766</v>
      </c>
      <c r="D144" t="s">
        <v>1766</v>
      </c>
      <c r="E144" t="s">
        <v>1767</v>
      </c>
      <c r="G144" t="s">
        <v>1768</v>
      </c>
      <c r="H144" t="s">
        <v>1721</v>
      </c>
      <c r="I144" t="s">
        <v>1707</v>
      </c>
      <c r="J144" t="s">
        <v>1770</v>
      </c>
      <c r="K144" t="s">
        <v>1772</v>
      </c>
      <c r="L144" t="s">
        <v>1758</v>
      </c>
      <c r="M144" t="str">
        <f t="shared" si="2"/>
        <v>CO₂NA</v>
      </c>
    </row>
    <row r="145" spans="1:13" x14ac:dyDescent="0.25">
      <c r="A145">
        <v>1</v>
      </c>
      <c r="B145" t="s">
        <v>1701</v>
      </c>
      <c r="C145" t="s">
        <v>1766</v>
      </c>
      <c r="D145" t="s">
        <v>1766</v>
      </c>
      <c r="E145" t="s">
        <v>1767</v>
      </c>
      <c r="G145" t="s">
        <v>1768</v>
      </c>
      <c r="H145" t="s">
        <v>1721</v>
      </c>
      <c r="I145" t="s">
        <v>1708</v>
      </c>
      <c r="J145" s="99">
        <v>1.1894399999999999E-2</v>
      </c>
      <c r="K145" t="s">
        <v>1772</v>
      </c>
      <c r="L145" t="s">
        <v>1758</v>
      </c>
      <c r="M145" t="str">
        <f t="shared" si="2"/>
        <v>CH₄NA</v>
      </c>
    </row>
    <row r="146" spans="1:13" x14ac:dyDescent="0.25">
      <c r="A146">
        <v>1</v>
      </c>
      <c r="B146" t="s">
        <v>1701</v>
      </c>
      <c r="C146" t="s">
        <v>1766</v>
      </c>
      <c r="D146" t="s">
        <v>1766</v>
      </c>
      <c r="E146" t="s">
        <v>1767</v>
      </c>
      <c r="G146" t="s">
        <v>1768</v>
      </c>
      <c r="H146" t="s">
        <v>1721</v>
      </c>
      <c r="I146" t="s">
        <v>1709</v>
      </c>
      <c r="J146" s="99">
        <v>4.75304E-2</v>
      </c>
      <c r="K146" t="s">
        <v>1772</v>
      </c>
      <c r="L146" t="s">
        <v>1758</v>
      </c>
      <c r="M146" t="str">
        <f t="shared" si="2"/>
        <v>N₂ONA</v>
      </c>
    </row>
    <row r="147" spans="1:13" x14ac:dyDescent="0.25">
      <c r="A147">
        <v>1</v>
      </c>
      <c r="B147" t="s">
        <v>1701</v>
      </c>
      <c r="C147" t="s">
        <v>1766</v>
      </c>
      <c r="D147" t="s">
        <v>1766</v>
      </c>
      <c r="E147" t="s">
        <v>1767</v>
      </c>
      <c r="G147" t="s">
        <v>1768</v>
      </c>
      <c r="H147" t="s">
        <v>1721</v>
      </c>
      <c r="I147" t="s">
        <v>1771</v>
      </c>
      <c r="J147" s="99">
        <v>1.51512</v>
      </c>
      <c r="K147" t="s">
        <v>1772</v>
      </c>
      <c r="L147" t="s">
        <v>1758</v>
      </c>
      <c r="M147" t="str">
        <f t="shared" si="2"/>
        <v>BCO₂NA</v>
      </c>
    </row>
    <row r="148" spans="1:13" x14ac:dyDescent="0.25">
      <c r="A148">
        <v>1</v>
      </c>
      <c r="B148" t="s">
        <v>1701</v>
      </c>
      <c r="C148" t="s">
        <v>1766</v>
      </c>
      <c r="D148" t="s">
        <v>1766</v>
      </c>
      <c r="E148" t="s">
        <v>1767</v>
      </c>
      <c r="G148" t="s">
        <v>1773</v>
      </c>
      <c r="H148" t="s">
        <v>1721</v>
      </c>
      <c r="I148" t="s">
        <v>1705</v>
      </c>
      <c r="J148" s="99">
        <v>2.3134158600000001</v>
      </c>
      <c r="K148" t="s">
        <v>1774</v>
      </c>
      <c r="L148" t="e">
        <v>#N/A</v>
      </c>
      <c r="M148" t="e">
        <f t="shared" si="2"/>
        <v>#N/A</v>
      </c>
    </row>
    <row r="149" spans="1:13" x14ac:dyDescent="0.25">
      <c r="A149">
        <v>1</v>
      </c>
      <c r="B149" t="s">
        <v>1701</v>
      </c>
      <c r="C149" t="s">
        <v>1766</v>
      </c>
      <c r="D149" t="s">
        <v>1766</v>
      </c>
      <c r="E149" t="s">
        <v>1767</v>
      </c>
      <c r="G149" t="s">
        <v>1773</v>
      </c>
      <c r="H149" t="s">
        <v>1721</v>
      </c>
      <c r="I149" t="s">
        <v>1707</v>
      </c>
      <c r="J149" s="99">
        <v>2.2146283609999999</v>
      </c>
      <c r="K149" t="s">
        <v>1774</v>
      </c>
      <c r="L149" t="e">
        <v>#N/A</v>
      </c>
      <c r="M149" t="e">
        <f t="shared" si="2"/>
        <v>#N/A</v>
      </c>
    </row>
    <row r="150" spans="1:13" x14ac:dyDescent="0.25">
      <c r="A150">
        <v>1</v>
      </c>
      <c r="B150" t="s">
        <v>1701</v>
      </c>
      <c r="C150" t="s">
        <v>1766</v>
      </c>
      <c r="D150" t="s">
        <v>1766</v>
      </c>
      <c r="E150" t="s">
        <v>1767</v>
      </c>
      <c r="G150" t="s">
        <v>1773</v>
      </c>
      <c r="H150" t="s">
        <v>1721</v>
      </c>
      <c r="I150" t="s">
        <v>1708</v>
      </c>
      <c r="J150" s="99">
        <v>2.9802427699999998E-2</v>
      </c>
      <c r="K150" t="s">
        <v>1774</v>
      </c>
      <c r="L150" t="e">
        <v>#N/A</v>
      </c>
      <c r="M150" t="e">
        <f t="shared" si="2"/>
        <v>#N/A</v>
      </c>
    </row>
    <row r="151" spans="1:13" x14ac:dyDescent="0.25">
      <c r="A151">
        <v>1</v>
      </c>
      <c r="B151" t="s">
        <v>1701</v>
      </c>
      <c r="C151" t="s">
        <v>1766</v>
      </c>
      <c r="D151" t="s">
        <v>1766</v>
      </c>
      <c r="E151" t="s">
        <v>1767</v>
      </c>
      <c r="G151" t="s">
        <v>1773</v>
      </c>
      <c r="H151" t="s">
        <v>1721</v>
      </c>
      <c r="I151" t="s">
        <v>1709</v>
      </c>
      <c r="J151" s="99">
        <v>6.8985070900000001E-2</v>
      </c>
      <c r="K151" t="s">
        <v>1774</v>
      </c>
      <c r="L151" t="e">
        <v>#N/A</v>
      </c>
      <c r="M151" t="e">
        <f t="shared" si="2"/>
        <v>#N/A</v>
      </c>
    </row>
    <row r="152" spans="1:13" x14ac:dyDescent="0.25">
      <c r="A152">
        <v>1</v>
      </c>
      <c r="B152" t="s">
        <v>1701</v>
      </c>
      <c r="C152" t="s">
        <v>1766</v>
      </c>
      <c r="D152" t="s">
        <v>1766</v>
      </c>
      <c r="E152" t="s">
        <v>1767</v>
      </c>
      <c r="G152" t="s">
        <v>1773</v>
      </c>
      <c r="H152" t="s">
        <v>1721</v>
      </c>
      <c r="I152" t="s">
        <v>1771</v>
      </c>
      <c r="J152" s="99">
        <v>4.5453599999999997E-2</v>
      </c>
      <c r="K152" t="s">
        <v>1774</v>
      </c>
      <c r="L152" t="e">
        <v>#N/A</v>
      </c>
      <c r="M152" t="e">
        <f t="shared" si="2"/>
        <v>#N/A</v>
      </c>
    </row>
    <row r="153" spans="1:13" x14ac:dyDescent="0.25">
      <c r="A153">
        <v>1</v>
      </c>
      <c r="B153" t="s">
        <v>1701</v>
      </c>
      <c r="C153" t="s">
        <v>1766</v>
      </c>
      <c r="D153" t="s">
        <v>1766</v>
      </c>
      <c r="E153" t="s">
        <v>1767</v>
      </c>
      <c r="G153" t="s">
        <v>1775</v>
      </c>
      <c r="H153" t="s">
        <v>1721</v>
      </c>
      <c r="I153" t="s">
        <v>1705</v>
      </c>
      <c r="J153" s="99">
        <v>2.1863700590000001</v>
      </c>
      <c r="K153" t="s">
        <v>1776</v>
      </c>
      <c r="L153" t="e">
        <v>#N/A</v>
      </c>
      <c r="M153" t="e">
        <f t="shared" si="2"/>
        <v>#N/A</v>
      </c>
    </row>
    <row r="154" spans="1:13" x14ac:dyDescent="0.25">
      <c r="A154">
        <v>1</v>
      </c>
      <c r="B154" t="s">
        <v>1701</v>
      </c>
      <c r="C154" t="s">
        <v>1766</v>
      </c>
      <c r="D154" t="s">
        <v>1766</v>
      </c>
      <c r="E154" t="s">
        <v>1767</v>
      </c>
      <c r="G154" t="s">
        <v>1775</v>
      </c>
      <c r="H154" t="s">
        <v>1721</v>
      </c>
      <c r="I154" t="s">
        <v>1707</v>
      </c>
      <c r="J154" s="99">
        <v>2.0891983760000001</v>
      </c>
      <c r="K154" t="s">
        <v>1776</v>
      </c>
      <c r="L154" t="e">
        <v>#N/A</v>
      </c>
      <c r="M154" t="e">
        <f t="shared" si="2"/>
        <v>#N/A</v>
      </c>
    </row>
    <row r="155" spans="1:13" x14ac:dyDescent="0.25">
      <c r="A155">
        <v>1</v>
      </c>
      <c r="B155" t="s">
        <v>1701</v>
      </c>
      <c r="C155" t="s">
        <v>1766</v>
      </c>
      <c r="D155" t="s">
        <v>1766</v>
      </c>
      <c r="E155" t="s">
        <v>1767</v>
      </c>
      <c r="G155" t="s">
        <v>1775</v>
      </c>
      <c r="H155" t="s">
        <v>1721</v>
      </c>
      <c r="I155" t="s">
        <v>1708</v>
      </c>
      <c r="J155" s="99">
        <v>2.8881878900000001E-2</v>
      </c>
      <c r="K155" t="s">
        <v>1776</v>
      </c>
      <c r="L155" t="e">
        <v>#N/A</v>
      </c>
      <c r="M155" t="e">
        <f t="shared" si="2"/>
        <v>#N/A</v>
      </c>
    </row>
    <row r="156" spans="1:13" x14ac:dyDescent="0.25">
      <c r="A156">
        <v>1</v>
      </c>
      <c r="B156" t="s">
        <v>1701</v>
      </c>
      <c r="C156" t="s">
        <v>1766</v>
      </c>
      <c r="D156" t="s">
        <v>1766</v>
      </c>
      <c r="E156" t="s">
        <v>1767</v>
      </c>
      <c r="G156" t="s">
        <v>1775</v>
      </c>
      <c r="H156" t="s">
        <v>1721</v>
      </c>
      <c r="I156" t="s">
        <v>1709</v>
      </c>
      <c r="J156" s="99">
        <v>6.8289804499999995E-2</v>
      </c>
      <c r="K156" t="s">
        <v>1776</v>
      </c>
      <c r="L156" t="e">
        <v>#N/A</v>
      </c>
      <c r="M156" t="e">
        <f t="shared" si="2"/>
        <v>#N/A</v>
      </c>
    </row>
    <row r="157" spans="1:13" x14ac:dyDescent="0.25">
      <c r="A157">
        <v>1</v>
      </c>
      <c r="B157" t="s">
        <v>1701</v>
      </c>
      <c r="C157" t="s">
        <v>1766</v>
      </c>
      <c r="D157" t="s">
        <v>1766</v>
      </c>
      <c r="E157" t="s">
        <v>1767</v>
      </c>
      <c r="G157" t="s">
        <v>1775</v>
      </c>
      <c r="H157" t="s">
        <v>1721</v>
      </c>
      <c r="I157" t="s">
        <v>1771</v>
      </c>
      <c r="J157" s="99">
        <v>0.15151200000000001</v>
      </c>
      <c r="K157" t="s">
        <v>1776</v>
      </c>
      <c r="L157" t="e">
        <v>#N/A</v>
      </c>
      <c r="M157" t="e">
        <f t="shared" si="2"/>
        <v>#N/A</v>
      </c>
    </row>
    <row r="158" spans="1:13" x14ac:dyDescent="0.25">
      <c r="A158">
        <v>1</v>
      </c>
      <c r="B158" t="s">
        <v>1701</v>
      </c>
      <c r="C158" t="s">
        <v>1766</v>
      </c>
      <c r="D158" t="s">
        <v>1766</v>
      </c>
      <c r="E158" t="s">
        <v>1767</v>
      </c>
      <c r="G158" t="s">
        <v>1777</v>
      </c>
      <c r="H158" t="s">
        <v>1732</v>
      </c>
      <c r="I158" t="s">
        <v>1705</v>
      </c>
      <c r="J158" s="99">
        <v>1.485825</v>
      </c>
      <c r="K158" t="s">
        <v>1778</v>
      </c>
      <c r="L158" t="s">
        <v>1758</v>
      </c>
      <c r="M158" t="str">
        <f t="shared" si="2"/>
        <v>CO₂-eNA</v>
      </c>
    </row>
    <row r="159" spans="1:13" x14ac:dyDescent="0.25">
      <c r="A159">
        <v>1</v>
      </c>
      <c r="B159" t="s">
        <v>1701</v>
      </c>
      <c r="C159" t="s">
        <v>1766</v>
      </c>
      <c r="D159" t="s">
        <v>1766</v>
      </c>
      <c r="E159" t="s">
        <v>1767</v>
      </c>
      <c r="G159" t="s">
        <v>1777</v>
      </c>
      <c r="H159" t="s">
        <v>1732</v>
      </c>
      <c r="I159" t="s">
        <v>1707</v>
      </c>
      <c r="J159" t="s">
        <v>1770</v>
      </c>
      <c r="K159" t="s">
        <v>1778</v>
      </c>
      <c r="L159" t="s">
        <v>1758</v>
      </c>
      <c r="M159" t="str">
        <f t="shared" si="2"/>
        <v>CO₂NA</v>
      </c>
    </row>
    <row r="160" spans="1:13" x14ac:dyDescent="0.25">
      <c r="A160">
        <v>1</v>
      </c>
      <c r="B160" t="s">
        <v>1701</v>
      </c>
      <c r="C160" t="s">
        <v>1766</v>
      </c>
      <c r="D160" t="s">
        <v>1766</v>
      </c>
      <c r="E160" t="s">
        <v>1767</v>
      </c>
      <c r="G160" t="s">
        <v>1777</v>
      </c>
      <c r="H160" t="s">
        <v>1732</v>
      </c>
      <c r="I160" t="s">
        <v>1708</v>
      </c>
      <c r="J160" s="99">
        <v>0.504</v>
      </c>
      <c r="K160" t="s">
        <v>1778</v>
      </c>
      <c r="L160" t="s">
        <v>1758</v>
      </c>
      <c r="M160" t="str">
        <f t="shared" si="2"/>
        <v>CH₄NA</v>
      </c>
    </row>
    <row r="161" spans="1:13" x14ac:dyDescent="0.25">
      <c r="A161">
        <v>1</v>
      </c>
      <c r="B161" t="s">
        <v>1701</v>
      </c>
      <c r="C161" t="s">
        <v>1766</v>
      </c>
      <c r="D161" t="s">
        <v>1766</v>
      </c>
      <c r="E161" t="s">
        <v>1767</v>
      </c>
      <c r="G161" t="s">
        <v>1777</v>
      </c>
      <c r="H161" t="s">
        <v>1732</v>
      </c>
      <c r="I161" t="s">
        <v>1709</v>
      </c>
      <c r="J161" s="99">
        <v>0.98182499999999995</v>
      </c>
      <c r="K161" t="s">
        <v>1778</v>
      </c>
      <c r="L161" t="s">
        <v>1758</v>
      </c>
      <c r="M161" t="str">
        <f t="shared" si="2"/>
        <v>N₂ONA</v>
      </c>
    </row>
    <row r="162" spans="1:13" x14ac:dyDescent="0.25">
      <c r="A162">
        <v>1</v>
      </c>
      <c r="B162" t="s">
        <v>1701</v>
      </c>
      <c r="C162" t="s">
        <v>1766</v>
      </c>
      <c r="D162" t="s">
        <v>1766</v>
      </c>
      <c r="E162" t="s">
        <v>1767</v>
      </c>
      <c r="G162" t="s">
        <v>1777</v>
      </c>
      <c r="H162" t="s">
        <v>1732</v>
      </c>
      <c r="I162" t="s">
        <v>1771</v>
      </c>
      <c r="J162" s="99">
        <v>67.260000000000005</v>
      </c>
      <c r="K162" t="s">
        <v>1778</v>
      </c>
      <c r="L162" t="s">
        <v>1758</v>
      </c>
      <c r="M162" t="str">
        <f t="shared" si="2"/>
        <v>BCO₂NA</v>
      </c>
    </row>
    <row r="163" spans="1:13" x14ac:dyDescent="0.25">
      <c r="A163">
        <v>1</v>
      </c>
      <c r="B163" t="s">
        <v>1701</v>
      </c>
      <c r="C163" t="s">
        <v>1766</v>
      </c>
      <c r="D163" t="s">
        <v>1766</v>
      </c>
      <c r="E163" t="s">
        <v>1767</v>
      </c>
      <c r="G163" t="s">
        <v>1777</v>
      </c>
      <c r="H163" t="s">
        <v>1721</v>
      </c>
      <c r="I163" t="s">
        <v>1705</v>
      </c>
      <c r="J163" s="99">
        <v>5.41153105E-2</v>
      </c>
      <c r="K163" t="s">
        <v>1779</v>
      </c>
      <c r="L163" t="s">
        <v>1758</v>
      </c>
      <c r="M163" t="str">
        <f t="shared" si="2"/>
        <v>CO₂-eNA</v>
      </c>
    </row>
    <row r="164" spans="1:13" x14ac:dyDescent="0.25">
      <c r="A164">
        <v>1</v>
      </c>
      <c r="B164" t="s">
        <v>1701</v>
      </c>
      <c r="C164" t="s">
        <v>1766</v>
      </c>
      <c r="D164" t="s">
        <v>1766</v>
      </c>
      <c r="E164" t="s">
        <v>1767</v>
      </c>
      <c r="G164" t="s">
        <v>1777</v>
      </c>
      <c r="H164" t="s">
        <v>1721</v>
      </c>
      <c r="I164" t="s">
        <v>1707</v>
      </c>
      <c r="J164" t="s">
        <v>1770</v>
      </c>
      <c r="K164" t="s">
        <v>1779</v>
      </c>
      <c r="L164" t="s">
        <v>1758</v>
      </c>
      <c r="M164" t="str">
        <f t="shared" si="2"/>
        <v>CO₂NA</v>
      </c>
    </row>
    <row r="165" spans="1:13" x14ac:dyDescent="0.25">
      <c r="A165">
        <v>1</v>
      </c>
      <c r="B165" t="s">
        <v>1701</v>
      </c>
      <c r="C165" t="s">
        <v>1766</v>
      </c>
      <c r="D165" t="s">
        <v>1766</v>
      </c>
      <c r="E165" t="s">
        <v>1767</v>
      </c>
      <c r="G165" t="s">
        <v>1777</v>
      </c>
      <c r="H165" t="s">
        <v>1721</v>
      </c>
      <c r="I165" t="s">
        <v>1708</v>
      </c>
      <c r="J165" s="99">
        <v>1.8356210500000001E-2</v>
      </c>
      <c r="K165" t="s">
        <v>1779</v>
      </c>
      <c r="L165" t="s">
        <v>1758</v>
      </c>
      <c r="M165" t="str">
        <f t="shared" si="2"/>
        <v>CH₄NA</v>
      </c>
    </row>
    <row r="166" spans="1:13" x14ac:dyDescent="0.25">
      <c r="A166">
        <v>1</v>
      </c>
      <c r="B166" t="s">
        <v>1701</v>
      </c>
      <c r="C166" t="s">
        <v>1766</v>
      </c>
      <c r="D166" t="s">
        <v>1766</v>
      </c>
      <c r="E166" t="s">
        <v>1767</v>
      </c>
      <c r="G166" t="s">
        <v>1777</v>
      </c>
      <c r="H166" t="s">
        <v>1721</v>
      </c>
      <c r="I166" t="s">
        <v>1709</v>
      </c>
      <c r="J166" s="99">
        <v>3.5759100000000002E-2</v>
      </c>
      <c r="K166" t="s">
        <v>1779</v>
      </c>
      <c r="L166" t="s">
        <v>1758</v>
      </c>
      <c r="M166" t="str">
        <f t="shared" si="2"/>
        <v>N₂ONA</v>
      </c>
    </row>
    <row r="167" spans="1:13" x14ac:dyDescent="0.25">
      <c r="A167">
        <v>1</v>
      </c>
      <c r="B167" t="s">
        <v>1701</v>
      </c>
      <c r="C167" t="s">
        <v>1766</v>
      </c>
      <c r="D167" t="s">
        <v>1766</v>
      </c>
      <c r="E167" t="s">
        <v>1767</v>
      </c>
      <c r="G167" t="s">
        <v>1777</v>
      </c>
      <c r="H167" t="s">
        <v>1721</v>
      </c>
      <c r="I167" t="s">
        <v>1771</v>
      </c>
      <c r="J167" s="99">
        <v>2.4496799999999999</v>
      </c>
      <c r="K167" t="s">
        <v>1779</v>
      </c>
      <c r="L167" t="s">
        <v>1758</v>
      </c>
      <c r="M167" t="str">
        <f t="shared" si="2"/>
        <v>BCO₂NA</v>
      </c>
    </row>
    <row r="168" spans="1:13" x14ac:dyDescent="0.25">
      <c r="A168">
        <v>1</v>
      </c>
      <c r="B168" t="s">
        <v>1701</v>
      </c>
      <c r="C168" t="s">
        <v>1766</v>
      </c>
      <c r="D168" t="s">
        <v>1766</v>
      </c>
      <c r="E168" t="s">
        <v>1767</v>
      </c>
      <c r="G168" t="s">
        <v>1780</v>
      </c>
      <c r="H168" t="s">
        <v>1721</v>
      </c>
      <c r="I168" t="s">
        <v>1705</v>
      </c>
      <c r="J168" s="99">
        <v>2.5493523410000001</v>
      </c>
      <c r="K168" t="s">
        <v>1781</v>
      </c>
      <c r="L168" t="e">
        <v>#N/A</v>
      </c>
      <c r="M168" t="e">
        <f t="shared" si="2"/>
        <v>#N/A</v>
      </c>
    </row>
    <row r="169" spans="1:13" x14ac:dyDescent="0.25">
      <c r="A169">
        <v>1</v>
      </c>
      <c r="B169" t="s">
        <v>1701</v>
      </c>
      <c r="C169" t="s">
        <v>1766</v>
      </c>
      <c r="D169" t="s">
        <v>1766</v>
      </c>
      <c r="E169" t="s">
        <v>1767</v>
      </c>
      <c r="G169" t="s">
        <v>1780</v>
      </c>
      <c r="H169" t="s">
        <v>1721</v>
      </c>
      <c r="I169" t="s">
        <v>1707</v>
      </c>
      <c r="J169" s="99">
        <v>2.5073156760000002</v>
      </c>
      <c r="K169" t="s">
        <v>1781</v>
      </c>
      <c r="L169" t="e">
        <v>#N/A</v>
      </c>
      <c r="M169" t="e">
        <f t="shared" si="2"/>
        <v>#N/A</v>
      </c>
    </row>
    <row r="170" spans="1:13" x14ac:dyDescent="0.25">
      <c r="A170">
        <v>1</v>
      </c>
      <c r="B170" t="s">
        <v>1701</v>
      </c>
      <c r="C170" t="s">
        <v>1766</v>
      </c>
      <c r="D170" t="s">
        <v>1766</v>
      </c>
      <c r="E170" t="s">
        <v>1767</v>
      </c>
      <c r="G170" t="s">
        <v>1780</v>
      </c>
      <c r="H170" t="s">
        <v>1721</v>
      </c>
      <c r="I170" t="s">
        <v>1708</v>
      </c>
      <c r="J170" s="99">
        <v>4.6763947999999998E-3</v>
      </c>
      <c r="K170" t="s">
        <v>1781</v>
      </c>
      <c r="L170" t="e">
        <v>#N/A</v>
      </c>
      <c r="M170" t="e">
        <f t="shared" si="2"/>
        <v>#N/A</v>
      </c>
    </row>
    <row r="171" spans="1:13" x14ac:dyDescent="0.25">
      <c r="A171">
        <v>1</v>
      </c>
      <c r="B171" t="s">
        <v>1701</v>
      </c>
      <c r="C171" t="s">
        <v>1766</v>
      </c>
      <c r="D171" t="s">
        <v>1766</v>
      </c>
      <c r="E171" t="s">
        <v>1767</v>
      </c>
      <c r="G171" t="s">
        <v>1780</v>
      </c>
      <c r="H171" t="s">
        <v>1721</v>
      </c>
      <c r="I171" t="s">
        <v>1709</v>
      </c>
      <c r="J171" s="99">
        <v>3.7360270399999999E-2</v>
      </c>
      <c r="K171" t="s">
        <v>1781</v>
      </c>
      <c r="L171" t="e">
        <v>#N/A</v>
      </c>
      <c r="M171" t="e">
        <f t="shared" si="2"/>
        <v>#N/A</v>
      </c>
    </row>
    <row r="172" spans="1:13" x14ac:dyDescent="0.25">
      <c r="A172">
        <v>1</v>
      </c>
      <c r="B172" t="s">
        <v>1701</v>
      </c>
      <c r="C172" t="s">
        <v>1766</v>
      </c>
      <c r="D172" t="s">
        <v>1766</v>
      </c>
      <c r="E172" t="s">
        <v>1767</v>
      </c>
      <c r="G172" t="s">
        <v>1780</v>
      </c>
      <c r="H172" t="s">
        <v>1721</v>
      </c>
      <c r="I172" t="s">
        <v>1771</v>
      </c>
      <c r="J172" s="99">
        <v>0.122484</v>
      </c>
      <c r="K172" t="s">
        <v>1781</v>
      </c>
      <c r="L172" t="e">
        <v>#N/A</v>
      </c>
      <c r="M172" t="e">
        <f t="shared" si="2"/>
        <v>#N/A</v>
      </c>
    </row>
    <row r="173" spans="1:13" x14ac:dyDescent="0.25">
      <c r="A173">
        <v>1</v>
      </c>
      <c r="B173" t="s">
        <v>1701</v>
      </c>
      <c r="C173" t="s">
        <v>1766</v>
      </c>
      <c r="D173" t="s">
        <v>1766</v>
      </c>
      <c r="E173" t="s">
        <v>1767</v>
      </c>
      <c r="G173" t="s">
        <v>1782</v>
      </c>
      <c r="H173" t="s">
        <v>1721</v>
      </c>
      <c r="I173" t="s">
        <v>1705</v>
      </c>
      <c r="J173" s="99">
        <v>2.1553675459999999</v>
      </c>
      <c r="K173" t="s">
        <v>1783</v>
      </c>
      <c r="L173" t="e">
        <v>#N/A</v>
      </c>
      <c r="M173" t="e">
        <f t="shared" si="2"/>
        <v>#N/A</v>
      </c>
    </row>
    <row r="174" spans="1:13" x14ac:dyDescent="0.25">
      <c r="A174">
        <v>1</v>
      </c>
      <c r="B174" t="s">
        <v>1701</v>
      </c>
      <c r="C174" t="s">
        <v>1766</v>
      </c>
      <c r="D174" t="s">
        <v>1766</v>
      </c>
      <c r="E174" t="s">
        <v>1767</v>
      </c>
      <c r="G174" t="s">
        <v>1782</v>
      </c>
      <c r="H174" t="s">
        <v>1721</v>
      </c>
      <c r="I174" t="s">
        <v>1707</v>
      </c>
      <c r="J174" s="99">
        <v>2.111423727</v>
      </c>
      <c r="K174" t="s">
        <v>1783</v>
      </c>
      <c r="L174" t="e">
        <v>#N/A</v>
      </c>
      <c r="M174" t="e">
        <f t="shared" si="2"/>
        <v>#N/A</v>
      </c>
    </row>
    <row r="175" spans="1:13" x14ac:dyDescent="0.25">
      <c r="A175">
        <v>1</v>
      </c>
      <c r="B175" t="s">
        <v>1701</v>
      </c>
      <c r="C175" t="s">
        <v>1766</v>
      </c>
      <c r="D175" t="s">
        <v>1766</v>
      </c>
      <c r="E175" t="s">
        <v>1767</v>
      </c>
      <c r="G175" t="s">
        <v>1782</v>
      </c>
      <c r="H175" t="s">
        <v>1721</v>
      </c>
      <c r="I175" t="s">
        <v>1708</v>
      </c>
      <c r="J175" s="99">
        <v>6.8363657000000003E-3</v>
      </c>
      <c r="K175" t="s">
        <v>1783</v>
      </c>
      <c r="L175" t="e">
        <v>#N/A</v>
      </c>
      <c r="M175" t="e">
        <f t="shared" si="2"/>
        <v>#N/A</v>
      </c>
    </row>
    <row r="176" spans="1:13" x14ac:dyDescent="0.25">
      <c r="A176">
        <v>1</v>
      </c>
      <c r="B176" t="s">
        <v>1701</v>
      </c>
      <c r="C176" t="s">
        <v>1766</v>
      </c>
      <c r="D176" t="s">
        <v>1766</v>
      </c>
      <c r="E176" t="s">
        <v>1767</v>
      </c>
      <c r="G176" t="s">
        <v>1782</v>
      </c>
      <c r="H176" t="s">
        <v>1721</v>
      </c>
      <c r="I176" t="s">
        <v>1709</v>
      </c>
      <c r="J176" s="99">
        <v>3.7107453999999998E-2</v>
      </c>
      <c r="K176" t="s">
        <v>1783</v>
      </c>
      <c r="L176" t="e">
        <v>#N/A</v>
      </c>
      <c r="M176" t="e">
        <f t="shared" si="2"/>
        <v>#N/A</v>
      </c>
    </row>
    <row r="177" spans="1:13" x14ac:dyDescent="0.25">
      <c r="A177">
        <v>1</v>
      </c>
      <c r="B177" t="s">
        <v>1701</v>
      </c>
      <c r="C177" t="s">
        <v>1766</v>
      </c>
      <c r="D177" t="s">
        <v>1766</v>
      </c>
      <c r="E177" t="s">
        <v>1767</v>
      </c>
      <c r="G177" t="s">
        <v>1782</v>
      </c>
      <c r="H177" t="s">
        <v>1721</v>
      </c>
      <c r="I177" t="s">
        <v>1771</v>
      </c>
      <c r="J177" s="99">
        <v>0.48993599999999998</v>
      </c>
      <c r="K177" t="s">
        <v>1783</v>
      </c>
      <c r="L177" t="e">
        <v>#N/A</v>
      </c>
      <c r="M177" t="e">
        <f t="shared" si="2"/>
        <v>#N/A</v>
      </c>
    </row>
    <row r="178" spans="1:13" x14ac:dyDescent="0.25">
      <c r="A178">
        <v>1</v>
      </c>
      <c r="B178" t="s">
        <v>1701</v>
      </c>
      <c r="C178" t="s">
        <v>1766</v>
      </c>
      <c r="D178" t="s">
        <v>1766</v>
      </c>
      <c r="E178" t="s">
        <v>1784</v>
      </c>
      <c r="G178" t="s">
        <v>1785</v>
      </c>
      <c r="H178" t="s">
        <v>225</v>
      </c>
      <c r="I178" t="s">
        <v>1705</v>
      </c>
      <c r="J178" s="99">
        <v>2.3028E-2</v>
      </c>
      <c r="K178" t="s">
        <v>1786</v>
      </c>
      <c r="L178" t="e">
        <v>#N/A</v>
      </c>
      <c r="M178" t="e">
        <f t="shared" si="2"/>
        <v>#N/A</v>
      </c>
    </row>
    <row r="179" spans="1:13" x14ac:dyDescent="0.25">
      <c r="A179">
        <v>1</v>
      </c>
      <c r="B179" t="s">
        <v>1701</v>
      </c>
      <c r="C179" t="s">
        <v>1766</v>
      </c>
      <c r="D179" t="s">
        <v>1766</v>
      </c>
      <c r="E179" t="s">
        <v>1784</v>
      </c>
      <c r="G179" t="s">
        <v>1785</v>
      </c>
      <c r="H179" t="s">
        <v>225</v>
      </c>
      <c r="I179" t="s">
        <v>1707</v>
      </c>
      <c r="J179" s="99">
        <v>0</v>
      </c>
      <c r="K179" t="s">
        <v>1786</v>
      </c>
      <c r="L179" t="e">
        <v>#N/A</v>
      </c>
      <c r="M179" t="e">
        <f t="shared" si="2"/>
        <v>#N/A</v>
      </c>
    </row>
    <row r="180" spans="1:13" x14ac:dyDescent="0.25">
      <c r="A180">
        <v>1</v>
      </c>
      <c r="B180" t="s">
        <v>1701</v>
      </c>
      <c r="C180" t="s">
        <v>1766</v>
      </c>
      <c r="D180" t="s">
        <v>1766</v>
      </c>
      <c r="E180" t="s">
        <v>1784</v>
      </c>
      <c r="G180" t="s">
        <v>1785</v>
      </c>
      <c r="H180" t="s">
        <v>225</v>
      </c>
      <c r="I180" t="s">
        <v>1708</v>
      </c>
      <c r="J180" s="99">
        <v>1.01808E-2</v>
      </c>
      <c r="K180" t="s">
        <v>1786</v>
      </c>
      <c r="L180" t="e">
        <v>#N/A</v>
      </c>
      <c r="M180" t="e">
        <f t="shared" si="2"/>
        <v>#N/A</v>
      </c>
    </row>
    <row r="181" spans="1:13" x14ac:dyDescent="0.25">
      <c r="A181">
        <v>1</v>
      </c>
      <c r="B181" t="s">
        <v>1701</v>
      </c>
      <c r="C181" t="s">
        <v>1766</v>
      </c>
      <c r="D181" t="s">
        <v>1766</v>
      </c>
      <c r="E181" t="s">
        <v>1784</v>
      </c>
      <c r="G181" t="s">
        <v>1785</v>
      </c>
      <c r="H181" t="s">
        <v>225</v>
      </c>
      <c r="I181" t="s">
        <v>1709</v>
      </c>
      <c r="J181" s="99">
        <v>1.28472E-2</v>
      </c>
      <c r="K181" t="s">
        <v>1786</v>
      </c>
      <c r="L181" t="e">
        <v>#N/A</v>
      </c>
      <c r="M181" t="e">
        <f t="shared" si="2"/>
        <v>#N/A</v>
      </c>
    </row>
    <row r="182" spans="1:13" x14ac:dyDescent="0.25">
      <c r="A182">
        <v>1</v>
      </c>
      <c r="B182" t="s">
        <v>1701</v>
      </c>
      <c r="C182" t="s">
        <v>1766</v>
      </c>
      <c r="D182" t="s">
        <v>1766</v>
      </c>
      <c r="E182" t="s">
        <v>1784</v>
      </c>
      <c r="G182" t="s">
        <v>1785</v>
      </c>
      <c r="H182" t="s">
        <v>225</v>
      </c>
      <c r="I182" t="s">
        <v>1771</v>
      </c>
      <c r="J182" s="99">
        <v>1.3554200000000001</v>
      </c>
      <c r="K182" t="s">
        <v>1786</v>
      </c>
      <c r="L182" t="e">
        <v>#N/A</v>
      </c>
      <c r="M182" t="e">
        <f t="shared" si="2"/>
        <v>#N/A</v>
      </c>
    </row>
    <row r="183" spans="1:13" x14ac:dyDescent="0.25">
      <c r="A183">
        <v>1</v>
      </c>
      <c r="B183" t="s">
        <v>1701</v>
      </c>
      <c r="C183" t="s">
        <v>1766</v>
      </c>
      <c r="D183" t="s">
        <v>1766</v>
      </c>
      <c r="E183" t="s">
        <v>1784</v>
      </c>
      <c r="G183" t="s">
        <v>1787</v>
      </c>
      <c r="H183" t="s">
        <v>225</v>
      </c>
      <c r="I183" t="s">
        <v>1705</v>
      </c>
      <c r="J183" s="99">
        <v>2.886176E-2</v>
      </c>
      <c r="K183" t="s">
        <v>1788</v>
      </c>
      <c r="L183" t="e">
        <v>#N/A</v>
      </c>
      <c r="M183" t="e">
        <f t="shared" si="2"/>
        <v>#N/A</v>
      </c>
    </row>
    <row r="184" spans="1:13" x14ac:dyDescent="0.25">
      <c r="A184">
        <v>1</v>
      </c>
      <c r="B184" t="s">
        <v>1701</v>
      </c>
      <c r="C184" t="s">
        <v>1766</v>
      </c>
      <c r="D184" t="s">
        <v>1766</v>
      </c>
      <c r="E184" t="s">
        <v>1784</v>
      </c>
      <c r="G184" t="s">
        <v>1787</v>
      </c>
      <c r="H184" t="s">
        <v>225</v>
      </c>
      <c r="I184" t="s">
        <v>1707</v>
      </c>
      <c r="J184" s="99">
        <v>0</v>
      </c>
      <c r="K184" t="s">
        <v>1788</v>
      </c>
      <c r="L184" t="e">
        <v>#N/A</v>
      </c>
      <c r="M184" t="e">
        <f t="shared" si="2"/>
        <v>#N/A</v>
      </c>
    </row>
    <row r="185" spans="1:13" x14ac:dyDescent="0.25">
      <c r="A185">
        <v>1</v>
      </c>
      <c r="B185" t="s">
        <v>1701</v>
      </c>
      <c r="C185" t="s">
        <v>1766</v>
      </c>
      <c r="D185" t="s">
        <v>1766</v>
      </c>
      <c r="E185" t="s">
        <v>1784</v>
      </c>
      <c r="G185" t="s">
        <v>1787</v>
      </c>
      <c r="H185" t="s">
        <v>225</v>
      </c>
      <c r="I185" t="s">
        <v>1708</v>
      </c>
      <c r="J185" s="99">
        <v>1.2759936E-2</v>
      </c>
      <c r="K185" t="s">
        <v>1788</v>
      </c>
      <c r="L185" t="e">
        <v>#N/A</v>
      </c>
      <c r="M185" t="e">
        <f t="shared" si="2"/>
        <v>#N/A</v>
      </c>
    </row>
    <row r="186" spans="1:13" x14ac:dyDescent="0.25">
      <c r="A186">
        <v>1</v>
      </c>
      <c r="B186" t="s">
        <v>1701</v>
      </c>
      <c r="C186" t="s">
        <v>1766</v>
      </c>
      <c r="D186" t="s">
        <v>1766</v>
      </c>
      <c r="E186" t="s">
        <v>1784</v>
      </c>
      <c r="G186" t="s">
        <v>1787</v>
      </c>
      <c r="H186" t="s">
        <v>225</v>
      </c>
      <c r="I186" t="s">
        <v>1709</v>
      </c>
      <c r="J186" s="99">
        <v>1.6101824000000001E-2</v>
      </c>
      <c r="K186" t="s">
        <v>1788</v>
      </c>
      <c r="L186" t="e">
        <v>#N/A</v>
      </c>
      <c r="M186" t="e">
        <f t="shared" si="2"/>
        <v>#N/A</v>
      </c>
    </row>
    <row r="187" spans="1:13" x14ac:dyDescent="0.25">
      <c r="A187">
        <v>1</v>
      </c>
      <c r="B187" t="s">
        <v>1701</v>
      </c>
      <c r="C187" t="s">
        <v>1766</v>
      </c>
      <c r="D187" t="s">
        <v>1766</v>
      </c>
      <c r="E187" t="s">
        <v>1784</v>
      </c>
      <c r="G187" t="s">
        <v>1787</v>
      </c>
      <c r="H187" t="s">
        <v>225</v>
      </c>
      <c r="I187" t="s">
        <v>1771</v>
      </c>
      <c r="J187" s="99">
        <v>1.698793067</v>
      </c>
      <c r="K187" t="s">
        <v>1788</v>
      </c>
      <c r="L187" t="e">
        <v>#N/A</v>
      </c>
      <c r="M187" t="e">
        <f t="shared" si="2"/>
        <v>#N/A</v>
      </c>
    </row>
    <row r="188" spans="1:13" x14ac:dyDescent="0.25">
      <c r="A188">
        <v>1</v>
      </c>
      <c r="B188" t="s">
        <v>1701</v>
      </c>
      <c r="C188" t="s">
        <v>1766</v>
      </c>
      <c r="D188" t="s">
        <v>1766</v>
      </c>
      <c r="E188" t="s">
        <v>1784</v>
      </c>
      <c r="G188" t="s">
        <v>1789</v>
      </c>
      <c r="H188" t="s">
        <v>225</v>
      </c>
      <c r="I188" t="s">
        <v>1705</v>
      </c>
      <c r="J188" s="99">
        <v>1.3509760000000001E-2</v>
      </c>
      <c r="K188" t="s">
        <v>1790</v>
      </c>
      <c r="L188" t="e">
        <v>#N/A</v>
      </c>
      <c r="M188" t="e">
        <f t="shared" si="2"/>
        <v>#N/A</v>
      </c>
    </row>
    <row r="189" spans="1:13" x14ac:dyDescent="0.25">
      <c r="A189">
        <v>1</v>
      </c>
      <c r="B189" t="s">
        <v>1701</v>
      </c>
      <c r="C189" t="s">
        <v>1766</v>
      </c>
      <c r="D189" t="s">
        <v>1766</v>
      </c>
      <c r="E189" t="s">
        <v>1784</v>
      </c>
      <c r="G189" t="s">
        <v>1789</v>
      </c>
      <c r="H189" t="s">
        <v>225</v>
      </c>
      <c r="I189" t="s">
        <v>1707</v>
      </c>
      <c r="J189" s="99">
        <v>0</v>
      </c>
      <c r="K189" t="s">
        <v>1790</v>
      </c>
      <c r="L189" t="e">
        <v>#N/A</v>
      </c>
      <c r="M189" t="e">
        <f t="shared" si="2"/>
        <v>#N/A</v>
      </c>
    </row>
    <row r="190" spans="1:13" x14ac:dyDescent="0.25">
      <c r="A190">
        <v>1</v>
      </c>
      <c r="B190" t="s">
        <v>1701</v>
      </c>
      <c r="C190" t="s">
        <v>1766</v>
      </c>
      <c r="D190" t="s">
        <v>1766</v>
      </c>
      <c r="E190" t="s">
        <v>1784</v>
      </c>
      <c r="G190" t="s">
        <v>1789</v>
      </c>
      <c r="H190" t="s">
        <v>225</v>
      </c>
      <c r="I190" t="s">
        <v>1708</v>
      </c>
      <c r="J190" s="99">
        <v>5.9727360000000002E-3</v>
      </c>
      <c r="K190" t="s">
        <v>1790</v>
      </c>
      <c r="L190" t="e">
        <v>#N/A</v>
      </c>
      <c r="M190" t="e">
        <f t="shared" si="2"/>
        <v>#N/A</v>
      </c>
    </row>
    <row r="191" spans="1:13" x14ac:dyDescent="0.25">
      <c r="A191">
        <v>1</v>
      </c>
      <c r="B191" t="s">
        <v>1701</v>
      </c>
      <c r="C191" t="s">
        <v>1766</v>
      </c>
      <c r="D191" t="s">
        <v>1766</v>
      </c>
      <c r="E191" t="s">
        <v>1784</v>
      </c>
      <c r="G191" t="s">
        <v>1789</v>
      </c>
      <c r="H191" t="s">
        <v>225</v>
      </c>
      <c r="I191" t="s">
        <v>1709</v>
      </c>
      <c r="J191" s="99">
        <v>7.5370239999999998E-3</v>
      </c>
      <c r="K191" t="s">
        <v>1790</v>
      </c>
      <c r="L191" t="e">
        <v>#N/A</v>
      </c>
      <c r="M191" t="e">
        <f t="shared" si="2"/>
        <v>#N/A</v>
      </c>
    </row>
    <row r="192" spans="1:13" x14ac:dyDescent="0.25">
      <c r="A192">
        <v>1</v>
      </c>
      <c r="B192" t="s">
        <v>1701</v>
      </c>
      <c r="C192" t="s">
        <v>1766</v>
      </c>
      <c r="D192" t="s">
        <v>1766</v>
      </c>
      <c r="E192" t="s">
        <v>1784</v>
      </c>
      <c r="G192" t="s">
        <v>1789</v>
      </c>
      <c r="H192" t="s">
        <v>225</v>
      </c>
      <c r="I192" t="s">
        <v>1771</v>
      </c>
      <c r="J192" s="99">
        <v>0.79517973330000002</v>
      </c>
      <c r="K192" t="s">
        <v>1790</v>
      </c>
      <c r="L192" t="e">
        <v>#N/A</v>
      </c>
      <c r="M192" t="e">
        <f t="shared" si="2"/>
        <v>#N/A</v>
      </c>
    </row>
    <row r="193" spans="1:13" x14ac:dyDescent="0.25">
      <c r="A193">
        <v>1</v>
      </c>
      <c r="B193" t="s">
        <v>1701</v>
      </c>
      <c r="C193" t="s">
        <v>1766</v>
      </c>
      <c r="D193" t="s">
        <v>1766</v>
      </c>
      <c r="E193" t="s">
        <v>1791</v>
      </c>
      <c r="G193" t="s">
        <v>1785</v>
      </c>
      <c r="H193" t="s">
        <v>225</v>
      </c>
      <c r="I193" t="s">
        <v>1705</v>
      </c>
      <c r="J193" s="99">
        <v>0.1146552</v>
      </c>
      <c r="K193" t="s">
        <v>1792</v>
      </c>
      <c r="L193" t="e">
        <v>#N/A</v>
      </c>
      <c r="M193" t="e">
        <f t="shared" si="2"/>
        <v>#N/A</v>
      </c>
    </row>
    <row r="194" spans="1:13" x14ac:dyDescent="0.25">
      <c r="A194">
        <v>1</v>
      </c>
      <c r="B194" t="s">
        <v>1701</v>
      </c>
      <c r="C194" t="s">
        <v>1766</v>
      </c>
      <c r="D194" t="s">
        <v>1766</v>
      </c>
      <c r="E194" t="s">
        <v>1791</v>
      </c>
      <c r="G194" t="s">
        <v>1785</v>
      </c>
      <c r="H194" t="s">
        <v>225</v>
      </c>
      <c r="I194" t="s">
        <v>1707</v>
      </c>
      <c r="J194" s="99">
        <v>0</v>
      </c>
      <c r="K194" t="s">
        <v>1792</v>
      </c>
      <c r="L194" t="e">
        <v>#N/A</v>
      </c>
      <c r="M194" t="e">
        <f t="shared" si="2"/>
        <v>#N/A</v>
      </c>
    </row>
    <row r="195" spans="1:13" x14ac:dyDescent="0.25">
      <c r="A195">
        <v>1</v>
      </c>
      <c r="B195" t="s">
        <v>1701</v>
      </c>
      <c r="C195" t="s">
        <v>1766</v>
      </c>
      <c r="D195" t="s">
        <v>1766</v>
      </c>
      <c r="E195" t="s">
        <v>1791</v>
      </c>
      <c r="G195" t="s">
        <v>1785</v>
      </c>
      <c r="H195" t="s">
        <v>225</v>
      </c>
      <c r="I195" t="s">
        <v>1708</v>
      </c>
      <c r="J195" s="99">
        <v>0.101808</v>
      </c>
      <c r="K195" t="s">
        <v>1792</v>
      </c>
      <c r="L195" t="e">
        <v>#N/A</v>
      </c>
      <c r="M195" t="e">
        <f t="shared" ref="M195:M258" si="3">I195&amp;L195</f>
        <v>#N/A</v>
      </c>
    </row>
    <row r="196" spans="1:13" x14ac:dyDescent="0.25">
      <c r="A196">
        <v>1</v>
      </c>
      <c r="B196" t="s">
        <v>1701</v>
      </c>
      <c r="C196" t="s">
        <v>1766</v>
      </c>
      <c r="D196" t="s">
        <v>1766</v>
      </c>
      <c r="E196" t="s">
        <v>1791</v>
      </c>
      <c r="G196" t="s">
        <v>1785</v>
      </c>
      <c r="H196" t="s">
        <v>225</v>
      </c>
      <c r="I196" t="s">
        <v>1709</v>
      </c>
      <c r="J196" s="99">
        <v>1.28472E-2</v>
      </c>
      <c r="K196" t="s">
        <v>1792</v>
      </c>
      <c r="L196" t="e">
        <v>#N/A</v>
      </c>
      <c r="M196" t="e">
        <f t="shared" si="3"/>
        <v>#N/A</v>
      </c>
    </row>
    <row r="197" spans="1:13" x14ac:dyDescent="0.25">
      <c r="A197">
        <v>1</v>
      </c>
      <c r="B197" t="s">
        <v>1701</v>
      </c>
      <c r="C197" t="s">
        <v>1766</v>
      </c>
      <c r="D197" t="s">
        <v>1766</v>
      </c>
      <c r="E197" t="s">
        <v>1791</v>
      </c>
      <c r="G197" t="s">
        <v>1785</v>
      </c>
      <c r="H197" t="s">
        <v>225</v>
      </c>
      <c r="I197" t="s">
        <v>1771</v>
      </c>
      <c r="J197" s="99">
        <v>1.3554200000000001</v>
      </c>
      <c r="K197" t="s">
        <v>1792</v>
      </c>
      <c r="L197" t="e">
        <v>#N/A</v>
      </c>
      <c r="M197" t="e">
        <f t="shared" si="3"/>
        <v>#N/A</v>
      </c>
    </row>
    <row r="198" spans="1:13" x14ac:dyDescent="0.25">
      <c r="A198">
        <v>1</v>
      </c>
      <c r="B198" t="s">
        <v>1701</v>
      </c>
      <c r="C198" t="s">
        <v>1766</v>
      </c>
      <c r="D198" t="s">
        <v>1766</v>
      </c>
      <c r="E198" t="s">
        <v>1791</v>
      </c>
      <c r="G198" t="s">
        <v>1787</v>
      </c>
      <c r="H198" t="s">
        <v>225</v>
      </c>
      <c r="I198" t="s">
        <v>1705</v>
      </c>
      <c r="J198" s="99">
        <v>0.14370118400000001</v>
      </c>
      <c r="K198" t="s">
        <v>1793</v>
      </c>
      <c r="L198" t="e">
        <v>#N/A</v>
      </c>
      <c r="M198" t="e">
        <f t="shared" si="3"/>
        <v>#N/A</v>
      </c>
    </row>
    <row r="199" spans="1:13" x14ac:dyDescent="0.25">
      <c r="A199">
        <v>1</v>
      </c>
      <c r="B199" t="s">
        <v>1701</v>
      </c>
      <c r="C199" t="s">
        <v>1766</v>
      </c>
      <c r="D199" t="s">
        <v>1766</v>
      </c>
      <c r="E199" t="s">
        <v>1791</v>
      </c>
      <c r="G199" t="s">
        <v>1787</v>
      </c>
      <c r="H199" t="s">
        <v>225</v>
      </c>
      <c r="I199" t="s">
        <v>1707</v>
      </c>
      <c r="J199" s="99">
        <v>0</v>
      </c>
      <c r="K199" t="s">
        <v>1793</v>
      </c>
      <c r="L199" t="e">
        <v>#N/A</v>
      </c>
      <c r="M199" t="e">
        <f t="shared" si="3"/>
        <v>#N/A</v>
      </c>
    </row>
    <row r="200" spans="1:13" x14ac:dyDescent="0.25">
      <c r="A200">
        <v>1</v>
      </c>
      <c r="B200" t="s">
        <v>1701</v>
      </c>
      <c r="C200" t="s">
        <v>1766</v>
      </c>
      <c r="D200" t="s">
        <v>1766</v>
      </c>
      <c r="E200" t="s">
        <v>1791</v>
      </c>
      <c r="G200" t="s">
        <v>1787</v>
      </c>
      <c r="H200" t="s">
        <v>225</v>
      </c>
      <c r="I200" t="s">
        <v>1708</v>
      </c>
      <c r="J200" s="99">
        <v>0.12759936</v>
      </c>
      <c r="K200" t="s">
        <v>1793</v>
      </c>
      <c r="L200" t="e">
        <v>#N/A</v>
      </c>
      <c r="M200" t="e">
        <f t="shared" si="3"/>
        <v>#N/A</v>
      </c>
    </row>
    <row r="201" spans="1:13" x14ac:dyDescent="0.25">
      <c r="A201">
        <v>1</v>
      </c>
      <c r="B201" t="s">
        <v>1701</v>
      </c>
      <c r="C201" t="s">
        <v>1766</v>
      </c>
      <c r="D201" t="s">
        <v>1766</v>
      </c>
      <c r="E201" t="s">
        <v>1791</v>
      </c>
      <c r="G201" t="s">
        <v>1787</v>
      </c>
      <c r="H201" t="s">
        <v>225</v>
      </c>
      <c r="I201" t="s">
        <v>1709</v>
      </c>
      <c r="J201" s="99">
        <v>1.6101824000000001E-2</v>
      </c>
      <c r="K201" t="s">
        <v>1793</v>
      </c>
      <c r="L201" t="e">
        <v>#N/A</v>
      </c>
      <c r="M201" t="e">
        <f t="shared" si="3"/>
        <v>#N/A</v>
      </c>
    </row>
    <row r="202" spans="1:13" x14ac:dyDescent="0.25">
      <c r="A202">
        <v>1</v>
      </c>
      <c r="B202" t="s">
        <v>1701</v>
      </c>
      <c r="C202" t="s">
        <v>1766</v>
      </c>
      <c r="D202" t="s">
        <v>1766</v>
      </c>
      <c r="E202" t="s">
        <v>1791</v>
      </c>
      <c r="G202" t="s">
        <v>1787</v>
      </c>
      <c r="H202" t="s">
        <v>225</v>
      </c>
      <c r="I202" t="s">
        <v>1771</v>
      </c>
      <c r="J202" s="99">
        <v>1.698793067</v>
      </c>
      <c r="K202" t="s">
        <v>1793</v>
      </c>
      <c r="L202" t="e">
        <v>#N/A</v>
      </c>
      <c r="M202" t="e">
        <f t="shared" si="3"/>
        <v>#N/A</v>
      </c>
    </row>
    <row r="203" spans="1:13" x14ac:dyDescent="0.25">
      <c r="A203">
        <v>3</v>
      </c>
      <c r="B203" t="s">
        <v>1794</v>
      </c>
      <c r="C203" t="s">
        <v>1794</v>
      </c>
      <c r="D203" t="s">
        <v>1794</v>
      </c>
      <c r="G203" t="s">
        <v>1795</v>
      </c>
      <c r="H203" t="s">
        <v>125</v>
      </c>
      <c r="I203" t="s">
        <v>1705</v>
      </c>
      <c r="J203" s="99">
        <v>6.2121822000000002E-3</v>
      </c>
      <c r="K203" t="s">
        <v>1796</v>
      </c>
      <c r="L203" t="s">
        <v>1797</v>
      </c>
      <c r="M203" t="str">
        <f t="shared" si="3"/>
        <v>CO₂-eTrans_Losses_NZ_GAS</v>
      </c>
    </row>
    <row r="204" spans="1:13" x14ac:dyDescent="0.25">
      <c r="A204">
        <v>3</v>
      </c>
      <c r="B204" t="s">
        <v>1794</v>
      </c>
      <c r="C204" t="s">
        <v>1794</v>
      </c>
      <c r="D204" t="s">
        <v>1794</v>
      </c>
      <c r="G204" t="s">
        <v>1795</v>
      </c>
      <c r="H204" t="s">
        <v>125</v>
      </c>
      <c r="I204" t="s">
        <v>1707</v>
      </c>
      <c r="J204" s="99">
        <v>5.3982700000000001E-5</v>
      </c>
      <c r="K204" t="s">
        <v>1796</v>
      </c>
      <c r="L204" t="s">
        <v>1797</v>
      </c>
      <c r="M204" t="str">
        <f t="shared" si="3"/>
        <v>CO₂Trans_Losses_NZ_GAS</v>
      </c>
    </row>
    <row r="205" spans="1:13" x14ac:dyDescent="0.25">
      <c r="A205">
        <v>3</v>
      </c>
      <c r="B205" t="s">
        <v>1794</v>
      </c>
      <c r="C205" t="s">
        <v>1794</v>
      </c>
      <c r="D205" t="s">
        <v>1794</v>
      </c>
      <c r="G205" t="s">
        <v>1795</v>
      </c>
      <c r="H205" t="s">
        <v>125</v>
      </c>
      <c r="I205" t="s">
        <v>1708</v>
      </c>
      <c r="J205" s="99">
        <v>6.1581995000000002E-3</v>
      </c>
      <c r="K205" t="s">
        <v>1796</v>
      </c>
      <c r="L205" t="s">
        <v>1797</v>
      </c>
      <c r="M205" t="str">
        <f t="shared" si="3"/>
        <v>CH₄Trans_Losses_NZ_GAS</v>
      </c>
    </row>
    <row r="206" spans="1:13" x14ac:dyDescent="0.25">
      <c r="A206">
        <v>3</v>
      </c>
      <c r="B206" t="s">
        <v>1794</v>
      </c>
      <c r="C206" t="s">
        <v>1794</v>
      </c>
      <c r="D206" t="s">
        <v>1794</v>
      </c>
      <c r="G206" t="s">
        <v>1795</v>
      </c>
      <c r="H206" t="s">
        <v>125</v>
      </c>
      <c r="I206" t="s">
        <v>1709</v>
      </c>
      <c r="J206" t="s">
        <v>1770</v>
      </c>
      <c r="K206" t="s">
        <v>1796</v>
      </c>
      <c r="L206" t="s">
        <v>1797</v>
      </c>
      <c r="M206" t="str">
        <f t="shared" si="3"/>
        <v>N₂OTrans_Losses_NZ_GAS</v>
      </c>
    </row>
    <row r="207" spans="1:13" x14ac:dyDescent="0.25">
      <c r="A207">
        <v>3</v>
      </c>
      <c r="B207" t="s">
        <v>1794</v>
      </c>
      <c r="C207" t="s">
        <v>1794</v>
      </c>
      <c r="D207" t="s">
        <v>1794</v>
      </c>
      <c r="G207" t="s">
        <v>1795</v>
      </c>
      <c r="H207" t="s">
        <v>1732</v>
      </c>
      <c r="I207" t="s">
        <v>1705</v>
      </c>
      <c r="J207" s="99">
        <v>1.7256061650000001</v>
      </c>
      <c r="K207" t="s">
        <v>1798</v>
      </c>
      <c r="L207" t="s">
        <v>1797</v>
      </c>
      <c r="M207" t="str">
        <f t="shared" si="3"/>
        <v>CO₂-eTrans_Losses_NZ_GAS</v>
      </c>
    </row>
    <row r="208" spans="1:13" x14ac:dyDescent="0.25">
      <c r="A208">
        <v>3</v>
      </c>
      <c r="B208" t="s">
        <v>1794</v>
      </c>
      <c r="C208" t="s">
        <v>1794</v>
      </c>
      <c r="D208" t="s">
        <v>1794</v>
      </c>
      <c r="G208" t="s">
        <v>1795</v>
      </c>
      <c r="H208" t="s">
        <v>1732</v>
      </c>
      <c r="I208" t="s">
        <v>1707</v>
      </c>
      <c r="J208" s="99">
        <v>1.4995197599999999E-2</v>
      </c>
      <c r="K208" t="s">
        <v>1798</v>
      </c>
      <c r="L208" t="s">
        <v>1797</v>
      </c>
      <c r="M208" t="str">
        <f t="shared" si="3"/>
        <v>CO₂Trans_Losses_NZ_GAS</v>
      </c>
    </row>
    <row r="209" spans="1:13" x14ac:dyDescent="0.25">
      <c r="A209">
        <v>3</v>
      </c>
      <c r="B209" t="s">
        <v>1794</v>
      </c>
      <c r="C209" t="s">
        <v>1794</v>
      </c>
      <c r="D209" t="s">
        <v>1794</v>
      </c>
      <c r="G209" t="s">
        <v>1795</v>
      </c>
      <c r="H209" t="s">
        <v>1732</v>
      </c>
      <c r="I209" t="s">
        <v>1708</v>
      </c>
      <c r="J209" s="99">
        <v>1.710610967</v>
      </c>
      <c r="K209" t="s">
        <v>1798</v>
      </c>
      <c r="L209" t="s">
        <v>1797</v>
      </c>
      <c r="M209" t="str">
        <f t="shared" si="3"/>
        <v>CH₄Trans_Losses_NZ_GAS</v>
      </c>
    </row>
    <row r="210" spans="1:13" x14ac:dyDescent="0.25">
      <c r="A210">
        <v>3</v>
      </c>
      <c r="B210" t="s">
        <v>1794</v>
      </c>
      <c r="C210" t="s">
        <v>1794</v>
      </c>
      <c r="D210" t="s">
        <v>1794</v>
      </c>
      <c r="G210" t="s">
        <v>1795</v>
      </c>
      <c r="H210" t="s">
        <v>1732</v>
      </c>
      <c r="I210" t="s">
        <v>1709</v>
      </c>
      <c r="J210" t="s">
        <v>1770</v>
      </c>
      <c r="K210" t="s">
        <v>1798</v>
      </c>
      <c r="L210" t="s">
        <v>1797</v>
      </c>
      <c r="M210" t="str">
        <f t="shared" si="3"/>
        <v>N₂OTrans_Losses_NZ_GAS</v>
      </c>
    </row>
    <row r="211" spans="1:13" x14ac:dyDescent="0.25">
      <c r="A211">
        <v>3</v>
      </c>
      <c r="B211" t="s">
        <v>1794</v>
      </c>
      <c r="C211" t="s">
        <v>1794</v>
      </c>
      <c r="D211" t="s">
        <v>1799</v>
      </c>
      <c r="E211" t="s">
        <v>1800</v>
      </c>
      <c r="G211" t="s">
        <v>1801</v>
      </c>
      <c r="H211" t="s">
        <v>125</v>
      </c>
      <c r="I211" t="s">
        <v>1705</v>
      </c>
      <c r="J211" s="99">
        <v>7.6903021999999996E-3</v>
      </c>
      <c r="K211" t="s">
        <v>1802</v>
      </c>
      <c r="L211" t="s">
        <v>1613</v>
      </c>
      <c r="M211" t="str">
        <f t="shared" si="3"/>
        <v>CO₂-eTrans_Losses_NZ_ELEC</v>
      </c>
    </row>
    <row r="212" spans="1:13" x14ac:dyDescent="0.25">
      <c r="A212">
        <v>3</v>
      </c>
      <c r="B212" t="s">
        <v>1794</v>
      </c>
      <c r="C212" t="s">
        <v>1794</v>
      </c>
      <c r="D212" t="s">
        <v>1799</v>
      </c>
      <c r="E212" t="s">
        <v>1800</v>
      </c>
      <c r="G212" t="s">
        <v>1801</v>
      </c>
      <c r="H212" t="s">
        <v>125</v>
      </c>
      <c r="I212" t="s">
        <v>1707</v>
      </c>
      <c r="J212" s="99">
        <v>7.4682387999999997E-3</v>
      </c>
      <c r="K212" t="s">
        <v>1802</v>
      </c>
      <c r="L212" t="s">
        <v>1613</v>
      </c>
      <c r="M212" t="str">
        <f t="shared" si="3"/>
        <v>CO₂Trans_Losses_NZ_ELEC</v>
      </c>
    </row>
    <row r="213" spans="1:13" x14ac:dyDescent="0.25">
      <c r="A213">
        <v>3</v>
      </c>
      <c r="B213" t="s">
        <v>1794</v>
      </c>
      <c r="C213" t="s">
        <v>1794</v>
      </c>
      <c r="D213" t="s">
        <v>1799</v>
      </c>
      <c r="E213" t="s">
        <v>1800</v>
      </c>
      <c r="G213" t="s">
        <v>1801</v>
      </c>
      <c r="H213" t="s">
        <v>125</v>
      </c>
      <c r="I213" t="s">
        <v>1708</v>
      </c>
      <c r="J213" s="99">
        <v>2.0764930000000001E-4</v>
      </c>
      <c r="K213" t="s">
        <v>1802</v>
      </c>
      <c r="L213" t="s">
        <v>1613</v>
      </c>
      <c r="M213" t="str">
        <f t="shared" si="3"/>
        <v>CH₄Trans_Losses_NZ_ELEC</v>
      </c>
    </row>
    <row r="214" spans="1:13" x14ac:dyDescent="0.25">
      <c r="A214">
        <v>3</v>
      </c>
      <c r="B214" t="s">
        <v>1794</v>
      </c>
      <c r="C214" t="s">
        <v>1794</v>
      </c>
      <c r="D214" t="s">
        <v>1799</v>
      </c>
      <c r="E214" t="s">
        <v>1800</v>
      </c>
      <c r="G214" t="s">
        <v>1801</v>
      </c>
      <c r="H214" t="s">
        <v>125</v>
      </c>
      <c r="I214" t="s">
        <v>1709</v>
      </c>
      <c r="J214" s="99">
        <v>1.44142E-5</v>
      </c>
      <c r="K214" t="s">
        <v>1802</v>
      </c>
      <c r="L214" t="s">
        <v>1613</v>
      </c>
      <c r="M214" t="str">
        <f t="shared" si="3"/>
        <v>N₂OTrans_Losses_NZ_ELEC</v>
      </c>
    </row>
    <row r="215" spans="1:13" x14ac:dyDescent="0.25">
      <c r="A215">
        <v>3</v>
      </c>
      <c r="B215" t="s">
        <v>1794</v>
      </c>
      <c r="C215" t="s">
        <v>1794</v>
      </c>
      <c r="D215" t="s">
        <v>1799</v>
      </c>
      <c r="E215" t="s">
        <v>1803</v>
      </c>
      <c r="G215" t="s">
        <v>1801</v>
      </c>
      <c r="H215" t="s">
        <v>125</v>
      </c>
      <c r="I215" t="s">
        <v>1705</v>
      </c>
      <c r="J215" s="99">
        <v>5.8278855999999999E-3</v>
      </c>
      <c r="K215" t="s">
        <v>1804</v>
      </c>
      <c r="L215" t="s">
        <v>1613</v>
      </c>
      <c r="M215" t="str">
        <f t="shared" si="3"/>
        <v>CO₂-eTrans_Losses_NZ_ELEC</v>
      </c>
    </row>
    <row r="216" spans="1:13" x14ac:dyDescent="0.25">
      <c r="A216">
        <v>3</v>
      </c>
      <c r="B216" t="s">
        <v>1794</v>
      </c>
      <c r="C216" t="s">
        <v>1794</v>
      </c>
      <c r="D216" t="s">
        <v>1799</v>
      </c>
      <c r="E216" t="s">
        <v>1803</v>
      </c>
      <c r="G216" t="s">
        <v>1801</v>
      </c>
      <c r="H216" t="s">
        <v>125</v>
      </c>
      <c r="I216" t="s">
        <v>1707</v>
      </c>
      <c r="J216" s="99">
        <v>5.6367340999999996E-3</v>
      </c>
      <c r="K216" t="s">
        <v>1804</v>
      </c>
      <c r="L216" t="s">
        <v>1613</v>
      </c>
      <c r="M216" t="str">
        <f t="shared" si="3"/>
        <v>CO₂Trans_Losses_NZ_ELEC</v>
      </c>
    </row>
    <row r="217" spans="1:13" x14ac:dyDescent="0.25">
      <c r="A217">
        <v>3</v>
      </c>
      <c r="B217" t="s">
        <v>1794</v>
      </c>
      <c r="C217" t="s">
        <v>1794</v>
      </c>
      <c r="D217" t="s">
        <v>1799</v>
      </c>
      <c r="E217" t="s">
        <v>1803</v>
      </c>
      <c r="G217" t="s">
        <v>1801</v>
      </c>
      <c r="H217" t="s">
        <v>125</v>
      </c>
      <c r="I217" t="s">
        <v>1708</v>
      </c>
      <c r="J217" s="99">
        <v>1.8536050000000001E-4</v>
      </c>
      <c r="K217" t="s">
        <v>1804</v>
      </c>
      <c r="L217" t="s">
        <v>1613</v>
      </c>
      <c r="M217" t="str">
        <f t="shared" si="3"/>
        <v>CH₄Trans_Losses_NZ_ELEC</v>
      </c>
    </row>
    <row r="218" spans="1:13" x14ac:dyDescent="0.25">
      <c r="A218">
        <v>3</v>
      </c>
      <c r="B218" t="s">
        <v>1794</v>
      </c>
      <c r="C218" t="s">
        <v>1794</v>
      </c>
      <c r="D218" t="s">
        <v>1799</v>
      </c>
      <c r="E218" t="s">
        <v>1803</v>
      </c>
      <c r="G218" t="s">
        <v>1801</v>
      </c>
      <c r="H218" t="s">
        <v>125</v>
      </c>
      <c r="I218" t="s">
        <v>1709</v>
      </c>
      <c r="J218" s="99">
        <v>5.7911000000000003E-6</v>
      </c>
      <c r="K218" t="s">
        <v>1804</v>
      </c>
      <c r="L218" t="s">
        <v>1613</v>
      </c>
      <c r="M218" t="str">
        <f t="shared" si="3"/>
        <v>N₂OTrans_Losses_NZ_ELEC</v>
      </c>
    </row>
    <row r="219" spans="1:13" x14ac:dyDescent="0.25">
      <c r="A219">
        <v>3</v>
      </c>
      <c r="B219" t="s">
        <v>1794</v>
      </c>
      <c r="C219" t="s">
        <v>1794</v>
      </c>
      <c r="D219" t="s">
        <v>1799</v>
      </c>
      <c r="E219" t="s">
        <v>1805</v>
      </c>
      <c r="G219" t="s">
        <v>1801</v>
      </c>
      <c r="H219" t="s">
        <v>125</v>
      </c>
      <c r="I219" t="s">
        <v>1705</v>
      </c>
      <c r="J219" s="99">
        <v>6.2282750000000001E-3</v>
      </c>
      <c r="K219" t="s">
        <v>1806</v>
      </c>
      <c r="L219" t="s">
        <v>1613</v>
      </c>
      <c r="M219" t="str">
        <f t="shared" si="3"/>
        <v>CO₂-eTrans_Losses_NZ_ELEC</v>
      </c>
    </row>
    <row r="220" spans="1:13" x14ac:dyDescent="0.25">
      <c r="A220">
        <v>3</v>
      </c>
      <c r="B220" t="s">
        <v>1794</v>
      </c>
      <c r="C220" t="s">
        <v>1794</v>
      </c>
      <c r="D220" t="s">
        <v>1799</v>
      </c>
      <c r="E220" t="s">
        <v>1805</v>
      </c>
      <c r="G220" t="s">
        <v>1801</v>
      </c>
      <c r="H220" t="s">
        <v>125</v>
      </c>
      <c r="I220" t="s">
        <v>1707</v>
      </c>
      <c r="J220" s="99">
        <v>6.0110865999999999E-3</v>
      </c>
      <c r="K220" t="s">
        <v>1806</v>
      </c>
      <c r="L220" t="s">
        <v>1613</v>
      </c>
      <c r="M220" t="str">
        <f t="shared" si="3"/>
        <v>CO₂Trans_Losses_NZ_ELEC</v>
      </c>
    </row>
    <row r="221" spans="1:13" x14ac:dyDescent="0.25">
      <c r="A221">
        <v>3</v>
      </c>
      <c r="B221" t="s">
        <v>1794</v>
      </c>
      <c r="C221" t="s">
        <v>1794</v>
      </c>
      <c r="D221" t="s">
        <v>1799</v>
      </c>
      <c r="E221" t="s">
        <v>1805</v>
      </c>
      <c r="G221" t="s">
        <v>1801</v>
      </c>
      <c r="H221" t="s">
        <v>125</v>
      </c>
      <c r="I221" t="s">
        <v>1708</v>
      </c>
      <c r="J221" s="99">
        <v>2.1003339999999999E-4</v>
      </c>
      <c r="K221" t="s">
        <v>1806</v>
      </c>
      <c r="L221" t="s">
        <v>1613</v>
      </c>
      <c r="M221" t="str">
        <f t="shared" si="3"/>
        <v>CH₄Trans_Losses_NZ_ELEC</v>
      </c>
    </row>
    <row r="222" spans="1:13" x14ac:dyDescent="0.25">
      <c r="A222">
        <v>3</v>
      </c>
      <c r="B222" t="s">
        <v>1794</v>
      </c>
      <c r="C222" t="s">
        <v>1794</v>
      </c>
      <c r="D222" t="s">
        <v>1799</v>
      </c>
      <c r="E222" t="s">
        <v>1805</v>
      </c>
      <c r="G222" t="s">
        <v>1801</v>
      </c>
      <c r="H222" t="s">
        <v>125</v>
      </c>
      <c r="I222" t="s">
        <v>1709</v>
      </c>
      <c r="J222" s="99">
        <v>7.1548999999999999E-6</v>
      </c>
      <c r="K222" t="s">
        <v>1806</v>
      </c>
      <c r="L222" t="s">
        <v>1613</v>
      </c>
      <c r="M222" t="str">
        <f t="shared" si="3"/>
        <v>N₂OTrans_Losses_NZ_ELEC</v>
      </c>
    </row>
    <row r="223" spans="1:13" x14ac:dyDescent="0.25">
      <c r="A223">
        <v>3</v>
      </c>
      <c r="B223" t="s">
        <v>1794</v>
      </c>
      <c r="C223" t="s">
        <v>1794</v>
      </c>
      <c r="D223" t="s">
        <v>1799</v>
      </c>
      <c r="E223" t="s">
        <v>1807</v>
      </c>
      <c r="G223" t="s">
        <v>1801</v>
      </c>
      <c r="H223" t="s">
        <v>125</v>
      </c>
      <c r="I223" t="s">
        <v>1705</v>
      </c>
      <c r="J223" s="99">
        <v>9.3790409999999994E-3</v>
      </c>
      <c r="K223" t="s">
        <v>1808</v>
      </c>
      <c r="L223" t="s">
        <v>1613</v>
      </c>
      <c r="M223" t="str">
        <f t="shared" si="3"/>
        <v>CO₂-eTrans_Losses_NZ_ELEC</v>
      </c>
    </row>
    <row r="224" spans="1:13" x14ac:dyDescent="0.25">
      <c r="A224">
        <v>3</v>
      </c>
      <c r="B224" t="s">
        <v>1794</v>
      </c>
      <c r="C224" t="s">
        <v>1794</v>
      </c>
      <c r="D224" t="s">
        <v>1799</v>
      </c>
      <c r="E224" t="s">
        <v>1807</v>
      </c>
      <c r="G224" t="s">
        <v>1801</v>
      </c>
      <c r="H224" t="s">
        <v>125</v>
      </c>
      <c r="I224" t="s">
        <v>1707</v>
      </c>
      <c r="J224" s="99">
        <v>9.1451999999999992E-3</v>
      </c>
      <c r="K224" t="s">
        <v>1808</v>
      </c>
      <c r="L224" t="s">
        <v>1613</v>
      </c>
      <c r="M224" t="str">
        <f t="shared" si="3"/>
        <v>CO₂Trans_Losses_NZ_ELEC</v>
      </c>
    </row>
    <row r="225" spans="1:13" x14ac:dyDescent="0.25">
      <c r="A225">
        <v>3</v>
      </c>
      <c r="B225" t="s">
        <v>1794</v>
      </c>
      <c r="C225" t="s">
        <v>1794</v>
      </c>
      <c r="D225" t="s">
        <v>1799</v>
      </c>
      <c r="E225" t="s">
        <v>1807</v>
      </c>
      <c r="G225" t="s">
        <v>1801</v>
      </c>
      <c r="H225" t="s">
        <v>125</v>
      </c>
      <c r="I225" t="s">
        <v>1708</v>
      </c>
      <c r="J225" s="99">
        <v>2.1445540000000001E-4</v>
      </c>
      <c r="K225" t="s">
        <v>1808</v>
      </c>
      <c r="L225" t="s">
        <v>1613</v>
      </c>
      <c r="M225" t="str">
        <f t="shared" si="3"/>
        <v>CH₄Trans_Losses_NZ_ELEC</v>
      </c>
    </row>
    <row r="226" spans="1:13" x14ac:dyDescent="0.25">
      <c r="A226">
        <v>3</v>
      </c>
      <c r="B226" t="s">
        <v>1794</v>
      </c>
      <c r="C226" t="s">
        <v>1794</v>
      </c>
      <c r="D226" t="s">
        <v>1799</v>
      </c>
      <c r="E226" t="s">
        <v>1807</v>
      </c>
      <c r="G226" t="s">
        <v>1801</v>
      </c>
      <c r="H226" t="s">
        <v>125</v>
      </c>
      <c r="I226" t="s">
        <v>1709</v>
      </c>
      <c r="J226" s="99">
        <v>1.93856E-5</v>
      </c>
      <c r="K226" t="s">
        <v>1808</v>
      </c>
      <c r="L226" t="s">
        <v>1613</v>
      </c>
      <c r="M226" t="str">
        <f t="shared" si="3"/>
        <v>N₂OTrans_Losses_NZ_ELEC</v>
      </c>
    </row>
    <row r="227" spans="1:13" x14ac:dyDescent="0.25">
      <c r="A227">
        <v>3</v>
      </c>
      <c r="B227" t="s">
        <v>1794</v>
      </c>
      <c r="C227" t="s">
        <v>1794</v>
      </c>
      <c r="D227" t="s">
        <v>1799</v>
      </c>
      <c r="E227" t="s">
        <v>1809</v>
      </c>
      <c r="G227" t="s">
        <v>1801</v>
      </c>
      <c r="H227" t="s">
        <v>125</v>
      </c>
      <c r="I227" t="s">
        <v>1705</v>
      </c>
      <c r="J227" s="99">
        <v>9.2548894000000007E-3</v>
      </c>
      <c r="K227" t="s">
        <v>1810</v>
      </c>
      <c r="L227" t="s">
        <v>1613</v>
      </c>
      <c r="M227" t="str">
        <f t="shared" si="3"/>
        <v>CO₂-eTrans_Losses_NZ_ELEC</v>
      </c>
    </row>
    <row r="228" spans="1:13" x14ac:dyDescent="0.25">
      <c r="A228">
        <v>3</v>
      </c>
      <c r="B228" t="s">
        <v>1794</v>
      </c>
      <c r="C228" t="s">
        <v>1794</v>
      </c>
      <c r="D228" t="s">
        <v>1799</v>
      </c>
      <c r="E228" t="s">
        <v>1809</v>
      </c>
      <c r="G228" t="s">
        <v>1801</v>
      </c>
      <c r="H228" t="s">
        <v>125</v>
      </c>
      <c r="I228" t="s">
        <v>1707</v>
      </c>
      <c r="J228" s="99">
        <v>9.0190692999999999E-3</v>
      </c>
      <c r="K228" t="s">
        <v>1810</v>
      </c>
      <c r="L228" t="s">
        <v>1613</v>
      </c>
      <c r="M228" t="str">
        <f t="shared" si="3"/>
        <v>CO₂Trans_Losses_NZ_ELEC</v>
      </c>
    </row>
    <row r="229" spans="1:13" x14ac:dyDescent="0.25">
      <c r="A229">
        <v>3</v>
      </c>
      <c r="B229" t="s">
        <v>1794</v>
      </c>
      <c r="C229" t="s">
        <v>1794</v>
      </c>
      <c r="D229" t="s">
        <v>1799</v>
      </c>
      <c r="E229" t="s">
        <v>1809</v>
      </c>
      <c r="G229" t="s">
        <v>1801</v>
      </c>
      <c r="H229" t="s">
        <v>125</v>
      </c>
      <c r="I229" t="s">
        <v>1708</v>
      </c>
      <c r="J229" s="99">
        <v>2.2122919999999999E-4</v>
      </c>
      <c r="K229" t="s">
        <v>1810</v>
      </c>
      <c r="L229" t="s">
        <v>1613</v>
      </c>
      <c r="M229" t="str">
        <f t="shared" si="3"/>
        <v>CH₄Trans_Losses_NZ_ELEC</v>
      </c>
    </row>
    <row r="230" spans="1:13" x14ac:dyDescent="0.25">
      <c r="A230">
        <v>3</v>
      </c>
      <c r="B230" t="s">
        <v>1794</v>
      </c>
      <c r="C230" t="s">
        <v>1794</v>
      </c>
      <c r="D230" t="s">
        <v>1799</v>
      </c>
      <c r="E230" t="s">
        <v>1809</v>
      </c>
      <c r="G230" t="s">
        <v>1801</v>
      </c>
      <c r="H230" t="s">
        <v>125</v>
      </c>
      <c r="I230" t="s">
        <v>1709</v>
      </c>
      <c r="J230" s="99">
        <v>1.4591E-5</v>
      </c>
      <c r="K230" t="s">
        <v>1810</v>
      </c>
      <c r="L230" t="s">
        <v>1613</v>
      </c>
      <c r="M230" t="str">
        <f t="shared" si="3"/>
        <v>N₂OTrans_Losses_NZ_ELEC</v>
      </c>
    </row>
    <row r="231" spans="1:13" x14ac:dyDescent="0.25">
      <c r="A231">
        <v>3</v>
      </c>
      <c r="B231" t="s">
        <v>1794</v>
      </c>
      <c r="C231" t="s">
        <v>1794</v>
      </c>
      <c r="D231" t="s">
        <v>1799</v>
      </c>
      <c r="E231" t="s">
        <v>1811</v>
      </c>
      <c r="G231" t="s">
        <v>1801</v>
      </c>
      <c r="H231" t="s">
        <v>125</v>
      </c>
      <c r="I231" t="s">
        <v>1705</v>
      </c>
      <c r="J231" s="99">
        <v>8.4079128000000003E-3</v>
      </c>
      <c r="K231" t="s">
        <v>1812</v>
      </c>
      <c r="L231" t="s">
        <v>1613</v>
      </c>
      <c r="M231" t="str">
        <f t="shared" si="3"/>
        <v>CO₂-eTrans_Losses_NZ_ELEC</v>
      </c>
    </row>
    <row r="232" spans="1:13" x14ac:dyDescent="0.25">
      <c r="A232">
        <v>3</v>
      </c>
      <c r="B232" t="s">
        <v>1794</v>
      </c>
      <c r="C232" t="s">
        <v>1794</v>
      </c>
      <c r="D232" t="s">
        <v>1799</v>
      </c>
      <c r="E232" t="s">
        <v>1811</v>
      </c>
      <c r="G232" t="s">
        <v>1801</v>
      </c>
      <c r="H232" t="s">
        <v>125</v>
      </c>
      <c r="I232" t="s">
        <v>1707</v>
      </c>
      <c r="J232" s="99">
        <v>8.1632123999999997E-3</v>
      </c>
      <c r="K232" t="s">
        <v>1812</v>
      </c>
      <c r="L232" t="s">
        <v>1613</v>
      </c>
      <c r="M232" t="str">
        <f t="shared" si="3"/>
        <v>CO₂Trans_Losses_NZ_ELEC</v>
      </c>
    </row>
    <row r="233" spans="1:13" x14ac:dyDescent="0.25">
      <c r="A233">
        <v>3</v>
      </c>
      <c r="B233" t="s">
        <v>1794</v>
      </c>
      <c r="C233" t="s">
        <v>1794</v>
      </c>
      <c r="D233" t="s">
        <v>1799</v>
      </c>
      <c r="E233" t="s">
        <v>1811</v>
      </c>
      <c r="G233" t="s">
        <v>1801</v>
      </c>
      <c r="H233" t="s">
        <v>125</v>
      </c>
      <c r="I233" t="s">
        <v>1708</v>
      </c>
      <c r="J233" s="99">
        <v>2.3160800000000001E-4</v>
      </c>
      <c r="K233" t="s">
        <v>1812</v>
      </c>
      <c r="L233" t="s">
        <v>1613</v>
      </c>
      <c r="M233" t="str">
        <f t="shared" si="3"/>
        <v>CH₄Trans_Losses_NZ_ELEC</v>
      </c>
    </row>
    <row r="234" spans="1:13" x14ac:dyDescent="0.25">
      <c r="A234">
        <v>3</v>
      </c>
      <c r="B234" t="s">
        <v>1794</v>
      </c>
      <c r="C234" t="s">
        <v>1794</v>
      </c>
      <c r="D234" t="s">
        <v>1799</v>
      </c>
      <c r="E234" t="s">
        <v>1811</v>
      </c>
      <c r="G234" t="s">
        <v>1801</v>
      </c>
      <c r="H234" t="s">
        <v>125</v>
      </c>
      <c r="I234" t="s">
        <v>1709</v>
      </c>
      <c r="J234" s="99">
        <v>1.30924E-5</v>
      </c>
      <c r="K234" t="s">
        <v>1812</v>
      </c>
      <c r="L234" t="s">
        <v>1613</v>
      </c>
      <c r="M234" t="str">
        <f t="shared" si="3"/>
        <v>N₂OTrans_Losses_NZ_ELEC</v>
      </c>
    </row>
    <row r="235" spans="1:13" x14ac:dyDescent="0.25">
      <c r="A235">
        <v>3</v>
      </c>
      <c r="B235" t="s">
        <v>1794</v>
      </c>
      <c r="C235" t="s">
        <v>1794</v>
      </c>
      <c r="D235" t="s">
        <v>1799</v>
      </c>
      <c r="E235" t="s">
        <v>1813</v>
      </c>
      <c r="G235" t="s">
        <v>1801</v>
      </c>
      <c r="H235" t="s">
        <v>125</v>
      </c>
      <c r="I235" t="s">
        <v>1705</v>
      </c>
      <c r="J235" s="99">
        <v>7.4425389000000002E-3</v>
      </c>
      <c r="K235" t="s">
        <v>1814</v>
      </c>
      <c r="L235" t="s">
        <v>1613</v>
      </c>
      <c r="M235" t="str">
        <f t="shared" si="3"/>
        <v>CO₂-eTrans_Losses_NZ_ELEC</v>
      </c>
    </row>
    <row r="236" spans="1:13" x14ac:dyDescent="0.25">
      <c r="A236">
        <v>3</v>
      </c>
      <c r="B236" t="s">
        <v>1794</v>
      </c>
      <c r="C236" t="s">
        <v>1794</v>
      </c>
      <c r="D236" t="s">
        <v>1799</v>
      </c>
      <c r="E236" t="s">
        <v>1813</v>
      </c>
      <c r="G236" t="s">
        <v>1801</v>
      </c>
      <c r="H236" t="s">
        <v>125</v>
      </c>
      <c r="I236" t="s">
        <v>1707</v>
      </c>
      <c r="J236" s="99">
        <v>7.1744191000000001E-3</v>
      </c>
      <c r="K236" t="s">
        <v>1814</v>
      </c>
      <c r="L236" t="s">
        <v>1613</v>
      </c>
      <c r="M236" t="str">
        <f t="shared" si="3"/>
        <v>CO₂Trans_Losses_NZ_ELEC</v>
      </c>
    </row>
    <row r="237" spans="1:13" x14ac:dyDescent="0.25">
      <c r="A237">
        <v>3</v>
      </c>
      <c r="B237" t="s">
        <v>1794</v>
      </c>
      <c r="C237" t="s">
        <v>1794</v>
      </c>
      <c r="D237" t="s">
        <v>1799</v>
      </c>
      <c r="E237" t="s">
        <v>1813</v>
      </c>
      <c r="G237" t="s">
        <v>1801</v>
      </c>
      <c r="H237" t="s">
        <v>125</v>
      </c>
      <c r="I237" t="s">
        <v>1708</v>
      </c>
      <c r="J237" s="99">
        <v>2.5896110000000002E-4</v>
      </c>
      <c r="K237" t="s">
        <v>1814</v>
      </c>
      <c r="L237" t="s">
        <v>1613</v>
      </c>
      <c r="M237" t="str">
        <f t="shared" si="3"/>
        <v>CH₄Trans_Losses_NZ_ELEC</v>
      </c>
    </row>
    <row r="238" spans="1:13" x14ac:dyDescent="0.25">
      <c r="A238">
        <v>3</v>
      </c>
      <c r="B238" t="s">
        <v>1794</v>
      </c>
      <c r="C238" t="s">
        <v>1794</v>
      </c>
      <c r="D238" t="s">
        <v>1799</v>
      </c>
      <c r="E238" t="s">
        <v>1813</v>
      </c>
      <c r="G238" t="s">
        <v>1801</v>
      </c>
      <c r="H238" t="s">
        <v>125</v>
      </c>
      <c r="I238" t="s">
        <v>1709</v>
      </c>
      <c r="J238" s="99">
        <v>9.1586999999999992E-6</v>
      </c>
      <c r="K238" t="s">
        <v>1814</v>
      </c>
      <c r="L238" t="s">
        <v>1613</v>
      </c>
      <c r="M238" t="str">
        <f t="shared" si="3"/>
        <v>N₂OTrans_Losses_NZ_ELEC</v>
      </c>
    </row>
    <row r="239" spans="1:13" x14ac:dyDescent="0.25">
      <c r="A239">
        <v>3</v>
      </c>
      <c r="B239" t="s">
        <v>1794</v>
      </c>
      <c r="C239" t="s">
        <v>1794</v>
      </c>
      <c r="D239" t="s">
        <v>1799</v>
      </c>
      <c r="E239" t="s">
        <v>1815</v>
      </c>
      <c r="G239" t="s">
        <v>1801</v>
      </c>
      <c r="H239" t="s">
        <v>125</v>
      </c>
      <c r="I239" t="s">
        <v>1705</v>
      </c>
      <c r="J239" s="99">
        <v>7.8416032E-3</v>
      </c>
      <c r="K239" t="s">
        <v>1816</v>
      </c>
      <c r="L239" t="s">
        <v>1613</v>
      </c>
      <c r="M239" t="str">
        <f t="shared" si="3"/>
        <v>CO₂-eTrans_Losses_NZ_ELEC</v>
      </c>
    </row>
    <row r="240" spans="1:13" x14ac:dyDescent="0.25">
      <c r="A240">
        <v>3</v>
      </c>
      <c r="B240" t="s">
        <v>1794</v>
      </c>
      <c r="C240" t="s">
        <v>1794</v>
      </c>
      <c r="D240" t="s">
        <v>1799</v>
      </c>
      <c r="E240" t="s">
        <v>1815</v>
      </c>
      <c r="G240" t="s">
        <v>1801</v>
      </c>
      <c r="H240" t="s">
        <v>125</v>
      </c>
      <c r="I240" t="s">
        <v>1707</v>
      </c>
      <c r="J240" s="99">
        <v>7.5460192000000002E-3</v>
      </c>
      <c r="K240" t="s">
        <v>1816</v>
      </c>
      <c r="L240" t="s">
        <v>1613</v>
      </c>
      <c r="M240" t="str">
        <f t="shared" si="3"/>
        <v>CO₂Trans_Losses_NZ_ELEC</v>
      </c>
    </row>
    <row r="241" spans="1:13" x14ac:dyDescent="0.25">
      <c r="A241">
        <v>3</v>
      </c>
      <c r="B241" t="s">
        <v>1794</v>
      </c>
      <c r="C241" t="s">
        <v>1794</v>
      </c>
      <c r="D241" t="s">
        <v>1799</v>
      </c>
      <c r="E241" t="s">
        <v>1815</v>
      </c>
      <c r="G241" t="s">
        <v>1801</v>
      </c>
      <c r="H241" t="s">
        <v>125</v>
      </c>
      <c r="I241" t="s">
        <v>1708</v>
      </c>
      <c r="J241" s="99">
        <v>2.8906880000000002E-4</v>
      </c>
      <c r="K241" t="s">
        <v>1816</v>
      </c>
      <c r="L241" t="s">
        <v>1613</v>
      </c>
      <c r="M241" t="str">
        <f t="shared" si="3"/>
        <v>CH₄Trans_Losses_NZ_ELEC</v>
      </c>
    </row>
    <row r="242" spans="1:13" x14ac:dyDescent="0.25">
      <c r="A242">
        <v>3</v>
      </c>
      <c r="B242" t="s">
        <v>1794</v>
      </c>
      <c r="C242" t="s">
        <v>1794</v>
      </c>
      <c r="D242" t="s">
        <v>1799</v>
      </c>
      <c r="E242" t="s">
        <v>1815</v>
      </c>
      <c r="G242" t="s">
        <v>1801</v>
      </c>
      <c r="H242" t="s">
        <v>125</v>
      </c>
      <c r="I242" t="s">
        <v>1709</v>
      </c>
      <c r="J242" s="99">
        <v>6.5151999999999999E-6</v>
      </c>
      <c r="K242" t="s">
        <v>1816</v>
      </c>
      <c r="L242" t="s">
        <v>1613</v>
      </c>
      <c r="M242" t="str">
        <f t="shared" si="3"/>
        <v>N₂OTrans_Losses_NZ_ELEC</v>
      </c>
    </row>
    <row r="243" spans="1:13" x14ac:dyDescent="0.25">
      <c r="A243">
        <v>3</v>
      </c>
      <c r="B243" t="s">
        <v>1794</v>
      </c>
      <c r="C243" t="s">
        <v>1794</v>
      </c>
      <c r="D243" t="s">
        <v>1799</v>
      </c>
      <c r="E243" t="s">
        <v>1817</v>
      </c>
      <c r="G243" t="s">
        <v>1801</v>
      </c>
      <c r="H243" t="s">
        <v>125</v>
      </c>
      <c r="I243" t="s">
        <v>1705</v>
      </c>
      <c r="J243" s="99">
        <v>6.9621611999999998E-3</v>
      </c>
      <c r="K243" t="s">
        <v>1818</v>
      </c>
      <c r="L243" t="s">
        <v>1613</v>
      </c>
      <c r="M243" t="str">
        <f t="shared" si="3"/>
        <v>CO₂-eTrans_Losses_NZ_ELEC</v>
      </c>
    </row>
    <row r="244" spans="1:13" x14ac:dyDescent="0.25">
      <c r="A244">
        <v>3</v>
      </c>
      <c r="B244" t="s">
        <v>1794</v>
      </c>
      <c r="C244" t="s">
        <v>1794</v>
      </c>
      <c r="D244" t="s">
        <v>1799</v>
      </c>
      <c r="E244" t="s">
        <v>1817</v>
      </c>
      <c r="G244" t="s">
        <v>1801</v>
      </c>
      <c r="H244" t="s">
        <v>125</v>
      </c>
      <c r="I244" t="s">
        <v>1707</v>
      </c>
      <c r="J244" s="99">
        <v>6.6438607000000004E-3</v>
      </c>
      <c r="K244" t="s">
        <v>1818</v>
      </c>
      <c r="L244" t="s">
        <v>1613</v>
      </c>
      <c r="M244" t="str">
        <f t="shared" si="3"/>
        <v>CO₂Trans_Losses_NZ_ELEC</v>
      </c>
    </row>
    <row r="245" spans="1:13" x14ac:dyDescent="0.25">
      <c r="A245">
        <v>3</v>
      </c>
      <c r="B245" t="s">
        <v>1794</v>
      </c>
      <c r="C245" t="s">
        <v>1794</v>
      </c>
      <c r="D245" t="s">
        <v>1799</v>
      </c>
      <c r="E245" t="s">
        <v>1817</v>
      </c>
      <c r="G245" t="s">
        <v>1801</v>
      </c>
      <c r="H245" t="s">
        <v>125</v>
      </c>
      <c r="I245" t="s">
        <v>1708</v>
      </c>
      <c r="J245" s="99">
        <v>3.1273770000000002E-4</v>
      </c>
      <c r="K245" t="s">
        <v>1818</v>
      </c>
      <c r="L245" t="s">
        <v>1613</v>
      </c>
      <c r="M245" t="str">
        <f t="shared" si="3"/>
        <v>CH₄Trans_Losses_NZ_ELEC</v>
      </c>
    </row>
    <row r="246" spans="1:13" x14ac:dyDescent="0.25">
      <c r="A246">
        <v>3</v>
      </c>
      <c r="B246" t="s">
        <v>1794</v>
      </c>
      <c r="C246" t="s">
        <v>1794</v>
      </c>
      <c r="D246" t="s">
        <v>1799</v>
      </c>
      <c r="E246" t="s">
        <v>1817</v>
      </c>
      <c r="G246" t="s">
        <v>1801</v>
      </c>
      <c r="H246" t="s">
        <v>125</v>
      </c>
      <c r="I246" t="s">
        <v>1709</v>
      </c>
      <c r="J246" s="99">
        <v>5.5627000000000001E-6</v>
      </c>
      <c r="K246" t="s">
        <v>1818</v>
      </c>
      <c r="L246" t="s">
        <v>1613</v>
      </c>
      <c r="M246" t="str">
        <f t="shared" si="3"/>
        <v>N₂OTrans_Losses_NZ_ELEC</v>
      </c>
    </row>
    <row r="247" spans="1:13" x14ac:dyDescent="0.25">
      <c r="A247">
        <v>3</v>
      </c>
      <c r="B247" t="s">
        <v>1794</v>
      </c>
      <c r="C247" t="s">
        <v>1794</v>
      </c>
      <c r="D247" t="s">
        <v>1799</v>
      </c>
      <c r="E247" t="s">
        <v>1819</v>
      </c>
      <c r="G247" t="s">
        <v>1801</v>
      </c>
      <c r="H247" t="s">
        <v>125</v>
      </c>
      <c r="I247" t="s">
        <v>1705</v>
      </c>
      <c r="J247" s="99">
        <v>8.8880048999999996E-3</v>
      </c>
      <c r="K247" t="s">
        <v>1820</v>
      </c>
      <c r="L247" t="s">
        <v>1613</v>
      </c>
      <c r="M247" t="str">
        <f t="shared" si="3"/>
        <v>CO₂-eTrans_Losses_NZ_ELEC</v>
      </c>
    </row>
    <row r="248" spans="1:13" x14ac:dyDescent="0.25">
      <c r="A248">
        <v>3</v>
      </c>
      <c r="B248" t="s">
        <v>1794</v>
      </c>
      <c r="C248" t="s">
        <v>1794</v>
      </c>
      <c r="D248" t="s">
        <v>1799</v>
      </c>
      <c r="E248" t="s">
        <v>1819</v>
      </c>
      <c r="G248" t="s">
        <v>1801</v>
      </c>
      <c r="H248" t="s">
        <v>125</v>
      </c>
      <c r="I248" t="s">
        <v>1707</v>
      </c>
      <c r="J248" s="99">
        <v>8.5320255000000001E-3</v>
      </c>
      <c r="K248" t="s">
        <v>1820</v>
      </c>
      <c r="L248" t="s">
        <v>1613</v>
      </c>
      <c r="M248" t="str">
        <f t="shared" si="3"/>
        <v>CO₂Trans_Losses_NZ_ELEC</v>
      </c>
    </row>
    <row r="249" spans="1:13" x14ac:dyDescent="0.25">
      <c r="A249">
        <v>3</v>
      </c>
      <c r="B249" t="s">
        <v>1794</v>
      </c>
      <c r="C249" t="s">
        <v>1794</v>
      </c>
      <c r="D249" t="s">
        <v>1799</v>
      </c>
      <c r="E249" t="s">
        <v>1819</v>
      </c>
      <c r="G249" t="s">
        <v>1801</v>
      </c>
      <c r="H249" t="s">
        <v>125</v>
      </c>
      <c r="I249" t="s">
        <v>1708</v>
      </c>
      <c r="J249" s="99">
        <v>3.4526590000000002E-4</v>
      </c>
      <c r="K249" t="s">
        <v>1820</v>
      </c>
      <c r="L249" t="s">
        <v>1613</v>
      </c>
      <c r="M249" t="str">
        <f t="shared" si="3"/>
        <v>CH₄Trans_Losses_NZ_ELEC</v>
      </c>
    </row>
    <row r="250" spans="1:13" x14ac:dyDescent="0.25">
      <c r="A250">
        <v>3</v>
      </c>
      <c r="B250" t="s">
        <v>1794</v>
      </c>
      <c r="C250" t="s">
        <v>1794</v>
      </c>
      <c r="D250" t="s">
        <v>1799</v>
      </c>
      <c r="E250" t="s">
        <v>1819</v>
      </c>
      <c r="G250" t="s">
        <v>1801</v>
      </c>
      <c r="H250" t="s">
        <v>125</v>
      </c>
      <c r="I250" t="s">
        <v>1709</v>
      </c>
      <c r="J250" s="99">
        <v>1.07134E-5</v>
      </c>
      <c r="K250" t="s">
        <v>1820</v>
      </c>
      <c r="L250" t="s">
        <v>1613</v>
      </c>
      <c r="M250" t="str">
        <f t="shared" si="3"/>
        <v>N₂OTrans_Losses_NZ_ELEC</v>
      </c>
    </row>
    <row r="251" spans="1:13" x14ac:dyDescent="0.25">
      <c r="A251">
        <v>3</v>
      </c>
      <c r="B251" t="s">
        <v>1794</v>
      </c>
      <c r="C251" t="s">
        <v>1794</v>
      </c>
      <c r="D251" t="s">
        <v>1799</v>
      </c>
      <c r="E251" t="s">
        <v>1821</v>
      </c>
      <c r="G251" t="s">
        <v>1801</v>
      </c>
      <c r="H251" t="s">
        <v>125</v>
      </c>
      <c r="I251" t="s">
        <v>1705</v>
      </c>
      <c r="J251" s="99">
        <v>9.2877935000000005E-3</v>
      </c>
      <c r="K251" t="s">
        <v>1822</v>
      </c>
      <c r="L251" t="s">
        <v>1613</v>
      </c>
      <c r="M251" t="str">
        <f t="shared" si="3"/>
        <v>CO₂-eTrans_Losses_NZ_ELEC</v>
      </c>
    </row>
    <row r="252" spans="1:13" x14ac:dyDescent="0.25">
      <c r="A252">
        <v>3</v>
      </c>
      <c r="B252" t="s">
        <v>1794</v>
      </c>
      <c r="C252" t="s">
        <v>1794</v>
      </c>
      <c r="D252" t="s">
        <v>1799</v>
      </c>
      <c r="E252" t="s">
        <v>1821</v>
      </c>
      <c r="G252" t="s">
        <v>1801</v>
      </c>
      <c r="H252" t="s">
        <v>125</v>
      </c>
      <c r="I252" t="s">
        <v>1707</v>
      </c>
      <c r="J252" s="99">
        <v>8.9466404000000006E-3</v>
      </c>
      <c r="K252" t="s">
        <v>1822</v>
      </c>
      <c r="L252" t="s">
        <v>1613</v>
      </c>
      <c r="M252" t="str">
        <f t="shared" si="3"/>
        <v>CO₂Trans_Losses_NZ_ELEC</v>
      </c>
    </row>
    <row r="253" spans="1:13" x14ac:dyDescent="0.25">
      <c r="A253">
        <v>3</v>
      </c>
      <c r="B253" t="s">
        <v>1794</v>
      </c>
      <c r="C253" t="s">
        <v>1794</v>
      </c>
      <c r="D253" t="s">
        <v>1799</v>
      </c>
      <c r="E253" t="s">
        <v>1821</v>
      </c>
      <c r="G253" t="s">
        <v>1801</v>
      </c>
      <c r="H253" t="s">
        <v>125</v>
      </c>
      <c r="I253" t="s">
        <v>1708</v>
      </c>
      <c r="J253" s="99">
        <v>3.293503E-4</v>
      </c>
      <c r="K253" t="s">
        <v>1822</v>
      </c>
      <c r="L253" t="s">
        <v>1613</v>
      </c>
      <c r="M253" t="str">
        <f t="shared" si="3"/>
        <v>CH₄Trans_Losses_NZ_ELEC</v>
      </c>
    </row>
    <row r="254" spans="1:13" x14ac:dyDescent="0.25">
      <c r="A254">
        <v>3</v>
      </c>
      <c r="B254" t="s">
        <v>1794</v>
      </c>
      <c r="C254" t="s">
        <v>1794</v>
      </c>
      <c r="D254" t="s">
        <v>1799</v>
      </c>
      <c r="E254" t="s">
        <v>1821</v>
      </c>
      <c r="G254" t="s">
        <v>1801</v>
      </c>
      <c r="H254" t="s">
        <v>125</v>
      </c>
      <c r="I254" t="s">
        <v>1709</v>
      </c>
      <c r="J254" s="99">
        <v>1.18028E-5</v>
      </c>
      <c r="K254" t="s">
        <v>1822</v>
      </c>
      <c r="L254" t="s">
        <v>1613</v>
      </c>
      <c r="M254" t="str">
        <f t="shared" si="3"/>
        <v>N₂OTrans_Losses_NZ_ELEC</v>
      </c>
    </row>
    <row r="255" spans="1:13" x14ac:dyDescent="0.25">
      <c r="A255">
        <v>3</v>
      </c>
      <c r="B255" t="s">
        <v>1794</v>
      </c>
      <c r="C255" t="s">
        <v>1794</v>
      </c>
      <c r="D255" t="s">
        <v>1799</v>
      </c>
      <c r="E255" t="s">
        <v>1823</v>
      </c>
      <c r="G255" t="s">
        <v>1801</v>
      </c>
      <c r="H255" t="s">
        <v>125</v>
      </c>
      <c r="I255" t="s">
        <v>1705</v>
      </c>
      <c r="J255" s="99">
        <v>1.11174815E-2</v>
      </c>
      <c r="K255" t="s">
        <v>1824</v>
      </c>
      <c r="L255" t="s">
        <v>1613</v>
      </c>
      <c r="M255" t="str">
        <f t="shared" si="3"/>
        <v>CO₂-eTrans_Losses_NZ_ELEC</v>
      </c>
    </row>
    <row r="256" spans="1:13" x14ac:dyDescent="0.25">
      <c r="A256">
        <v>3</v>
      </c>
      <c r="B256" t="s">
        <v>1794</v>
      </c>
      <c r="C256" t="s">
        <v>1794</v>
      </c>
      <c r="D256" t="s">
        <v>1799</v>
      </c>
      <c r="E256" t="s">
        <v>1823</v>
      </c>
      <c r="G256" t="s">
        <v>1801</v>
      </c>
      <c r="H256" t="s">
        <v>125</v>
      </c>
      <c r="I256" t="s">
        <v>1707</v>
      </c>
      <c r="J256" s="99">
        <v>1.07801475E-2</v>
      </c>
      <c r="K256" t="s">
        <v>1824</v>
      </c>
      <c r="L256" t="s">
        <v>1613</v>
      </c>
      <c r="M256" t="str">
        <f t="shared" si="3"/>
        <v>CO₂Trans_Losses_NZ_ELEC</v>
      </c>
    </row>
    <row r="257" spans="1:13" x14ac:dyDescent="0.25">
      <c r="A257">
        <v>3</v>
      </c>
      <c r="B257" t="s">
        <v>1794</v>
      </c>
      <c r="C257" t="s">
        <v>1794</v>
      </c>
      <c r="D257" t="s">
        <v>1799</v>
      </c>
      <c r="E257" t="s">
        <v>1823</v>
      </c>
      <c r="G257" t="s">
        <v>1801</v>
      </c>
      <c r="H257" t="s">
        <v>125</v>
      </c>
      <c r="I257" t="s">
        <v>1708</v>
      </c>
      <c r="J257" s="99">
        <v>3.2194029999999999E-4</v>
      </c>
      <c r="K257" t="s">
        <v>1824</v>
      </c>
      <c r="L257" t="s">
        <v>1613</v>
      </c>
      <c r="M257" t="str">
        <f t="shared" si="3"/>
        <v>CH₄Trans_Losses_NZ_ELEC</v>
      </c>
    </row>
    <row r="258" spans="1:13" x14ac:dyDescent="0.25">
      <c r="A258">
        <v>3</v>
      </c>
      <c r="B258" t="s">
        <v>1794</v>
      </c>
      <c r="C258" t="s">
        <v>1794</v>
      </c>
      <c r="D258" t="s">
        <v>1799</v>
      </c>
      <c r="E258" t="s">
        <v>1823</v>
      </c>
      <c r="G258" t="s">
        <v>1801</v>
      </c>
      <c r="H258" t="s">
        <v>125</v>
      </c>
      <c r="I258" t="s">
        <v>1709</v>
      </c>
      <c r="J258" s="99">
        <v>1.5393800000000002E-5</v>
      </c>
      <c r="K258" t="s">
        <v>1824</v>
      </c>
      <c r="L258" t="s">
        <v>1613</v>
      </c>
      <c r="M258" t="str">
        <f t="shared" si="3"/>
        <v>N₂OTrans_Losses_NZ_ELEC</v>
      </c>
    </row>
    <row r="259" spans="1:13" x14ac:dyDescent="0.25">
      <c r="A259">
        <v>3</v>
      </c>
      <c r="B259" t="s">
        <v>1794</v>
      </c>
      <c r="C259" t="s">
        <v>1794</v>
      </c>
      <c r="D259" t="s">
        <v>1799</v>
      </c>
      <c r="E259" t="s">
        <v>1825</v>
      </c>
      <c r="G259" t="s">
        <v>1801</v>
      </c>
      <c r="H259" t="s">
        <v>125</v>
      </c>
      <c r="I259" t="s">
        <v>1705</v>
      </c>
      <c r="J259" s="99">
        <v>1.31555601E-2</v>
      </c>
      <c r="K259" t="s">
        <v>1826</v>
      </c>
      <c r="L259" t="s">
        <v>1613</v>
      </c>
      <c r="M259" t="str">
        <f t="shared" ref="M259:M322" si="4">I259&amp;L259</f>
        <v>CO₂-eTrans_Losses_NZ_ELEC</v>
      </c>
    </row>
    <row r="260" spans="1:13" x14ac:dyDescent="0.25">
      <c r="A260">
        <v>3</v>
      </c>
      <c r="B260" t="s">
        <v>1794</v>
      </c>
      <c r="C260" t="s">
        <v>1794</v>
      </c>
      <c r="D260" t="s">
        <v>1799</v>
      </c>
      <c r="E260" t="s">
        <v>1825</v>
      </c>
      <c r="G260" t="s">
        <v>1801</v>
      </c>
      <c r="H260" t="s">
        <v>125</v>
      </c>
      <c r="I260" t="s">
        <v>1707</v>
      </c>
      <c r="J260" s="99">
        <v>1.2829486500000001E-2</v>
      </c>
      <c r="K260" t="s">
        <v>1826</v>
      </c>
      <c r="L260" t="s">
        <v>1613</v>
      </c>
      <c r="M260" t="str">
        <f t="shared" si="4"/>
        <v>CO₂Trans_Losses_NZ_ELEC</v>
      </c>
    </row>
    <row r="261" spans="1:13" x14ac:dyDescent="0.25">
      <c r="A261">
        <v>3</v>
      </c>
      <c r="B261" t="s">
        <v>1794</v>
      </c>
      <c r="C261" t="s">
        <v>1794</v>
      </c>
      <c r="D261" t="s">
        <v>1799</v>
      </c>
      <c r="E261" t="s">
        <v>1825</v>
      </c>
      <c r="G261" t="s">
        <v>1801</v>
      </c>
      <c r="H261" t="s">
        <v>125</v>
      </c>
      <c r="I261" t="s">
        <v>1708</v>
      </c>
      <c r="J261" s="99">
        <v>3.0276720000000002E-4</v>
      </c>
      <c r="K261" t="s">
        <v>1826</v>
      </c>
      <c r="L261" t="s">
        <v>1613</v>
      </c>
      <c r="M261" t="str">
        <f t="shared" si="4"/>
        <v>CH₄Trans_Losses_NZ_ELEC</v>
      </c>
    </row>
    <row r="262" spans="1:13" x14ac:dyDescent="0.25">
      <c r="A262">
        <v>3</v>
      </c>
      <c r="B262" t="s">
        <v>1794</v>
      </c>
      <c r="C262" t="s">
        <v>1794</v>
      </c>
      <c r="D262" t="s">
        <v>1799</v>
      </c>
      <c r="E262" t="s">
        <v>1825</v>
      </c>
      <c r="G262" t="s">
        <v>1801</v>
      </c>
      <c r="H262" t="s">
        <v>125</v>
      </c>
      <c r="I262" t="s">
        <v>1709</v>
      </c>
      <c r="J262" s="99">
        <v>2.3306500000000001E-5</v>
      </c>
      <c r="K262" t="s">
        <v>1826</v>
      </c>
      <c r="L262" t="s">
        <v>1613</v>
      </c>
      <c r="M262" t="str">
        <f t="shared" si="4"/>
        <v>N₂OTrans_Losses_NZ_ELEC</v>
      </c>
    </row>
    <row r="263" spans="1:13" x14ac:dyDescent="0.25">
      <c r="A263">
        <v>2</v>
      </c>
      <c r="B263" t="s">
        <v>1827</v>
      </c>
      <c r="C263" t="s">
        <v>1828</v>
      </c>
      <c r="D263" t="s">
        <v>1801</v>
      </c>
      <c r="G263" t="s">
        <v>1800</v>
      </c>
      <c r="H263" t="s">
        <v>125</v>
      </c>
      <c r="I263" t="s">
        <v>1705</v>
      </c>
      <c r="J263" s="99">
        <v>0.10111894840000001</v>
      </c>
      <c r="K263" t="s">
        <v>1829</v>
      </c>
      <c r="L263" t="s">
        <v>1145</v>
      </c>
      <c r="M263" t="str">
        <f t="shared" si="4"/>
        <v>CO₂-eElectricity_NZ_ALL</v>
      </c>
    </row>
    <row r="264" spans="1:13" x14ac:dyDescent="0.25">
      <c r="A264">
        <v>2</v>
      </c>
      <c r="B264" t="s">
        <v>1827</v>
      </c>
      <c r="C264" t="s">
        <v>1828</v>
      </c>
      <c r="D264" t="s">
        <v>1801</v>
      </c>
      <c r="G264" t="s">
        <v>1800</v>
      </c>
      <c r="H264" t="s">
        <v>125</v>
      </c>
      <c r="I264" t="s">
        <v>1707</v>
      </c>
      <c r="J264" s="99">
        <v>9.8199060099999999E-2</v>
      </c>
      <c r="K264" t="s">
        <v>1829</v>
      </c>
      <c r="L264" t="s">
        <v>1145</v>
      </c>
      <c r="M264" t="str">
        <f t="shared" si="4"/>
        <v>CO₂Electricity_NZ_ALL</v>
      </c>
    </row>
    <row r="265" spans="1:13" x14ac:dyDescent="0.25">
      <c r="A265">
        <v>2</v>
      </c>
      <c r="B265" t="s">
        <v>1827</v>
      </c>
      <c r="C265" t="s">
        <v>1828</v>
      </c>
      <c r="D265" t="s">
        <v>1801</v>
      </c>
      <c r="G265" t="s">
        <v>1800</v>
      </c>
      <c r="H265" t="s">
        <v>125</v>
      </c>
      <c r="I265" t="s">
        <v>1708</v>
      </c>
      <c r="J265" s="99">
        <v>2.7303581E-3</v>
      </c>
      <c r="K265" t="s">
        <v>1829</v>
      </c>
      <c r="L265" t="s">
        <v>1145</v>
      </c>
      <c r="M265" t="str">
        <f t="shared" si="4"/>
        <v>CH₄Electricity_NZ_ALL</v>
      </c>
    </row>
    <row r="266" spans="1:13" x14ac:dyDescent="0.25">
      <c r="A266">
        <v>2</v>
      </c>
      <c r="B266" t="s">
        <v>1827</v>
      </c>
      <c r="C266" t="s">
        <v>1828</v>
      </c>
      <c r="D266" t="s">
        <v>1801</v>
      </c>
      <c r="G266" t="s">
        <v>1800</v>
      </c>
      <c r="H266" t="s">
        <v>125</v>
      </c>
      <c r="I266" t="s">
        <v>1709</v>
      </c>
      <c r="J266" s="99">
        <v>1.8953009999999999E-4</v>
      </c>
      <c r="K266" t="s">
        <v>1829</v>
      </c>
      <c r="L266" t="s">
        <v>1145</v>
      </c>
      <c r="M266" t="str">
        <f t="shared" si="4"/>
        <v>N₂OElectricity_NZ_ALL</v>
      </c>
    </row>
    <row r="267" spans="1:13" x14ac:dyDescent="0.25">
      <c r="A267">
        <v>2</v>
      </c>
      <c r="B267" t="s">
        <v>1827</v>
      </c>
      <c r="C267" t="s">
        <v>1828</v>
      </c>
      <c r="D267" t="s">
        <v>1801</v>
      </c>
      <c r="G267" t="s">
        <v>1803</v>
      </c>
      <c r="H267" t="s">
        <v>125</v>
      </c>
      <c r="I267" t="s">
        <v>1705</v>
      </c>
      <c r="J267" s="99">
        <v>7.6630234300000002E-2</v>
      </c>
      <c r="K267" t="s">
        <v>1830</v>
      </c>
      <c r="L267" t="s">
        <v>1145</v>
      </c>
      <c r="M267" t="str">
        <f t="shared" si="4"/>
        <v>CO₂-eElectricity_NZ_ALL</v>
      </c>
    </row>
    <row r="268" spans="1:13" x14ac:dyDescent="0.25">
      <c r="A268">
        <v>2</v>
      </c>
      <c r="B268" t="s">
        <v>1827</v>
      </c>
      <c r="C268" t="s">
        <v>1828</v>
      </c>
      <c r="D268" t="s">
        <v>1801</v>
      </c>
      <c r="G268" t="s">
        <v>1803</v>
      </c>
      <c r="H268" t="s">
        <v>125</v>
      </c>
      <c r="I268" t="s">
        <v>1707</v>
      </c>
      <c r="J268" s="99">
        <v>7.4116803699999997E-2</v>
      </c>
      <c r="K268" t="s">
        <v>1830</v>
      </c>
      <c r="L268" t="s">
        <v>1145</v>
      </c>
      <c r="M268" t="str">
        <f t="shared" si="4"/>
        <v>CO₂Electricity_NZ_ALL</v>
      </c>
    </row>
    <row r="269" spans="1:13" x14ac:dyDescent="0.25">
      <c r="A269">
        <v>2</v>
      </c>
      <c r="B269" t="s">
        <v>1827</v>
      </c>
      <c r="C269" t="s">
        <v>1828</v>
      </c>
      <c r="D269" t="s">
        <v>1801</v>
      </c>
      <c r="G269" t="s">
        <v>1803</v>
      </c>
      <c r="H269" t="s">
        <v>125</v>
      </c>
      <c r="I269" t="s">
        <v>1708</v>
      </c>
      <c r="J269" s="99">
        <v>2.4372845999999998E-3</v>
      </c>
      <c r="K269" t="s">
        <v>1830</v>
      </c>
      <c r="L269" t="s">
        <v>1145</v>
      </c>
      <c r="M269" t="str">
        <f t="shared" si="4"/>
        <v>CH₄Electricity_NZ_ALL</v>
      </c>
    </row>
    <row r="270" spans="1:13" x14ac:dyDescent="0.25">
      <c r="A270">
        <v>2</v>
      </c>
      <c r="B270" t="s">
        <v>1827</v>
      </c>
      <c r="C270" t="s">
        <v>1828</v>
      </c>
      <c r="D270" t="s">
        <v>1801</v>
      </c>
      <c r="G270" t="s">
        <v>1803</v>
      </c>
      <c r="H270" t="s">
        <v>125</v>
      </c>
      <c r="I270" t="s">
        <v>1709</v>
      </c>
      <c r="J270" s="99">
        <v>7.6145999999999999E-5</v>
      </c>
      <c r="K270" t="s">
        <v>1830</v>
      </c>
      <c r="L270" t="s">
        <v>1145</v>
      </c>
      <c r="M270" t="str">
        <f t="shared" si="4"/>
        <v>N₂OElectricity_NZ_ALL</v>
      </c>
    </row>
    <row r="271" spans="1:13" x14ac:dyDescent="0.25">
      <c r="A271">
        <v>2</v>
      </c>
      <c r="B271" t="s">
        <v>1827</v>
      </c>
      <c r="C271" t="s">
        <v>1828</v>
      </c>
      <c r="D271" t="s">
        <v>1801</v>
      </c>
      <c r="G271" t="s">
        <v>1805</v>
      </c>
      <c r="H271" t="s">
        <v>125</v>
      </c>
      <c r="I271" t="s">
        <v>1705</v>
      </c>
      <c r="J271" s="99">
        <v>8.1894910500000001E-2</v>
      </c>
      <c r="K271" t="s">
        <v>1831</v>
      </c>
      <c r="L271" t="s">
        <v>1145</v>
      </c>
      <c r="M271" t="str">
        <f t="shared" si="4"/>
        <v>CO₂-eElectricity_NZ_ALL</v>
      </c>
    </row>
    <row r="272" spans="1:13" x14ac:dyDescent="0.25">
      <c r="A272">
        <v>2</v>
      </c>
      <c r="B272" t="s">
        <v>1827</v>
      </c>
      <c r="C272" t="s">
        <v>1828</v>
      </c>
      <c r="D272" t="s">
        <v>1801</v>
      </c>
      <c r="G272" t="s">
        <v>1805</v>
      </c>
      <c r="H272" t="s">
        <v>125</v>
      </c>
      <c r="I272" t="s">
        <v>1707</v>
      </c>
      <c r="J272" s="99">
        <v>7.9039124799999999E-2</v>
      </c>
      <c r="K272" t="s">
        <v>1831</v>
      </c>
      <c r="L272" t="s">
        <v>1145</v>
      </c>
      <c r="M272" t="str">
        <f t="shared" si="4"/>
        <v>CO₂Electricity_NZ_ALL</v>
      </c>
    </row>
    <row r="273" spans="1:13" x14ac:dyDescent="0.25">
      <c r="A273">
        <v>2</v>
      </c>
      <c r="B273" t="s">
        <v>1827</v>
      </c>
      <c r="C273" t="s">
        <v>1828</v>
      </c>
      <c r="D273" t="s">
        <v>1801</v>
      </c>
      <c r="G273" t="s">
        <v>1805</v>
      </c>
      <c r="H273" t="s">
        <v>125</v>
      </c>
      <c r="I273" t="s">
        <v>1708</v>
      </c>
      <c r="J273" s="99">
        <v>2.7617068999999999E-3</v>
      </c>
      <c r="K273" t="s">
        <v>1831</v>
      </c>
      <c r="L273" t="s">
        <v>1145</v>
      </c>
      <c r="M273" t="str">
        <f t="shared" si="4"/>
        <v>CH₄Electricity_NZ_ALL</v>
      </c>
    </row>
    <row r="274" spans="1:13" x14ac:dyDescent="0.25">
      <c r="A274">
        <v>2</v>
      </c>
      <c r="B274" t="s">
        <v>1827</v>
      </c>
      <c r="C274" t="s">
        <v>1828</v>
      </c>
      <c r="D274" t="s">
        <v>1801</v>
      </c>
      <c r="G274" t="s">
        <v>1805</v>
      </c>
      <c r="H274" t="s">
        <v>125</v>
      </c>
      <c r="I274" t="s">
        <v>1709</v>
      </c>
      <c r="J274" s="99">
        <v>9.4078800000000005E-5</v>
      </c>
      <c r="K274" t="s">
        <v>1831</v>
      </c>
      <c r="L274" t="s">
        <v>1145</v>
      </c>
      <c r="M274" t="str">
        <f t="shared" si="4"/>
        <v>N₂OElectricity_NZ_ALL</v>
      </c>
    </row>
    <row r="275" spans="1:13" x14ac:dyDescent="0.25">
      <c r="A275">
        <v>2</v>
      </c>
      <c r="B275" t="s">
        <v>1827</v>
      </c>
      <c r="C275" t="s">
        <v>1828</v>
      </c>
      <c r="D275" t="s">
        <v>1801</v>
      </c>
      <c r="G275" t="s">
        <v>1807</v>
      </c>
      <c r="H275" t="s">
        <v>125</v>
      </c>
      <c r="I275" t="s">
        <v>1705</v>
      </c>
      <c r="J275" s="99">
        <v>0.12332399099999999</v>
      </c>
      <c r="K275" t="s">
        <v>1832</v>
      </c>
      <c r="L275" t="e">
        <v>#N/A</v>
      </c>
      <c r="M275" t="e">
        <f t="shared" si="4"/>
        <v>#N/A</v>
      </c>
    </row>
    <row r="276" spans="1:13" x14ac:dyDescent="0.25">
      <c r="A276">
        <v>2</v>
      </c>
      <c r="B276" t="s">
        <v>1827</v>
      </c>
      <c r="C276" t="s">
        <v>1828</v>
      </c>
      <c r="D276" t="s">
        <v>1801</v>
      </c>
      <c r="G276" t="s">
        <v>1807</v>
      </c>
      <c r="H276" t="s">
        <v>125</v>
      </c>
      <c r="I276" t="s">
        <v>1707</v>
      </c>
      <c r="J276" s="99">
        <v>0.1202492404</v>
      </c>
      <c r="K276" t="s">
        <v>1832</v>
      </c>
      <c r="L276" t="e">
        <v>#N/A</v>
      </c>
      <c r="M276" t="e">
        <f t="shared" si="4"/>
        <v>#N/A</v>
      </c>
    </row>
    <row r="277" spans="1:13" x14ac:dyDescent="0.25">
      <c r="A277">
        <v>2</v>
      </c>
      <c r="B277" t="s">
        <v>1827</v>
      </c>
      <c r="C277" t="s">
        <v>1828</v>
      </c>
      <c r="D277" t="s">
        <v>1801</v>
      </c>
      <c r="G277" t="s">
        <v>1807</v>
      </c>
      <c r="H277" t="s">
        <v>125</v>
      </c>
      <c r="I277" t="s">
        <v>1708</v>
      </c>
      <c r="J277" s="99">
        <v>2.8198508999999999E-3</v>
      </c>
      <c r="K277" t="s">
        <v>1832</v>
      </c>
      <c r="L277" t="e">
        <v>#N/A</v>
      </c>
      <c r="M277" t="e">
        <f t="shared" si="4"/>
        <v>#N/A</v>
      </c>
    </row>
    <row r="278" spans="1:13" x14ac:dyDescent="0.25">
      <c r="A278">
        <v>2</v>
      </c>
      <c r="B278" t="s">
        <v>1827</v>
      </c>
      <c r="C278" t="s">
        <v>1828</v>
      </c>
      <c r="D278" t="s">
        <v>1801</v>
      </c>
      <c r="G278" t="s">
        <v>1807</v>
      </c>
      <c r="H278" t="s">
        <v>125</v>
      </c>
      <c r="I278" t="s">
        <v>1709</v>
      </c>
      <c r="J278" s="99">
        <v>2.5489970000000002E-4</v>
      </c>
      <c r="K278" t="s">
        <v>1832</v>
      </c>
      <c r="L278" t="e">
        <v>#N/A</v>
      </c>
      <c r="M278" t="e">
        <f t="shared" si="4"/>
        <v>#N/A</v>
      </c>
    </row>
    <row r="279" spans="1:13" x14ac:dyDescent="0.25">
      <c r="A279">
        <v>2</v>
      </c>
      <c r="B279" t="s">
        <v>1827</v>
      </c>
      <c r="C279" t="s">
        <v>1828</v>
      </c>
      <c r="D279" t="s">
        <v>1801</v>
      </c>
      <c r="G279" t="s">
        <v>1809</v>
      </c>
      <c r="H279" t="s">
        <v>125</v>
      </c>
      <c r="I279" t="s">
        <v>1705</v>
      </c>
      <c r="J279" s="99">
        <v>0.1216915353</v>
      </c>
      <c r="K279" t="s">
        <v>1833</v>
      </c>
      <c r="L279" t="e">
        <v>#N/A</v>
      </c>
      <c r="M279" t="e">
        <f t="shared" si="4"/>
        <v>#N/A</v>
      </c>
    </row>
    <row r="280" spans="1:13" x14ac:dyDescent="0.25">
      <c r="A280">
        <v>2</v>
      </c>
      <c r="B280" t="s">
        <v>1827</v>
      </c>
      <c r="C280" t="s">
        <v>1828</v>
      </c>
      <c r="D280" t="s">
        <v>1801</v>
      </c>
      <c r="G280" t="s">
        <v>1809</v>
      </c>
      <c r="H280" t="s">
        <v>125</v>
      </c>
      <c r="I280" t="s">
        <v>1707</v>
      </c>
      <c r="J280" s="99">
        <v>0.11859076189999999</v>
      </c>
      <c r="K280" t="s">
        <v>1833</v>
      </c>
      <c r="L280" t="e">
        <v>#N/A</v>
      </c>
      <c r="M280" t="e">
        <f t="shared" si="4"/>
        <v>#N/A</v>
      </c>
    </row>
    <row r="281" spans="1:13" x14ac:dyDescent="0.25">
      <c r="A281">
        <v>2</v>
      </c>
      <c r="B281" t="s">
        <v>1827</v>
      </c>
      <c r="C281" t="s">
        <v>1828</v>
      </c>
      <c r="D281" t="s">
        <v>1801</v>
      </c>
      <c r="G281" t="s">
        <v>1809</v>
      </c>
      <c r="H281" t="s">
        <v>125</v>
      </c>
      <c r="I281" t="s">
        <v>1708</v>
      </c>
      <c r="J281" s="99">
        <v>2.9089182E-3</v>
      </c>
      <c r="K281" t="s">
        <v>1833</v>
      </c>
      <c r="L281" t="e">
        <v>#N/A</v>
      </c>
      <c r="M281" t="e">
        <f t="shared" si="4"/>
        <v>#N/A</v>
      </c>
    </row>
    <row r="282" spans="1:13" x14ac:dyDescent="0.25">
      <c r="A282">
        <v>2</v>
      </c>
      <c r="B282" t="s">
        <v>1827</v>
      </c>
      <c r="C282" t="s">
        <v>1828</v>
      </c>
      <c r="D282" t="s">
        <v>1801</v>
      </c>
      <c r="G282" t="s">
        <v>1809</v>
      </c>
      <c r="H282" t="s">
        <v>125</v>
      </c>
      <c r="I282" t="s">
        <v>1709</v>
      </c>
      <c r="J282" s="99">
        <v>1.9185529999999999E-4</v>
      </c>
      <c r="K282" t="s">
        <v>1833</v>
      </c>
      <c r="L282" t="e">
        <v>#N/A</v>
      </c>
      <c r="M282" t="e">
        <f t="shared" si="4"/>
        <v>#N/A</v>
      </c>
    </row>
    <row r="283" spans="1:13" x14ac:dyDescent="0.25">
      <c r="A283">
        <v>2</v>
      </c>
      <c r="B283" t="s">
        <v>1827</v>
      </c>
      <c r="C283" t="s">
        <v>1828</v>
      </c>
      <c r="D283" t="s">
        <v>1801</v>
      </c>
      <c r="G283" t="s">
        <v>1811</v>
      </c>
      <c r="H283" t="s">
        <v>125</v>
      </c>
      <c r="I283" t="s">
        <v>1705</v>
      </c>
      <c r="J283" s="99">
        <v>0.1105547311</v>
      </c>
      <c r="K283" t="s">
        <v>1834</v>
      </c>
      <c r="L283" t="e">
        <v>#N/A</v>
      </c>
      <c r="M283" t="e">
        <f t="shared" si="4"/>
        <v>#N/A</v>
      </c>
    </row>
    <row r="284" spans="1:13" x14ac:dyDescent="0.25">
      <c r="A284">
        <v>2</v>
      </c>
      <c r="B284" t="s">
        <v>1827</v>
      </c>
      <c r="C284" t="s">
        <v>1828</v>
      </c>
      <c r="D284" t="s">
        <v>1801</v>
      </c>
      <c r="G284" t="s">
        <v>1811</v>
      </c>
      <c r="H284" t="s">
        <v>125</v>
      </c>
      <c r="I284" t="s">
        <v>1707</v>
      </c>
      <c r="J284" s="99">
        <v>0.10733719279999999</v>
      </c>
      <c r="K284" t="s">
        <v>1834</v>
      </c>
      <c r="L284" t="e">
        <v>#N/A</v>
      </c>
      <c r="M284" t="e">
        <f t="shared" si="4"/>
        <v>#N/A</v>
      </c>
    </row>
    <row r="285" spans="1:13" x14ac:dyDescent="0.25">
      <c r="A285">
        <v>2</v>
      </c>
      <c r="B285" t="s">
        <v>1827</v>
      </c>
      <c r="C285" t="s">
        <v>1828</v>
      </c>
      <c r="D285" t="s">
        <v>1801</v>
      </c>
      <c r="G285" t="s">
        <v>1811</v>
      </c>
      <c r="H285" t="s">
        <v>125</v>
      </c>
      <c r="I285" t="s">
        <v>1708</v>
      </c>
      <c r="J285" s="99">
        <v>3.0453883000000001E-3</v>
      </c>
      <c r="K285" t="s">
        <v>1834</v>
      </c>
      <c r="L285" t="e">
        <v>#N/A</v>
      </c>
      <c r="M285" t="e">
        <f t="shared" si="4"/>
        <v>#N/A</v>
      </c>
    </row>
    <row r="286" spans="1:13" x14ac:dyDescent="0.25">
      <c r="A286">
        <v>2</v>
      </c>
      <c r="B286" t="s">
        <v>1827</v>
      </c>
      <c r="C286" t="s">
        <v>1828</v>
      </c>
      <c r="D286" t="s">
        <v>1801</v>
      </c>
      <c r="G286" t="s">
        <v>1811</v>
      </c>
      <c r="H286" t="s">
        <v>125</v>
      </c>
      <c r="I286" t="s">
        <v>1709</v>
      </c>
      <c r="J286" s="99">
        <v>1.7215000000000001E-4</v>
      </c>
      <c r="K286" t="s">
        <v>1834</v>
      </c>
      <c r="L286" t="e">
        <v>#N/A</v>
      </c>
      <c r="M286" t="e">
        <f t="shared" si="4"/>
        <v>#N/A</v>
      </c>
    </row>
    <row r="287" spans="1:13" x14ac:dyDescent="0.25">
      <c r="A287">
        <v>2</v>
      </c>
      <c r="B287" t="s">
        <v>1827</v>
      </c>
      <c r="C287" t="s">
        <v>1828</v>
      </c>
      <c r="D287" t="s">
        <v>1801</v>
      </c>
      <c r="G287" t="s">
        <v>1813</v>
      </c>
      <c r="H287" t="s">
        <v>125</v>
      </c>
      <c r="I287" t="s">
        <v>1705</v>
      </c>
      <c r="J287" s="99">
        <v>9.7861135000000002E-2</v>
      </c>
      <c r="K287" t="s">
        <v>1835</v>
      </c>
      <c r="L287" t="e">
        <v>#N/A</v>
      </c>
      <c r="M287" t="e">
        <f t="shared" si="4"/>
        <v>#N/A</v>
      </c>
    </row>
    <row r="288" spans="1:13" x14ac:dyDescent="0.25">
      <c r="A288">
        <v>2</v>
      </c>
      <c r="B288" t="s">
        <v>1827</v>
      </c>
      <c r="C288" t="s">
        <v>1828</v>
      </c>
      <c r="D288" t="s">
        <v>1801</v>
      </c>
      <c r="G288" t="s">
        <v>1813</v>
      </c>
      <c r="H288" t="s">
        <v>125</v>
      </c>
      <c r="I288" t="s">
        <v>1707</v>
      </c>
      <c r="J288" s="99">
        <v>9.4335657099999998E-2</v>
      </c>
      <c r="K288" t="s">
        <v>1835</v>
      </c>
      <c r="L288" t="e">
        <v>#N/A</v>
      </c>
      <c r="M288" t="e">
        <f t="shared" si="4"/>
        <v>#N/A</v>
      </c>
    </row>
    <row r="289" spans="1:13" x14ac:dyDescent="0.25">
      <c r="A289">
        <v>2</v>
      </c>
      <c r="B289" t="s">
        <v>1827</v>
      </c>
      <c r="C289" t="s">
        <v>1828</v>
      </c>
      <c r="D289" t="s">
        <v>1801</v>
      </c>
      <c r="G289" t="s">
        <v>1813</v>
      </c>
      <c r="H289" t="s">
        <v>125</v>
      </c>
      <c r="I289" t="s">
        <v>1708</v>
      </c>
      <c r="J289" s="99">
        <v>3.4050511000000001E-3</v>
      </c>
      <c r="K289" t="s">
        <v>1835</v>
      </c>
      <c r="L289" t="e">
        <v>#N/A</v>
      </c>
      <c r="M289" t="e">
        <f t="shared" si="4"/>
        <v>#N/A</v>
      </c>
    </row>
    <row r="290" spans="1:13" x14ac:dyDescent="0.25">
      <c r="A290">
        <v>2</v>
      </c>
      <c r="B290" t="s">
        <v>1827</v>
      </c>
      <c r="C290" t="s">
        <v>1828</v>
      </c>
      <c r="D290" t="s">
        <v>1801</v>
      </c>
      <c r="G290" t="s">
        <v>1813</v>
      </c>
      <c r="H290" t="s">
        <v>125</v>
      </c>
      <c r="I290" t="s">
        <v>1709</v>
      </c>
      <c r="J290" s="99">
        <v>1.204269E-4</v>
      </c>
      <c r="K290" t="s">
        <v>1835</v>
      </c>
      <c r="L290" t="e">
        <v>#N/A</v>
      </c>
      <c r="M290" t="e">
        <f t="shared" si="4"/>
        <v>#N/A</v>
      </c>
    </row>
    <row r="291" spans="1:13" x14ac:dyDescent="0.25">
      <c r="A291">
        <v>2</v>
      </c>
      <c r="B291" t="s">
        <v>1827</v>
      </c>
      <c r="C291" t="s">
        <v>1828</v>
      </c>
      <c r="D291" t="s">
        <v>1801</v>
      </c>
      <c r="G291" t="s">
        <v>1815</v>
      </c>
      <c r="H291" t="s">
        <v>125</v>
      </c>
      <c r="I291" t="s">
        <v>1705</v>
      </c>
      <c r="J291" s="99">
        <v>0.1031083889</v>
      </c>
      <c r="K291" t="s">
        <v>1836</v>
      </c>
      <c r="L291" t="e">
        <v>#N/A</v>
      </c>
      <c r="M291" t="e">
        <f t="shared" si="4"/>
        <v>#N/A</v>
      </c>
    </row>
    <row r="292" spans="1:13" x14ac:dyDescent="0.25">
      <c r="A292">
        <v>2</v>
      </c>
      <c r="B292" t="s">
        <v>1827</v>
      </c>
      <c r="C292" t="s">
        <v>1828</v>
      </c>
      <c r="D292" t="s">
        <v>1801</v>
      </c>
      <c r="G292" t="s">
        <v>1815</v>
      </c>
      <c r="H292" t="s">
        <v>125</v>
      </c>
      <c r="I292" t="s">
        <v>1707</v>
      </c>
      <c r="J292" s="99">
        <v>9.9221786399999998E-2</v>
      </c>
      <c r="K292" t="s">
        <v>1836</v>
      </c>
      <c r="L292" t="e">
        <v>#N/A</v>
      </c>
      <c r="M292" t="e">
        <f t="shared" si="4"/>
        <v>#N/A</v>
      </c>
    </row>
    <row r="293" spans="1:13" x14ac:dyDescent="0.25">
      <c r="A293">
        <v>2</v>
      </c>
      <c r="B293" t="s">
        <v>1827</v>
      </c>
      <c r="C293" t="s">
        <v>1828</v>
      </c>
      <c r="D293" t="s">
        <v>1801</v>
      </c>
      <c r="G293" t="s">
        <v>1815</v>
      </c>
      <c r="H293" t="s">
        <v>125</v>
      </c>
      <c r="I293" t="s">
        <v>1708</v>
      </c>
      <c r="J293" s="99">
        <v>3.8009348E-3</v>
      </c>
      <c r="K293" t="s">
        <v>1836</v>
      </c>
      <c r="L293" t="e">
        <v>#N/A</v>
      </c>
      <c r="M293" t="e">
        <f t="shared" si="4"/>
        <v>#N/A</v>
      </c>
    </row>
    <row r="294" spans="1:13" x14ac:dyDescent="0.25">
      <c r="A294">
        <v>2</v>
      </c>
      <c r="B294" t="s">
        <v>1827</v>
      </c>
      <c r="C294" t="s">
        <v>1828</v>
      </c>
      <c r="D294" t="s">
        <v>1801</v>
      </c>
      <c r="G294" t="s">
        <v>1815</v>
      </c>
      <c r="H294" t="s">
        <v>125</v>
      </c>
      <c r="I294" t="s">
        <v>1709</v>
      </c>
      <c r="J294" s="99">
        <v>8.5667800000000007E-5</v>
      </c>
      <c r="K294" t="s">
        <v>1836</v>
      </c>
      <c r="L294" t="e">
        <v>#N/A</v>
      </c>
      <c r="M294" t="e">
        <f t="shared" si="4"/>
        <v>#N/A</v>
      </c>
    </row>
    <row r="295" spans="1:13" x14ac:dyDescent="0.25">
      <c r="A295">
        <v>2</v>
      </c>
      <c r="B295" t="s">
        <v>1827</v>
      </c>
      <c r="C295" t="s">
        <v>1828</v>
      </c>
      <c r="D295" t="s">
        <v>1801</v>
      </c>
      <c r="G295" t="s">
        <v>1817</v>
      </c>
      <c r="H295" t="s">
        <v>125</v>
      </c>
      <c r="I295" t="s">
        <v>1705</v>
      </c>
      <c r="J295" s="99">
        <v>9.1544700899999998E-2</v>
      </c>
      <c r="K295" t="s">
        <v>1837</v>
      </c>
      <c r="L295" t="e">
        <v>#N/A</v>
      </c>
      <c r="M295" t="e">
        <f t="shared" si="4"/>
        <v>#N/A</v>
      </c>
    </row>
    <row r="296" spans="1:13" x14ac:dyDescent="0.25">
      <c r="A296">
        <v>2</v>
      </c>
      <c r="B296" t="s">
        <v>1827</v>
      </c>
      <c r="C296" t="s">
        <v>1828</v>
      </c>
      <c r="D296" t="s">
        <v>1801</v>
      </c>
      <c r="G296" t="s">
        <v>1817</v>
      </c>
      <c r="H296" t="s">
        <v>125</v>
      </c>
      <c r="I296" t="s">
        <v>1707</v>
      </c>
      <c r="J296" s="99">
        <v>8.7359402799999999E-2</v>
      </c>
      <c r="K296" t="s">
        <v>1837</v>
      </c>
      <c r="L296" t="e">
        <v>#N/A</v>
      </c>
      <c r="M296" t="e">
        <f t="shared" si="4"/>
        <v>#N/A</v>
      </c>
    </row>
    <row r="297" spans="1:13" x14ac:dyDescent="0.25">
      <c r="A297">
        <v>2</v>
      </c>
      <c r="B297" t="s">
        <v>1827</v>
      </c>
      <c r="C297" t="s">
        <v>1828</v>
      </c>
      <c r="D297" t="s">
        <v>1801</v>
      </c>
      <c r="G297" t="s">
        <v>1817</v>
      </c>
      <c r="H297" t="s">
        <v>125</v>
      </c>
      <c r="I297" t="s">
        <v>1708</v>
      </c>
      <c r="J297" s="99">
        <v>4.1121543999999999E-3</v>
      </c>
      <c r="K297" t="s">
        <v>1837</v>
      </c>
      <c r="L297" t="e">
        <v>#N/A</v>
      </c>
      <c r="M297" t="e">
        <f t="shared" si="4"/>
        <v>#N/A</v>
      </c>
    </row>
    <row r="298" spans="1:13" x14ac:dyDescent="0.25">
      <c r="A298">
        <v>2</v>
      </c>
      <c r="B298" t="s">
        <v>1827</v>
      </c>
      <c r="C298" t="s">
        <v>1828</v>
      </c>
      <c r="D298" t="s">
        <v>1801</v>
      </c>
      <c r="G298" t="s">
        <v>1817</v>
      </c>
      <c r="H298" t="s">
        <v>125</v>
      </c>
      <c r="I298" t="s">
        <v>1709</v>
      </c>
      <c r="J298" s="99">
        <v>7.3143800000000003E-5</v>
      </c>
      <c r="K298" t="s">
        <v>1837</v>
      </c>
      <c r="L298" t="e">
        <v>#N/A</v>
      </c>
      <c r="M298" t="e">
        <f t="shared" si="4"/>
        <v>#N/A</v>
      </c>
    </row>
    <row r="299" spans="1:13" x14ac:dyDescent="0.25">
      <c r="A299">
        <v>2</v>
      </c>
      <c r="B299" t="s">
        <v>1827</v>
      </c>
      <c r="C299" t="s">
        <v>1828</v>
      </c>
      <c r="D299" t="s">
        <v>1801</v>
      </c>
      <c r="G299" t="s">
        <v>1819</v>
      </c>
      <c r="H299" t="s">
        <v>125</v>
      </c>
      <c r="I299" t="s">
        <v>1705</v>
      </c>
      <c r="J299" s="99">
        <v>0.1168674104</v>
      </c>
      <c r="K299" t="s">
        <v>1838</v>
      </c>
      <c r="L299" t="e">
        <v>#N/A</v>
      </c>
      <c r="M299" t="e">
        <f t="shared" si="4"/>
        <v>#N/A</v>
      </c>
    </row>
    <row r="300" spans="1:13" x14ac:dyDescent="0.25">
      <c r="A300">
        <v>2</v>
      </c>
      <c r="B300" t="s">
        <v>1827</v>
      </c>
      <c r="C300" t="s">
        <v>1828</v>
      </c>
      <c r="D300" t="s">
        <v>1801</v>
      </c>
      <c r="G300" t="s">
        <v>1819</v>
      </c>
      <c r="H300" t="s">
        <v>125</v>
      </c>
      <c r="I300" t="s">
        <v>1707</v>
      </c>
      <c r="J300" s="99">
        <v>0.11218667659999999</v>
      </c>
      <c r="K300" t="s">
        <v>1838</v>
      </c>
      <c r="L300" t="e">
        <v>#N/A</v>
      </c>
      <c r="M300" t="e">
        <f t="shared" si="4"/>
        <v>#N/A</v>
      </c>
    </row>
    <row r="301" spans="1:13" x14ac:dyDescent="0.25">
      <c r="A301">
        <v>2</v>
      </c>
      <c r="B301" t="s">
        <v>1827</v>
      </c>
      <c r="C301" t="s">
        <v>1828</v>
      </c>
      <c r="D301" t="s">
        <v>1801</v>
      </c>
      <c r="G301" t="s">
        <v>1819</v>
      </c>
      <c r="H301" t="s">
        <v>125</v>
      </c>
      <c r="I301" t="s">
        <v>1708</v>
      </c>
      <c r="J301" s="99">
        <v>4.5398642999999999E-3</v>
      </c>
      <c r="K301" t="s">
        <v>1838</v>
      </c>
      <c r="L301" t="e">
        <v>#N/A</v>
      </c>
      <c r="M301" t="e">
        <f t="shared" si="4"/>
        <v>#N/A</v>
      </c>
    </row>
    <row r="302" spans="1:13" x14ac:dyDescent="0.25">
      <c r="A302">
        <v>2</v>
      </c>
      <c r="B302" t="s">
        <v>1827</v>
      </c>
      <c r="C302" t="s">
        <v>1828</v>
      </c>
      <c r="D302" t="s">
        <v>1801</v>
      </c>
      <c r="G302" t="s">
        <v>1819</v>
      </c>
      <c r="H302" t="s">
        <v>125</v>
      </c>
      <c r="I302" t="s">
        <v>1709</v>
      </c>
      <c r="J302" s="99">
        <v>1.4086949999999999E-4</v>
      </c>
      <c r="K302" t="s">
        <v>1838</v>
      </c>
      <c r="L302" t="e">
        <v>#N/A</v>
      </c>
      <c r="M302" t="e">
        <f t="shared" si="4"/>
        <v>#N/A</v>
      </c>
    </row>
    <row r="303" spans="1:13" x14ac:dyDescent="0.25">
      <c r="A303">
        <v>2</v>
      </c>
      <c r="B303" t="s">
        <v>1827</v>
      </c>
      <c r="C303" t="s">
        <v>1828</v>
      </c>
      <c r="D303" t="s">
        <v>1801</v>
      </c>
      <c r="G303" t="s">
        <v>1821</v>
      </c>
      <c r="H303" t="s">
        <v>125</v>
      </c>
      <c r="I303" t="s">
        <v>1705</v>
      </c>
      <c r="J303" s="99">
        <v>0.1221241874</v>
      </c>
      <c r="K303" t="s">
        <v>1839</v>
      </c>
      <c r="L303" t="e">
        <v>#N/A</v>
      </c>
      <c r="M303" t="e">
        <f t="shared" si="4"/>
        <v>#N/A</v>
      </c>
    </row>
    <row r="304" spans="1:13" x14ac:dyDescent="0.25">
      <c r="A304">
        <v>2</v>
      </c>
      <c r="B304" t="s">
        <v>1827</v>
      </c>
      <c r="C304" t="s">
        <v>1828</v>
      </c>
      <c r="D304" t="s">
        <v>1801</v>
      </c>
      <c r="G304" t="s">
        <v>1821</v>
      </c>
      <c r="H304" t="s">
        <v>125</v>
      </c>
      <c r="I304" t="s">
        <v>1707</v>
      </c>
      <c r="J304" s="99">
        <v>0.1176384026</v>
      </c>
      <c r="K304" t="s">
        <v>1839</v>
      </c>
      <c r="L304" t="e">
        <v>#N/A</v>
      </c>
      <c r="M304" t="e">
        <f t="shared" si="4"/>
        <v>#N/A</v>
      </c>
    </row>
    <row r="305" spans="1:13" x14ac:dyDescent="0.25">
      <c r="A305">
        <v>2</v>
      </c>
      <c r="B305" t="s">
        <v>1827</v>
      </c>
      <c r="C305" t="s">
        <v>1828</v>
      </c>
      <c r="D305" t="s">
        <v>1801</v>
      </c>
      <c r="G305" t="s">
        <v>1821</v>
      </c>
      <c r="H305" t="s">
        <v>125</v>
      </c>
      <c r="I305" t="s">
        <v>1708</v>
      </c>
      <c r="J305" s="99">
        <v>4.3305912E-3</v>
      </c>
      <c r="K305" t="s">
        <v>1839</v>
      </c>
      <c r="L305" t="e">
        <v>#N/A</v>
      </c>
      <c r="M305" t="e">
        <f t="shared" si="4"/>
        <v>#N/A</v>
      </c>
    </row>
    <row r="306" spans="1:13" x14ac:dyDescent="0.25">
      <c r="A306">
        <v>2</v>
      </c>
      <c r="B306" t="s">
        <v>1827</v>
      </c>
      <c r="C306" t="s">
        <v>1828</v>
      </c>
      <c r="D306" t="s">
        <v>1801</v>
      </c>
      <c r="G306" t="s">
        <v>1821</v>
      </c>
      <c r="H306" t="s">
        <v>125</v>
      </c>
      <c r="I306" t="s">
        <v>1709</v>
      </c>
      <c r="J306" s="99">
        <v>1.5519359999999999E-4</v>
      </c>
      <c r="K306" t="s">
        <v>1839</v>
      </c>
      <c r="L306" t="e">
        <v>#N/A</v>
      </c>
      <c r="M306" t="e">
        <f t="shared" si="4"/>
        <v>#N/A</v>
      </c>
    </row>
    <row r="307" spans="1:13" x14ac:dyDescent="0.25">
      <c r="A307">
        <v>2</v>
      </c>
      <c r="B307" t="s">
        <v>1827</v>
      </c>
      <c r="C307" t="s">
        <v>1828</v>
      </c>
      <c r="D307" t="s">
        <v>1801</v>
      </c>
      <c r="G307" t="s">
        <v>1823</v>
      </c>
      <c r="H307" t="s">
        <v>125</v>
      </c>
      <c r="I307" t="s">
        <v>1705</v>
      </c>
      <c r="J307" s="99">
        <v>0.1461825561</v>
      </c>
      <c r="K307" t="s">
        <v>1840</v>
      </c>
      <c r="L307" t="e">
        <v>#N/A</v>
      </c>
      <c r="M307" t="e">
        <f t="shared" si="4"/>
        <v>#N/A</v>
      </c>
    </row>
    <row r="308" spans="1:13" x14ac:dyDescent="0.25">
      <c r="A308">
        <v>2</v>
      </c>
      <c r="B308" t="s">
        <v>1827</v>
      </c>
      <c r="C308" t="s">
        <v>1828</v>
      </c>
      <c r="D308" t="s">
        <v>1801</v>
      </c>
      <c r="G308" t="s">
        <v>1823</v>
      </c>
      <c r="H308" t="s">
        <v>125</v>
      </c>
      <c r="I308" t="s">
        <v>1707</v>
      </c>
      <c r="J308" s="99">
        <v>0.1417469878</v>
      </c>
      <c r="K308" t="s">
        <v>1840</v>
      </c>
      <c r="L308" t="e">
        <v>#N/A</v>
      </c>
      <c r="M308" t="e">
        <f t="shared" si="4"/>
        <v>#N/A</v>
      </c>
    </row>
    <row r="309" spans="1:13" x14ac:dyDescent="0.25">
      <c r="A309">
        <v>2</v>
      </c>
      <c r="B309" t="s">
        <v>1827</v>
      </c>
      <c r="C309" t="s">
        <v>1828</v>
      </c>
      <c r="D309" t="s">
        <v>1801</v>
      </c>
      <c r="G309" t="s">
        <v>1823</v>
      </c>
      <c r="H309" t="s">
        <v>125</v>
      </c>
      <c r="I309" t="s">
        <v>1708</v>
      </c>
      <c r="J309" s="99">
        <v>4.2331573999999997E-3</v>
      </c>
      <c r="K309" t="s">
        <v>1840</v>
      </c>
      <c r="L309" t="e">
        <v>#N/A</v>
      </c>
      <c r="M309" t="e">
        <f t="shared" si="4"/>
        <v>#N/A</v>
      </c>
    </row>
    <row r="310" spans="1:13" x14ac:dyDescent="0.25">
      <c r="A310">
        <v>2</v>
      </c>
      <c r="B310" t="s">
        <v>1827</v>
      </c>
      <c r="C310" t="s">
        <v>1828</v>
      </c>
      <c r="D310" t="s">
        <v>1801</v>
      </c>
      <c r="G310" t="s">
        <v>1823</v>
      </c>
      <c r="H310" t="s">
        <v>125</v>
      </c>
      <c r="I310" t="s">
        <v>1709</v>
      </c>
      <c r="J310" s="99">
        <v>2.02411E-4</v>
      </c>
      <c r="K310" t="s">
        <v>1840</v>
      </c>
      <c r="L310" t="e">
        <v>#N/A</v>
      </c>
      <c r="M310" t="e">
        <f t="shared" si="4"/>
        <v>#N/A</v>
      </c>
    </row>
    <row r="311" spans="1:13" x14ac:dyDescent="0.25">
      <c r="A311">
        <v>2</v>
      </c>
      <c r="B311" t="s">
        <v>1827</v>
      </c>
      <c r="C311" t="s">
        <v>1828</v>
      </c>
      <c r="D311" t="s">
        <v>1801</v>
      </c>
      <c r="G311" t="s">
        <v>1825</v>
      </c>
      <c r="H311" t="s">
        <v>125</v>
      </c>
      <c r="I311" t="s">
        <v>1705</v>
      </c>
      <c r="J311" s="99">
        <v>0.1729810303</v>
      </c>
      <c r="K311" t="s">
        <v>1841</v>
      </c>
      <c r="L311" t="e">
        <v>#N/A</v>
      </c>
      <c r="M311" t="e">
        <f t="shared" si="4"/>
        <v>#N/A</v>
      </c>
    </row>
    <row r="312" spans="1:13" x14ac:dyDescent="0.25">
      <c r="A312">
        <v>2</v>
      </c>
      <c r="B312" t="s">
        <v>1827</v>
      </c>
      <c r="C312" t="s">
        <v>1828</v>
      </c>
      <c r="D312" t="s">
        <v>1801</v>
      </c>
      <c r="G312" t="s">
        <v>1825</v>
      </c>
      <c r="H312" t="s">
        <v>125</v>
      </c>
      <c r="I312" t="s">
        <v>1707</v>
      </c>
      <c r="J312" s="99">
        <v>0.16869352309999999</v>
      </c>
      <c r="K312" t="s">
        <v>1841</v>
      </c>
      <c r="L312" t="e">
        <v>#N/A</v>
      </c>
      <c r="M312" t="e">
        <f t="shared" si="4"/>
        <v>#N/A</v>
      </c>
    </row>
    <row r="313" spans="1:13" x14ac:dyDescent="0.25">
      <c r="A313">
        <v>2</v>
      </c>
      <c r="B313" t="s">
        <v>1827</v>
      </c>
      <c r="C313" t="s">
        <v>1828</v>
      </c>
      <c r="D313" t="s">
        <v>1801</v>
      </c>
      <c r="G313" t="s">
        <v>1825</v>
      </c>
      <c r="H313" t="s">
        <v>125</v>
      </c>
      <c r="I313" t="s">
        <v>1708</v>
      </c>
      <c r="J313" s="99">
        <v>3.9810528E-3</v>
      </c>
      <c r="K313" t="s">
        <v>1841</v>
      </c>
      <c r="L313" t="e">
        <v>#N/A</v>
      </c>
      <c r="M313" t="e">
        <f t="shared" si="4"/>
        <v>#N/A</v>
      </c>
    </row>
    <row r="314" spans="1:13" x14ac:dyDescent="0.25">
      <c r="A314">
        <v>2</v>
      </c>
      <c r="B314" t="s">
        <v>1827</v>
      </c>
      <c r="C314" t="s">
        <v>1828</v>
      </c>
      <c r="D314" t="s">
        <v>1801</v>
      </c>
      <c r="G314" t="s">
        <v>1825</v>
      </c>
      <c r="H314" t="s">
        <v>125</v>
      </c>
      <c r="I314" t="s">
        <v>1709</v>
      </c>
      <c r="J314" s="99">
        <v>3.0645439999999998E-4</v>
      </c>
      <c r="K314" t="s">
        <v>1841</v>
      </c>
      <c r="L314" t="e">
        <v>#N/A</v>
      </c>
      <c r="M314" t="e">
        <f t="shared" si="4"/>
        <v>#N/A</v>
      </c>
    </row>
    <row r="315" spans="1:13" x14ac:dyDescent="0.25">
      <c r="A315">
        <v>2</v>
      </c>
      <c r="B315" t="s">
        <v>1827</v>
      </c>
      <c r="C315" t="s">
        <v>1842</v>
      </c>
      <c r="D315" t="s">
        <v>1843</v>
      </c>
      <c r="E315" t="s">
        <v>1801</v>
      </c>
      <c r="G315" t="s">
        <v>1844</v>
      </c>
      <c r="H315" t="s">
        <v>125</v>
      </c>
      <c r="I315" t="s">
        <v>1705</v>
      </c>
      <c r="J315" s="99">
        <v>4.0004722600000001E-2</v>
      </c>
      <c r="K315" t="s">
        <v>1845</v>
      </c>
      <c r="L315" t="e">
        <v>#N/A</v>
      </c>
      <c r="M315" t="e">
        <f t="shared" si="4"/>
        <v>#N/A</v>
      </c>
    </row>
    <row r="316" spans="1:13" x14ac:dyDescent="0.25">
      <c r="A316">
        <v>2</v>
      </c>
      <c r="B316" t="s">
        <v>1827</v>
      </c>
      <c r="C316" t="s">
        <v>1842</v>
      </c>
      <c r="D316" t="s">
        <v>1843</v>
      </c>
      <c r="E316" t="s">
        <v>1801</v>
      </c>
      <c r="G316" t="s">
        <v>1844</v>
      </c>
      <c r="H316" t="s">
        <v>125</v>
      </c>
      <c r="I316" t="s">
        <v>1707</v>
      </c>
      <c r="J316" s="99">
        <v>3.7194248800000003E-2</v>
      </c>
      <c r="K316" t="s">
        <v>1845</v>
      </c>
      <c r="L316" t="e">
        <v>#N/A</v>
      </c>
      <c r="M316" t="e">
        <f t="shared" si="4"/>
        <v>#N/A</v>
      </c>
    </row>
    <row r="317" spans="1:13" x14ac:dyDescent="0.25">
      <c r="A317">
        <v>2</v>
      </c>
      <c r="B317" t="s">
        <v>1827</v>
      </c>
      <c r="C317" t="s">
        <v>1842</v>
      </c>
      <c r="D317" t="s">
        <v>1843</v>
      </c>
      <c r="E317" t="s">
        <v>1801</v>
      </c>
      <c r="G317" t="s">
        <v>1844</v>
      </c>
      <c r="H317" t="s">
        <v>125</v>
      </c>
      <c r="I317" t="s">
        <v>1708</v>
      </c>
      <c r="J317" s="99">
        <v>2.7919733999999998E-3</v>
      </c>
      <c r="K317" t="s">
        <v>1845</v>
      </c>
      <c r="L317" t="e">
        <v>#N/A</v>
      </c>
      <c r="M317" t="e">
        <f t="shared" si="4"/>
        <v>#N/A</v>
      </c>
    </row>
    <row r="318" spans="1:13" x14ac:dyDescent="0.25">
      <c r="A318">
        <v>2</v>
      </c>
      <c r="B318" t="s">
        <v>1827</v>
      </c>
      <c r="C318" t="s">
        <v>1842</v>
      </c>
      <c r="D318" t="s">
        <v>1843</v>
      </c>
      <c r="E318" t="s">
        <v>1801</v>
      </c>
      <c r="G318" t="s">
        <v>1844</v>
      </c>
      <c r="H318" t="s">
        <v>125</v>
      </c>
      <c r="I318" t="s">
        <v>1709</v>
      </c>
      <c r="J318" s="99">
        <v>1.85005E-5</v>
      </c>
      <c r="K318" t="s">
        <v>1845</v>
      </c>
      <c r="L318" t="e">
        <v>#N/A</v>
      </c>
      <c r="M318" t="e">
        <f t="shared" si="4"/>
        <v>#N/A</v>
      </c>
    </row>
    <row r="319" spans="1:13" x14ac:dyDescent="0.25">
      <c r="A319">
        <v>2</v>
      </c>
      <c r="B319" t="s">
        <v>1827</v>
      </c>
      <c r="C319" t="s">
        <v>1842</v>
      </c>
      <c r="D319" t="s">
        <v>1843</v>
      </c>
      <c r="E319" t="s">
        <v>1801</v>
      </c>
      <c r="G319" t="s">
        <v>1846</v>
      </c>
      <c r="H319" t="s">
        <v>125</v>
      </c>
      <c r="I319" t="s">
        <v>1705</v>
      </c>
      <c r="J319" s="99">
        <v>0.13248507640000001</v>
      </c>
      <c r="K319" t="s">
        <v>1847</v>
      </c>
      <c r="L319" t="e">
        <v>#N/A</v>
      </c>
      <c r="M319" t="e">
        <f t="shared" si="4"/>
        <v>#N/A</v>
      </c>
    </row>
    <row r="320" spans="1:13" x14ac:dyDescent="0.25">
      <c r="A320">
        <v>2</v>
      </c>
      <c r="B320" t="s">
        <v>1827</v>
      </c>
      <c r="C320" t="s">
        <v>1842</v>
      </c>
      <c r="D320" t="s">
        <v>1843</v>
      </c>
      <c r="E320" t="s">
        <v>1801</v>
      </c>
      <c r="G320" t="s">
        <v>1846</v>
      </c>
      <c r="H320" t="s">
        <v>125</v>
      </c>
      <c r="I320" t="s">
        <v>1707</v>
      </c>
      <c r="J320" s="99">
        <v>0.12936920160000001</v>
      </c>
      <c r="K320" t="s">
        <v>1847</v>
      </c>
      <c r="L320" t="e">
        <v>#N/A</v>
      </c>
      <c r="M320" t="e">
        <f t="shared" si="4"/>
        <v>#N/A</v>
      </c>
    </row>
    <row r="321" spans="1:13" x14ac:dyDescent="0.25">
      <c r="A321">
        <v>2</v>
      </c>
      <c r="B321" t="s">
        <v>1827</v>
      </c>
      <c r="C321" t="s">
        <v>1842</v>
      </c>
      <c r="D321" t="s">
        <v>1843</v>
      </c>
      <c r="E321" t="s">
        <v>1801</v>
      </c>
      <c r="G321" t="s">
        <v>1846</v>
      </c>
      <c r="H321" t="s">
        <v>125</v>
      </c>
      <c r="I321" t="s">
        <v>1708</v>
      </c>
      <c r="J321" s="99">
        <v>2.8246389999999999E-3</v>
      </c>
      <c r="K321" t="s">
        <v>1847</v>
      </c>
      <c r="L321" t="e">
        <v>#N/A</v>
      </c>
      <c r="M321" t="e">
        <f t="shared" si="4"/>
        <v>#N/A</v>
      </c>
    </row>
    <row r="322" spans="1:13" x14ac:dyDescent="0.25">
      <c r="A322">
        <v>2</v>
      </c>
      <c r="B322" t="s">
        <v>1827</v>
      </c>
      <c r="C322" t="s">
        <v>1842</v>
      </c>
      <c r="D322" t="s">
        <v>1843</v>
      </c>
      <c r="E322" t="s">
        <v>1801</v>
      </c>
      <c r="G322" t="s">
        <v>1846</v>
      </c>
      <c r="H322" t="s">
        <v>125</v>
      </c>
      <c r="I322" t="s">
        <v>1709</v>
      </c>
      <c r="J322" s="99">
        <v>2.9123590000000002E-4</v>
      </c>
      <c r="K322" t="s">
        <v>1847</v>
      </c>
      <c r="L322" t="e">
        <v>#N/A</v>
      </c>
      <c r="M322" t="e">
        <f t="shared" si="4"/>
        <v>#N/A</v>
      </c>
    </row>
    <row r="323" spans="1:13" x14ac:dyDescent="0.25">
      <c r="A323">
        <v>2</v>
      </c>
      <c r="B323" t="s">
        <v>1827</v>
      </c>
      <c r="C323" t="s">
        <v>1842</v>
      </c>
      <c r="D323" t="s">
        <v>1843</v>
      </c>
      <c r="E323" t="s">
        <v>1801</v>
      </c>
      <c r="G323" t="s">
        <v>1848</v>
      </c>
      <c r="H323" t="s">
        <v>125</v>
      </c>
      <c r="I323" t="s">
        <v>1705</v>
      </c>
      <c r="J323" s="99">
        <v>0.13652818229999999</v>
      </c>
      <c r="K323" t="s">
        <v>1849</v>
      </c>
      <c r="L323" t="e">
        <v>#N/A</v>
      </c>
      <c r="M323" t="e">
        <f t="shared" ref="M323:M386" si="5">I323&amp;L323</f>
        <v>#N/A</v>
      </c>
    </row>
    <row r="324" spans="1:13" x14ac:dyDescent="0.25">
      <c r="A324">
        <v>2</v>
      </c>
      <c r="B324" t="s">
        <v>1827</v>
      </c>
      <c r="C324" t="s">
        <v>1842</v>
      </c>
      <c r="D324" t="s">
        <v>1843</v>
      </c>
      <c r="E324" t="s">
        <v>1801</v>
      </c>
      <c r="G324" t="s">
        <v>1848</v>
      </c>
      <c r="H324" t="s">
        <v>125</v>
      </c>
      <c r="I324" t="s">
        <v>1707</v>
      </c>
      <c r="J324" s="99">
        <v>0.13360552749999999</v>
      </c>
      <c r="K324" t="s">
        <v>1849</v>
      </c>
      <c r="L324" t="e">
        <v>#N/A</v>
      </c>
      <c r="M324" t="e">
        <f t="shared" si="5"/>
        <v>#N/A</v>
      </c>
    </row>
    <row r="325" spans="1:13" x14ac:dyDescent="0.25">
      <c r="A325">
        <v>2</v>
      </c>
      <c r="B325" t="s">
        <v>1827</v>
      </c>
      <c r="C325" t="s">
        <v>1842</v>
      </c>
      <c r="D325" t="s">
        <v>1843</v>
      </c>
      <c r="E325" t="s">
        <v>1801</v>
      </c>
      <c r="G325" t="s">
        <v>1848</v>
      </c>
      <c r="H325" t="s">
        <v>125</v>
      </c>
      <c r="I325" t="s">
        <v>1708</v>
      </c>
      <c r="J325" s="99">
        <v>2.6064576000000002E-3</v>
      </c>
      <c r="K325" t="s">
        <v>1849</v>
      </c>
      <c r="L325" t="e">
        <v>#N/A</v>
      </c>
      <c r="M325" t="e">
        <f t="shared" si="5"/>
        <v>#N/A</v>
      </c>
    </row>
    <row r="326" spans="1:13" x14ac:dyDescent="0.25">
      <c r="A326">
        <v>2</v>
      </c>
      <c r="B326" t="s">
        <v>1827</v>
      </c>
      <c r="C326" t="s">
        <v>1842</v>
      </c>
      <c r="D326" t="s">
        <v>1843</v>
      </c>
      <c r="E326" t="s">
        <v>1801</v>
      </c>
      <c r="G326" t="s">
        <v>1848</v>
      </c>
      <c r="H326" t="s">
        <v>125</v>
      </c>
      <c r="I326" t="s">
        <v>1709</v>
      </c>
      <c r="J326" s="99">
        <v>3.1619720000000001E-4</v>
      </c>
      <c r="K326" t="s">
        <v>1849</v>
      </c>
      <c r="L326" t="e">
        <v>#N/A</v>
      </c>
      <c r="M326" t="e">
        <f t="shared" si="5"/>
        <v>#N/A</v>
      </c>
    </row>
    <row r="327" spans="1:13" x14ac:dyDescent="0.25">
      <c r="A327">
        <v>2</v>
      </c>
      <c r="B327" t="s">
        <v>1827</v>
      </c>
      <c r="C327" t="s">
        <v>1842</v>
      </c>
      <c r="D327" t="s">
        <v>1843</v>
      </c>
      <c r="E327" t="s">
        <v>1801</v>
      </c>
      <c r="G327" t="s">
        <v>1850</v>
      </c>
      <c r="H327" t="s">
        <v>125</v>
      </c>
      <c r="I327" t="s">
        <v>1705</v>
      </c>
      <c r="J327" s="99">
        <v>8.93041532E-2</v>
      </c>
      <c r="K327" t="s">
        <v>1851</v>
      </c>
      <c r="L327" t="e">
        <v>#N/A</v>
      </c>
      <c r="M327" t="e">
        <f t="shared" si="5"/>
        <v>#N/A</v>
      </c>
    </row>
    <row r="328" spans="1:13" x14ac:dyDescent="0.25">
      <c r="A328">
        <v>2</v>
      </c>
      <c r="B328" t="s">
        <v>1827</v>
      </c>
      <c r="C328" t="s">
        <v>1842</v>
      </c>
      <c r="D328" t="s">
        <v>1843</v>
      </c>
      <c r="E328" t="s">
        <v>1801</v>
      </c>
      <c r="G328" t="s">
        <v>1850</v>
      </c>
      <c r="H328" t="s">
        <v>125</v>
      </c>
      <c r="I328" t="s">
        <v>1707</v>
      </c>
      <c r="J328" s="99">
        <v>8.64942083E-2</v>
      </c>
      <c r="K328" t="s">
        <v>1851</v>
      </c>
      <c r="L328" t="e">
        <v>#N/A</v>
      </c>
      <c r="M328" t="e">
        <f t="shared" si="5"/>
        <v>#N/A</v>
      </c>
    </row>
    <row r="329" spans="1:13" x14ac:dyDescent="0.25">
      <c r="A329">
        <v>2</v>
      </c>
      <c r="B329" t="s">
        <v>1827</v>
      </c>
      <c r="C329" t="s">
        <v>1842</v>
      </c>
      <c r="D329" t="s">
        <v>1843</v>
      </c>
      <c r="E329" t="s">
        <v>1801</v>
      </c>
      <c r="G329" t="s">
        <v>1850</v>
      </c>
      <c r="H329" t="s">
        <v>125</v>
      </c>
      <c r="I329" t="s">
        <v>1708</v>
      </c>
      <c r="J329" s="99">
        <v>2.6981895999999999E-3</v>
      </c>
      <c r="K329" t="s">
        <v>1851</v>
      </c>
      <c r="L329" t="e">
        <v>#N/A</v>
      </c>
      <c r="M329" t="e">
        <f t="shared" si="5"/>
        <v>#N/A</v>
      </c>
    </row>
    <row r="330" spans="1:13" x14ac:dyDescent="0.25">
      <c r="A330">
        <v>2</v>
      </c>
      <c r="B330" t="s">
        <v>1827</v>
      </c>
      <c r="C330" t="s">
        <v>1842</v>
      </c>
      <c r="D330" t="s">
        <v>1843</v>
      </c>
      <c r="E330" t="s">
        <v>1801</v>
      </c>
      <c r="G330" t="s">
        <v>1850</v>
      </c>
      <c r="H330" t="s">
        <v>125</v>
      </c>
      <c r="I330" t="s">
        <v>1709</v>
      </c>
      <c r="J330" s="99">
        <v>1.117553E-4</v>
      </c>
      <c r="K330" t="s">
        <v>1851</v>
      </c>
      <c r="L330" t="e">
        <v>#N/A</v>
      </c>
      <c r="M330" t="e">
        <f t="shared" si="5"/>
        <v>#N/A</v>
      </c>
    </row>
    <row r="331" spans="1:13" x14ac:dyDescent="0.25">
      <c r="A331">
        <v>2</v>
      </c>
      <c r="B331" t="s">
        <v>1827</v>
      </c>
      <c r="C331" t="s">
        <v>1842</v>
      </c>
      <c r="D331" t="s">
        <v>1843</v>
      </c>
      <c r="E331" t="s">
        <v>1801</v>
      </c>
      <c r="G331" t="s">
        <v>1852</v>
      </c>
      <c r="H331" t="s">
        <v>125</v>
      </c>
      <c r="I331" t="s">
        <v>1705</v>
      </c>
      <c r="J331" s="99">
        <v>7.4229803999999996E-2</v>
      </c>
      <c r="K331" t="s">
        <v>1853</v>
      </c>
      <c r="L331" t="e">
        <v>#N/A</v>
      </c>
      <c r="M331" t="e">
        <f t="shared" si="5"/>
        <v>#N/A</v>
      </c>
    </row>
    <row r="332" spans="1:13" x14ac:dyDescent="0.25">
      <c r="A332">
        <v>2</v>
      </c>
      <c r="B332" t="s">
        <v>1827</v>
      </c>
      <c r="C332" t="s">
        <v>1842</v>
      </c>
      <c r="D332" t="s">
        <v>1843</v>
      </c>
      <c r="E332" t="s">
        <v>1801</v>
      </c>
      <c r="G332" t="s">
        <v>1852</v>
      </c>
      <c r="H332" t="s">
        <v>125</v>
      </c>
      <c r="I332" t="s">
        <v>1707</v>
      </c>
      <c r="J332" s="99">
        <v>7.1514865900000002E-2</v>
      </c>
      <c r="K332" t="s">
        <v>1853</v>
      </c>
      <c r="L332" t="e">
        <v>#N/A</v>
      </c>
      <c r="M332" t="e">
        <f t="shared" si="5"/>
        <v>#N/A</v>
      </c>
    </row>
    <row r="333" spans="1:13" x14ac:dyDescent="0.25">
      <c r="A333">
        <v>2</v>
      </c>
      <c r="B333" t="s">
        <v>1827</v>
      </c>
      <c r="C333" t="s">
        <v>1842</v>
      </c>
      <c r="D333" t="s">
        <v>1843</v>
      </c>
      <c r="E333" t="s">
        <v>1801</v>
      </c>
      <c r="G333" t="s">
        <v>1852</v>
      </c>
      <c r="H333" t="s">
        <v>125</v>
      </c>
      <c r="I333" t="s">
        <v>1708</v>
      </c>
      <c r="J333" s="99">
        <v>2.5981717000000001E-3</v>
      </c>
      <c r="K333" t="s">
        <v>1853</v>
      </c>
      <c r="L333" t="e">
        <v>#N/A</v>
      </c>
      <c r="M333" t="e">
        <f t="shared" si="5"/>
        <v>#N/A</v>
      </c>
    </row>
    <row r="334" spans="1:13" x14ac:dyDescent="0.25">
      <c r="A334">
        <v>2</v>
      </c>
      <c r="B334" t="s">
        <v>1827</v>
      </c>
      <c r="C334" t="s">
        <v>1842</v>
      </c>
      <c r="D334" t="s">
        <v>1843</v>
      </c>
      <c r="E334" t="s">
        <v>1801</v>
      </c>
      <c r="G334" t="s">
        <v>1852</v>
      </c>
      <c r="H334" t="s">
        <v>125</v>
      </c>
      <c r="I334" t="s">
        <v>1709</v>
      </c>
      <c r="J334" s="99">
        <v>1.167664E-4</v>
      </c>
      <c r="K334" t="s">
        <v>1853</v>
      </c>
      <c r="L334" t="e">
        <v>#N/A</v>
      </c>
      <c r="M334" t="e">
        <f t="shared" si="5"/>
        <v>#N/A</v>
      </c>
    </row>
    <row r="335" spans="1:13" x14ac:dyDescent="0.25">
      <c r="A335">
        <v>2</v>
      </c>
      <c r="B335" t="s">
        <v>1827</v>
      </c>
      <c r="C335" t="s">
        <v>1842</v>
      </c>
      <c r="D335" t="s">
        <v>1843</v>
      </c>
      <c r="E335" t="s">
        <v>1801</v>
      </c>
      <c r="G335" t="s">
        <v>1854</v>
      </c>
      <c r="H335" t="s">
        <v>125</v>
      </c>
      <c r="I335" t="s">
        <v>1705</v>
      </c>
      <c r="J335" s="99">
        <v>0.1004640282</v>
      </c>
      <c r="K335" t="s">
        <v>1855</v>
      </c>
      <c r="L335" t="e">
        <v>#N/A</v>
      </c>
      <c r="M335" t="e">
        <f t="shared" si="5"/>
        <v>#N/A</v>
      </c>
    </row>
    <row r="336" spans="1:13" x14ac:dyDescent="0.25">
      <c r="A336">
        <v>2</v>
      </c>
      <c r="B336" t="s">
        <v>1827</v>
      </c>
      <c r="C336" t="s">
        <v>1842</v>
      </c>
      <c r="D336" t="s">
        <v>1843</v>
      </c>
      <c r="E336" t="s">
        <v>1801</v>
      </c>
      <c r="G336" t="s">
        <v>1854</v>
      </c>
      <c r="H336" t="s">
        <v>125</v>
      </c>
      <c r="I336" t="s">
        <v>1707</v>
      </c>
      <c r="J336" s="99">
        <v>9.7897541000000005E-2</v>
      </c>
      <c r="K336" t="s">
        <v>1855</v>
      </c>
      <c r="L336" t="e">
        <v>#N/A</v>
      </c>
      <c r="M336" t="e">
        <f t="shared" si="5"/>
        <v>#N/A</v>
      </c>
    </row>
    <row r="337" spans="1:13" x14ac:dyDescent="0.25">
      <c r="A337">
        <v>2</v>
      </c>
      <c r="B337" t="s">
        <v>1827</v>
      </c>
      <c r="C337" t="s">
        <v>1842</v>
      </c>
      <c r="D337" t="s">
        <v>1843</v>
      </c>
      <c r="E337" t="s">
        <v>1801</v>
      </c>
      <c r="G337" t="s">
        <v>1854</v>
      </c>
      <c r="H337" t="s">
        <v>125</v>
      </c>
      <c r="I337" t="s">
        <v>1708</v>
      </c>
      <c r="J337" s="99">
        <v>2.4613022999999999E-3</v>
      </c>
      <c r="K337" t="s">
        <v>1855</v>
      </c>
      <c r="L337" t="e">
        <v>#N/A</v>
      </c>
      <c r="M337" t="e">
        <f t="shared" si="5"/>
        <v>#N/A</v>
      </c>
    </row>
    <row r="338" spans="1:13" x14ac:dyDescent="0.25">
      <c r="A338">
        <v>2</v>
      </c>
      <c r="B338" t="s">
        <v>1827</v>
      </c>
      <c r="C338" t="s">
        <v>1842</v>
      </c>
      <c r="D338" t="s">
        <v>1843</v>
      </c>
      <c r="E338" t="s">
        <v>1801</v>
      </c>
      <c r="G338" t="s">
        <v>1854</v>
      </c>
      <c r="H338" t="s">
        <v>125</v>
      </c>
      <c r="I338" t="s">
        <v>1709</v>
      </c>
      <c r="J338" s="99">
        <v>1.05185E-4</v>
      </c>
      <c r="K338" t="s">
        <v>1855</v>
      </c>
      <c r="L338" t="e">
        <v>#N/A</v>
      </c>
      <c r="M338" t="e">
        <f t="shared" si="5"/>
        <v>#N/A</v>
      </c>
    </row>
    <row r="339" spans="1:13" x14ac:dyDescent="0.25">
      <c r="A339">
        <v>2</v>
      </c>
      <c r="B339" t="s">
        <v>1827</v>
      </c>
      <c r="C339" t="s">
        <v>1842</v>
      </c>
      <c r="D339" t="s">
        <v>1843</v>
      </c>
      <c r="E339" t="s">
        <v>1801</v>
      </c>
      <c r="G339" t="s">
        <v>1856</v>
      </c>
      <c r="H339" t="s">
        <v>125</v>
      </c>
      <c r="I339" t="s">
        <v>1705</v>
      </c>
      <c r="J339" s="99">
        <v>5.2927469099999999E-2</v>
      </c>
      <c r="K339" t="s">
        <v>1857</v>
      </c>
      <c r="L339" t="e">
        <v>#N/A</v>
      </c>
      <c r="M339" t="e">
        <f t="shared" si="5"/>
        <v>#N/A</v>
      </c>
    </row>
    <row r="340" spans="1:13" x14ac:dyDescent="0.25">
      <c r="A340">
        <v>2</v>
      </c>
      <c r="B340" t="s">
        <v>1827</v>
      </c>
      <c r="C340" t="s">
        <v>1842</v>
      </c>
      <c r="D340" t="s">
        <v>1843</v>
      </c>
      <c r="E340" t="s">
        <v>1801</v>
      </c>
      <c r="G340" t="s">
        <v>1856</v>
      </c>
      <c r="H340" t="s">
        <v>125</v>
      </c>
      <c r="I340" t="s">
        <v>1707</v>
      </c>
      <c r="J340" s="99">
        <v>5.0823469500000003E-2</v>
      </c>
      <c r="K340" t="s">
        <v>1857</v>
      </c>
      <c r="L340" t="e">
        <v>#N/A</v>
      </c>
      <c r="M340" t="e">
        <f t="shared" si="5"/>
        <v>#N/A</v>
      </c>
    </row>
    <row r="341" spans="1:13" x14ac:dyDescent="0.25">
      <c r="A341">
        <v>2</v>
      </c>
      <c r="B341" t="s">
        <v>1827</v>
      </c>
      <c r="C341" t="s">
        <v>1842</v>
      </c>
      <c r="D341" t="s">
        <v>1843</v>
      </c>
      <c r="E341" t="s">
        <v>1801</v>
      </c>
      <c r="G341" t="s">
        <v>1856</v>
      </c>
      <c r="H341" t="s">
        <v>125</v>
      </c>
      <c r="I341" t="s">
        <v>1708</v>
      </c>
      <c r="J341" s="99">
        <v>2.0790998999999999E-3</v>
      </c>
      <c r="K341" t="s">
        <v>1857</v>
      </c>
      <c r="L341" t="e">
        <v>#N/A</v>
      </c>
      <c r="M341" t="e">
        <f t="shared" si="5"/>
        <v>#N/A</v>
      </c>
    </row>
    <row r="342" spans="1:13" x14ac:dyDescent="0.25">
      <c r="A342">
        <v>2</v>
      </c>
      <c r="B342" t="s">
        <v>1827</v>
      </c>
      <c r="C342" t="s">
        <v>1842</v>
      </c>
      <c r="D342" t="s">
        <v>1843</v>
      </c>
      <c r="E342" t="s">
        <v>1801</v>
      </c>
      <c r="G342" t="s">
        <v>1856</v>
      </c>
      <c r="H342" t="s">
        <v>125</v>
      </c>
      <c r="I342" t="s">
        <v>1709</v>
      </c>
      <c r="J342" s="99">
        <v>2.4899700000000001E-5</v>
      </c>
      <c r="K342" t="s">
        <v>1857</v>
      </c>
      <c r="L342" t="e">
        <v>#N/A</v>
      </c>
      <c r="M342" t="e">
        <f t="shared" si="5"/>
        <v>#N/A</v>
      </c>
    </row>
    <row r="343" spans="1:13" x14ac:dyDescent="0.25">
      <c r="A343">
        <v>2</v>
      </c>
      <c r="B343" t="s">
        <v>1827</v>
      </c>
      <c r="C343" t="s">
        <v>1842</v>
      </c>
      <c r="D343" t="s">
        <v>1843</v>
      </c>
      <c r="E343" t="s">
        <v>1801</v>
      </c>
      <c r="G343" t="s">
        <v>1858</v>
      </c>
      <c r="H343" t="s">
        <v>125</v>
      </c>
      <c r="I343" t="s">
        <v>1705</v>
      </c>
      <c r="J343" s="99">
        <v>7.6963073199999996E-2</v>
      </c>
      <c r="K343" t="s">
        <v>1859</v>
      </c>
      <c r="L343" t="e">
        <v>#N/A</v>
      </c>
      <c r="M343" t="e">
        <f t="shared" si="5"/>
        <v>#N/A</v>
      </c>
    </row>
    <row r="344" spans="1:13" x14ac:dyDescent="0.25">
      <c r="A344">
        <v>2</v>
      </c>
      <c r="B344" t="s">
        <v>1827</v>
      </c>
      <c r="C344" t="s">
        <v>1842</v>
      </c>
      <c r="D344" t="s">
        <v>1843</v>
      </c>
      <c r="E344" t="s">
        <v>1801</v>
      </c>
      <c r="G344" t="s">
        <v>1858</v>
      </c>
      <c r="H344" t="s">
        <v>125</v>
      </c>
      <c r="I344" t="s">
        <v>1707</v>
      </c>
      <c r="J344" s="99">
        <v>7.4277553499999996E-2</v>
      </c>
      <c r="K344" t="s">
        <v>1859</v>
      </c>
      <c r="L344" t="e">
        <v>#N/A</v>
      </c>
      <c r="M344" t="e">
        <f t="shared" si="5"/>
        <v>#N/A</v>
      </c>
    </row>
    <row r="345" spans="1:13" x14ac:dyDescent="0.25">
      <c r="A345">
        <v>2</v>
      </c>
      <c r="B345" t="s">
        <v>1827</v>
      </c>
      <c r="C345" t="s">
        <v>1842</v>
      </c>
      <c r="D345" t="s">
        <v>1843</v>
      </c>
      <c r="E345" t="s">
        <v>1801</v>
      </c>
      <c r="G345" t="s">
        <v>1858</v>
      </c>
      <c r="H345" t="s">
        <v>125</v>
      </c>
      <c r="I345" t="s">
        <v>1708</v>
      </c>
      <c r="J345" s="99">
        <v>2.6301778999999999E-3</v>
      </c>
      <c r="K345" t="s">
        <v>1859</v>
      </c>
      <c r="L345" t="e">
        <v>#N/A</v>
      </c>
      <c r="M345" t="e">
        <f t="shared" si="5"/>
        <v>#N/A</v>
      </c>
    </row>
    <row r="346" spans="1:13" x14ac:dyDescent="0.25">
      <c r="A346">
        <v>2</v>
      </c>
      <c r="B346" t="s">
        <v>1827</v>
      </c>
      <c r="C346" t="s">
        <v>1842</v>
      </c>
      <c r="D346" t="s">
        <v>1843</v>
      </c>
      <c r="E346" t="s">
        <v>1801</v>
      </c>
      <c r="G346" t="s">
        <v>1858</v>
      </c>
      <c r="H346" t="s">
        <v>125</v>
      </c>
      <c r="I346" t="s">
        <v>1709</v>
      </c>
      <c r="J346" s="99">
        <v>5.5341899999999999E-5</v>
      </c>
      <c r="K346" t="s">
        <v>1859</v>
      </c>
      <c r="L346" t="e">
        <v>#N/A</v>
      </c>
      <c r="M346" t="e">
        <f t="shared" si="5"/>
        <v>#N/A</v>
      </c>
    </row>
    <row r="347" spans="1:13" x14ac:dyDescent="0.25">
      <c r="A347">
        <v>2</v>
      </c>
      <c r="B347" t="s">
        <v>1827</v>
      </c>
      <c r="C347" t="s">
        <v>1842</v>
      </c>
      <c r="D347" t="s">
        <v>1843</v>
      </c>
      <c r="E347" t="s">
        <v>1801</v>
      </c>
      <c r="G347" t="s">
        <v>1860</v>
      </c>
      <c r="H347" t="s">
        <v>125</v>
      </c>
      <c r="I347" t="s">
        <v>1705</v>
      </c>
      <c r="J347" s="99">
        <v>3.9418424700000003E-2</v>
      </c>
      <c r="K347" t="s">
        <v>1861</v>
      </c>
      <c r="L347" t="e">
        <v>#N/A</v>
      </c>
      <c r="M347" t="e">
        <f t="shared" si="5"/>
        <v>#N/A</v>
      </c>
    </row>
    <row r="348" spans="1:13" x14ac:dyDescent="0.25">
      <c r="A348">
        <v>2</v>
      </c>
      <c r="B348" t="s">
        <v>1827</v>
      </c>
      <c r="C348" t="s">
        <v>1842</v>
      </c>
      <c r="D348" t="s">
        <v>1843</v>
      </c>
      <c r="E348" t="s">
        <v>1801</v>
      </c>
      <c r="G348" t="s">
        <v>1860</v>
      </c>
      <c r="H348" t="s">
        <v>125</v>
      </c>
      <c r="I348" t="s">
        <v>1707</v>
      </c>
      <c r="J348" s="99">
        <v>3.6655298199999999E-2</v>
      </c>
      <c r="K348" t="s">
        <v>1861</v>
      </c>
      <c r="L348" t="e">
        <v>#N/A</v>
      </c>
      <c r="M348" t="e">
        <f t="shared" si="5"/>
        <v>#N/A</v>
      </c>
    </row>
    <row r="349" spans="1:13" x14ac:dyDescent="0.25">
      <c r="A349">
        <v>2</v>
      </c>
      <c r="B349" t="s">
        <v>1827</v>
      </c>
      <c r="C349" t="s">
        <v>1842</v>
      </c>
      <c r="D349" t="s">
        <v>1843</v>
      </c>
      <c r="E349" t="s">
        <v>1801</v>
      </c>
      <c r="G349" t="s">
        <v>1860</v>
      </c>
      <c r="H349" t="s">
        <v>125</v>
      </c>
      <c r="I349" t="s">
        <v>1708</v>
      </c>
      <c r="J349" s="99">
        <v>2.7463359999999998E-3</v>
      </c>
      <c r="K349" t="s">
        <v>1861</v>
      </c>
      <c r="L349" t="e">
        <v>#N/A</v>
      </c>
      <c r="M349" t="e">
        <f t="shared" si="5"/>
        <v>#N/A</v>
      </c>
    </row>
    <row r="350" spans="1:13" x14ac:dyDescent="0.25">
      <c r="A350">
        <v>2</v>
      </c>
      <c r="B350" t="s">
        <v>1827</v>
      </c>
      <c r="C350" t="s">
        <v>1842</v>
      </c>
      <c r="D350" t="s">
        <v>1843</v>
      </c>
      <c r="E350" t="s">
        <v>1801</v>
      </c>
      <c r="G350" t="s">
        <v>1860</v>
      </c>
      <c r="H350" t="s">
        <v>125</v>
      </c>
      <c r="I350" t="s">
        <v>1709</v>
      </c>
      <c r="J350" s="99">
        <v>1.6790500000000001E-5</v>
      </c>
      <c r="K350" t="s">
        <v>1861</v>
      </c>
      <c r="L350" t="e">
        <v>#N/A</v>
      </c>
      <c r="M350" t="e">
        <f t="shared" si="5"/>
        <v>#N/A</v>
      </c>
    </row>
    <row r="351" spans="1:13" x14ac:dyDescent="0.25">
      <c r="A351">
        <v>2</v>
      </c>
      <c r="B351" t="s">
        <v>1827</v>
      </c>
      <c r="C351" t="s">
        <v>1842</v>
      </c>
      <c r="D351" t="s">
        <v>1843</v>
      </c>
      <c r="E351" t="s">
        <v>1801</v>
      </c>
      <c r="G351" t="s">
        <v>1862</v>
      </c>
      <c r="H351" t="s">
        <v>125</v>
      </c>
      <c r="I351" t="s">
        <v>1705</v>
      </c>
      <c r="J351" s="99">
        <v>6.2018437400000001E-2</v>
      </c>
      <c r="K351" t="s">
        <v>1863</v>
      </c>
      <c r="L351" t="e">
        <v>#N/A</v>
      </c>
      <c r="M351" t="e">
        <f t="shared" si="5"/>
        <v>#N/A</v>
      </c>
    </row>
    <row r="352" spans="1:13" x14ac:dyDescent="0.25">
      <c r="A352">
        <v>2</v>
      </c>
      <c r="B352" t="s">
        <v>1827</v>
      </c>
      <c r="C352" t="s">
        <v>1842</v>
      </c>
      <c r="D352" t="s">
        <v>1843</v>
      </c>
      <c r="E352" t="s">
        <v>1801</v>
      </c>
      <c r="G352" t="s">
        <v>1862</v>
      </c>
      <c r="H352" t="s">
        <v>125</v>
      </c>
      <c r="I352" t="s">
        <v>1707</v>
      </c>
      <c r="J352" s="99">
        <v>5.9341420999999998E-2</v>
      </c>
      <c r="K352" t="s">
        <v>1863</v>
      </c>
      <c r="L352" t="e">
        <v>#N/A</v>
      </c>
      <c r="M352" t="e">
        <f t="shared" si="5"/>
        <v>#N/A</v>
      </c>
    </row>
    <row r="353" spans="1:13" x14ac:dyDescent="0.25">
      <c r="A353">
        <v>2</v>
      </c>
      <c r="B353" t="s">
        <v>1827</v>
      </c>
      <c r="C353" t="s">
        <v>1842</v>
      </c>
      <c r="D353" t="s">
        <v>1843</v>
      </c>
      <c r="E353" t="s">
        <v>1801</v>
      </c>
      <c r="G353" t="s">
        <v>1862</v>
      </c>
      <c r="H353" t="s">
        <v>125</v>
      </c>
      <c r="I353" t="s">
        <v>1708</v>
      </c>
      <c r="J353" s="99">
        <v>2.6447979999999999E-3</v>
      </c>
      <c r="K353" t="s">
        <v>1863</v>
      </c>
      <c r="L353" t="e">
        <v>#N/A</v>
      </c>
      <c r="M353" t="e">
        <f t="shared" si="5"/>
        <v>#N/A</v>
      </c>
    </row>
    <row r="354" spans="1:13" x14ac:dyDescent="0.25">
      <c r="A354">
        <v>2</v>
      </c>
      <c r="B354" t="s">
        <v>1827</v>
      </c>
      <c r="C354" t="s">
        <v>1842</v>
      </c>
      <c r="D354" t="s">
        <v>1843</v>
      </c>
      <c r="E354" t="s">
        <v>1801</v>
      </c>
      <c r="G354" t="s">
        <v>1862</v>
      </c>
      <c r="H354" t="s">
        <v>125</v>
      </c>
      <c r="I354" t="s">
        <v>1709</v>
      </c>
      <c r="J354" s="99">
        <v>3.2218400000000003E-5</v>
      </c>
      <c r="K354" t="s">
        <v>1863</v>
      </c>
      <c r="L354" t="e">
        <v>#N/A</v>
      </c>
      <c r="M354" t="e">
        <f t="shared" si="5"/>
        <v>#N/A</v>
      </c>
    </row>
    <row r="355" spans="1:13" x14ac:dyDescent="0.25">
      <c r="A355">
        <v>2</v>
      </c>
      <c r="B355" t="s">
        <v>1827</v>
      </c>
      <c r="C355" t="s">
        <v>1842</v>
      </c>
      <c r="D355" t="s">
        <v>1843</v>
      </c>
      <c r="E355" t="s">
        <v>1801</v>
      </c>
      <c r="G355" t="s">
        <v>1864</v>
      </c>
      <c r="H355" t="s">
        <v>125</v>
      </c>
      <c r="I355" t="s">
        <v>1705</v>
      </c>
      <c r="J355" s="99">
        <v>0.1191587201</v>
      </c>
      <c r="K355" t="s">
        <v>1865</v>
      </c>
      <c r="L355" t="e">
        <v>#N/A</v>
      </c>
      <c r="M355" t="e">
        <f t="shared" si="5"/>
        <v>#N/A</v>
      </c>
    </row>
    <row r="356" spans="1:13" x14ac:dyDescent="0.25">
      <c r="A356">
        <v>2</v>
      </c>
      <c r="B356" t="s">
        <v>1827</v>
      </c>
      <c r="C356" t="s">
        <v>1842</v>
      </c>
      <c r="D356" t="s">
        <v>1843</v>
      </c>
      <c r="E356" t="s">
        <v>1801</v>
      </c>
      <c r="G356" t="s">
        <v>1864</v>
      </c>
      <c r="H356" t="s">
        <v>125</v>
      </c>
      <c r="I356" t="s">
        <v>1707</v>
      </c>
      <c r="J356" s="99">
        <v>0.11610674999999999</v>
      </c>
      <c r="K356" t="s">
        <v>1865</v>
      </c>
      <c r="L356" t="e">
        <v>#N/A</v>
      </c>
      <c r="M356" t="e">
        <f t="shared" si="5"/>
        <v>#N/A</v>
      </c>
    </row>
    <row r="357" spans="1:13" x14ac:dyDescent="0.25">
      <c r="A357">
        <v>2</v>
      </c>
      <c r="B357" t="s">
        <v>1827</v>
      </c>
      <c r="C357" t="s">
        <v>1842</v>
      </c>
      <c r="D357" t="s">
        <v>1843</v>
      </c>
      <c r="E357" t="s">
        <v>1801</v>
      </c>
      <c r="G357" t="s">
        <v>1864</v>
      </c>
      <c r="H357" t="s">
        <v>125</v>
      </c>
      <c r="I357" t="s">
        <v>1708</v>
      </c>
      <c r="J357" s="99">
        <v>2.8724636999999998E-3</v>
      </c>
      <c r="K357" t="s">
        <v>1865</v>
      </c>
      <c r="L357" t="e">
        <v>#N/A</v>
      </c>
      <c r="M357" t="e">
        <f t="shared" si="5"/>
        <v>#N/A</v>
      </c>
    </row>
    <row r="358" spans="1:13" x14ac:dyDescent="0.25">
      <c r="A358">
        <v>2</v>
      </c>
      <c r="B358" t="s">
        <v>1827</v>
      </c>
      <c r="C358" t="s">
        <v>1842</v>
      </c>
      <c r="D358" t="s">
        <v>1843</v>
      </c>
      <c r="E358" t="s">
        <v>1801</v>
      </c>
      <c r="G358" t="s">
        <v>1864</v>
      </c>
      <c r="H358" t="s">
        <v>125</v>
      </c>
      <c r="I358" t="s">
        <v>1709</v>
      </c>
      <c r="J358" s="99">
        <v>1.7950640000000001E-4</v>
      </c>
      <c r="K358" t="s">
        <v>1865</v>
      </c>
      <c r="L358" t="e">
        <v>#N/A</v>
      </c>
      <c r="M358" t="e">
        <f t="shared" si="5"/>
        <v>#N/A</v>
      </c>
    </row>
    <row r="359" spans="1:13" x14ac:dyDescent="0.25">
      <c r="A359">
        <v>2</v>
      </c>
      <c r="B359" t="s">
        <v>1827</v>
      </c>
      <c r="C359" t="s">
        <v>1842</v>
      </c>
      <c r="D359" t="s">
        <v>1843</v>
      </c>
      <c r="E359" t="s">
        <v>1801</v>
      </c>
      <c r="G359" t="s">
        <v>1866</v>
      </c>
      <c r="H359" t="s">
        <v>125</v>
      </c>
      <c r="I359" t="s">
        <v>1705</v>
      </c>
      <c r="J359" s="99">
        <v>0.1096907589</v>
      </c>
      <c r="K359" t="s">
        <v>1867</v>
      </c>
      <c r="L359" t="e">
        <v>#N/A</v>
      </c>
      <c r="M359" t="e">
        <f t="shared" si="5"/>
        <v>#N/A</v>
      </c>
    </row>
    <row r="360" spans="1:13" x14ac:dyDescent="0.25">
      <c r="A360">
        <v>2</v>
      </c>
      <c r="B360" t="s">
        <v>1827</v>
      </c>
      <c r="C360" t="s">
        <v>1842</v>
      </c>
      <c r="D360" t="s">
        <v>1843</v>
      </c>
      <c r="E360" t="s">
        <v>1801</v>
      </c>
      <c r="G360" t="s">
        <v>1866</v>
      </c>
      <c r="H360" t="s">
        <v>125</v>
      </c>
      <c r="I360" t="s">
        <v>1707</v>
      </c>
      <c r="J360" s="99">
        <v>0.1067391622</v>
      </c>
      <c r="K360" t="s">
        <v>1867</v>
      </c>
      <c r="L360" t="e">
        <v>#N/A</v>
      </c>
      <c r="M360" t="e">
        <f t="shared" si="5"/>
        <v>#N/A</v>
      </c>
    </row>
    <row r="361" spans="1:13" x14ac:dyDescent="0.25">
      <c r="A361">
        <v>2</v>
      </c>
      <c r="B361" t="s">
        <v>1827</v>
      </c>
      <c r="C361" t="s">
        <v>1842</v>
      </c>
      <c r="D361" t="s">
        <v>1843</v>
      </c>
      <c r="E361" t="s">
        <v>1801</v>
      </c>
      <c r="G361" t="s">
        <v>1866</v>
      </c>
      <c r="H361" t="s">
        <v>125</v>
      </c>
      <c r="I361" t="s">
        <v>1708</v>
      </c>
      <c r="J361" s="99">
        <v>2.7958305000000002E-3</v>
      </c>
      <c r="K361" t="s">
        <v>1867</v>
      </c>
      <c r="L361" t="e">
        <v>#N/A</v>
      </c>
      <c r="M361" t="e">
        <f t="shared" si="5"/>
        <v>#N/A</v>
      </c>
    </row>
    <row r="362" spans="1:13" x14ac:dyDescent="0.25">
      <c r="A362">
        <v>2</v>
      </c>
      <c r="B362" t="s">
        <v>1827</v>
      </c>
      <c r="C362" t="s">
        <v>1842</v>
      </c>
      <c r="D362" t="s">
        <v>1843</v>
      </c>
      <c r="E362" t="s">
        <v>1801</v>
      </c>
      <c r="G362" t="s">
        <v>1866</v>
      </c>
      <c r="H362" t="s">
        <v>125</v>
      </c>
      <c r="I362" t="s">
        <v>1709</v>
      </c>
      <c r="J362" s="99">
        <v>1.5576629999999999E-4</v>
      </c>
      <c r="K362" t="s">
        <v>1867</v>
      </c>
      <c r="L362" t="e">
        <v>#N/A</v>
      </c>
      <c r="M362" t="e">
        <f t="shared" si="5"/>
        <v>#N/A</v>
      </c>
    </row>
    <row r="363" spans="1:13" x14ac:dyDescent="0.25">
      <c r="A363">
        <v>3</v>
      </c>
      <c r="B363" t="s">
        <v>1868</v>
      </c>
      <c r="C363" t="s">
        <v>1869</v>
      </c>
      <c r="G363" t="s">
        <v>1870</v>
      </c>
      <c r="H363" t="s">
        <v>1871</v>
      </c>
      <c r="I363" t="s">
        <v>1705</v>
      </c>
      <c r="J363" s="99">
        <v>0.47965204430000002</v>
      </c>
      <c r="K363" t="s">
        <v>1872</v>
      </c>
      <c r="L363" t="s">
        <v>1610</v>
      </c>
      <c r="M363" t="str">
        <f t="shared" si="5"/>
        <v>CO₂-eWork_from_home_NZ_WFH</v>
      </c>
    </row>
    <row r="364" spans="1:13" x14ac:dyDescent="0.25">
      <c r="A364">
        <v>3</v>
      </c>
      <c r="B364" t="s">
        <v>1868</v>
      </c>
      <c r="C364" t="s">
        <v>1869</v>
      </c>
      <c r="G364" t="s">
        <v>1870</v>
      </c>
      <c r="H364" t="s">
        <v>1871</v>
      </c>
      <c r="I364" t="s">
        <v>1707</v>
      </c>
      <c r="J364" s="99">
        <v>0.46580171850000002</v>
      </c>
      <c r="K364" t="s">
        <v>1872</v>
      </c>
      <c r="L364" t="s">
        <v>1610</v>
      </c>
      <c r="M364" t="str">
        <f t="shared" si="5"/>
        <v>CO₂Work_from_home_NZ_WFH</v>
      </c>
    </row>
    <row r="365" spans="1:13" x14ac:dyDescent="0.25">
      <c r="A365">
        <v>3</v>
      </c>
      <c r="B365" t="s">
        <v>1868</v>
      </c>
      <c r="C365" t="s">
        <v>1869</v>
      </c>
      <c r="G365" t="s">
        <v>1870</v>
      </c>
      <c r="H365" t="s">
        <v>1871</v>
      </c>
      <c r="I365" t="s">
        <v>1708</v>
      </c>
      <c r="J365" s="99">
        <v>1.29513002E-2</v>
      </c>
      <c r="K365" t="s">
        <v>1872</v>
      </c>
      <c r="L365" t="s">
        <v>1610</v>
      </c>
      <c r="M365" t="str">
        <f t="shared" si="5"/>
        <v>CH₄Work_from_home_NZ_WFH</v>
      </c>
    </row>
    <row r="366" spans="1:13" x14ac:dyDescent="0.25">
      <c r="A366">
        <v>3</v>
      </c>
      <c r="B366" t="s">
        <v>1868</v>
      </c>
      <c r="C366" t="s">
        <v>1869</v>
      </c>
      <c r="G366" t="s">
        <v>1870</v>
      </c>
      <c r="H366" t="s">
        <v>1871</v>
      </c>
      <c r="I366" t="s">
        <v>1709</v>
      </c>
      <c r="J366" s="99">
        <v>8.9902560000000001E-4</v>
      </c>
      <c r="K366" t="s">
        <v>1872</v>
      </c>
      <c r="L366" t="s">
        <v>1610</v>
      </c>
      <c r="M366" t="str">
        <f t="shared" si="5"/>
        <v>N₂OWork_from_home_NZ_WFH</v>
      </c>
    </row>
    <row r="367" spans="1:13" x14ac:dyDescent="0.25">
      <c r="A367">
        <v>3</v>
      </c>
      <c r="B367" t="s">
        <v>1868</v>
      </c>
      <c r="C367" t="s">
        <v>1869</v>
      </c>
      <c r="G367" t="s">
        <v>1873</v>
      </c>
      <c r="H367" t="s">
        <v>1871</v>
      </c>
      <c r="I367" t="s">
        <v>1705</v>
      </c>
      <c r="J367" s="99">
        <v>7.16173544E-2</v>
      </c>
      <c r="K367" t="s">
        <v>1874</v>
      </c>
      <c r="L367" t="e">
        <v>#N/A</v>
      </c>
      <c r="M367" t="e">
        <f t="shared" si="5"/>
        <v>#N/A</v>
      </c>
    </row>
    <row r="368" spans="1:13" x14ac:dyDescent="0.25">
      <c r="A368">
        <v>3</v>
      </c>
      <c r="B368" t="s">
        <v>1868</v>
      </c>
      <c r="C368" t="s">
        <v>1869</v>
      </c>
      <c r="G368" t="s">
        <v>1873</v>
      </c>
      <c r="H368" t="s">
        <v>1871</v>
      </c>
      <c r="I368" t="s">
        <v>1707</v>
      </c>
      <c r="J368" s="99">
        <v>6.9549347600000005E-2</v>
      </c>
      <c r="K368" t="s">
        <v>1874</v>
      </c>
      <c r="L368" t="e">
        <v>#N/A</v>
      </c>
      <c r="M368" t="e">
        <f t="shared" si="5"/>
        <v>#N/A</v>
      </c>
    </row>
    <row r="369" spans="1:13" x14ac:dyDescent="0.25">
      <c r="A369">
        <v>3</v>
      </c>
      <c r="B369" t="s">
        <v>1868</v>
      </c>
      <c r="C369" t="s">
        <v>1869</v>
      </c>
      <c r="G369" t="s">
        <v>1873</v>
      </c>
      <c r="H369" t="s">
        <v>1871</v>
      </c>
      <c r="I369" t="s">
        <v>1708</v>
      </c>
      <c r="J369" s="99">
        <v>1.9337722999999999E-3</v>
      </c>
      <c r="K369" t="s">
        <v>1874</v>
      </c>
      <c r="L369" t="e">
        <v>#N/A</v>
      </c>
      <c r="M369" t="e">
        <f t="shared" si="5"/>
        <v>#N/A</v>
      </c>
    </row>
    <row r="370" spans="1:13" x14ac:dyDescent="0.25">
      <c r="A370">
        <v>3</v>
      </c>
      <c r="B370" t="s">
        <v>1868</v>
      </c>
      <c r="C370" t="s">
        <v>1869</v>
      </c>
      <c r="G370" t="s">
        <v>1873</v>
      </c>
      <c r="H370" t="s">
        <v>1871</v>
      </c>
      <c r="I370" t="s">
        <v>1709</v>
      </c>
      <c r="J370" s="99">
        <v>1.3423450000000001E-4</v>
      </c>
      <c r="K370" t="s">
        <v>1874</v>
      </c>
      <c r="L370" t="e">
        <v>#N/A</v>
      </c>
      <c r="M370" t="e">
        <f t="shared" si="5"/>
        <v>#N/A</v>
      </c>
    </row>
    <row r="371" spans="1:13" x14ac:dyDescent="0.25">
      <c r="A371">
        <v>3</v>
      </c>
      <c r="B371" t="s">
        <v>1868</v>
      </c>
      <c r="C371" t="s">
        <v>1869</v>
      </c>
      <c r="G371" t="s">
        <v>1875</v>
      </c>
      <c r="H371" t="s">
        <v>1871</v>
      </c>
      <c r="I371" t="s">
        <v>1705</v>
      </c>
      <c r="J371" s="99">
        <v>1.05090061</v>
      </c>
      <c r="K371" t="s">
        <v>1876</v>
      </c>
      <c r="L371" t="e">
        <v>#N/A</v>
      </c>
      <c r="M371" t="e">
        <f t="shared" si="5"/>
        <v>#N/A</v>
      </c>
    </row>
    <row r="372" spans="1:13" x14ac:dyDescent="0.25">
      <c r="A372">
        <v>3</v>
      </c>
      <c r="B372" t="s">
        <v>1868</v>
      </c>
      <c r="C372" t="s">
        <v>1869</v>
      </c>
      <c r="G372" t="s">
        <v>1875</v>
      </c>
      <c r="H372" t="s">
        <v>1871</v>
      </c>
      <c r="I372" t="s">
        <v>1707</v>
      </c>
      <c r="J372" s="99">
        <v>1.0205550379999999</v>
      </c>
      <c r="K372" t="s">
        <v>1876</v>
      </c>
      <c r="L372" t="e">
        <v>#N/A</v>
      </c>
      <c r="M372" t="e">
        <f t="shared" si="5"/>
        <v>#N/A</v>
      </c>
    </row>
    <row r="373" spans="1:13" x14ac:dyDescent="0.25">
      <c r="A373">
        <v>3</v>
      </c>
      <c r="B373" t="s">
        <v>1868</v>
      </c>
      <c r="C373" t="s">
        <v>1869</v>
      </c>
      <c r="G373" t="s">
        <v>1875</v>
      </c>
      <c r="H373" t="s">
        <v>1871</v>
      </c>
      <c r="I373" t="s">
        <v>1708</v>
      </c>
      <c r="J373" s="99">
        <v>2.8375839100000001E-2</v>
      </c>
      <c r="K373" t="s">
        <v>1876</v>
      </c>
      <c r="L373" t="e">
        <v>#N/A</v>
      </c>
      <c r="M373" t="e">
        <f t="shared" si="5"/>
        <v>#N/A</v>
      </c>
    </row>
    <row r="374" spans="1:13" x14ac:dyDescent="0.25">
      <c r="A374">
        <v>3</v>
      </c>
      <c r="B374" t="s">
        <v>1868</v>
      </c>
      <c r="C374" t="s">
        <v>1869</v>
      </c>
      <c r="G374" t="s">
        <v>1875</v>
      </c>
      <c r="H374" t="s">
        <v>1871</v>
      </c>
      <c r="I374" t="s">
        <v>1709</v>
      </c>
      <c r="J374" s="99">
        <v>1.9697331E-3</v>
      </c>
      <c r="K374" t="s">
        <v>1876</v>
      </c>
      <c r="L374" t="e">
        <v>#N/A</v>
      </c>
      <c r="M374" t="e">
        <f t="shared" si="5"/>
        <v>#N/A</v>
      </c>
    </row>
    <row r="375" spans="1:13" x14ac:dyDescent="0.25">
      <c r="A375">
        <v>1</v>
      </c>
      <c r="B375" t="s">
        <v>1877</v>
      </c>
      <c r="C375" t="s">
        <v>1878</v>
      </c>
      <c r="D375" t="s">
        <v>1879</v>
      </c>
      <c r="E375" t="s">
        <v>1880</v>
      </c>
      <c r="G375" t="s">
        <v>1707</v>
      </c>
      <c r="H375" t="s">
        <v>225</v>
      </c>
      <c r="I375" t="s">
        <v>1705</v>
      </c>
      <c r="J375" s="99">
        <v>1</v>
      </c>
      <c r="K375" t="s">
        <v>1881</v>
      </c>
      <c r="L375" t="e">
        <v>#N/A</v>
      </c>
      <c r="M375" t="e">
        <f t="shared" si="5"/>
        <v>#N/A</v>
      </c>
    </row>
    <row r="376" spans="1:13" x14ac:dyDescent="0.25">
      <c r="A376">
        <v>1</v>
      </c>
      <c r="B376" t="s">
        <v>1877</v>
      </c>
      <c r="C376" t="s">
        <v>1878</v>
      </c>
      <c r="D376" t="s">
        <v>1879</v>
      </c>
      <c r="E376" t="s">
        <v>1882</v>
      </c>
      <c r="G376" t="s">
        <v>1708</v>
      </c>
      <c r="H376" t="s">
        <v>225</v>
      </c>
      <c r="I376" t="s">
        <v>1705</v>
      </c>
      <c r="J376" s="99">
        <v>28</v>
      </c>
      <c r="K376" t="s">
        <v>1883</v>
      </c>
      <c r="L376" t="e">
        <v>#N/A</v>
      </c>
      <c r="M376" t="e">
        <f t="shared" si="5"/>
        <v>#N/A</v>
      </c>
    </row>
    <row r="377" spans="1:13" x14ac:dyDescent="0.25">
      <c r="A377">
        <v>1</v>
      </c>
      <c r="B377" t="s">
        <v>1877</v>
      </c>
      <c r="C377" t="s">
        <v>1878</v>
      </c>
      <c r="D377" t="s">
        <v>1879</v>
      </c>
      <c r="E377" t="s">
        <v>1884</v>
      </c>
      <c r="G377" t="s">
        <v>1885</v>
      </c>
      <c r="H377" t="s">
        <v>225</v>
      </c>
      <c r="I377" t="s">
        <v>1705</v>
      </c>
      <c r="J377" s="99">
        <v>0.06</v>
      </c>
      <c r="K377" t="s">
        <v>1886</v>
      </c>
      <c r="L377" t="e">
        <v>#N/A</v>
      </c>
      <c r="M377" t="e">
        <f t="shared" si="5"/>
        <v>#N/A</v>
      </c>
    </row>
    <row r="378" spans="1:13" x14ac:dyDescent="0.25">
      <c r="A378">
        <v>1</v>
      </c>
      <c r="B378" t="s">
        <v>1877</v>
      </c>
      <c r="C378" t="s">
        <v>1878</v>
      </c>
      <c r="D378" t="s">
        <v>1879</v>
      </c>
      <c r="E378" t="s">
        <v>1887</v>
      </c>
      <c r="G378" t="s">
        <v>1709</v>
      </c>
      <c r="H378" t="s">
        <v>225</v>
      </c>
      <c r="I378" t="s">
        <v>1705</v>
      </c>
      <c r="J378" s="99">
        <v>265</v>
      </c>
      <c r="K378" t="s">
        <v>1888</v>
      </c>
      <c r="L378" t="e">
        <v>#N/A</v>
      </c>
      <c r="M378" t="e">
        <f t="shared" si="5"/>
        <v>#N/A</v>
      </c>
    </row>
    <row r="379" spans="1:13" x14ac:dyDescent="0.25">
      <c r="A379">
        <v>1</v>
      </c>
      <c r="B379" t="s">
        <v>1877</v>
      </c>
      <c r="C379" t="s">
        <v>1878</v>
      </c>
      <c r="D379" t="s">
        <v>1879</v>
      </c>
      <c r="E379" t="s">
        <v>1889</v>
      </c>
      <c r="G379" t="s">
        <v>1890</v>
      </c>
      <c r="H379" t="s">
        <v>225</v>
      </c>
      <c r="I379" t="s">
        <v>1705</v>
      </c>
      <c r="J379" s="99">
        <v>3</v>
      </c>
      <c r="K379" t="s">
        <v>1891</v>
      </c>
      <c r="L379" t="e">
        <v>#N/A</v>
      </c>
      <c r="M379" t="e">
        <f t="shared" si="5"/>
        <v>#N/A</v>
      </c>
    </row>
    <row r="380" spans="1:13" x14ac:dyDescent="0.25">
      <c r="A380">
        <v>1</v>
      </c>
      <c r="B380" t="s">
        <v>1877</v>
      </c>
      <c r="C380" t="s">
        <v>1878</v>
      </c>
      <c r="D380" t="s">
        <v>1892</v>
      </c>
      <c r="E380" t="s">
        <v>1893</v>
      </c>
      <c r="G380" t="s">
        <v>1894</v>
      </c>
      <c r="H380" t="s">
        <v>225</v>
      </c>
      <c r="I380" t="s">
        <v>1705</v>
      </c>
      <c r="J380" s="99">
        <v>4660</v>
      </c>
      <c r="K380" t="s">
        <v>1895</v>
      </c>
      <c r="L380" t="e">
        <v>#N/A</v>
      </c>
      <c r="M380" t="e">
        <f t="shared" si="5"/>
        <v>#N/A</v>
      </c>
    </row>
    <row r="381" spans="1:13" x14ac:dyDescent="0.25">
      <c r="A381">
        <v>1</v>
      </c>
      <c r="B381" t="s">
        <v>1877</v>
      </c>
      <c r="C381" t="s">
        <v>1878</v>
      </c>
      <c r="D381" t="s">
        <v>1892</v>
      </c>
      <c r="E381" t="s">
        <v>1896</v>
      </c>
      <c r="G381" t="s">
        <v>1897</v>
      </c>
      <c r="H381" t="s">
        <v>225</v>
      </c>
      <c r="I381" t="s">
        <v>1705</v>
      </c>
      <c r="J381" s="99">
        <v>10200</v>
      </c>
      <c r="K381" t="s">
        <v>1898</v>
      </c>
      <c r="L381" t="e">
        <v>#N/A</v>
      </c>
      <c r="M381" t="e">
        <f t="shared" si="5"/>
        <v>#N/A</v>
      </c>
    </row>
    <row r="382" spans="1:13" x14ac:dyDescent="0.25">
      <c r="A382">
        <v>1</v>
      </c>
      <c r="B382" t="s">
        <v>1877</v>
      </c>
      <c r="C382" t="s">
        <v>1878</v>
      </c>
      <c r="D382" t="s">
        <v>1892</v>
      </c>
      <c r="E382" t="s">
        <v>1899</v>
      </c>
      <c r="G382" t="s">
        <v>1900</v>
      </c>
      <c r="H382" t="s">
        <v>225</v>
      </c>
      <c r="I382" t="s">
        <v>1705</v>
      </c>
      <c r="J382" s="99">
        <v>13900</v>
      </c>
      <c r="K382" t="s">
        <v>1901</v>
      </c>
      <c r="L382" t="e">
        <v>#N/A</v>
      </c>
      <c r="M382" t="e">
        <f t="shared" si="5"/>
        <v>#N/A</v>
      </c>
    </row>
    <row r="383" spans="1:13" x14ac:dyDescent="0.25">
      <c r="A383">
        <v>1</v>
      </c>
      <c r="B383" t="s">
        <v>1877</v>
      </c>
      <c r="C383" t="s">
        <v>1878</v>
      </c>
      <c r="D383" t="s">
        <v>1892</v>
      </c>
      <c r="E383" t="s">
        <v>1902</v>
      </c>
      <c r="G383" t="s">
        <v>1903</v>
      </c>
      <c r="H383" t="s">
        <v>225</v>
      </c>
      <c r="I383" t="s">
        <v>1705</v>
      </c>
      <c r="J383" s="99">
        <v>5820</v>
      </c>
      <c r="K383" t="s">
        <v>1904</v>
      </c>
      <c r="L383" t="e">
        <v>#N/A</v>
      </c>
      <c r="M383" t="e">
        <f t="shared" si="5"/>
        <v>#N/A</v>
      </c>
    </row>
    <row r="384" spans="1:13" x14ac:dyDescent="0.25">
      <c r="A384">
        <v>1</v>
      </c>
      <c r="B384" t="s">
        <v>1877</v>
      </c>
      <c r="C384" t="s">
        <v>1878</v>
      </c>
      <c r="D384" t="s">
        <v>1892</v>
      </c>
      <c r="E384" t="s">
        <v>1905</v>
      </c>
      <c r="G384" t="s">
        <v>1906</v>
      </c>
      <c r="H384" t="s">
        <v>225</v>
      </c>
      <c r="I384" t="s">
        <v>1705</v>
      </c>
      <c r="J384" s="99">
        <v>8590</v>
      </c>
      <c r="K384" t="s">
        <v>1907</v>
      </c>
      <c r="L384" t="e">
        <v>#N/A</v>
      </c>
      <c r="M384" t="e">
        <f t="shared" si="5"/>
        <v>#N/A</v>
      </c>
    </row>
    <row r="385" spans="1:13" x14ac:dyDescent="0.25">
      <c r="A385">
        <v>1</v>
      </c>
      <c r="B385" t="s">
        <v>1877</v>
      </c>
      <c r="C385" t="s">
        <v>1878</v>
      </c>
      <c r="D385" t="s">
        <v>1892</v>
      </c>
      <c r="E385" t="s">
        <v>1908</v>
      </c>
      <c r="G385" t="s">
        <v>1909</v>
      </c>
      <c r="H385" t="s">
        <v>225</v>
      </c>
      <c r="I385" t="s">
        <v>1705</v>
      </c>
      <c r="J385" s="99">
        <v>7670</v>
      </c>
      <c r="K385" t="s">
        <v>1910</v>
      </c>
      <c r="L385" t="e">
        <v>#N/A</v>
      </c>
      <c r="M385" t="e">
        <f t="shared" si="5"/>
        <v>#N/A</v>
      </c>
    </row>
    <row r="386" spans="1:13" x14ac:dyDescent="0.25">
      <c r="A386">
        <v>1</v>
      </c>
      <c r="B386" t="s">
        <v>1877</v>
      </c>
      <c r="C386" t="s">
        <v>1878</v>
      </c>
      <c r="D386" t="s">
        <v>1892</v>
      </c>
      <c r="E386" t="s">
        <v>1911</v>
      </c>
      <c r="G386" t="s">
        <v>1912</v>
      </c>
      <c r="H386" t="s">
        <v>225</v>
      </c>
      <c r="I386" t="s">
        <v>1705</v>
      </c>
      <c r="J386" s="99">
        <v>6290</v>
      </c>
      <c r="K386" t="s">
        <v>1913</v>
      </c>
      <c r="L386" t="e">
        <v>#N/A</v>
      </c>
      <c r="M386" t="e">
        <f t="shared" si="5"/>
        <v>#N/A</v>
      </c>
    </row>
    <row r="387" spans="1:13" x14ac:dyDescent="0.25">
      <c r="A387">
        <v>1</v>
      </c>
      <c r="B387" t="s">
        <v>1877</v>
      </c>
      <c r="C387" t="s">
        <v>1878</v>
      </c>
      <c r="D387" t="s">
        <v>1892</v>
      </c>
      <c r="E387" t="s">
        <v>1914</v>
      </c>
      <c r="G387" t="s">
        <v>1915</v>
      </c>
      <c r="H387" t="s">
        <v>225</v>
      </c>
      <c r="I387" t="s">
        <v>1705</v>
      </c>
      <c r="J387" s="99">
        <v>1750</v>
      </c>
      <c r="K387" t="s">
        <v>1916</v>
      </c>
      <c r="L387" t="e">
        <v>#N/A</v>
      </c>
      <c r="M387" t="e">
        <f t="shared" ref="M387:M450" si="6">I387&amp;L387</f>
        <v>#N/A</v>
      </c>
    </row>
    <row r="388" spans="1:13" x14ac:dyDescent="0.25">
      <c r="A388">
        <v>1</v>
      </c>
      <c r="B388" t="s">
        <v>1877</v>
      </c>
      <c r="C388" t="s">
        <v>1878</v>
      </c>
      <c r="D388" t="s">
        <v>1892</v>
      </c>
      <c r="E388" t="s">
        <v>1917</v>
      </c>
      <c r="G388" t="s">
        <v>1918</v>
      </c>
      <c r="H388" t="s">
        <v>225</v>
      </c>
      <c r="I388" t="s">
        <v>1705</v>
      </c>
      <c r="J388" s="99">
        <v>1470</v>
      </c>
      <c r="K388" t="s">
        <v>1919</v>
      </c>
      <c r="L388" t="e">
        <v>#N/A</v>
      </c>
      <c r="M388" t="e">
        <f t="shared" si="6"/>
        <v>#N/A</v>
      </c>
    </row>
    <row r="389" spans="1:13" x14ac:dyDescent="0.25">
      <c r="A389">
        <v>1</v>
      </c>
      <c r="B389" t="s">
        <v>1877</v>
      </c>
      <c r="C389" t="s">
        <v>1878</v>
      </c>
      <c r="D389" t="s">
        <v>1892</v>
      </c>
      <c r="E389" t="s">
        <v>1920</v>
      </c>
      <c r="G389" t="s">
        <v>1921</v>
      </c>
      <c r="H389" t="s">
        <v>225</v>
      </c>
      <c r="I389" t="s">
        <v>1705</v>
      </c>
      <c r="J389" s="99">
        <v>1730</v>
      </c>
      <c r="K389" t="s">
        <v>1922</v>
      </c>
      <c r="L389" t="e">
        <v>#N/A</v>
      </c>
      <c r="M389" t="e">
        <f t="shared" si="6"/>
        <v>#N/A</v>
      </c>
    </row>
    <row r="390" spans="1:13" x14ac:dyDescent="0.25">
      <c r="A390">
        <v>1</v>
      </c>
      <c r="B390" t="s">
        <v>1877</v>
      </c>
      <c r="C390" t="s">
        <v>1878</v>
      </c>
      <c r="D390" t="s">
        <v>1892</v>
      </c>
      <c r="E390" t="s">
        <v>1923</v>
      </c>
      <c r="G390" t="s">
        <v>1924</v>
      </c>
      <c r="H390" t="s">
        <v>225</v>
      </c>
      <c r="I390" t="s">
        <v>1705</v>
      </c>
      <c r="J390" s="99">
        <v>2</v>
      </c>
      <c r="K390" t="s">
        <v>1925</v>
      </c>
      <c r="L390" t="e">
        <v>#N/A</v>
      </c>
      <c r="M390" t="e">
        <f t="shared" si="6"/>
        <v>#N/A</v>
      </c>
    </row>
    <row r="391" spans="1:13" x14ac:dyDescent="0.25">
      <c r="A391">
        <v>1</v>
      </c>
      <c r="B391" t="s">
        <v>1877</v>
      </c>
      <c r="C391" t="s">
        <v>1878</v>
      </c>
      <c r="D391" t="s">
        <v>1892</v>
      </c>
      <c r="E391" t="s">
        <v>1926</v>
      </c>
      <c r="G391" t="s">
        <v>1927</v>
      </c>
      <c r="H391" t="s">
        <v>225</v>
      </c>
      <c r="I391" t="s">
        <v>1705</v>
      </c>
      <c r="J391" s="99">
        <v>160</v>
      </c>
      <c r="K391" t="s">
        <v>1928</v>
      </c>
      <c r="L391" t="e">
        <v>#N/A</v>
      </c>
      <c r="M391" t="e">
        <f t="shared" si="6"/>
        <v>#N/A</v>
      </c>
    </row>
    <row r="392" spans="1:13" x14ac:dyDescent="0.25">
      <c r="A392">
        <v>1</v>
      </c>
      <c r="B392" t="s">
        <v>1877</v>
      </c>
      <c r="C392" t="s">
        <v>1878</v>
      </c>
      <c r="D392" t="s">
        <v>1892</v>
      </c>
      <c r="E392" t="s">
        <v>1929</v>
      </c>
      <c r="G392" t="s">
        <v>1930</v>
      </c>
      <c r="H392" t="s">
        <v>225</v>
      </c>
      <c r="I392" t="s">
        <v>1705</v>
      </c>
      <c r="J392" s="99">
        <v>148</v>
      </c>
      <c r="K392" t="s">
        <v>1931</v>
      </c>
      <c r="L392" t="e">
        <v>#N/A</v>
      </c>
      <c r="M392" t="e">
        <f t="shared" si="6"/>
        <v>#N/A</v>
      </c>
    </row>
    <row r="393" spans="1:13" x14ac:dyDescent="0.25">
      <c r="A393">
        <v>1</v>
      </c>
      <c r="B393" t="s">
        <v>1877</v>
      </c>
      <c r="C393" t="s">
        <v>1878</v>
      </c>
      <c r="D393" t="s">
        <v>1892</v>
      </c>
      <c r="E393" t="s">
        <v>1932</v>
      </c>
      <c r="G393" t="s">
        <v>1933</v>
      </c>
      <c r="H393" t="s">
        <v>225</v>
      </c>
      <c r="I393" t="s">
        <v>1705</v>
      </c>
      <c r="J393" s="99">
        <v>1760</v>
      </c>
      <c r="K393" t="s">
        <v>1934</v>
      </c>
      <c r="L393" t="s">
        <v>1935</v>
      </c>
      <c r="M393" t="str">
        <f t="shared" si="6"/>
        <v>CO₂-eREFRIGERANTS_NZ_R22</v>
      </c>
    </row>
    <row r="394" spans="1:13" x14ac:dyDescent="0.25">
      <c r="A394">
        <v>1</v>
      </c>
      <c r="B394" t="s">
        <v>1877</v>
      </c>
      <c r="C394" t="s">
        <v>1878</v>
      </c>
      <c r="D394" t="s">
        <v>1892</v>
      </c>
      <c r="E394" t="s">
        <v>1936</v>
      </c>
      <c r="G394" t="s">
        <v>1937</v>
      </c>
      <c r="H394" t="s">
        <v>225</v>
      </c>
      <c r="I394" t="s">
        <v>1705</v>
      </c>
      <c r="J394" s="99">
        <v>79</v>
      </c>
      <c r="K394" t="s">
        <v>1938</v>
      </c>
      <c r="L394" t="e">
        <v>#N/A</v>
      </c>
      <c r="M394" t="e">
        <f t="shared" si="6"/>
        <v>#N/A</v>
      </c>
    </row>
    <row r="395" spans="1:13" x14ac:dyDescent="0.25">
      <c r="A395">
        <v>1</v>
      </c>
      <c r="B395" t="s">
        <v>1877</v>
      </c>
      <c r="C395" t="s">
        <v>1878</v>
      </c>
      <c r="D395" t="s">
        <v>1892</v>
      </c>
      <c r="E395" t="s">
        <v>1939</v>
      </c>
      <c r="G395" t="s">
        <v>1940</v>
      </c>
      <c r="H395" t="s">
        <v>225</v>
      </c>
      <c r="I395" t="s">
        <v>1705</v>
      </c>
      <c r="J395" s="99">
        <v>527</v>
      </c>
      <c r="K395" t="s">
        <v>1941</v>
      </c>
      <c r="L395" t="e">
        <v>#N/A</v>
      </c>
      <c r="M395" t="e">
        <f t="shared" si="6"/>
        <v>#N/A</v>
      </c>
    </row>
    <row r="396" spans="1:13" x14ac:dyDescent="0.25">
      <c r="A396">
        <v>1</v>
      </c>
      <c r="B396" t="s">
        <v>1877</v>
      </c>
      <c r="C396" t="s">
        <v>1878</v>
      </c>
      <c r="D396" t="s">
        <v>1892</v>
      </c>
      <c r="E396" t="s">
        <v>1942</v>
      </c>
      <c r="G396" t="s">
        <v>1943</v>
      </c>
      <c r="H396" t="s">
        <v>225</v>
      </c>
      <c r="I396" t="s">
        <v>1705</v>
      </c>
      <c r="J396" s="99">
        <v>782</v>
      </c>
      <c r="K396" t="s">
        <v>1944</v>
      </c>
      <c r="L396" t="e">
        <v>#N/A</v>
      </c>
      <c r="M396" t="e">
        <f t="shared" si="6"/>
        <v>#N/A</v>
      </c>
    </row>
    <row r="397" spans="1:13" x14ac:dyDescent="0.25">
      <c r="A397">
        <v>1</v>
      </c>
      <c r="B397" t="s">
        <v>1877</v>
      </c>
      <c r="C397" t="s">
        <v>1878</v>
      </c>
      <c r="D397" t="s">
        <v>1892</v>
      </c>
      <c r="E397" t="s">
        <v>1945</v>
      </c>
      <c r="G397" t="s">
        <v>1946</v>
      </c>
      <c r="H397" t="s">
        <v>225</v>
      </c>
      <c r="I397" t="s">
        <v>1705</v>
      </c>
      <c r="J397" s="99">
        <v>1980</v>
      </c>
      <c r="K397" t="s">
        <v>1947</v>
      </c>
      <c r="L397" t="e">
        <v>#N/A</v>
      </c>
      <c r="M397" t="e">
        <f t="shared" si="6"/>
        <v>#N/A</v>
      </c>
    </row>
    <row r="398" spans="1:13" x14ac:dyDescent="0.25">
      <c r="A398">
        <v>1</v>
      </c>
      <c r="B398" t="s">
        <v>1877</v>
      </c>
      <c r="C398" t="s">
        <v>1878</v>
      </c>
      <c r="D398" t="s">
        <v>1892</v>
      </c>
      <c r="E398" t="s">
        <v>1948</v>
      </c>
      <c r="G398" t="s">
        <v>1949</v>
      </c>
      <c r="H398" t="s">
        <v>225</v>
      </c>
      <c r="I398" t="s">
        <v>1705</v>
      </c>
      <c r="J398" s="99">
        <v>127</v>
      </c>
      <c r="K398" t="s">
        <v>1950</v>
      </c>
      <c r="L398" t="e">
        <v>#N/A</v>
      </c>
      <c r="M398" t="e">
        <f t="shared" si="6"/>
        <v>#N/A</v>
      </c>
    </row>
    <row r="399" spans="1:13" x14ac:dyDescent="0.25">
      <c r="A399">
        <v>1</v>
      </c>
      <c r="B399" t="s">
        <v>1877</v>
      </c>
      <c r="C399" t="s">
        <v>1878</v>
      </c>
      <c r="D399" t="s">
        <v>1892</v>
      </c>
      <c r="E399" t="s">
        <v>1951</v>
      </c>
      <c r="G399" t="s">
        <v>1952</v>
      </c>
      <c r="H399" t="s">
        <v>225</v>
      </c>
      <c r="I399" t="s">
        <v>1705</v>
      </c>
      <c r="J399" s="99">
        <v>525</v>
      </c>
      <c r="K399" t="s">
        <v>1953</v>
      </c>
      <c r="L399" t="e">
        <v>#N/A</v>
      </c>
      <c r="M399" t="e">
        <f t="shared" si="6"/>
        <v>#N/A</v>
      </c>
    </row>
    <row r="400" spans="1:13" x14ac:dyDescent="0.25">
      <c r="A400">
        <v>1</v>
      </c>
      <c r="B400" t="s">
        <v>1877</v>
      </c>
      <c r="C400" t="s">
        <v>1878</v>
      </c>
      <c r="D400" t="s">
        <v>1954</v>
      </c>
      <c r="E400" t="s">
        <v>1955</v>
      </c>
      <c r="G400" t="s">
        <v>1956</v>
      </c>
      <c r="H400" t="s">
        <v>225</v>
      </c>
      <c r="I400" t="s">
        <v>1705</v>
      </c>
      <c r="J400" s="99">
        <v>12400</v>
      </c>
      <c r="K400" t="s">
        <v>1957</v>
      </c>
      <c r="L400" t="e">
        <v>#N/A</v>
      </c>
      <c r="M400" t="e">
        <f t="shared" si="6"/>
        <v>#N/A</v>
      </c>
    </row>
    <row r="401" spans="1:13" x14ac:dyDescent="0.25">
      <c r="A401">
        <v>1</v>
      </c>
      <c r="B401" t="s">
        <v>1877</v>
      </c>
      <c r="C401" t="s">
        <v>1878</v>
      </c>
      <c r="D401" t="s">
        <v>1954</v>
      </c>
      <c r="E401" t="s">
        <v>1958</v>
      </c>
      <c r="G401" t="s">
        <v>1959</v>
      </c>
      <c r="H401" t="s">
        <v>225</v>
      </c>
      <c r="I401" t="s">
        <v>1705</v>
      </c>
      <c r="J401" s="99">
        <v>677</v>
      </c>
      <c r="K401" t="s">
        <v>1960</v>
      </c>
      <c r="L401" t="s">
        <v>1961</v>
      </c>
      <c r="M401" t="str">
        <f t="shared" si="6"/>
        <v>CO₂-eREFRIGERANTS_NZ_HFC32</v>
      </c>
    </row>
    <row r="402" spans="1:13" x14ac:dyDescent="0.25">
      <c r="A402">
        <v>1</v>
      </c>
      <c r="B402" t="s">
        <v>1877</v>
      </c>
      <c r="C402" t="s">
        <v>1878</v>
      </c>
      <c r="D402" t="s">
        <v>1954</v>
      </c>
      <c r="E402" t="s">
        <v>1962</v>
      </c>
      <c r="G402" t="s">
        <v>1963</v>
      </c>
      <c r="H402" t="s">
        <v>225</v>
      </c>
      <c r="I402" t="s">
        <v>1705</v>
      </c>
      <c r="J402" s="99">
        <v>116</v>
      </c>
      <c r="K402" t="s">
        <v>1964</v>
      </c>
      <c r="L402" t="e">
        <v>#N/A</v>
      </c>
      <c r="M402" t="e">
        <f t="shared" si="6"/>
        <v>#N/A</v>
      </c>
    </row>
    <row r="403" spans="1:13" x14ac:dyDescent="0.25">
      <c r="A403">
        <v>1</v>
      </c>
      <c r="B403" t="s">
        <v>1877</v>
      </c>
      <c r="C403" t="s">
        <v>1878</v>
      </c>
      <c r="D403" t="s">
        <v>1954</v>
      </c>
      <c r="E403" t="s">
        <v>1965</v>
      </c>
      <c r="G403" t="s">
        <v>1966</v>
      </c>
      <c r="H403" t="s">
        <v>225</v>
      </c>
      <c r="I403" t="s">
        <v>1705</v>
      </c>
      <c r="J403" s="99">
        <v>3170</v>
      </c>
      <c r="K403" t="s">
        <v>1967</v>
      </c>
      <c r="L403" t="e">
        <v>#N/A</v>
      </c>
      <c r="M403" t="e">
        <f t="shared" si="6"/>
        <v>#N/A</v>
      </c>
    </row>
    <row r="404" spans="1:13" x14ac:dyDescent="0.25">
      <c r="A404">
        <v>1</v>
      </c>
      <c r="B404" t="s">
        <v>1877</v>
      </c>
      <c r="C404" t="s">
        <v>1878</v>
      </c>
      <c r="D404" t="s">
        <v>1954</v>
      </c>
      <c r="E404" t="s">
        <v>1968</v>
      </c>
      <c r="G404" t="s">
        <v>1969</v>
      </c>
      <c r="H404" t="s">
        <v>225</v>
      </c>
      <c r="I404" t="s">
        <v>1705</v>
      </c>
      <c r="J404" s="99">
        <v>1120</v>
      </c>
      <c r="K404" t="s">
        <v>1970</v>
      </c>
      <c r="L404" t="e">
        <v>#N/A</v>
      </c>
      <c r="M404" t="e">
        <f t="shared" si="6"/>
        <v>#N/A</v>
      </c>
    </row>
    <row r="405" spans="1:13" x14ac:dyDescent="0.25">
      <c r="A405">
        <v>1</v>
      </c>
      <c r="B405" t="s">
        <v>1877</v>
      </c>
      <c r="C405" t="s">
        <v>1878</v>
      </c>
      <c r="D405" t="s">
        <v>1954</v>
      </c>
      <c r="E405" t="s">
        <v>1971</v>
      </c>
      <c r="G405" t="s">
        <v>1972</v>
      </c>
      <c r="H405" t="s">
        <v>225</v>
      </c>
      <c r="I405" t="s">
        <v>1705</v>
      </c>
      <c r="J405" s="99">
        <v>1300</v>
      </c>
      <c r="K405" t="s">
        <v>1973</v>
      </c>
      <c r="L405" t="e">
        <v>#N/A</v>
      </c>
      <c r="M405" t="e">
        <f t="shared" si="6"/>
        <v>#N/A</v>
      </c>
    </row>
    <row r="406" spans="1:13" x14ac:dyDescent="0.25">
      <c r="A406">
        <v>1</v>
      </c>
      <c r="B406" t="s">
        <v>1877</v>
      </c>
      <c r="C406" t="s">
        <v>1878</v>
      </c>
      <c r="D406" t="s">
        <v>1954</v>
      </c>
      <c r="E406" t="s">
        <v>1974</v>
      </c>
      <c r="G406" t="s">
        <v>1975</v>
      </c>
      <c r="H406" t="s">
        <v>225</v>
      </c>
      <c r="I406" t="s">
        <v>1705</v>
      </c>
      <c r="J406" s="99">
        <v>328</v>
      </c>
      <c r="K406" t="s">
        <v>1976</v>
      </c>
      <c r="L406" t="e">
        <v>#N/A</v>
      </c>
      <c r="M406" t="e">
        <f t="shared" si="6"/>
        <v>#N/A</v>
      </c>
    </row>
    <row r="407" spans="1:13" x14ac:dyDescent="0.25">
      <c r="A407">
        <v>1</v>
      </c>
      <c r="B407" t="s">
        <v>1877</v>
      </c>
      <c r="C407" t="s">
        <v>1878</v>
      </c>
      <c r="D407" t="s">
        <v>1954</v>
      </c>
      <c r="E407" t="s">
        <v>1977</v>
      </c>
      <c r="G407" t="s">
        <v>1978</v>
      </c>
      <c r="H407" t="s">
        <v>225</v>
      </c>
      <c r="I407" t="s">
        <v>1705</v>
      </c>
      <c r="J407" s="99">
        <v>4800</v>
      </c>
      <c r="K407" t="s">
        <v>1979</v>
      </c>
      <c r="L407" t="e">
        <v>#N/A</v>
      </c>
      <c r="M407" t="e">
        <f t="shared" si="6"/>
        <v>#N/A</v>
      </c>
    </row>
    <row r="408" spans="1:13" x14ac:dyDescent="0.25">
      <c r="A408">
        <v>1</v>
      </c>
      <c r="B408" t="s">
        <v>1877</v>
      </c>
      <c r="C408" t="s">
        <v>1878</v>
      </c>
      <c r="D408" t="s">
        <v>1954</v>
      </c>
      <c r="E408" t="s">
        <v>1980</v>
      </c>
      <c r="G408" t="s">
        <v>1981</v>
      </c>
      <c r="H408" t="s">
        <v>225</v>
      </c>
      <c r="I408" t="s">
        <v>1705</v>
      </c>
      <c r="J408" s="99">
        <v>16</v>
      </c>
      <c r="K408" t="s">
        <v>1982</v>
      </c>
      <c r="L408" t="e">
        <v>#N/A</v>
      </c>
      <c r="M408" t="e">
        <f t="shared" si="6"/>
        <v>#N/A</v>
      </c>
    </row>
    <row r="409" spans="1:13" x14ac:dyDescent="0.25">
      <c r="A409">
        <v>1</v>
      </c>
      <c r="B409" t="s">
        <v>1877</v>
      </c>
      <c r="C409" t="s">
        <v>1878</v>
      </c>
      <c r="D409" t="s">
        <v>1954</v>
      </c>
      <c r="E409" t="s">
        <v>1983</v>
      </c>
      <c r="G409" t="s">
        <v>1984</v>
      </c>
      <c r="H409" t="s">
        <v>225</v>
      </c>
      <c r="I409" t="s">
        <v>1705</v>
      </c>
      <c r="J409" s="99">
        <v>138</v>
      </c>
      <c r="K409" t="s">
        <v>1985</v>
      </c>
      <c r="L409" t="e">
        <v>#N/A</v>
      </c>
      <c r="M409" t="e">
        <f t="shared" si="6"/>
        <v>#N/A</v>
      </c>
    </row>
    <row r="410" spans="1:13" x14ac:dyDescent="0.25">
      <c r="A410">
        <v>1</v>
      </c>
      <c r="B410" t="s">
        <v>1877</v>
      </c>
      <c r="C410" t="s">
        <v>1878</v>
      </c>
      <c r="D410" t="s">
        <v>1954</v>
      </c>
      <c r="E410" t="s">
        <v>1986</v>
      </c>
      <c r="G410" t="s">
        <v>1987</v>
      </c>
      <c r="H410" t="s">
        <v>225</v>
      </c>
      <c r="I410" t="s">
        <v>1705</v>
      </c>
      <c r="J410" s="99">
        <v>4</v>
      </c>
      <c r="K410" t="s">
        <v>1988</v>
      </c>
      <c r="L410" t="e">
        <v>#N/A</v>
      </c>
      <c r="M410" t="e">
        <f t="shared" si="6"/>
        <v>#N/A</v>
      </c>
    </row>
    <row r="411" spans="1:13" x14ac:dyDescent="0.25">
      <c r="A411">
        <v>1</v>
      </c>
      <c r="B411" t="s">
        <v>1877</v>
      </c>
      <c r="C411" t="s">
        <v>1878</v>
      </c>
      <c r="D411" t="s">
        <v>1954</v>
      </c>
      <c r="E411" t="s">
        <v>1989</v>
      </c>
      <c r="G411" t="s">
        <v>1990</v>
      </c>
      <c r="H411" t="s">
        <v>225</v>
      </c>
      <c r="I411" t="s">
        <v>1705</v>
      </c>
      <c r="J411" s="99">
        <v>3350</v>
      </c>
      <c r="K411" t="s">
        <v>1991</v>
      </c>
      <c r="L411" t="e">
        <v>#N/A</v>
      </c>
      <c r="M411" t="e">
        <f t="shared" si="6"/>
        <v>#N/A</v>
      </c>
    </row>
    <row r="412" spans="1:13" x14ac:dyDescent="0.25">
      <c r="A412">
        <v>1</v>
      </c>
      <c r="B412" t="s">
        <v>1877</v>
      </c>
      <c r="C412" t="s">
        <v>1878</v>
      </c>
      <c r="D412" t="s">
        <v>1954</v>
      </c>
      <c r="E412" t="s">
        <v>1992</v>
      </c>
      <c r="G412" t="s">
        <v>1993</v>
      </c>
      <c r="H412" t="s">
        <v>225</v>
      </c>
      <c r="I412" t="s">
        <v>1705</v>
      </c>
      <c r="J412" s="99">
        <v>1210</v>
      </c>
      <c r="K412" t="s">
        <v>1994</v>
      </c>
      <c r="L412" t="e">
        <v>#N/A</v>
      </c>
      <c r="M412" t="e">
        <f t="shared" si="6"/>
        <v>#N/A</v>
      </c>
    </row>
    <row r="413" spans="1:13" x14ac:dyDescent="0.25">
      <c r="A413">
        <v>1</v>
      </c>
      <c r="B413" t="s">
        <v>1877</v>
      </c>
      <c r="C413" t="s">
        <v>1878</v>
      </c>
      <c r="D413" t="s">
        <v>1954</v>
      </c>
      <c r="E413" t="s">
        <v>1995</v>
      </c>
      <c r="G413" t="s">
        <v>1996</v>
      </c>
      <c r="H413" t="s">
        <v>225</v>
      </c>
      <c r="I413" t="s">
        <v>1705</v>
      </c>
      <c r="J413" s="99">
        <v>1330</v>
      </c>
      <c r="K413" t="s">
        <v>1997</v>
      </c>
      <c r="L413" t="e">
        <v>#N/A</v>
      </c>
      <c r="M413" t="e">
        <f t="shared" si="6"/>
        <v>#N/A</v>
      </c>
    </row>
    <row r="414" spans="1:13" x14ac:dyDescent="0.25">
      <c r="A414">
        <v>1</v>
      </c>
      <c r="B414" t="s">
        <v>1877</v>
      </c>
      <c r="C414" t="s">
        <v>1878</v>
      </c>
      <c r="D414" t="s">
        <v>1954</v>
      </c>
      <c r="E414" t="s">
        <v>1998</v>
      </c>
      <c r="G414" t="s">
        <v>1999</v>
      </c>
      <c r="H414" t="s">
        <v>225</v>
      </c>
      <c r="I414" t="s">
        <v>1705</v>
      </c>
      <c r="J414" s="99">
        <v>8060</v>
      </c>
      <c r="K414" t="s">
        <v>2000</v>
      </c>
      <c r="L414" t="e">
        <v>#N/A</v>
      </c>
      <c r="M414" t="e">
        <f t="shared" si="6"/>
        <v>#N/A</v>
      </c>
    </row>
    <row r="415" spans="1:13" x14ac:dyDescent="0.25">
      <c r="A415">
        <v>1</v>
      </c>
      <c r="B415" t="s">
        <v>1877</v>
      </c>
      <c r="C415" t="s">
        <v>1878</v>
      </c>
      <c r="D415" t="s">
        <v>1954</v>
      </c>
      <c r="E415" t="s">
        <v>2001</v>
      </c>
      <c r="G415" t="s">
        <v>2002</v>
      </c>
      <c r="H415" t="s">
        <v>225</v>
      </c>
      <c r="I415" t="s">
        <v>1705</v>
      </c>
      <c r="J415" s="99">
        <v>716</v>
      </c>
      <c r="K415" t="s">
        <v>2003</v>
      </c>
      <c r="L415" t="e">
        <v>#N/A</v>
      </c>
      <c r="M415" t="e">
        <f t="shared" si="6"/>
        <v>#N/A</v>
      </c>
    </row>
    <row r="416" spans="1:13" x14ac:dyDescent="0.25">
      <c r="A416">
        <v>1</v>
      </c>
      <c r="B416" t="s">
        <v>1877</v>
      </c>
      <c r="C416" t="s">
        <v>1878</v>
      </c>
      <c r="D416" t="s">
        <v>1954</v>
      </c>
      <c r="E416" t="s">
        <v>2004</v>
      </c>
      <c r="G416" t="s">
        <v>2005</v>
      </c>
      <c r="H416" t="s">
        <v>225</v>
      </c>
      <c r="I416" t="s">
        <v>1705</v>
      </c>
      <c r="J416" s="99">
        <v>858</v>
      </c>
      <c r="K416" t="s">
        <v>2006</v>
      </c>
      <c r="L416" t="e">
        <v>#N/A</v>
      </c>
      <c r="M416" t="e">
        <f t="shared" si="6"/>
        <v>#N/A</v>
      </c>
    </row>
    <row r="417" spans="1:13" x14ac:dyDescent="0.25">
      <c r="A417">
        <v>1</v>
      </c>
      <c r="B417" t="s">
        <v>1877</v>
      </c>
      <c r="C417" t="s">
        <v>1878</v>
      </c>
      <c r="D417" t="s">
        <v>1954</v>
      </c>
      <c r="E417" t="s">
        <v>2007</v>
      </c>
      <c r="G417" t="s">
        <v>2008</v>
      </c>
      <c r="H417" t="s">
        <v>225</v>
      </c>
      <c r="I417" t="s">
        <v>1705</v>
      </c>
      <c r="J417" s="99">
        <v>804</v>
      </c>
      <c r="K417" t="s">
        <v>2009</v>
      </c>
      <c r="L417" t="e">
        <v>#N/A</v>
      </c>
      <c r="M417" t="e">
        <f t="shared" si="6"/>
        <v>#N/A</v>
      </c>
    </row>
    <row r="418" spans="1:13" x14ac:dyDescent="0.25">
      <c r="A418">
        <v>1</v>
      </c>
      <c r="B418" t="s">
        <v>1877</v>
      </c>
      <c r="C418" t="s">
        <v>1878</v>
      </c>
      <c r="D418" t="s">
        <v>1954</v>
      </c>
      <c r="E418" t="s">
        <v>2010</v>
      </c>
      <c r="G418" t="s">
        <v>2011</v>
      </c>
      <c r="H418" t="s">
        <v>225</v>
      </c>
      <c r="I418" t="s">
        <v>1705</v>
      </c>
      <c r="J418" s="99">
        <v>1650</v>
      </c>
      <c r="K418" t="s">
        <v>2012</v>
      </c>
      <c r="L418" t="e">
        <v>#N/A</v>
      </c>
      <c r="M418" t="e">
        <f t="shared" si="6"/>
        <v>#N/A</v>
      </c>
    </row>
    <row r="419" spans="1:13" x14ac:dyDescent="0.25">
      <c r="A419">
        <v>1</v>
      </c>
      <c r="B419" t="s">
        <v>1877</v>
      </c>
      <c r="C419" t="s">
        <v>1878</v>
      </c>
      <c r="D419" t="s">
        <v>2013</v>
      </c>
      <c r="E419" t="s">
        <v>2014</v>
      </c>
      <c r="G419" t="s">
        <v>2015</v>
      </c>
      <c r="H419" t="s">
        <v>225</v>
      </c>
      <c r="I419" t="s">
        <v>1705</v>
      </c>
      <c r="J419" s="99">
        <v>23500</v>
      </c>
      <c r="K419" t="s">
        <v>2016</v>
      </c>
      <c r="L419" t="e">
        <v>#N/A</v>
      </c>
      <c r="M419" t="e">
        <f t="shared" si="6"/>
        <v>#N/A</v>
      </c>
    </row>
    <row r="420" spans="1:13" x14ac:dyDescent="0.25">
      <c r="A420">
        <v>1</v>
      </c>
      <c r="B420" t="s">
        <v>1877</v>
      </c>
      <c r="C420" t="s">
        <v>1878</v>
      </c>
      <c r="D420" t="s">
        <v>2013</v>
      </c>
      <c r="E420" t="s">
        <v>2017</v>
      </c>
      <c r="G420" t="s">
        <v>2018</v>
      </c>
      <c r="H420" t="s">
        <v>225</v>
      </c>
      <c r="I420" t="s">
        <v>1705</v>
      </c>
      <c r="J420" s="99">
        <v>16100</v>
      </c>
      <c r="K420" t="s">
        <v>2019</v>
      </c>
      <c r="L420" t="e">
        <v>#N/A</v>
      </c>
      <c r="M420" t="e">
        <f t="shared" si="6"/>
        <v>#N/A</v>
      </c>
    </row>
    <row r="421" spans="1:13" x14ac:dyDescent="0.25">
      <c r="A421">
        <v>1</v>
      </c>
      <c r="B421" t="s">
        <v>1877</v>
      </c>
      <c r="C421" t="s">
        <v>1878</v>
      </c>
      <c r="D421" t="s">
        <v>2013</v>
      </c>
      <c r="E421" t="s">
        <v>2020</v>
      </c>
      <c r="G421" t="s">
        <v>2021</v>
      </c>
      <c r="H421" t="s">
        <v>225</v>
      </c>
      <c r="I421" t="s">
        <v>1705</v>
      </c>
      <c r="J421" s="99">
        <v>6630</v>
      </c>
      <c r="K421" t="s">
        <v>2022</v>
      </c>
      <c r="L421" t="e">
        <v>#N/A</v>
      </c>
      <c r="M421" t="e">
        <f t="shared" si="6"/>
        <v>#N/A</v>
      </c>
    </row>
    <row r="422" spans="1:13" x14ac:dyDescent="0.25">
      <c r="A422">
        <v>1</v>
      </c>
      <c r="B422" t="s">
        <v>1877</v>
      </c>
      <c r="C422" t="s">
        <v>1878</v>
      </c>
      <c r="D422" t="s">
        <v>2013</v>
      </c>
      <c r="E422" t="s">
        <v>2023</v>
      </c>
      <c r="G422" t="s">
        <v>2024</v>
      </c>
      <c r="H422" t="s">
        <v>225</v>
      </c>
      <c r="I422" t="s">
        <v>1705</v>
      </c>
      <c r="J422" s="99">
        <v>11100</v>
      </c>
      <c r="K422" t="s">
        <v>2025</v>
      </c>
      <c r="L422" t="e">
        <v>#N/A</v>
      </c>
      <c r="M422" t="e">
        <f t="shared" si="6"/>
        <v>#N/A</v>
      </c>
    </row>
    <row r="423" spans="1:13" x14ac:dyDescent="0.25">
      <c r="A423">
        <v>1</v>
      </c>
      <c r="B423" t="s">
        <v>1877</v>
      </c>
      <c r="C423" t="s">
        <v>1878</v>
      </c>
      <c r="D423" t="s">
        <v>2013</v>
      </c>
      <c r="E423" t="s">
        <v>2026</v>
      </c>
      <c r="G423" t="s">
        <v>2027</v>
      </c>
      <c r="H423" t="s">
        <v>225</v>
      </c>
      <c r="I423" t="s">
        <v>1705</v>
      </c>
      <c r="J423" s="99">
        <v>8900</v>
      </c>
      <c r="K423" t="s">
        <v>2028</v>
      </c>
      <c r="L423" t="e">
        <v>#N/A</v>
      </c>
      <c r="M423" t="e">
        <f t="shared" si="6"/>
        <v>#N/A</v>
      </c>
    </row>
    <row r="424" spans="1:13" x14ac:dyDescent="0.25">
      <c r="A424">
        <v>1</v>
      </c>
      <c r="B424" t="s">
        <v>1877</v>
      </c>
      <c r="C424" t="s">
        <v>1878</v>
      </c>
      <c r="D424" t="s">
        <v>2013</v>
      </c>
      <c r="E424" t="s">
        <v>2029</v>
      </c>
      <c r="G424" t="s">
        <v>2030</v>
      </c>
      <c r="H424" t="s">
        <v>225</v>
      </c>
      <c r="I424" t="s">
        <v>1705</v>
      </c>
      <c r="J424" s="99">
        <v>9540</v>
      </c>
      <c r="K424" t="s">
        <v>2031</v>
      </c>
      <c r="L424" t="e">
        <v>#N/A</v>
      </c>
      <c r="M424" t="e">
        <f t="shared" si="6"/>
        <v>#N/A</v>
      </c>
    </row>
    <row r="425" spans="1:13" x14ac:dyDescent="0.25">
      <c r="A425">
        <v>1</v>
      </c>
      <c r="B425" t="s">
        <v>1877</v>
      </c>
      <c r="C425" t="s">
        <v>1878</v>
      </c>
      <c r="D425" t="s">
        <v>2013</v>
      </c>
      <c r="E425" t="s">
        <v>2032</v>
      </c>
      <c r="G425" t="s">
        <v>2033</v>
      </c>
      <c r="H425" t="s">
        <v>225</v>
      </c>
      <c r="I425" t="s">
        <v>1705</v>
      </c>
      <c r="J425" s="99">
        <v>9200</v>
      </c>
      <c r="K425" t="s">
        <v>2034</v>
      </c>
      <c r="L425" t="e">
        <v>#N/A</v>
      </c>
      <c r="M425" t="e">
        <f t="shared" si="6"/>
        <v>#N/A</v>
      </c>
    </row>
    <row r="426" spans="1:13" x14ac:dyDescent="0.25">
      <c r="A426">
        <v>1</v>
      </c>
      <c r="B426" t="s">
        <v>1877</v>
      </c>
      <c r="C426" t="s">
        <v>1878</v>
      </c>
      <c r="D426" t="s">
        <v>2013</v>
      </c>
      <c r="E426" t="s">
        <v>2035</v>
      </c>
      <c r="G426" t="s">
        <v>2036</v>
      </c>
      <c r="H426" t="s">
        <v>225</v>
      </c>
      <c r="I426" t="s">
        <v>1705</v>
      </c>
      <c r="J426" s="99">
        <v>8550</v>
      </c>
      <c r="K426" t="s">
        <v>2037</v>
      </c>
      <c r="L426" t="e">
        <v>#N/A</v>
      </c>
      <c r="M426" t="e">
        <f t="shared" si="6"/>
        <v>#N/A</v>
      </c>
    </row>
    <row r="427" spans="1:13" x14ac:dyDescent="0.25">
      <c r="A427">
        <v>1</v>
      </c>
      <c r="B427" t="s">
        <v>1877</v>
      </c>
      <c r="C427" t="s">
        <v>1878</v>
      </c>
      <c r="D427" t="s">
        <v>2013</v>
      </c>
      <c r="E427" t="s">
        <v>2038</v>
      </c>
      <c r="G427" t="s">
        <v>2039</v>
      </c>
      <c r="H427" t="s">
        <v>225</v>
      </c>
      <c r="I427" t="s">
        <v>1705</v>
      </c>
      <c r="J427" s="99">
        <v>7910</v>
      </c>
      <c r="K427" t="s">
        <v>2040</v>
      </c>
      <c r="L427" t="e">
        <v>#N/A</v>
      </c>
      <c r="M427" t="e">
        <f t="shared" si="6"/>
        <v>#N/A</v>
      </c>
    </row>
    <row r="428" spans="1:13" x14ac:dyDescent="0.25">
      <c r="A428">
        <v>1</v>
      </c>
      <c r="B428" t="s">
        <v>1877</v>
      </c>
      <c r="C428" t="s">
        <v>1878</v>
      </c>
      <c r="D428" t="s">
        <v>2013</v>
      </c>
      <c r="E428" t="s">
        <v>2041</v>
      </c>
      <c r="G428" t="s">
        <v>2042</v>
      </c>
      <c r="H428" t="s">
        <v>225</v>
      </c>
      <c r="I428" t="s">
        <v>1705</v>
      </c>
      <c r="J428" s="99">
        <v>7190</v>
      </c>
      <c r="K428" t="s">
        <v>2043</v>
      </c>
      <c r="L428" t="e">
        <v>#N/A</v>
      </c>
      <c r="M428" t="e">
        <f t="shared" si="6"/>
        <v>#N/A</v>
      </c>
    </row>
    <row r="429" spans="1:13" x14ac:dyDescent="0.25">
      <c r="A429">
        <v>1</v>
      </c>
      <c r="B429" t="s">
        <v>1877</v>
      </c>
      <c r="C429" t="s">
        <v>1878</v>
      </c>
      <c r="D429" t="s">
        <v>2013</v>
      </c>
      <c r="E429" t="s">
        <v>2044</v>
      </c>
      <c r="G429" t="s">
        <v>2045</v>
      </c>
      <c r="H429" t="s">
        <v>225</v>
      </c>
      <c r="I429" t="s">
        <v>1705</v>
      </c>
      <c r="J429" s="99">
        <v>17400</v>
      </c>
      <c r="K429" t="s">
        <v>2046</v>
      </c>
      <c r="L429" t="e">
        <v>#N/A</v>
      </c>
      <c r="M429" t="e">
        <f t="shared" si="6"/>
        <v>#N/A</v>
      </c>
    </row>
    <row r="430" spans="1:13" x14ac:dyDescent="0.25">
      <c r="A430">
        <v>1</v>
      </c>
      <c r="B430" t="s">
        <v>1877</v>
      </c>
      <c r="C430" t="s">
        <v>1878</v>
      </c>
      <c r="D430" t="s">
        <v>2013</v>
      </c>
      <c r="E430" t="s">
        <v>2047</v>
      </c>
      <c r="G430" t="s">
        <v>2048</v>
      </c>
      <c r="H430" t="s">
        <v>225</v>
      </c>
      <c r="I430" t="s">
        <v>1705</v>
      </c>
      <c r="J430" s="99">
        <v>9200</v>
      </c>
      <c r="K430" t="s">
        <v>2049</v>
      </c>
      <c r="L430" t="e">
        <v>#N/A</v>
      </c>
      <c r="M430" t="e">
        <f t="shared" si="6"/>
        <v>#N/A</v>
      </c>
    </row>
    <row r="431" spans="1:13" x14ac:dyDescent="0.25">
      <c r="A431">
        <v>1</v>
      </c>
      <c r="B431" t="s">
        <v>1877</v>
      </c>
      <c r="C431" t="s">
        <v>1878</v>
      </c>
      <c r="D431" t="s">
        <v>2050</v>
      </c>
      <c r="E431" t="s">
        <v>2051</v>
      </c>
      <c r="G431" t="s">
        <v>2052</v>
      </c>
      <c r="H431" t="s">
        <v>225</v>
      </c>
      <c r="I431" t="s">
        <v>1705</v>
      </c>
      <c r="J431" s="99">
        <v>12400</v>
      </c>
      <c r="K431" t="s">
        <v>2053</v>
      </c>
      <c r="L431" t="e">
        <v>#N/A</v>
      </c>
      <c r="M431" t="e">
        <f t="shared" si="6"/>
        <v>#N/A</v>
      </c>
    </row>
    <row r="432" spans="1:13" x14ac:dyDescent="0.25">
      <c r="A432">
        <v>1</v>
      </c>
      <c r="B432" t="s">
        <v>1877</v>
      </c>
      <c r="C432" t="s">
        <v>1878</v>
      </c>
      <c r="D432" t="s">
        <v>2050</v>
      </c>
      <c r="E432" t="s">
        <v>2054</v>
      </c>
      <c r="G432" t="s">
        <v>2055</v>
      </c>
      <c r="H432" t="s">
        <v>225</v>
      </c>
      <c r="I432" t="s">
        <v>1705</v>
      </c>
      <c r="J432" s="99">
        <v>5560</v>
      </c>
      <c r="K432" t="s">
        <v>2056</v>
      </c>
      <c r="L432" t="e">
        <v>#N/A</v>
      </c>
      <c r="M432" t="e">
        <f t="shared" si="6"/>
        <v>#N/A</v>
      </c>
    </row>
    <row r="433" spans="1:13" x14ac:dyDescent="0.25">
      <c r="A433">
        <v>1</v>
      </c>
      <c r="B433" t="s">
        <v>1877</v>
      </c>
      <c r="C433" t="s">
        <v>1878</v>
      </c>
      <c r="D433" t="s">
        <v>2050</v>
      </c>
      <c r="E433" t="s">
        <v>2057</v>
      </c>
      <c r="G433" t="s">
        <v>2058</v>
      </c>
      <c r="H433" t="s">
        <v>225</v>
      </c>
      <c r="I433" t="s">
        <v>1705</v>
      </c>
      <c r="J433" s="99">
        <v>523</v>
      </c>
      <c r="K433" t="s">
        <v>2059</v>
      </c>
      <c r="L433" t="e">
        <v>#N/A</v>
      </c>
      <c r="M433" t="e">
        <f t="shared" si="6"/>
        <v>#N/A</v>
      </c>
    </row>
    <row r="434" spans="1:13" x14ac:dyDescent="0.25">
      <c r="A434">
        <v>1</v>
      </c>
      <c r="B434" t="s">
        <v>1877</v>
      </c>
      <c r="C434" t="s">
        <v>1878</v>
      </c>
      <c r="D434" t="s">
        <v>2050</v>
      </c>
      <c r="E434" t="s">
        <v>2060</v>
      </c>
      <c r="G434" t="s">
        <v>2061</v>
      </c>
      <c r="H434" t="s">
        <v>225</v>
      </c>
      <c r="I434" t="s">
        <v>1705</v>
      </c>
      <c r="J434" s="99">
        <v>6450</v>
      </c>
      <c r="K434" t="s">
        <v>2062</v>
      </c>
      <c r="L434" t="e">
        <v>#N/A</v>
      </c>
      <c r="M434" t="e">
        <f t="shared" si="6"/>
        <v>#N/A</v>
      </c>
    </row>
    <row r="435" spans="1:13" x14ac:dyDescent="0.25">
      <c r="A435">
        <v>1</v>
      </c>
      <c r="B435" t="s">
        <v>1877</v>
      </c>
      <c r="C435" t="s">
        <v>1878</v>
      </c>
      <c r="D435" t="s">
        <v>2050</v>
      </c>
      <c r="E435" t="s">
        <v>2063</v>
      </c>
      <c r="G435" t="s">
        <v>2064</v>
      </c>
      <c r="H435" t="s">
        <v>225</v>
      </c>
      <c r="I435" t="s">
        <v>1705</v>
      </c>
      <c r="J435" s="99">
        <v>491</v>
      </c>
      <c r="K435" t="s">
        <v>2065</v>
      </c>
      <c r="L435" t="e">
        <v>#N/A</v>
      </c>
      <c r="M435" t="e">
        <f t="shared" si="6"/>
        <v>#N/A</v>
      </c>
    </row>
    <row r="436" spans="1:13" x14ac:dyDescent="0.25">
      <c r="A436">
        <v>1</v>
      </c>
      <c r="B436" t="s">
        <v>1877</v>
      </c>
      <c r="C436" t="s">
        <v>1878</v>
      </c>
      <c r="D436" t="s">
        <v>2050</v>
      </c>
      <c r="E436" t="s">
        <v>2066</v>
      </c>
      <c r="G436" t="s">
        <v>2067</v>
      </c>
      <c r="H436" t="s">
        <v>225</v>
      </c>
      <c r="I436" t="s">
        <v>1705</v>
      </c>
      <c r="J436" s="99">
        <v>1790</v>
      </c>
      <c r="K436" t="s">
        <v>2068</v>
      </c>
      <c r="L436" t="e">
        <v>#N/A</v>
      </c>
      <c r="M436" t="e">
        <f t="shared" si="6"/>
        <v>#N/A</v>
      </c>
    </row>
    <row r="437" spans="1:13" x14ac:dyDescent="0.25">
      <c r="A437">
        <v>1</v>
      </c>
      <c r="B437" t="s">
        <v>1877</v>
      </c>
      <c r="C437" t="s">
        <v>1878</v>
      </c>
      <c r="D437" t="s">
        <v>2050</v>
      </c>
      <c r="E437" t="s">
        <v>2069</v>
      </c>
      <c r="G437" t="s">
        <v>2070</v>
      </c>
      <c r="H437" t="s">
        <v>225</v>
      </c>
      <c r="I437" t="s">
        <v>1705</v>
      </c>
      <c r="J437" s="99">
        <v>979</v>
      </c>
      <c r="K437" t="s">
        <v>2071</v>
      </c>
      <c r="L437" t="e">
        <v>#N/A</v>
      </c>
      <c r="M437" t="e">
        <f t="shared" si="6"/>
        <v>#N/A</v>
      </c>
    </row>
    <row r="438" spans="1:13" x14ac:dyDescent="0.25">
      <c r="A438">
        <v>1</v>
      </c>
      <c r="B438" t="s">
        <v>1877</v>
      </c>
      <c r="C438" t="s">
        <v>1878</v>
      </c>
      <c r="D438" t="s">
        <v>2050</v>
      </c>
      <c r="E438" t="s">
        <v>2072</v>
      </c>
      <c r="G438" t="s">
        <v>2073</v>
      </c>
      <c r="H438" t="s">
        <v>225</v>
      </c>
      <c r="I438" t="s">
        <v>1705</v>
      </c>
      <c r="J438" s="99">
        <v>654</v>
      </c>
      <c r="K438" t="s">
        <v>2074</v>
      </c>
      <c r="L438" t="e">
        <v>#N/A</v>
      </c>
      <c r="M438" t="e">
        <f t="shared" si="6"/>
        <v>#N/A</v>
      </c>
    </row>
    <row r="439" spans="1:13" x14ac:dyDescent="0.25">
      <c r="A439">
        <v>1</v>
      </c>
      <c r="B439" t="s">
        <v>1877</v>
      </c>
      <c r="C439" t="s">
        <v>1878</v>
      </c>
      <c r="D439" t="s">
        <v>2050</v>
      </c>
      <c r="E439" t="s">
        <v>2075</v>
      </c>
      <c r="G439" t="s">
        <v>2076</v>
      </c>
      <c r="H439" t="s">
        <v>225</v>
      </c>
      <c r="I439" t="s">
        <v>1705</v>
      </c>
      <c r="J439" s="99">
        <v>828</v>
      </c>
      <c r="K439" t="s">
        <v>2077</v>
      </c>
      <c r="L439" t="e">
        <v>#N/A</v>
      </c>
      <c r="M439" t="e">
        <f t="shared" si="6"/>
        <v>#N/A</v>
      </c>
    </row>
    <row r="440" spans="1:13" x14ac:dyDescent="0.25">
      <c r="A440">
        <v>1</v>
      </c>
      <c r="B440" t="s">
        <v>1877</v>
      </c>
      <c r="C440" t="s">
        <v>1878</v>
      </c>
      <c r="D440" t="s">
        <v>2050</v>
      </c>
      <c r="E440" t="s">
        <v>2078</v>
      </c>
      <c r="G440" t="s">
        <v>2079</v>
      </c>
      <c r="H440" t="s">
        <v>225</v>
      </c>
      <c r="I440" t="s">
        <v>1705</v>
      </c>
      <c r="J440" s="99">
        <v>812</v>
      </c>
      <c r="K440" t="s">
        <v>2080</v>
      </c>
      <c r="L440" t="e">
        <v>#N/A</v>
      </c>
      <c r="M440" t="e">
        <f t="shared" si="6"/>
        <v>#N/A</v>
      </c>
    </row>
    <row r="441" spans="1:13" x14ac:dyDescent="0.25">
      <c r="A441">
        <v>1</v>
      </c>
      <c r="B441" t="s">
        <v>1877</v>
      </c>
      <c r="C441" t="s">
        <v>1878</v>
      </c>
      <c r="D441" t="s">
        <v>2050</v>
      </c>
      <c r="E441" t="s">
        <v>2081</v>
      </c>
      <c r="G441" t="s">
        <v>2082</v>
      </c>
      <c r="H441" t="s">
        <v>225</v>
      </c>
      <c r="I441" t="s">
        <v>1705</v>
      </c>
      <c r="J441" s="99">
        <v>301</v>
      </c>
      <c r="K441" t="s">
        <v>2083</v>
      </c>
      <c r="L441" t="e">
        <v>#N/A</v>
      </c>
      <c r="M441" t="e">
        <f t="shared" si="6"/>
        <v>#N/A</v>
      </c>
    </row>
    <row r="442" spans="1:13" x14ac:dyDescent="0.25">
      <c r="A442">
        <v>1</v>
      </c>
      <c r="B442" t="s">
        <v>1877</v>
      </c>
      <c r="C442" t="s">
        <v>1878</v>
      </c>
      <c r="D442" t="s">
        <v>2050</v>
      </c>
      <c r="E442" t="s">
        <v>2084</v>
      </c>
      <c r="G442" t="s">
        <v>2085</v>
      </c>
      <c r="H442" t="s">
        <v>225</v>
      </c>
      <c r="I442" t="s">
        <v>1705</v>
      </c>
      <c r="J442" s="99">
        <v>1</v>
      </c>
      <c r="K442" t="s">
        <v>2086</v>
      </c>
      <c r="L442" t="e">
        <v>#N/A</v>
      </c>
      <c r="M442" t="e">
        <f t="shared" si="6"/>
        <v>#N/A</v>
      </c>
    </row>
    <row r="443" spans="1:13" x14ac:dyDescent="0.25">
      <c r="A443">
        <v>1</v>
      </c>
      <c r="B443" t="s">
        <v>1877</v>
      </c>
      <c r="C443" t="s">
        <v>1878</v>
      </c>
      <c r="D443" t="s">
        <v>2050</v>
      </c>
      <c r="E443" t="s">
        <v>2087</v>
      </c>
      <c r="G443" t="s">
        <v>2088</v>
      </c>
      <c r="H443" t="s">
        <v>225</v>
      </c>
      <c r="I443" t="s">
        <v>1705</v>
      </c>
      <c r="J443" s="99">
        <v>3070</v>
      </c>
      <c r="K443" t="s">
        <v>2089</v>
      </c>
      <c r="L443" t="e">
        <v>#N/A</v>
      </c>
      <c r="M443" t="e">
        <f t="shared" si="6"/>
        <v>#N/A</v>
      </c>
    </row>
    <row r="444" spans="1:13" x14ac:dyDescent="0.25">
      <c r="A444">
        <v>1</v>
      </c>
      <c r="B444" t="s">
        <v>1877</v>
      </c>
      <c r="C444" t="s">
        <v>1878</v>
      </c>
      <c r="D444" t="s">
        <v>2050</v>
      </c>
      <c r="E444" t="s">
        <v>2090</v>
      </c>
      <c r="G444" t="s">
        <v>2091</v>
      </c>
      <c r="H444" t="s">
        <v>225</v>
      </c>
      <c r="I444" t="s">
        <v>1705</v>
      </c>
      <c r="J444" s="99">
        <v>929</v>
      </c>
      <c r="K444" t="s">
        <v>2092</v>
      </c>
      <c r="L444" t="e">
        <v>#N/A</v>
      </c>
      <c r="M444" t="e">
        <f t="shared" si="6"/>
        <v>#N/A</v>
      </c>
    </row>
    <row r="445" spans="1:13" x14ac:dyDescent="0.25">
      <c r="A445">
        <v>1</v>
      </c>
      <c r="B445" t="s">
        <v>1877</v>
      </c>
      <c r="C445" t="s">
        <v>1878</v>
      </c>
      <c r="D445" t="s">
        <v>2050</v>
      </c>
      <c r="E445" t="s">
        <v>2093</v>
      </c>
      <c r="G445" t="s">
        <v>2094</v>
      </c>
      <c r="H445" t="s">
        <v>225</v>
      </c>
      <c r="I445" t="s">
        <v>1705</v>
      </c>
      <c r="J445" s="99">
        <v>530</v>
      </c>
      <c r="K445" t="s">
        <v>2095</v>
      </c>
      <c r="L445" t="e">
        <v>#N/A</v>
      </c>
      <c r="M445" t="e">
        <f t="shared" si="6"/>
        <v>#N/A</v>
      </c>
    </row>
    <row r="446" spans="1:13" x14ac:dyDescent="0.25">
      <c r="A446">
        <v>1</v>
      </c>
      <c r="B446" t="s">
        <v>1877</v>
      </c>
      <c r="C446" t="s">
        <v>1878</v>
      </c>
      <c r="D446" t="s">
        <v>2050</v>
      </c>
      <c r="E446" t="s">
        <v>2096</v>
      </c>
      <c r="G446" t="s">
        <v>2097</v>
      </c>
      <c r="H446" t="s">
        <v>225</v>
      </c>
      <c r="I446" t="s">
        <v>1705</v>
      </c>
      <c r="J446" s="99">
        <v>854</v>
      </c>
      <c r="K446" t="s">
        <v>2098</v>
      </c>
      <c r="L446" t="e">
        <v>#N/A</v>
      </c>
      <c r="M446" t="e">
        <f t="shared" si="6"/>
        <v>#N/A</v>
      </c>
    </row>
    <row r="447" spans="1:13" x14ac:dyDescent="0.25">
      <c r="A447">
        <v>1</v>
      </c>
      <c r="B447" t="s">
        <v>1877</v>
      </c>
      <c r="C447" t="s">
        <v>1878</v>
      </c>
      <c r="D447" t="s">
        <v>2050</v>
      </c>
      <c r="E447" t="s">
        <v>2099</v>
      </c>
      <c r="G447" t="s">
        <v>2100</v>
      </c>
      <c r="H447" t="s">
        <v>225</v>
      </c>
      <c r="I447" t="s">
        <v>1705</v>
      </c>
      <c r="J447" s="99">
        <v>889</v>
      </c>
      <c r="K447" t="s">
        <v>2101</v>
      </c>
      <c r="L447" t="e">
        <v>#N/A</v>
      </c>
      <c r="M447" t="e">
        <f t="shared" si="6"/>
        <v>#N/A</v>
      </c>
    </row>
    <row r="448" spans="1:13" x14ac:dyDescent="0.25">
      <c r="A448">
        <v>1</v>
      </c>
      <c r="B448" t="s">
        <v>1877</v>
      </c>
      <c r="C448" t="s">
        <v>1878</v>
      </c>
      <c r="D448" t="s">
        <v>2050</v>
      </c>
      <c r="E448" t="s">
        <v>2102</v>
      </c>
      <c r="G448" t="s">
        <v>2103</v>
      </c>
      <c r="H448" t="s">
        <v>225</v>
      </c>
      <c r="I448" t="s">
        <v>1705</v>
      </c>
      <c r="J448" s="99">
        <v>387</v>
      </c>
      <c r="K448" t="s">
        <v>2104</v>
      </c>
      <c r="L448" t="e">
        <v>#N/A</v>
      </c>
      <c r="M448" t="e">
        <f t="shared" si="6"/>
        <v>#N/A</v>
      </c>
    </row>
    <row r="449" spans="1:13" x14ac:dyDescent="0.25">
      <c r="A449">
        <v>1</v>
      </c>
      <c r="B449" t="s">
        <v>1877</v>
      </c>
      <c r="C449" t="s">
        <v>1878</v>
      </c>
      <c r="D449" t="s">
        <v>2050</v>
      </c>
      <c r="E449" t="s">
        <v>2105</v>
      </c>
      <c r="G449" t="s">
        <v>2106</v>
      </c>
      <c r="H449" t="s">
        <v>225</v>
      </c>
      <c r="I449" t="s">
        <v>1705</v>
      </c>
      <c r="J449" s="99">
        <v>413</v>
      </c>
      <c r="K449" t="s">
        <v>2107</v>
      </c>
      <c r="L449" t="e">
        <v>#N/A</v>
      </c>
      <c r="M449" t="e">
        <f t="shared" si="6"/>
        <v>#N/A</v>
      </c>
    </row>
    <row r="450" spans="1:13" x14ac:dyDescent="0.25">
      <c r="A450">
        <v>1</v>
      </c>
      <c r="B450" t="s">
        <v>1877</v>
      </c>
      <c r="C450" t="s">
        <v>1878</v>
      </c>
      <c r="D450" t="s">
        <v>2050</v>
      </c>
      <c r="E450" t="s">
        <v>2108</v>
      </c>
      <c r="G450" t="s">
        <v>2109</v>
      </c>
      <c r="H450" t="s">
        <v>225</v>
      </c>
      <c r="I450" t="s">
        <v>1705</v>
      </c>
      <c r="J450" s="99">
        <v>719</v>
      </c>
      <c r="K450" t="s">
        <v>2110</v>
      </c>
      <c r="L450" t="e">
        <v>#N/A</v>
      </c>
      <c r="M450" t="e">
        <f t="shared" si="6"/>
        <v>#N/A</v>
      </c>
    </row>
    <row r="451" spans="1:13" x14ac:dyDescent="0.25">
      <c r="A451">
        <v>1</v>
      </c>
      <c r="B451" t="s">
        <v>1877</v>
      </c>
      <c r="C451" t="s">
        <v>1878</v>
      </c>
      <c r="D451" t="s">
        <v>2050</v>
      </c>
      <c r="E451" t="s">
        <v>2111</v>
      </c>
      <c r="G451" t="s">
        <v>2112</v>
      </c>
      <c r="H451" t="s">
        <v>225</v>
      </c>
      <c r="I451" t="s">
        <v>1705</v>
      </c>
      <c r="J451" s="99">
        <v>446</v>
      </c>
      <c r="K451" t="s">
        <v>2113</v>
      </c>
      <c r="L451" t="e">
        <v>#N/A</v>
      </c>
      <c r="M451" t="e">
        <f t="shared" ref="M451:M514" si="7">I451&amp;L451</f>
        <v>#N/A</v>
      </c>
    </row>
    <row r="452" spans="1:13" x14ac:dyDescent="0.25">
      <c r="A452">
        <v>1</v>
      </c>
      <c r="B452" t="s">
        <v>1877</v>
      </c>
      <c r="C452" t="s">
        <v>1878</v>
      </c>
      <c r="D452" t="s">
        <v>2050</v>
      </c>
      <c r="E452" t="s">
        <v>2114</v>
      </c>
      <c r="G452" t="s">
        <v>2115</v>
      </c>
      <c r="H452" t="s">
        <v>225</v>
      </c>
      <c r="I452" t="s">
        <v>1705</v>
      </c>
      <c r="J452" s="99">
        <v>1</v>
      </c>
      <c r="K452" t="s">
        <v>2116</v>
      </c>
      <c r="L452" t="e">
        <v>#N/A</v>
      </c>
      <c r="M452" t="e">
        <f t="shared" si="7"/>
        <v>#N/A</v>
      </c>
    </row>
    <row r="453" spans="1:13" x14ac:dyDescent="0.25">
      <c r="A453">
        <v>1</v>
      </c>
      <c r="B453" t="s">
        <v>1877</v>
      </c>
      <c r="C453" t="s">
        <v>1878</v>
      </c>
      <c r="D453" t="s">
        <v>2050</v>
      </c>
      <c r="E453" t="s">
        <v>2117</v>
      </c>
      <c r="G453" t="s">
        <v>2118</v>
      </c>
      <c r="H453" t="s">
        <v>225</v>
      </c>
      <c r="I453" t="s">
        <v>1705</v>
      </c>
      <c r="J453" s="99">
        <v>627</v>
      </c>
      <c r="K453" t="s">
        <v>2119</v>
      </c>
      <c r="L453" t="e">
        <v>#N/A</v>
      </c>
      <c r="M453" t="e">
        <f t="shared" si="7"/>
        <v>#N/A</v>
      </c>
    </row>
    <row r="454" spans="1:13" x14ac:dyDescent="0.25">
      <c r="A454">
        <v>1</v>
      </c>
      <c r="B454" t="s">
        <v>1877</v>
      </c>
      <c r="C454" t="s">
        <v>1878</v>
      </c>
      <c r="D454" t="s">
        <v>2050</v>
      </c>
      <c r="E454" t="s">
        <v>2120</v>
      </c>
      <c r="G454" t="s">
        <v>2121</v>
      </c>
      <c r="H454" t="s">
        <v>225</v>
      </c>
      <c r="I454" t="s">
        <v>1705</v>
      </c>
      <c r="J454" s="99">
        <v>421</v>
      </c>
      <c r="K454" t="s">
        <v>2122</v>
      </c>
      <c r="L454" t="e">
        <v>#N/A</v>
      </c>
      <c r="M454" t="e">
        <f t="shared" si="7"/>
        <v>#N/A</v>
      </c>
    </row>
    <row r="455" spans="1:13" x14ac:dyDescent="0.25">
      <c r="A455">
        <v>1</v>
      </c>
      <c r="B455" t="s">
        <v>1877</v>
      </c>
      <c r="C455" t="s">
        <v>1878</v>
      </c>
      <c r="D455" t="s">
        <v>2050</v>
      </c>
      <c r="E455" t="s">
        <v>2123</v>
      </c>
      <c r="G455" t="s">
        <v>2124</v>
      </c>
      <c r="H455" t="s">
        <v>225</v>
      </c>
      <c r="I455" t="s">
        <v>1705</v>
      </c>
      <c r="J455" s="99">
        <v>57</v>
      </c>
      <c r="K455" t="s">
        <v>2125</v>
      </c>
      <c r="L455" t="e">
        <v>#N/A</v>
      </c>
      <c r="M455" t="e">
        <f t="shared" si="7"/>
        <v>#N/A</v>
      </c>
    </row>
    <row r="456" spans="1:13" x14ac:dyDescent="0.25">
      <c r="A456">
        <v>1</v>
      </c>
      <c r="B456" t="s">
        <v>1877</v>
      </c>
      <c r="C456" t="s">
        <v>1878</v>
      </c>
      <c r="D456" t="s">
        <v>2050</v>
      </c>
      <c r="E456" t="s">
        <v>2126</v>
      </c>
      <c r="G456" t="s">
        <v>2127</v>
      </c>
      <c r="H456" t="s">
        <v>225</v>
      </c>
      <c r="I456" t="s">
        <v>1705</v>
      </c>
      <c r="J456" s="99">
        <v>2820</v>
      </c>
      <c r="K456" t="s">
        <v>2128</v>
      </c>
      <c r="L456" t="e">
        <v>#N/A</v>
      </c>
      <c r="M456" t="e">
        <f t="shared" si="7"/>
        <v>#N/A</v>
      </c>
    </row>
    <row r="457" spans="1:13" x14ac:dyDescent="0.25">
      <c r="A457">
        <v>1</v>
      </c>
      <c r="B457" t="s">
        <v>1877</v>
      </c>
      <c r="C457" t="s">
        <v>1878</v>
      </c>
      <c r="D457" t="s">
        <v>2050</v>
      </c>
      <c r="E457" t="s">
        <v>2129</v>
      </c>
      <c r="G457" t="s">
        <v>2130</v>
      </c>
      <c r="H457" t="s">
        <v>225</v>
      </c>
      <c r="I457" t="s">
        <v>1705</v>
      </c>
      <c r="J457" s="99">
        <v>5350</v>
      </c>
      <c r="K457" t="s">
        <v>2131</v>
      </c>
      <c r="L457" t="e">
        <v>#N/A</v>
      </c>
      <c r="M457" t="e">
        <f t="shared" si="7"/>
        <v>#N/A</v>
      </c>
    </row>
    <row r="458" spans="1:13" x14ac:dyDescent="0.25">
      <c r="A458">
        <v>1</v>
      </c>
      <c r="B458" t="s">
        <v>1877</v>
      </c>
      <c r="C458" t="s">
        <v>1878</v>
      </c>
      <c r="D458" t="s">
        <v>2050</v>
      </c>
      <c r="E458" t="s">
        <v>2132</v>
      </c>
      <c r="G458" t="s">
        <v>2133</v>
      </c>
      <c r="H458" t="s">
        <v>225</v>
      </c>
      <c r="I458" t="s">
        <v>1705</v>
      </c>
      <c r="J458" s="99">
        <v>2910</v>
      </c>
      <c r="K458" t="s">
        <v>2134</v>
      </c>
      <c r="L458" t="e">
        <v>#N/A</v>
      </c>
      <c r="M458" t="e">
        <f t="shared" si="7"/>
        <v>#N/A</v>
      </c>
    </row>
    <row r="459" spans="1:13" x14ac:dyDescent="0.25">
      <c r="A459">
        <v>1</v>
      </c>
      <c r="B459" t="s">
        <v>1877</v>
      </c>
      <c r="C459" t="s">
        <v>1878</v>
      </c>
      <c r="D459" t="s">
        <v>2135</v>
      </c>
      <c r="E459" t="s">
        <v>2136</v>
      </c>
      <c r="G459" t="s">
        <v>2137</v>
      </c>
      <c r="H459" t="s">
        <v>225</v>
      </c>
      <c r="I459" t="s">
        <v>1705</v>
      </c>
      <c r="J459" s="99">
        <v>9710</v>
      </c>
      <c r="K459" t="s">
        <v>2138</v>
      </c>
      <c r="L459" t="e">
        <v>#N/A</v>
      </c>
      <c r="M459" t="e">
        <f t="shared" si="7"/>
        <v>#N/A</v>
      </c>
    </row>
    <row r="460" spans="1:13" x14ac:dyDescent="0.25">
      <c r="A460">
        <v>1</v>
      </c>
      <c r="B460" t="s">
        <v>1877</v>
      </c>
      <c r="C460" t="s">
        <v>1878</v>
      </c>
      <c r="D460" t="s">
        <v>2139</v>
      </c>
      <c r="E460" t="s">
        <v>2140</v>
      </c>
      <c r="G460" t="s">
        <v>2141</v>
      </c>
      <c r="H460" t="s">
        <v>225</v>
      </c>
      <c r="I460" t="s">
        <v>1705</v>
      </c>
      <c r="J460" s="99">
        <v>16</v>
      </c>
      <c r="K460" t="s">
        <v>2142</v>
      </c>
      <c r="L460" t="e">
        <v>#N/A</v>
      </c>
      <c r="M460" t="e">
        <f t="shared" si="7"/>
        <v>#N/A</v>
      </c>
    </row>
    <row r="461" spans="1:13" x14ac:dyDescent="0.25">
      <c r="A461">
        <v>1</v>
      </c>
      <c r="B461" t="s">
        <v>1877</v>
      </c>
      <c r="C461" t="s">
        <v>1878</v>
      </c>
      <c r="D461" t="s">
        <v>2139</v>
      </c>
      <c r="E461" t="s">
        <v>2143</v>
      </c>
      <c r="G461" t="s">
        <v>2144</v>
      </c>
      <c r="H461" t="s">
        <v>225</v>
      </c>
      <c r="I461" t="s">
        <v>1705</v>
      </c>
      <c r="J461" s="99">
        <v>1</v>
      </c>
      <c r="K461" t="s">
        <v>2145</v>
      </c>
      <c r="L461" t="e">
        <v>#N/A</v>
      </c>
      <c r="M461" t="e">
        <f t="shared" si="7"/>
        <v>#N/A</v>
      </c>
    </row>
    <row r="462" spans="1:13" x14ac:dyDescent="0.25">
      <c r="A462">
        <v>1</v>
      </c>
      <c r="B462" t="s">
        <v>1877</v>
      </c>
      <c r="C462" t="s">
        <v>1878</v>
      </c>
      <c r="D462" t="s">
        <v>2139</v>
      </c>
      <c r="E462" t="s">
        <v>2146</v>
      </c>
      <c r="G462" t="s">
        <v>2147</v>
      </c>
      <c r="H462" t="s">
        <v>225</v>
      </c>
      <c r="I462" t="s">
        <v>1705</v>
      </c>
      <c r="J462" s="99">
        <v>9</v>
      </c>
      <c r="K462" t="s">
        <v>2148</v>
      </c>
      <c r="L462" t="e">
        <v>#N/A</v>
      </c>
      <c r="M462" t="e">
        <f t="shared" si="7"/>
        <v>#N/A</v>
      </c>
    </row>
    <row r="463" spans="1:13" x14ac:dyDescent="0.25">
      <c r="A463">
        <v>1</v>
      </c>
      <c r="B463" t="s">
        <v>1877</v>
      </c>
      <c r="C463" t="s">
        <v>1878</v>
      </c>
      <c r="D463" t="s">
        <v>2139</v>
      </c>
      <c r="E463" t="s">
        <v>2149</v>
      </c>
      <c r="G463" t="s">
        <v>2150</v>
      </c>
      <c r="H463" t="s">
        <v>225</v>
      </c>
      <c r="I463" t="s">
        <v>1705</v>
      </c>
      <c r="J463" s="99">
        <v>376</v>
      </c>
      <c r="K463" t="s">
        <v>2151</v>
      </c>
      <c r="L463" t="e">
        <v>#N/A</v>
      </c>
      <c r="M463" t="e">
        <f t="shared" si="7"/>
        <v>#N/A</v>
      </c>
    </row>
    <row r="464" spans="1:13" x14ac:dyDescent="0.25">
      <c r="A464">
        <v>1</v>
      </c>
      <c r="B464" t="s">
        <v>1877</v>
      </c>
      <c r="C464" t="s">
        <v>1878</v>
      </c>
      <c r="D464" t="s">
        <v>2139</v>
      </c>
      <c r="E464" t="s">
        <v>2152</v>
      </c>
      <c r="G464" t="s">
        <v>2153</v>
      </c>
      <c r="H464" t="s">
        <v>225</v>
      </c>
      <c r="I464" t="s">
        <v>1705</v>
      </c>
      <c r="J464" s="99">
        <v>12</v>
      </c>
      <c r="K464" t="s">
        <v>2154</v>
      </c>
      <c r="L464" t="e">
        <v>#N/A</v>
      </c>
      <c r="M464" t="e">
        <f t="shared" si="7"/>
        <v>#N/A</v>
      </c>
    </row>
    <row r="465" spans="1:13" x14ac:dyDescent="0.25">
      <c r="A465">
        <v>1</v>
      </c>
      <c r="B465" t="s">
        <v>1877</v>
      </c>
      <c r="C465" t="s">
        <v>1878</v>
      </c>
      <c r="D465" t="s">
        <v>2155</v>
      </c>
      <c r="E465" t="s">
        <v>2156</v>
      </c>
      <c r="G465" t="s">
        <v>2157</v>
      </c>
      <c r="H465" t="s">
        <v>225</v>
      </c>
      <c r="I465" t="s">
        <v>1705</v>
      </c>
      <c r="J465" s="99">
        <v>4456.6030000000001</v>
      </c>
      <c r="K465" t="s">
        <v>2158</v>
      </c>
      <c r="L465" t="e">
        <v>#N/A</v>
      </c>
      <c r="M465" t="e">
        <f t="shared" si="7"/>
        <v>#N/A</v>
      </c>
    </row>
    <row r="466" spans="1:13" x14ac:dyDescent="0.25">
      <c r="A466">
        <v>1</v>
      </c>
      <c r="B466" t="s">
        <v>1877</v>
      </c>
      <c r="C466" t="s">
        <v>1878</v>
      </c>
      <c r="D466" t="s">
        <v>2155</v>
      </c>
      <c r="E466" t="s">
        <v>2159</v>
      </c>
      <c r="G466" t="s">
        <v>2160</v>
      </c>
      <c r="H466" t="s">
        <v>225</v>
      </c>
      <c r="I466" t="s">
        <v>1705</v>
      </c>
      <c r="J466" s="99">
        <v>3942.8</v>
      </c>
      <c r="K466" t="s">
        <v>2161</v>
      </c>
      <c r="L466" t="e">
        <v>#N/A</v>
      </c>
      <c r="M466" t="e">
        <f t="shared" si="7"/>
        <v>#N/A</v>
      </c>
    </row>
    <row r="467" spans="1:13" x14ac:dyDescent="0.25">
      <c r="A467">
        <v>1</v>
      </c>
      <c r="B467" t="s">
        <v>1877</v>
      </c>
      <c r="C467" t="s">
        <v>1878</v>
      </c>
      <c r="D467" t="s">
        <v>2155</v>
      </c>
      <c r="E467" t="s">
        <v>2162</v>
      </c>
      <c r="G467" t="s">
        <v>2163</v>
      </c>
      <c r="H467" t="s">
        <v>225</v>
      </c>
      <c r="I467" t="s">
        <v>1705</v>
      </c>
      <c r="J467" s="99">
        <v>1779.92</v>
      </c>
      <c r="K467" t="s">
        <v>2164</v>
      </c>
      <c r="L467" t="e">
        <v>#N/A</v>
      </c>
      <c r="M467" t="e">
        <f t="shared" si="7"/>
        <v>#N/A</v>
      </c>
    </row>
    <row r="468" spans="1:13" x14ac:dyDescent="0.25">
      <c r="A468">
        <v>1</v>
      </c>
      <c r="B468" t="s">
        <v>1877</v>
      </c>
      <c r="C468" t="s">
        <v>1878</v>
      </c>
      <c r="D468" t="s">
        <v>2155</v>
      </c>
      <c r="E468" t="s">
        <v>2165</v>
      </c>
      <c r="G468" t="s">
        <v>2166</v>
      </c>
      <c r="H468" t="s">
        <v>225</v>
      </c>
      <c r="I468" t="s">
        <v>1705</v>
      </c>
      <c r="J468" s="99">
        <v>1624.21</v>
      </c>
      <c r="K468" t="s">
        <v>2167</v>
      </c>
      <c r="L468" t="s">
        <v>2168</v>
      </c>
      <c r="M468" t="str">
        <f t="shared" si="7"/>
        <v>CO₂-eREFRIGERANTS_NZ_R407C</v>
      </c>
    </row>
    <row r="469" spans="1:13" x14ac:dyDescent="0.25">
      <c r="A469">
        <v>1</v>
      </c>
      <c r="B469" t="s">
        <v>1877</v>
      </c>
      <c r="C469" t="s">
        <v>1878</v>
      </c>
      <c r="D469" t="s">
        <v>2155</v>
      </c>
      <c r="E469" t="s">
        <v>2169</v>
      </c>
      <c r="G469" t="s">
        <v>2170</v>
      </c>
      <c r="H469" t="s">
        <v>225</v>
      </c>
      <c r="I469" t="s">
        <v>1705</v>
      </c>
      <c r="J469" s="99">
        <v>1674.1</v>
      </c>
      <c r="K469" t="s">
        <v>2171</v>
      </c>
      <c r="L469" t="e">
        <v>#N/A</v>
      </c>
      <c r="M469" t="e">
        <f t="shared" si="7"/>
        <v>#N/A</v>
      </c>
    </row>
    <row r="470" spans="1:13" x14ac:dyDescent="0.25">
      <c r="A470">
        <v>1</v>
      </c>
      <c r="B470" t="s">
        <v>1877</v>
      </c>
      <c r="C470" t="s">
        <v>1878</v>
      </c>
      <c r="D470" t="s">
        <v>2155</v>
      </c>
      <c r="E470" t="s">
        <v>2172</v>
      </c>
      <c r="G470" t="s">
        <v>2173</v>
      </c>
      <c r="H470" t="s">
        <v>225</v>
      </c>
      <c r="I470" t="s">
        <v>1705</v>
      </c>
      <c r="J470" s="99">
        <v>3257.1</v>
      </c>
      <c r="K470" t="s">
        <v>2174</v>
      </c>
      <c r="L470" t="e">
        <v>#N/A</v>
      </c>
      <c r="M470" t="e">
        <f t="shared" si="7"/>
        <v>#N/A</v>
      </c>
    </row>
    <row r="471" spans="1:13" x14ac:dyDescent="0.25">
      <c r="A471">
        <v>1</v>
      </c>
      <c r="B471" t="s">
        <v>1877</v>
      </c>
      <c r="C471" t="s">
        <v>1878</v>
      </c>
      <c r="D471" t="s">
        <v>2155</v>
      </c>
      <c r="E471" t="s">
        <v>2175</v>
      </c>
      <c r="G471" t="s">
        <v>2176</v>
      </c>
      <c r="H471" t="s">
        <v>225</v>
      </c>
      <c r="I471" t="s">
        <v>1705</v>
      </c>
      <c r="J471" s="99">
        <v>1484.75</v>
      </c>
      <c r="K471" t="s">
        <v>2177</v>
      </c>
      <c r="L471" t="e">
        <v>#N/A</v>
      </c>
      <c r="M471" t="e">
        <f t="shared" si="7"/>
        <v>#N/A</v>
      </c>
    </row>
    <row r="472" spans="1:13" x14ac:dyDescent="0.25">
      <c r="A472">
        <v>1</v>
      </c>
      <c r="B472" t="s">
        <v>1877</v>
      </c>
      <c r="C472" t="s">
        <v>1878</v>
      </c>
      <c r="D472" t="s">
        <v>2155</v>
      </c>
      <c r="E472" t="s">
        <v>2178</v>
      </c>
      <c r="G472" t="s">
        <v>2179</v>
      </c>
      <c r="H472" t="s">
        <v>225</v>
      </c>
      <c r="I472" t="s">
        <v>1705</v>
      </c>
      <c r="J472" s="99">
        <v>1473.75</v>
      </c>
      <c r="K472" t="s">
        <v>2180</v>
      </c>
      <c r="L472" t="e">
        <v>#N/A</v>
      </c>
      <c r="M472" t="e">
        <f t="shared" si="7"/>
        <v>#N/A</v>
      </c>
    </row>
    <row r="473" spans="1:13" x14ac:dyDescent="0.25">
      <c r="A473">
        <v>1</v>
      </c>
      <c r="B473" t="s">
        <v>1877</v>
      </c>
      <c r="C473" t="s">
        <v>1878</v>
      </c>
      <c r="D473" t="s">
        <v>2155</v>
      </c>
      <c r="E473" t="s">
        <v>2181</v>
      </c>
      <c r="G473" t="s">
        <v>2182</v>
      </c>
      <c r="H473" t="s">
        <v>225</v>
      </c>
      <c r="I473" t="s">
        <v>1705</v>
      </c>
      <c r="J473" s="99">
        <v>1923.5</v>
      </c>
      <c r="K473" t="s">
        <v>2183</v>
      </c>
      <c r="L473" t="s">
        <v>2184</v>
      </c>
      <c r="M473" t="str">
        <f t="shared" si="7"/>
        <v>CO₂-eREFRIGERANTS_NZ_R410A</v>
      </c>
    </row>
    <row r="474" spans="1:13" x14ac:dyDescent="0.25">
      <c r="A474">
        <v>1</v>
      </c>
      <c r="B474" t="s">
        <v>1877</v>
      </c>
      <c r="C474" t="s">
        <v>1878</v>
      </c>
      <c r="D474" t="s">
        <v>2155</v>
      </c>
      <c r="E474" t="s">
        <v>2185</v>
      </c>
      <c r="G474" t="s">
        <v>2186</v>
      </c>
      <c r="H474" t="s">
        <v>225</v>
      </c>
      <c r="I474" t="s">
        <v>1705</v>
      </c>
      <c r="J474" s="99">
        <v>1945.09</v>
      </c>
      <c r="K474" t="s">
        <v>2187</v>
      </c>
      <c r="L474" t="e">
        <v>#N/A</v>
      </c>
      <c r="M474" t="e">
        <f t="shared" si="7"/>
        <v>#N/A</v>
      </c>
    </row>
    <row r="475" spans="1:13" x14ac:dyDescent="0.25">
      <c r="A475">
        <v>1</v>
      </c>
      <c r="B475" t="s">
        <v>1877</v>
      </c>
      <c r="C475" t="s">
        <v>1878</v>
      </c>
      <c r="D475" t="s">
        <v>2155</v>
      </c>
      <c r="E475" t="s">
        <v>2188</v>
      </c>
      <c r="G475" t="s">
        <v>2189</v>
      </c>
      <c r="H475" t="s">
        <v>225</v>
      </c>
      <c r="I475" t="s">
        <v>1705</v>
      </c>
      <c r="J475" s="99">
        <v>975.21</v>
      </c>
      <c r="K475" t="s">
        <v>2190</v>
      </c>
      <c r="L475" t="e">
        <v>#N/A</v>
      </c>
      <c r="M475" t="e">
        <f t="shared" si="7"/>
        <v>#N/A</v>
      </c>
    </row>
    <row r="476" spans="1:13" x14ac:dyDescent="0.25">
      <c r="A476">
        <v>1</v>
      </c>
      <c r="B476" t="s">
        <v>1877</v>
      </c>
      <c r="C476" t="s">
        <v>1878</v>
      </c>
      <c r="D476" t="s">
        <v>2155</v>
      </c>
      <c r="E476" t="s">
        <v>2191</v>
      </c>
      <c r="G476" t="s">
        <v>2192</v>
      </c>
      <c r="H476" t="s">
        <v>225</v>
      </c>
      <c r="I476" t="s">
        <v>1705</v>
      </c>
      <c r="J476" s="99">
        <v>2127.3220000000001</v>
      </c>
      <c r="K476" t="s">
        <v>2193</v>
      </c>
      <c r="L476" t="e">
        <v>#N/A</v>
      </c>
      <c r="M476" t="e">
        <f t="shared" si="7"/>
        <v>#N/A</v>
      </c>
    </row>
    <row r="477" spans="1:13" x14ac:dyDescent="0.25">
      <c r="A477">
        <v>1</v>
      </c>
      <c r="B477" t="s">
        <v>1877</v>
      </c>
      <c r="C477" t="s">
        <v>1878</v>
      </c>
      <c r="D477" t="s">
        <v>2155</v>
      </c>
      <c r="E477" t="s">
        <v>2194</v>
      </c>
      <c r="G477" t="s">
        <v>2195</v>
      </c>
      <c r="H477" t="s">
        <v>225</v>
      </c>
      <c r="I477" t="s">
        <v>1705</v>
      </c>
      <c r="J477" s="99">
        <v>2847.2719999999999</v>
      </c>
      <c r="K477" t="s">
        <v>2196</v>
      </c>
      <c r="L477" t="e">
        <v>#N/A</v>
      </c>
      <c r="M477" t="e">
        <f t="shared" si="7"/>
        <v>#N/A</v>
      </c>
    </row>
    <row r="478" spans="1:13" x14ac:dyDescent="0.25">
      <c r="A478">
        <v>1</v>
      </c>
      <c r="B478" t="s">
        <v>1877</v>
      </c>
      <c r="C478" t="s">
        <v>1878</v>
      </c>
      <c r="D478" t="s">
        <v>2155</v>
      </c>
      <c r="E478" t="s">
        <v>2197</v>
      </c>
      <c r="G478" t="s">
        <v>2198</v>
      </c>
      <c r="H478" t="s">
        <v>225</v>
      </c>
      <c r="I478" t="s">
        <v>1705</v>
      </c>
      <c r="J478" s="99">
        <v>1.3535999999999999</v>
      </c>
      <c r="K478" t="s">
        <v>2199</v>
      </c>
      <c r="L478" t="e">
        <v>#N/A</v>
      </c>
      <c r="M478" t="e">
        <f t="shared" si="7"/>
        <v>#N/A</v>
      </c>
    </row>
    <row r="479" spans="1:13" x14ac:dyDescent="0.25">
      <c r="A479">
        <v>1</v>
      </c>
      <c r="B479" t="s">
        <v>1877</v>
      </c>
      <c r="C479" t="s">
        <v>1878</v>
      </c>
      <c r="D479" t="s">
        <v>2155</v>
      </c>
      <c r="E479" t="s">
        <v>2200</v>
      </c>
      <c r="G479" t="s">
        <v>2201</v>
      </c>
      <c r="H479" t="s">
        <v>225</v>
      </c>
      <c r="I479" t="s">
        <v>1705</v>
      </c>
      <c r="J479" s="99">
        <v>1.4712000000000001</v>
      </c>
      <c r="K479" t="s">
        <v>2202</v>
      </c>
      <c r="L479" t="e">
        <v>#N/A</v>
      </c>
      <c r="M479" t="e">
        <f t="shared" si="7"/>
        <v>#N/A</v>
      </c>
    </row>
    <row r="480" spans="1:13" x14ac:dyDescent="0.25">
      <c r="A480">
        <v>1</v>
      </c>
      <c r="B480" t="s">
        <v>1877</v>
      </c>
      <c r="C480" t="s">
        <v>1878</v>
      </c>
      <c r="D480" t="s">
        <v>2155</v>
      </c>
      <c r="E480" t="s">
        <v>2203</v>
      </c>
      <c r="G480" t="s">
        <v>2204</v>
      </c>
      <c r="H480" t="s">
        <v>225</v>
      </c>
      <c r="I480" t="s">
        <v>1705</v>
      </c>
      <c r="J480" s="99">
        <v>4785.92</v>
      </c>
      <c r="K480" t="s">
        <v>2205</v>
      </c>
      <c r="L480" t="e">
        <v>#N/A</v>
      </c>
      <c r="M480" t="e">
        <f t="shared" si="7"/>
        <v>#N/A</v>
      </c>
    </row>
    <row r="481" spans="1:13" x14ac:dyDescent="0.25">
      <c r="A481">
        <v>1</v>
      </c>
      <c r="B481" t="s">
        <v>1877</v>
      </c>
      <c r="C481" t="s">
        <v>1878</v>
      </c>
      <c r="D481" t="s">
        <v>2206</v>
      </c>
      <c r="E481" t="s">
        <v>2207</v>
      </c>
      <c r="G481" t="s">
        <v>2208</v>
      </c>
      <c r="H481" t="s">
        <v>225</v>
      </c>
      <c r="I481" t="s">
        <v>1705</v>
      </c>
      <c r="J481" s="99">
        <v>3985</v>
      </c>
      <c r="K481" t="s">
        <v>2209</v>
      </c>
      <c r="L481" t="e">
        <v>#N/A</v>
      </c>
      <c r="M481" t="e">
        <f t="shared" si="7"/>
        <v>#N/A</v>
      </c>
    </row>
    <row r="482" spans="1:13" x14ac:dyDescent="0.25">
      <c r="A482">
        <v>1</v>
      </c>
      <c r="B482" t="s">
        <v>1877</v>
      </c>
      <c r="C482" t="s">
        <v>1878</v>
      </c>
      <c r="D482" t="s">
        <v>2210</v>
      </c>
      <c r="E482" t="s">
        <v>2211</v>
      </c>
      <c r="G482" t="s">
        <v>2212</v>
      </c>
      <c r="H482" t="s">
        <v>225</v>
      </c>
      <c r="I482" t="s">
        <v>1705</v>
      </c>
      <c r="J482" s="99">
        <v>216</v>
      </c>
      <c r="K482" t="s">
        <v>2213</v>
      </c>
      <c r="L482" t="e">
        <v>#N/A</v>
      </c>
      <c r="M482" t="e">
        <f t="shared" si="7"/>
        <v>#N/A</v>
      </c>
    </row>
    <row r="483" spans="1:13" x14ac:dyDescent="0.25">
      <c r="A483">
        <v>1</v>
      </c>
      <c r="B483" t="s">
        <v>1877</v>
      </c>
      <c r="C483" t="s">
        <v>1878</v>
      </c>
      <c r="D483" t="s">
        <v>2210</v>
      </c>
      <c r="E483" t="s">
        <v>2063</v>
      </c>
      <c r="G483" t="s">
        <v>2064</v>
      </c>
      <c r="H483" t="s">
        <v>225</v>
      </c>
      <c r="I483" t="s">
        <v>1705</v>
      </c>
      <c r="J483" s="99">
        <v>491</v>
      </c>
      <c r="K483" t="s">
        <v>2214</v>
      </c>
      <c r="L483" t="e">
        <v>#N/A</v>
      </c>
      <c r="M483" t="e">
        <f t="shared" si="7"/>
        <v>#N/A</v>
      </c>
    </row>
    <row r="484" spans="1:13" x14ac:dyDescent="0.25">
      <c r="A484">
        <v>1</v>
      </c>
      <c r="B484" t="s">
        <v>1877</v>
      </c>
      <c r="C484" t="s">
        <v>1878</v>
      </c>
      <c r="D484" t="s">
        <v>2210</v>
      </c>
      <c r="E484" t="s">
        <v>2215</v>
      </c>
      <c r="G484" t="s">
        <v>2067</v>
      </c>
      <c r="H484" t="s">
        <v>225</v>
      </c>
      <c r="I484" t="s">
        <v>1705</v>
      </c>
      <c r="J484" s="99">
        <v>1790</v>
      </c>
      <c r="K484" t="s">
        <v>2216</v>
      </c>
      <c r="L484" t="e">
        <v>#N/A</v>
      </c>
      <c r="M484" t="e">
        <f t="shared" si="7"/>
        <v>#N/A</v>
      </c>
    </row>
    <row r="485" spans="1:13" x14ac:dyDescent="0.25">
      <c r="A485">
        <v>1</v>
      </c>
      <c r="B485" t="s">
        <v>1877</v>
      </c>
      <c r="C485" t="s">
        <v>1878</v>
      </c>
      <c r="D485" t="s">
        <v>2217</v>
      </c>
      <c r="E485" t="s">
        <v>2218</v>
      </c>
      <c r="G485" t="s">
        <v>2219</v>
      </c>
      <c r="H485" t="s">
        <v>225</v>
      </c>
      <c r="I485" t="s">
        <v>1705</v>
      </c>
      <c r="J485" s="99">
        <v>153.435</v>
      </c>
      <c r="K485" t="s">
        <v>2220</v>
      </c>
      <c r="L485" t="e">
        <v>#N/A</v>
      </c>
      <c r="M485" t="e">
        <f t="shared" si="7"/>
        <v>#N/A</v>
      </c>
    </row>
    <row r="486" spans="1:13" x14ac:dyDescent="0.25">
      <c r="A486">
        <v>3</v>
      </c>
      <c r="B486" t="s">
        <v>2221</v>
      </c>
      <c r="C486" t="s">
        <v>2222</v>
      </c>
      <c r="D486" t="s">
        <v>2223</v>
      </c>
      <c r="G486" t="s">
        <v>2224</v>
      </c>
      <c r="H486" t="s">
        <v>91</v>
      </c>
      <c r="I486" t="s">
        <v>1705</v>
      </c>
      <c r="J486" s="99">
        <v>0.155</v>
      </c>
      <c r="K486" t="s">
        <v>2225</v>
      </c>
      <c r="L486" t="s">
        <v>1758</v>
      </c>
      <c r="M486" t="str">
        <f t="shared" si="7"/>
        <v>CO₂-eNA</v>
      </c>
    </row>
    <row r="487" spans="1:13" x14ac:dyDescent="0.25">
      <c r="A487">
        <v>3</v>
      </c>
      <c r="B487" t="s">
        <v>2221</v>
      </c>
      <c r="C487" t="s">
        <v>2222</v>
      </c>
      <c r="D487" t="s">
        <v>2223</v>
      </c>
      <c r="G487" t="s">
        <v>2224</v>
      </c>
      <c r="H487" t="s">
        <v>91</v>
      </c>
      <c r="I487" t="s">
        <v>1707</v>
      </c>
      <c r="J487" s="99">
        <v>0.153</v>
      </c>
      <c r="K487" t="s">
        <v>2225</v>
      </c>
      <c r="L487" t="s">
        <v>1758</v>
      </c>
      <c r="M487" t="str">
        <f t="shared" si="7"/>
        <v>CO₂NA</v>
      </c>
    </row>
    <row r="488" spans="1:13" x14ac:dyDescent="0.25">
      <c r="A488">
        <v>3</v>
      </c>
      <c r="B488" t="s">
        <v>2221</v>
      </c>
      <c r="C488" t="s">
        <v>2222</v>
      </c>
      <c r="D488" t="s">
        <v>2223</v>
      </c>
      <c r="G488" t="s">
        <v>2224</v>
      </c>
      <c r="H488" t="s">
        <v>91</v>
      </c>
      <c r="I488" t="s">
        <v>1708</v>
      </c>
      <c r="J488" s="99">
        <v>1.25E-4</v>
      </c>
      <c r="K488" t="s">
        <v>2225</v>
      </c>
      <c r="L488" t="s">
        <v>1758</v>
      </c>
      <c r="M488" t="str">
        <f t="shared" si="7"/>
        <v>CH₄NA</v>
      </c>
    </row>
    <row r="489" spans="1:13" x14ac:dyDescent="0.25">
      <c r="A489">
        <v>3</v>
      </c>
      <c r="B489" t="s">
        <v>2221</v>
      </c>
      <c r="C489" t="s">
        <v>2222</v>
      </c>
      <c r="D489" t="s">
        <v>2223</v>
      </c>
      <c r="G489" t="s">
        <v>2224</v>
      </c>
      <c r="H489" t="s">
        <v>91</v>
      </c>
      <c r="I489" t="s">
        <v>1709</v>
      </c>
      <c r="J489" s="99">
        <v>2.1250000000000002E-3</v>
      </c>
      <c r="K489" t="s">
        <v>2225</v>
      </c>
      <c r="L489" t="s">
        <v>1758</v>
      </c>
      <c r="M489" t="str">
        <f t="shared" si="7"/>
        <v>N₂ONA</v>
      </c>
    </row>
    <row r="490" spans="1:13" x14ac:dyDescent="0.25">
      <c r="A490">
        <v>3</v>
      </c>
      <c r="B490" t="s">
        <v>2221</v>
      </c>
      <c r="C490" t="s">
        <v>2222</v>
      </c>
      <c r="D490" t="s">
        <v>2223</v>
      </c>
      <c r="G490" t="s">
        <v>2226</v>
      </c>
      <c r="H490" t="s">
        <v>91</v>
      </c>
      <c r="I490" t="s">
        <v>1705</v>
      </c>
      <c r="J490" s="99">
        <v>2.0624096000000001E-2</v>
      </c>
      <c r="K490" t="s">
        <v>2227</v>
      </c>
      <c r="L490" t="s">
        <v>1679</v>
      </c>
      <c r="M490" t="str">
        <f t="shared" si="7"/>
        <v>CO₂-ePublic_Transport_NZ_B_Elec</v>
      </c>
    </row>
    <row r="491" spans="1:13" x14ac:dyDescent="0.25">
      <c r="A491">
        <v>3</v>
      </c>
      <c r="B491" t="s">
        <v>2221</v>
      </c>
      <c r="C491" t="s">
        <v>2222</v>
      </c>
      <c r="D491" t="s">
        <v>2223</v>
      </c>
      <c r="G491" t="s">
        <v>2226</v>
      </c>
      <c r="H491" t="s">
        <v>91</v>
      </c>
      <c r="I491" t="s">
        <v>1707</v>
      </c>
      <c r="J491" s="99">
        <v>2.0053593299999999E-2</v>
      </c>
      <c r="K491" t="s">
        <v>2227</v>
      </c>
      <c r="L491" t="s">
        <v>1679</v>
      </c>
      <c r="M491" t="str">
        <f t="shared" si="7"/>
        <v>CO₂Public_Transport_NZ_B_Elec</v>
      </c>
    </row>
    <row r="492" spans="1:13" x14ac:dyDescent="0.25">
      <c r="A492">
        <v>3</v>
      </c>
      <c r="B492" t="s">
        <v>2221</v>
      </c>
      <c r="C492" t="s">
        <v>2222</v>
      </c>
      <c r="D492" t="s">
        <v>2223</v>
      </c>
      <c r="G492" t="s">
        <v>2226</v>
      </c>
      <c r="H492" t="s">
        <v>91</v>
      </c>
      <c r="I492" t="s">
        <v>1708</v>
      </c>
      <c r="J492" s="99">
        <v>5.3611000000000002E-4</v>
      </c>
      <c r="K492" t="s">
        <v>2227</v>
      </c>
      <c r="L492" t="s">
        <v>1679</v>
      </c>
      <c r="M492" t="str">
        <f t="shared" si="7"/>
        <v>CH₄Public_Transport_NZ_B_Elec</v>
      </c>
    </row>
    <row r="493" spans="1:13" x14ac:dyDescent="0.25">
      <c r="A493">
        <v>3</v>
      </c>
      <c r="B493" t="s">
        <v>2221</v>
      </c>
      <c r="C493" t="s">
        <v>2222</v>
      </c>
      <c r="D493" t="s">
        <v>2223</v>
      </c>
      <c r="G493" t="s">
        <v>2226</v>
      </c>
      <c r="H493" t="s">
        <v>91</v>
      </c>
      <c r="I493" t="s">
        <v>1709</v>
      </c>
      <c r="J493" s="99">
        <v>3.43928E-5</v>
      </c>
      <c r="K493" t="s">
        <v>2227</v>
      </c>
      <c r="L493" t="s">
        <v>1679</v>
      </c>
      <c r="M493" t="str">
        <f t="shared" si="7"/>
        <v>N₂OPublic_Transport_NZ_B_Elec</v>
      </c>
    </row>
    <row r="494" spans="1:13" x14ac:dyDescent="0.25">
      <c r="A494">
        <v>3</v>
      </c>
      <c r="B494" t="s">
        <v>2221</v>
      </c>
      <c r="C494" t="s">
        <v>2222</v>
      </c>
      <c r="D494" t="s">
        <v>2223</v>
      </c>
      <c r="G494" t="s">
        <v>2228</v>
      </c>
      <c r="H494" t="s">
        <v>91</v>
      </c>
      <c r="I494" t="s">
        <v>1705</v>
      </c>
      <c r="J494" s="99">
        <v>0.17005758970000001</v>
      </c>
      <c r="K494" t="s">
        <v>2229</v>
      </c>
      <c r="L494" t="s">
        <v>1603</v>
      </c>
      <c r="M494" t="str">
        <f t="shared" si="7"/>
        <v>CO₂-ePublic_Transport_NZ_Bdiesel</v>
      </c>
    </row>
    <row r="495" spans="1:13" x14ac:dyDescent="0.25">
      <c r="A495">
        <v>3</v>
      </c>
      <c r="B495" t="s">
        <v>2221</v>
      </c>
      <c r="C495" t="s">
        <v>2222</v>
      </c>
      <c r="D495" t="s">
        <v>2223</v>
      </c>
      <c r="G495" t="s">
        <v>2228</v>
      </c>
      <c r="H495" t="s">
        <v>91</v>
      </c>
      <c r="I495" t="s">
        <v>1707</v>
      </c>
      <c r="J495" s="99">
        <v>0.1674311876</v>
      </c>
      <c r="K495" t="s">
        <v>2229</v>
      </c>
      <c r="L495" t="s">
        <v>1603</v>
      </c>
      <c r="M495" t="str">
        <f t="shared" si="7"/>
        <v>CO₂Public_Transport_NZ_Bdiesel</v>
      </c>
    </row>
    <row r="496" spans="1:13" x14ac:dyDescent="0.25">
      <c r="A496">
        <v>3</v>
      </c>
      <c r="B496" t="s">
        <v>2221</v>
      </c>
      <c r="C496" t="s">
        <v>2222</v>
      </c>
      <c r="D496" t="s">
        <v>2223</v>
      </c>
      <c r="G496" t="s">
        <v>2228</v>
      </c>
      <c r="H496" t="s">
        <v>91</v>
      </c>
      <c r="I496" t="s">
        <v>1708</v>
      </c>
      <c r="J496" s="99">
        <v>2.509872E-4</v>
      </c>
      <c r="K496" t="s">
        <v>2229</v>
      </c>
      <c r="L496" t="s">
        <v>1603</v>
      </c>
      <c r="M496" t="str">
        <f t="shared" si="7"/>
        <v>CH₄Public_Transport_NZ_Bdiesel</v>
      </c>
    </row>
    <row r="497" spans="1:13" x14ac:dyDescent="0.25">
      <c r="A497">
        <v>3</v>
      </c>
      <c r="B497" t="s">
        <v>2221</v>
      </c>
      <c r="C497" t="s">
        <v>2222</v>
      </c>
      <c r="D497" t="s">
        <v>2223</v>
      </c>
      <c r="G497" t="s">
        <v>2228</v>
      </c>
      <c r="H497" t="s">
        <v>91</v>
      </c>
      <c r="I497" t="s">
        <v>1709</v>
      </c>
      <c r="J497" s="99">
        <v>2.3754149E-3</v>
      </c>
      <c r="K497" t="s">
        <v>2229</v>
      </c>
      <c r="L497" t="s">
        <v>1603</v>
      </c>
      <c r="M497" t="str">
        <f t="shared" si="7"/>
        <v>N₂OPublic_Transport_NZ_Bdiesel</v>
      </c>
    </row>
    <row r="498" spans="1:13" x14ac:dyDescent="0.25">
      <c r="A498">
        <v>3</v>
      </c>
      <c r="B498" t="s">
        <v>2221</v>
      </c>
      <c r="C498" t="s">
        <v>2222</v>
      </c>
      <c r="D498" t="s">
        <v>2223</v>
      </c>
      <c r="G498" t="s">
        <v>2230</v>
      </c>
      <c r="H498" t="s">
        <v>91</v>
      </c>
      <c r="I498" t="s">
        <v>1705</v>
      </c>
      <c r="J498" s="99">
        <v>3.7118571199999999E-2</v>
      </c>
      <c r="K498" t="s">
        <v>2231</v>
      </c>
      <c r="L498" t="e">
        <v>#N/A</v>
      </c>
      <c r="M498" t="e">
        <f t="shared" si="7"/>
        <v>#N/A</v>
      </c>
    </row>
    <row r="499" spans="1:13" x14ac:dyDescent="0.25">
      <c r="A499">
        <v>3</v>
      </c>
      <c r="B499" t="s">
        <v>2221</v>
      </c>
      <c r="C499" t="s">
        <v>2222</v>
      </c>
      <c r="D499" t="s">
        <v>2223</v>
      </c>
      <c r="G499" t="s">
        <v>2230</v>
      </c>
      <c r="H499" t="s">
        <v>91</v>
      </c>
      <c r="I499" t="s">
        <v>1707</v>
      </c>
      <c r="J499" s="99">
        <v>3.6125598799999999E-2</v>
      </c>
      <c r="K499" t="s">
        <v>2231</v>
      </c>
      <c r="L499" t="e">
        <v>#N/A</v>
      </c>
      <c r="M499" t="e">
        <f t="shared" si="7"/>
        <v>#N/A</v>
      </c>
    </row>
    <row r="500" spans="1:13" x14ac:dyDescent="0.25">
      <c r="A500">
        <v>3</v>
      </c>
      <c r="B500" t="s">
        <v>2221</v>
      </c>
      <c r="C500" t="s">
        <v>2222</v>
      </c>
      <c r="D500" t="s">
        <v>2223</v>
      </c>
      <c r="G500" t="s">
        <v>2230</v>
      </c>
      <c r="H500" t="s">
        <v>91</v>
      </c>
      <c r="I500" t="s">
        <v>1708</v>
      </c>
      <c r="J500" s="99">
        <v>9.2781709999999998E-4</v>
      </c>
      <c r="K500" t="s">
        <v>2231</v>
      </c>
      <c r="L500" t="e">
        <v>#N/A</v>
      </c>
      <c r="M500" t="e">
        <f t="shared" si="7"/>
        <v>#N/A</v>
      </c>
    </row>
    <row r="501" spans="1:13" x14ac:dyDescent="0.25">
      <c r="A501">
        <v>3</v>
      </c>
      <c r="B501" t="s">
        <v>2221</v>
      </c>
      <c r="C501" t="s">
        <v>2222</v>
      </c>
      <c r="D501" t="s">
        <v>2223</v>
      </c>
      <c r="G501" t="s">
        <v>2230</v>
      </c>
      <c r="H501" t="s">
        <v>91</v>
      </c>
      <c r="I501" t="s">
        <v>1709</v>
      </c>
      <c r="J501" s="99">
        <v>6.5155300000000003E-5</v>
      </c>
      <c r="K501" t="s">
        <v>2231</v>
      </c>
      <c r="L501" t="e">
        <v>#N/A</v>
      </c>
      <c r="M501" t="e">
        <f t="shared" si="7"/>
        <v>#N/A</v>
      </c>
    </row>
    <row r="502" spans="1:13" x14ac:dyDescent="0.25">
      <c r="A502">
        <v>3</v>
      </c>
      <c r="B502" t="s">
        <v>2221</v>
      </c>
      <c r="C502" t="s">
        <v>2222</v>
      </c>
      <c r="D502" t="s">
        <v>2223</v>
      </c>
      <c r="G502" t="s">
        <v>2232</v>
      </c>
      <c r="H502" t="s">
        <v>91</v>
      </c>
      <c r="I502" t="s">
        <v>1705</v>
      </c>
      <c r="J502" s="99">
        <v>0.15458797560000001</v>
      </c>
      <c r="K502" t="s">
        <v>2233</v>
      </c>
      <c r="L502" t="s">
        <v>1758</v>
      </c>
      <c r="M502" t="str">
        <f t="shared" si="7"/>
        <v>CO₂-eNA</v>
      </c>
    </row>
    <row r="503" spans="1:13" x14ac:dyDescent="0.25">
      <c r="A503">
        <v>3</v>
      </c>
      <c r="B503" t="s">
        <v>2221</v>
      </c>
      <c r="C503" t="s">
        <v>2222</v>
      </c>
      <c r="D503" t="s">
        <v>2223</v>
      </c>
      <c r="G503" t="s">
        <v>2232</v>
      </c>
      <c r="H503" t="s">
        <v>91</v>
      </c>
      <c r="I503" t="s">
        <v>1707</v>
      </c>
      <c r="J503" s="99">
        <v>0.1521743592</v>
      </c>
      <c r="K503" t="s">
        <v>2233</v>
      </c>
      <c r="L503" t="s">
        <v>1758</v>
      </c>
      <c r="M503" t="str">
        <f t="shared" si="7"/>
        <v>CO₂NA</v>
      </c>
    </row>
    <row r="504" spans="1:13" x14ac:dyDescent="0.25">
      <c r="A504">
        <v>3</v>
      </c>
      <c r="B504" t="s">
        <v>2221</v>
      </c>
      <c r="C504" t="s">
        <v>2222</v>
      </c>
      <c r="D504" t="s">
        <v>2223</v>
      </c>
      <c r="G504" t="s">
        <v>2232</v>
      </c>
      <c r="H504" t="s">
        <v>91</v>
      </c>
      <c r="I504" t="s">
        <v>1708</v>
      </c>
      <c r="J504" s="99">
        <v>2.8060010000000002E-4</v>
      </c>
      <c r="K504" t="s">
        <v>2233</v>
      </c>
      <c r="L504" t="s">
        <v>1758</v>
      </c>
      <c r="M504" t="str">
        <f t="shared" si="7"/>
        <v>CH₄NA</v>
      </c>
    </row>
    <row r="505" spans="1:13" x14ac:dyDescent="0.25">
      <c r="A505">
        <v>3</v>
      </c>
      <c r="B505" t="s">
        <v>2221</v>
      </c>
      <c r="C505" t="s">
        <v>2222</v>
      </c>
      <c r="D505" t="s">
        <v>2223</v>
      </c>
      <c r="G505" t="s">
        <v>2232</v>
      </c>
      <c r="H505" t="s">
        <v>91</v>
      </c>
      <c r="I505" t="s">
        <v>1709</v>
      </c>
      <c r="J505" s="99">
        <v>2.1330163999999999E-3</v>
      </c>
      <c r="K505" t="s">
        <v>2233</v>
      </c>
      <c r="L505" t="s">
        <v>1758</v>
      </c>
      <c r="M505" t="str">
        <f t="shared" si="7"/>
        <v>N₂ONA</v>
      </c>
    </row>
    <row r="506" spans="1:13" x14ac:dyDescent="0.25">
      <c r="A506">
        <v>3</v>
      </c>
      <c r="B506" t="s">
        <v>2221</v>
      </c>
      <c r="C506" t="s">
        <v>2222</v>
      </c>
      <c r="D506" t="s">
        <v>2234</v>
      </c>
      <c r="G506" t="s">
        <v>2235</v>
      </c>
      <c r="H506" t="s">
        <v>91</v>
      </c>
      <c r="I506" t="s">
        <v>1705</v>
      </c>
      <c r="J506" s="99">
        <v>2.02225932E-2</v>
      </c>
      <c r="K506" t="s">
        <v>2236</v>
      </c>
      <c r="L506" t="s">
        <v>1605</v>
      </c>
      <c r="M506" t="str">
        <f t="shared" si="7"/>
        <v>CO₂-ePublic_Transport_NZ_TmetroE</v>
      </c>
    </row>
    <row r="507" spans="1:13" x14ac:dyDescent="0.25">
      <c r="A507">
        <v>3</v>
      </c>
      <c r="B507" t="s">
        <v>2221</v>
      </c>
      <c r="C507" t="s">
        <v>2222</v>
      </c>
      <c r="D507" t="s">
        <v>2234</v>
      </c>
      <c r="G507" t="s">
        <v>2235</v>
      </c>
      <c r="H507" t="s">
        <v>91</v>
      </c>
      <c r="I507" t="s">
        <v>1707</v>
      </c>
      <c r="J507" s="99">
        <v>1.9677095700000001E-2</v>
      </c>
      <c r="K507" t="s">
        <v>2236</v>
      </c>
      <c r="L507" t="s">
        <v>1605</v>
      </c>
      <c r="M507" t="str">
        <f t="shared" si="7"/>
        <v>CO₂Public_Transport_NZ_TmetroE</v>
      </c>
    </row>
    <row r="508" spans="1:13" x14ac:dyDescent="0.25">
      <c r="A508">
        <v>3</v>
      </c>
      <c r="B508" t="s">
        <v>2221</v>
      </c>
      <c r="C508" t="s">
        <v>2222</v>
      </c>
      <c r="D508" t="s">
        <v>2234</v>
      </c>
      <c r="G508" t="s">
        <v>2235</v>
      </c>
      <c r="H508" t="s">
        <v>91</v>
      </c>
      <c r="I508" t="s">
        <v>1708</v>
      </c>
      <c r="J508" s="99">
        <v>5.132286E-4</v>
      </c>
      <c r="K508" t="s">
        <v>2236</v>
      </c>
      <c r="L508" t="s">
        <v>1605</v>
      </c>
      <c r="M508" t="str">
        <f t="shared" si="7"/>
        <v>CH₄Public_Transport_NZ_TmetroE</v>
      </c>
    </row>
    <row r="509" spans="1:13" x14ac:dyDescent="0.25">
      <c r="A509">
        <v>3</v>
      </c>
      <c r="B509" t="s">
        <v>2221</v>
      </c>
      <c r="C509" t="s">
        <v>2222</v>
      </c>
      <c r="D509" t="s">
        <v>2234</v>
      </c>
      <c r="G509" t="s">
        <v>2235</v>
      </c>
      <c r="H509" t="s">
        <v>91</v>
      </c>
      <c r="I509" t="s">
        <v>1709</v>
      </c>
      <c r="J509" s="99">
        <v>3.2268799999999998E-5</v>
      </c>
      <c r="K509" t="s">
        <v>2236</v>
      </c>
      <c r="L509" t="s">
        <v>1605</v>
      </c>
      <c r="M509" t="str">
        <f t="shared" si="7"/>
        <v>N₂OPublic_Transport_NZ_TmetroE</v>
      </c>
    </row>
    <row r="510" spans="1:13" x14ac:dyDescent="0.25">
      <c r="A510">
        <v>3</v>
      </c>
      <c r="B510" t="s">
        <v>2221</v>
      </c>
      <c r="C510" t="s">
        <v>2222</v>
      </c>
      <c r="D510" t="s">
        <v>2234</v>
      </c>
      <c r="G510" t="s">
        <v>2237</v>
      </c>
      <c r="H510" t="s">
        <v>91</v>
      </c>
      <c r="I510" t="s">
        <v>1705</v>
      </c>
      <c r="J510" s="99">
        <v>0.27485637800000001</v>
      </c>
      <c r="K510" t="s">
        <v>2238</v>
      </c>
      <c r="L510" t="s">
        <v>1666</v>
      </c>
      <c r="M510" t="str">
        <f t="shared" si="7"/>
        <v>CO₂-ePublic_Transport_NZ_TmetroD</v>
      </c>
    </row>
    <row r="511" spans="1:13" x14ac:dyDescent="0.25">
      <c r="A511">
        <v>3</v>
      </c>
      <c r="B511" t="s">
        <v>2221</v>
      </c>
      <c r="C511" t="s">
        <v>2222</v>
      </c>
      <c r="D511" t="s">
        <v>2234</v>
      </c>
      <c r="G511" t="s">
        <v>2237</v>
      </c>
      <c r="H511" t="s">
        <v>91</v>
      </c>
      <c r="I511" t="s">
        <v>1707</v>
      </c>
      <c r="J511" s="99">
        <v>0.27061144320000002</v>
      </c>
      <c r="K511" t="s">
        <v>2238</v>
      </c>
      <c r="L511" t="s">
        <v>1666</v>
      </c>
      <c r="M511" t="str">
        <f t="shared" si="7"/>
        <v>CO₂Public_Transport_NZ_TmetroD</v>
      </c>
    </row>
    <row r="512" spans="1:13" x14ac:dyDescent="0.25">
      <c r="A512">
        <v>3</v>
      </c>
      <c r="B512" t="s">
        <v>2221</v>
      </c>
      <c r="C512" t="s">
        <v>2222</v>
      </c>
      <c r="D512" t="s">
        <v>2234</v>
      </c>
      <c r="G512" t="s">
        <v>2237</v>
      </c>
      <c r="H512" t="s">
        <v>91</v>
      </c>
      <c r="I512" t="s">
        <v>1708</v>
      </c>
      <c r="J512" s="99">
        <v>4.0565929999999999E-4</v>
      </c>
      <c r="K512" t="s">
        <v>2238</v>
      </c>
      <c r="L512" t="s">
        <v>1666</v>
      </c>
      <c r="M512" t="str">
        <f t="shared" si="7"/>
        <v>CH₄Public_Transport_NZ_TmetroD</v>
      </c>
    </row>
    <row r="513" spans="1:13" x14ac:dyDescent="0.25">
      <c r="A513">
        <v>3</v>
      </c>
      <c r="B513" t="s">
        <v>2221</v>
      </c>
      <c r="C513" t="s">
        <v>2222</v>
      </c>
      <c r="D513" t="s">
        <v>2234</v>
      </c>
      <c r="G513" t="s">
        <v>2237</v>
      </c>
      <c r="H513" t="s">
        <v>91</v>
      </c>
      <c r="I513" t="s">
        <v>1709</v>
      </c>
      <c r="J513" s="99">
        <v>3.8392754999999998E-3</v>
      </c>
      <c r="K513" t="s">
        <v>2238</v>
      </c>
      <c r="L513" t="s">
        <v>1666</v>
      </c>
      <c r="M513" t="str">
        <f t="shared" si="7"/>
        <v>N₂OPublic_Transport_NZ_TmetroD</v>
      </c>
    </row>
    <row r="514" spans="1:13" x14ac:dyDescent="0.25">
      <c r="A514">
        <v>3</v>
      </c>
      <c r="B514" t="s">
        <v>2221</v>
      </c>
      <c r="C514" t="s">
        <v>2222</v>
      </c>
      <c r="D514" t="s">
        <v>2234</v>
      </c>
      <c r="G514" t="s">
        <v>2239</v>
      </c>
      <c r="H514" t="s">
        <v>91</v>
      </c>
      <c r="I514" t="s">
        <v>1705</v>
      </c>
      <c r="J514" s="99">
        <v>2.6817081900000001E-2</v>
      </c>
      <c r="K514" t="s">
        <v>2240</v>
      </c>
      <c r="L514" t="e">
        <v>#N/A</v>
      </c>
      <c r="M514" t="e">
        <f t="shared" si="7"/>
        <v>#N/A</v>
      </c>
    </row>
    <row r="515" spans="1:13" x14ac:dyDescent="0.25">
      <c r="A515">
        <v>3</v>
      </c>
      <c r="B515" t="s">
        <v>2221</v>
      </c>
      <c r="C515" t="s">
        <v>2222</v>
      </c>
      <c r="D515" t="s">
        <v>2234</v>
      </c>
      <c r="G515" t="s">
        <v>2239</v>
      </c>
      <c r="H515" t="s">
        <v>91</v>
      </c>
      <c r="I515" t="s">
        <v>1707</v>
      </c>
      <c r="J515" s="99">
        <v>2.6175776599999999E-2</v>
      </c>
      <c r="K515" t="s">
        <v>2240</v>
      </c>
      <c r="L515" t="e">
        <v>#N/A</v>
      </c>
      <c r="M515" t="e">
        <f t="shared" ref="M515:M578" si="8">I515&amp;L515</f>
        <v>#N/A</v>
      </c>
    </row>
    <row r="516" spans="1:13" x14ac:dyDescent="0.25">
      <c r="A516">
        <v>3</v>
      </c>
      <c r="B516" t="s">
        <v>2221</v>
      </c>
      <c r="C516" t="s">
        <v>2222</v>
      </c>
      <c r="D516" t="s">
        <v>2234</v>
      </c>
      <c r="G516" t="s">
        <v>2239</v>
      </c>
      <c r="H516" t="s">
        <v>91</v>
      </c>
      <c r="I516" t="s">
        <v>1708</v>
      </c>
      <c r="J516" s="99">
        <v>5.104428E-4</v>
      </c>
      <c r="K516" t="s">
        <v>2240</v>
      </c>
      <c r="L516" t="e">
        <v>#N/A</v>
      </c>
      <c r="M516" t="e">
        <f t="shared" si="8"/>
        <v>#N/A</v>
      </c>
    </row>
    <row r="517" spans="1:13" x14ac:dyDescent="0.25">
      <c r="A517">
        <v>3</v>
      </c>
      <c r="B517" t="s">
        <v>2221</v>
      </c>
      <c r="C517" t="s">
        <v>2222</v>
      </c>
      <c r="D517" t="s">
        <v>2234</v>
      </c>
      <c r="G517" t="s">
        <v>2239</v>
      </c>
      <c r="H517" t="s">
        <v>91</v>
      </c>
      <c r="I517" t="s">
        <v>1709</v>
      </c>
      <c r="J517" s="99">
        <v>1.3086240000000001E-4</v>
      </c>
      <c r="K517" t="s">
        <v>2240</v>
      </c>
      <c r="L517" t="e">
        <v>#N/A</v>
      </c>
      <c r="M517" t="e">
        <f t="shared" si="8"/>
        <v>#N/A</v>
      </c>
    </row>
    <row r="518" spans="1:13" x14ac:dyDescent="0.25">
      <c r="A518">
        <v>3</v>
      </c>
      <c r="B518" t="s">
        <v>2221</v>
      </c>
      <c r="C518" t="s">
        <v>2222</v>
      </c>
      <c r="D518" t="s">
        <v>2241</v>
      </c>
      <c r="G518" t="s">
        <v>2242</v>
      </c>
      <c r="H518" t="s">
        <v>91</v>
      </c>
      <c r="I518" t="s">
        <v>1705</v>
      </c>
      <c r="J518" s="99">
        <v>0.3462605439</v>
      </c>
      <c r="K518" t="s">
        <v>2243</v>
      </c>
      <c r="L518" t="e">
        <v>#N/A</v>
      </c>
      <c r="M518" t="e">
        <f t="shared" si="8"/>
        <v>#N/A</v>
      </c>
    </row>
    <row r="519" spans="1:13" x14ac:dyDescent="0.25">
      <c r="A519">
        <v>3</v>
      </c>
      <c r="B519" t="s">
        <v>2221</v>
      </c>
      <c r="C519" t="s">
        <v>2222</v>
      </c>
      <c r="D519" t="s">
        <v>2241</v>
      </c>
      <c r="G519" t="s">
        <v>2242</v>
      </c>
      <c r="H519" t="s">
        <v>91</v>
      </c>
      <c r="I519" t="s">
        <v>1707</v>
      </c>
      <c r="J519" s="99">
        <v>0.34091282940000001</v>
      </c>
      <c r="K519" t="s">
        <v>2243</v>
      </c>
      <c r="L519" t="e">
        <v>#N/A</v>
      </c>
      <c r="M519" t="e">
        <f t="shared" si="8"/>
        <v>#N/A</v>
      </c>
    </row>
    <row r="520" spans="1:13" x14ac:dyDescent="0.25">
      <c r="A520">
        <v>3</v>
      </c>
      <c r="B520" t="s">
        <v>2221</v>
      </c>
      <c r="C520" t="s">
        <v>2222</v>
      </c>
      <c r="D520" t="s">
        <v>2241</v>
      </c>
      <c r="G520" t="s">
        <v>2242</v>
      </c>
      <c r="H520" t="s">
        <v>91</v>
      </c>
      <c r="I520" t="s">
        <v>1708</v>
      </c>
      <c r="J520" s="99">
        <v>5.1104440000000002E-4</v>
      </c>
      <c r="K520" t="s">
        <v>2243</v>
      </c>
      <c r="L520" t="e">
        <v>#N/A</v>
      </c>
      <c r="M520" t="e">
        <f t="shared" si="8"/>
        <v>#N/A</v>
      </c>
    </row>
    <row r="521" spans="1:13" x14ac:dyDescent="0.25">
      <c r="A521">
        <v>3</v>
      </c>
      <c r="B521" t="s">
        <v>2221</v>
      </c>
      <c r="C521" t="s">
        <v>2222</v>
      </c>
      <c r="D521" t="s">
        <v>2241</v>
      </c>
      <c r="G521" t="s">
        <v>2242</v>
      </c>
      <c r="H521" t="s">
        <v>91</v>
      </c>
      <c r="I521" t="s">
        <v>1709</v>
      </c>
      <c r="J521" s="99">
        <v>4.8366701E-3</v>
      </c>
      <c r="K521" t="s">
        <v>2243</v>
      </c>
      <c r="L521" t="e">
        <v>#N/A</v>
      </c>
      <c r="M521" t="e">
        <f t="shared" si="8"/>
        <v>#N/A</v>
      </c>
    </row>
    <row r="522" spans="1:13" x14ac:dyDescent="0.25">
      <c r="A522">
        <v>3</v>
      </c>
      <c r="B522" t="s">
        <v>2221</v>
      </c>
      <c r="C522" t="s">
        <v>2244</v>
      </c>
      <c r="D522" t="s">
        <v>2245</v>
      </c>
      <c r="E522" t="s">
        <v>2246</v>
      </c>
      <c r="G522" t="s">
        <v>2247</v>
      </c>
      <c r="H522" t="s">
        <v>170</v>
      </c>
      <c r="I522" t="s">
        <v>1705</v>
      </c>
      <c r="J522" s="99">
        <v>0.18879556149999999</v>
      </c>
      <c r="K522" t="s">
        <v>2248</v>
      </c>
      <c r="L522" t="e">
        <v>#N/A</v>
      </c>
      <c r="M522" t="e">
        <f t="shared" si="8"/>
        <v>#N/A</v>
      </c>
    </row>
    <row r="523" spans="1:13" x14ac:dyDescent="0.25">
      <c r="A523">
        <v>3</v>
      </c>
      <c r="B523" t="s">
        <v>2221</v>
      </c>
      <c r="C523" t="s">
        <v>2244</v>
      </c>
      <c r="D523" t="s">
        <v>2245</v>
      </c>
      <c r="E523" t="s">
        <v>2246</v>
      </c>
      <c r="G523" t="s">
        <v>2247</v>
      </c>
      <c r="H523" t="s">
        <v>170</v>
      </c>
      <c r="I523" t="s">
        <v>1707</v>
      </c>
      <c r="J523" s="99">
        <v>0.18087299500000001</v>
      </c>
      <c r="K523" t="s">
        <v>2248</v>
      </c>
      <c r="L523" t="e">
        <v>#N/A</v>
      </c>
      <c r="M523" t="e">
        <f t="shared" si="8"/>
        <v>#N/A</v>
      </c>
    </row>
    <row r="524" spans="1:13" x14ac:dyDescent="0.25">
      <c r="A524">
        <v>3</v>
      </c>
      <c r="B524" t="s">
        <v>2221</v>
      </c>
      <c r="C524" t="s">
        <v>2244</v>
      </c>
      <c r="D524" t="s">
        <v>2245</v>
      </c>
      <c r="E524" t="s">
        <v>2246</v>
      </c>
      <c r="G524" t="s">
        <v>2247</v>
      </c>
      <c r="H524" t="s">
        <v>170</v>
      </c>
      <c r="I524" t="s">
        <v>1708</v>
      </c>
      <c r="J524" s="99">
        <v>2.4048788999999999E-3</v>
      </c>
      <c r="K524" t="s">
        <v>2248</v>
      </c>
      <c r="L524" t="e">
        <v>#N/A</v>
      </c>
      <c r="M524" t="e">
        <f t="shared" si="8"/>
        <v>#N/A</v>
      </c>
    </row>
    <row r="525" spans="1:13" x14ac:dyDescent="0.25">
      <c r="A525">
        <v>3</v>
      </c>
      <c r="B525" t="s">
        <v>2221</v>
      </c>
      <c r="C525" t="s">
        <v>2244</v>
      </c>
      <c r="D525" t="s">
        <v>2245</v>
      </c>
      <c r="E525" t="s">
        <v>2246</v>
      </c>
      <c r="G525" t="s">
        <v>2247</v>
      </c>
      <c r="H525" t="s">
        <v>170</v>
      </c>
      <c r="I525" t="s">
        <v>1709</v>
      </c>
      <c r="J525" s="99">
        <v>5.5176875999999996E-3</v>
      </c>
      <c r="K525" t="s">
        <v>2248</v>
      </c>
      <c r="L525" t="e">
        <v>#N/A</v>
      </c>
      <c r="M525" t="e">
        <f t="shared" si="8"/>
        <v>#N/A</v>
      </c>
    </row>
    <row r="526" spans="1:13" x14ac:dyDescent="0.25">
      <c r="A526">
        <v>3</v>
      </c>
      <c r="B526" t="s">
        <v>2221</v>
      </c>
      <c r="C526" t="s">
        <v>2244</v>
      </c>
      <c r="D526" t="s">
        <v>2245</v>
      </c>
      <c r="E526" t="s">
        <v>2246</v>
      </c>
      <c r="G526" t="s">
        <v>2249</v>
      </c>
      <c r="H526" t="s">
        <v>170</v>
      </c>
      <c r="I526" t="s">
        <v>1705</v>
      </c>
      <c r="J526" s="99">
        <v>0.1953932558</v>
      </c>
      <c r="K526" t="s">
        <v>2250</v>
      </c>
      <c r="L526" t="e">
        <v>#N/A</v>
      </c>
      <c r="M526" t="e">
        <f t="shared" si="8"/>
        <v>#N/A</v>
      </c>
    </row>
    <row r="527" spans="1:13" x14ac:dyDescent="0.25">
      <c r="A527">
        <v>3</v>
      </c>
      <c r="B527" t="s">
        <v>2221</v>
      </c>
      <c r="C527" t="s">
        <v>2244</v>
      </c>
      <c r="D527" t="s">
        <v>2245</v>
      </c>
      <c r="E527" t="s">
        <v>2246</v>
      </c>
      <c r="G527" t="s">
        <v>2249</v>
      </c>
      <c r="H527" t="s">
        <v>170</v>
      </c>
      <c r="I527" t="s">
        <v>1707</v>
      </c>
      <c r="J527" s="99">
        <v>0.18719382540000001</v>
      </c>
      <c r="K527" t="s">
        <v>2250</v>
      </c>
      <c r="L527" t="e">
        <v>#N/A</v>
      </c>
      <c r="M527" t="e">
        <f t="shared" si="8"/>
        <v>#N/A</v>
      </c>
    </row>
    <row r="528" spans="1:13" x14ac:dyDescent="0.25">
      <c r="A528">
        <v>3</v>
      </c>
      <c r="B528" t="s">
        <v>2221</v>
      </c>
      <c r="C528" t="s">
        <v>2244</v>
      </c>
      <c r="D528" t="s">
        <v>2245</v>
      </c>
      <c r="E528" t="s">
        <v>2246</v>
      </c>
      <c r="G528" t="s">
        <v>2249</v>
      </c>
      <c r="H528" t="s">
        <v>170</v>
      </c>
      <c r="I528" t="s">
        <v>1708</v>
      </c>
      <c r="J528" s="99">
        <v>2.4889204000000001E-3</v>
      </c>
      <c r="K528" t="s">
        <v>2250</v>
      </c>
      <c r="L528" t="e">
        <v>#N/A</v>
      </c>
      <c r="M528" t="e">
        <f t="shared" si="8"/>
        <v>#N/A</v>
      </c>
    </row>
    <row r="529" spans="1:13" x14ac:dyDescent="0.25">
      <c r="A529">
        <v>3</v>
      </c>
      <c r="B529" t="s">
        <v>2221</v>
      </c>
      <c r="C529" t="s">
        <v>2244</v>
      </c>
      <c r="D529" t="s">
        <v>2245</v>
      </c>
      <c r="E529" t="s">
        <v>2246</v>
      </c>
      <c r="G529" t="s">
        <v>2249</v>
      </c>
      <c r="H529" t="s">
        <v>170</v>
      </c>
      <c r="I529" t="s">
        <v>1709</v>
      </c>
      <c r="J529" s="99">
        <v>5.7105100000000002E-3</v>
      </c>
      <c r="K529" t="s">
        <v>2250</v>
      </c>
      <c r="L529" t="e">
        <v>#N/A</v>
      </c>
      <c r="M529" t="e">
        <f t="shared" si="8"/>
        <v>#N/A</v>
      </c>
    </row>
    <row r="530" spans="1:13" x14ac:dyDescent="0.25">
      <c r="A530">
        <v>3</v>
      </c>
      <c r="B530" t="s">
        <v>2221</v>
      </c>
      <c r="C530" t="s">
        <v>2244</v>
      </c>
      <c r="D530" t="s">
        <v>2245</v>
      </c>
      <c r="E530" t="s">
        <v>2246</v>
      </c>
      <c r="G530" t="s">
        <v>2251</v>
      </c>
      <c r="H530" t="s">
        <v>170</v>
      </c>
      <c r="I530" t="s">
        <v>1705</v>
      </c>
      <c r="J530" s="99">
        <v>0.2200077309</v>
      </c>
      <c r="K530" t="s">
        <v>2252</v>
      </c>
      <c r="L530" t="e">
        <v>#N/A</v>
      </c>
      <c r="M530" t="e">
        <f t="shared" si="8"/>
        <v>#N/A</v>
      </c>
    </row>
    <row r="531" spans="1:13" x14ac:dyDescent="0.25">
      <c r="A531">
        <v>3</v>
      </c>
      <c r="B531" t="s">
        <v>2221</v>
      </c>
      <c r="C531" t="s">
        <v>2244</v>
      </c>
      <c r="D531" t="s">
        <v>2245</v>
      </c>
      <c r="E531" t="s">
        <v>2246</v>
      </c>
      <c r="G531" t="s">
        <v>2251</v>
      </c>
      <c r="H531" t="s">
        <v>170</v>
      </c>
      <c r="I531" t="s">
        <v>1707</v>
      </c>
      <c r="J531" s="99">
        <v>0.21077538530000001</v>
      </c>
      <c r="K531" t="s">
        <v>2252</v>
      </c>
      <c r="L531" t="e">
        <v>#N/A</v>
      </c>
      <c r="M531" t="e">
        <f t="shared" si="8"/>
        <v>#N/A</v>
      </c>
    </row>
    <row r="532" spans="1:13" x14ac:dyDescent="0.25">
      <c r="A532">
        <v>3</v>
      </c>
      <c r="B532" t="s">
        <v>2221</v>
      </c>
      <c r="C532" t="s">
        <v>2244</v>
      </c>
      <c r="D532" t="s">
        <v>2245</v>
      </c>
      <c r="E532" t="s">
        <v>2246</v>
      </c>
      <c r="G532" t="s">
        <v>2251</v>
      </c>
      <c r="H532" t="s">
        <v>170</v>
      </c>
      <c r="I532" t="s">
        <v>1708</v>
      </c>
      <c r="J532" s="99">
        <v>2.8024597E-3</v>
      </c>
      <c r="K532" t="s">
        <v>2252</v>
      </c>
      <c r="L532" t="e">
        <v>#N/A</v>
      </c>
      <c r="M532" t="e">
        <f t="shared" si="8"/>
        <v>#N/A</v>
      </c>
    </row>
    <row r="533" spans="1:13" x14ac:dyDescent="0.25">
      <c r="A533">
        <v>3</v>
      </c>
      <c r="B533" t="s">
        <v>2221</v>
      </c>
      <c r="C533" t="s">
        <v>2244</v>
      </c>
      <c r="D533" t="s">
        <v>2245</v>
      </c>
      <c r="E533" t="s">
        <v>2246</v>
      </c>
      <c r="G533" t="s">
        <v>2251</v>
      </c>
      <c r="H533" t="s">
        <v>170</v>
      </c>
      <c r="I533" t="s">
        <v>1709</v>
      </c>
      <c r="J533" s="99">
        <v>6.4298858999999996E-3</v>
      </c>
      <c r="K533" t="s">
        <v>2252</v>
      </c>
      <c r="L533" t="e">
        <v>#N/A</v>
      </c>
      <c r="M533" t="e">
        <f t="shared" si="8"/>
        <v>#N/A</v>
      </c>
    </row>
    <row r="534" spans="1:13" x14ac:dyDescent="0.25">
      <c r="A534">
        <v>3</v>
      </c>
      <c r="B534" t="s">
        <v>2221</v>
      </c>
      <c r="C534" t="s">
        <v>2244</v>
      </c>
      <c r="D534" t="s">
        <v>2245</v>
      </c>
      <c r="E534" t="s">
        <v>2246</v>
      </c>
      <c r="G534" t="s">
        <v>2253</v>
      </c>
      <c r="H534" t="s">
        <v>170</v>
      </c>
      <c r="I534" t="s">
        <v>1705</v>
      </c>
      <c r="J534" s="99">
        <v>0.2443684485</v>
      </c>
      <c r="K534" t="s">
        <v>2254</v>
      </c>
      <c r="L534" t="e">
        <v>#N/A</v>
      </c>
      <c r="M534" t="e">
        <f t="shared" si="8"/>
        <v>#N/A</v>
      </c>
    </row>
    <row r="535" spans="1:13" x14ac:dyDescent="0.25">
      <c r="A535">
        <v>3</v>
      </c>
      <c r="B535" t="s">
        <v>2221</v>
      </c>
      <c r="C535" t="s">
        <v>2244</v>
      </c>
      <c r="D535" t="s">
        <v>2245</v>
      </c>
      <c r="E535" t="s">
        <v>2246</v>
      </c>
      <c r="G535" t="s">
        <v>2253</v>
      </c>
      <c r="H535" t="s">
        <v>170</v>
      </c>
      <c r="I535" t="s">
        <v>1707</v>
      </c>
      <c r="J535" s="99">
        <v>0.23411383620000001</v>
      </c>
      <c r="K535" t="s">
        <v>2254</v>
      </c>
      <c r="L535" t="e">
        <v>#N/A</v>
      </c>
      <c r="M535" t="e">
        <f t="shared" si="8"/>
        <v>#N/A</v>
      </c>
    </row>
    <row r="536" spans="1:13" x14ac:dyDescent="0.25">
      <c r="A536">
        <v>3</v>
      </c>
      <c r="B536" t="s">
        <v>2221</v>
      </c>
      <c r="C536" t="s">
        <v>2244</v>
      </c>
      <c r="D536" t="s">
        <v>2245</v>
      </c>
      <c r="E536" t="s">
        <v>2246</v>
      </c>
      <c r="G536" t="s">
        <v>2253</v>
      </c>
      <c r="H536" t="s">
        <v>170</v>
      </c>
      <c r="I536" t="s">
        <v>1708</v>
      </c>
      <c r="J536" s="99">
        <v>3.1127667000000001E-3</v>
      </c>
      <c r="K536" t="s">
        <v>2254</v>
      </c>
      <c r="L536" t="e">
        <v>#N/A</v>
      </c>
      <c r="M536" t="e">
        <f t="shared" si="8"/>
        <v>#N/A</v>
      </c>
    </row>
    <row r="537" spans="1:13" x14ac:dyDescent="0.25">
      <c r="A537">
        <v>3</v>
      </c>
      <c r="B537" t="s">
        <v>2221</v>
      </c>
      <c r="C537" t="s">
        <v>2244</v>
      </c>
      <c r="D537" t="s">
        <v>2245</v>
      </c>
      <c r="E537" t="s">
        <v>2246</v>
      </c>
      <c r="G537" t="s">
        <v>2253</v>
      </c>
      <c r="H537" t="s">
        <v>170</v>
      </c>
      <c r="I537" t="s">
        <v>1709</v>
      </c>
      <c r="J537" s="99">
        <v>7.1418456000000002E-3</v>
      </c>
      <c r="K537" t="s">
        <v>2254</v>
      </c>
      <c r="L537" t="e">
        <v>#N/A</v>
      </c>
      <c r="M537" t="e">
        <f t="shared" si="8"/>
        <v>#N/A</v>
      </c>
    </row>
    <row r="538" spans="1:13" x14ac:dyDescent="0.25">
      <c r="A538">
        <v>3</v>
      </c>
      <c r="B538" t="s">
        <v>2221</v>
      </c>
      <c r="C538" t="s">
        <v>2244</v>
      </c>
      <c r="D538" t="s">
        <v>2245</v>
      </c>
      <c r="E538" t="s">
        <v>2246</v>
      </c>
      <c r="G538" t="s">
        <v>2255</v>
      </c>
      <c r="H538" t="s">
        <v>170</v>
      </c>
      <c r="I538" t="s">
        <v>1705</v>
      </c>
      <c r="J538" s="99">
        <v>0.29232861129999999</v>
      </c>
      <c r="K538" t="s">
        <v>2256</v>
      </c>
      <c r="L538" t="e">
        <v>#N/A</v>
      </c>
      <c r="M538" t="e">
        <f t="shared" si="8"/>
        <v>#N/A</v>
      </c>
    </row>
    <row r="539" spans="1:13" x14ac:dyDescent="0.25">
      <c r="A539">
        <v>3</v>
      </c>
      <c r="B539" t="s">
        <v>2221</v>
      </c>
      <c r="C539" t="s">
        <v>2244</v>
      </c>
      <c r="D539" t="s">
        <v>2245</v>
      </c>
      <c r="E539" t="s">
        <v>2246</v>
      </c>
      <c r="G539" t="s">
        <v>2255</v>
      </c>
      <c r="H539" t="s">
        <v>170</v>
      </c>
      <c r="I539" t="s">
        <v>1707</v>
      </c>
      <c r="J539" s="99">
        <v>0.28006141159999998</v>
      </c>
      <c r="K539" t="s">
        <v>2256</v>
      </c>
      <c r="L539" t="e">
        <v>#N/A</v>
      </c>
      <c r="M539" t="e">
        <f t="shared" si="8"/>
        <v>#N/A</v>
      </c>
    </row>
    <row r="540" spans="1:13" x14ac:dyDescent="0.25">
      <c r="A540">
        <v>3</v>
      </c>
      <c r="B540" t="s">
        <v>2221</v>
      </c>
      <c r="C540" t="s">
        <v>2244</v>
      </c>
      <c r="D540" t="s">
        <v>2245</v>
      </c>
      <c r="E540" t="s">
        <v>2246</v>
      </c>
      <c r="G540" t="s">
        <v>2255</v>
      </c>
      <c r="H540" t="s">
        <v>170</v>
      </c>
      <c r="I540" t="s">
        <v>1708</v>
      </c>
      <c r="J540" s="99">
        <v>3.7236834999999999E-3</v>
      </c>
      <c r="K540" t="s">
        <v>2256</v>
      </c>
      <c r="L540" t="e">
        <v>#N/A</v>
      </c>
      <c r="M540" t="e">
        <f t="shared" si="8"/>
        <v>#N/A</v>
      </c>
    </row>
    <row r="541" spans="1:13" x14ac:dyDescent="0.25">
      <c r="A541">
        <v>3</v>
      </c>
      <c r="B541" t="s">
        <v>2221</v>
      </c>
      <c r="C541" t="s">
        <v>2244</v>
      </c>
      <c r="D541" t="s">
        <v>2245</v>
      </c>
      <c r="E541" t="s">
        <v>2246</v>
      </c>
      <c r="G541" t="s">
        <v>2255</v>
      </c>
      <c r="H541" t="s">
        <v>170</v>
      </c>
      <c r="I541" t="s">
        <v>1709</v>
      </c>
      <c r="J541" s="99">
        <v>8.5435162999999998E-3</v>
      </c>
      <c r="K541" t="s">
        <v>2256</v>
      </c>
      <c r="L541" t="e">
        <v>#N/A</v>
      </c>
      <c r="M541" t="e">
        <f t="shared" si="8"/>
        <v>#N/A</v>
      </c>
    </row>
    <row r="542" spans="1:13" x14ac:dyDescent="0.25">
      <c r="A542">
        <v>3</v>
      </c>
      <c r="B542" t="s">
        <v>2221</v>
      </c>
      <c r="C542" t="s">
        <v>2244</v>
      </c>
      <c r="D542" t="s">
        <v>2245</v>
      </c>
      <c r="E542" t="s">
        <v>2257</v>
      </c>
      <c r="G542" t="s">
        <v>2247</v>
      </c>
      <c r="H542" t="s">
        <v>170</v>
      </c>
      <c r="I542" t="s">
        <v>1705</v>
      </c>
      <c r="J542" s="99">
        <v>0.21135638779999999</v>
      </c>
      <c r="K542" t="s">
        <v>2258</v>
      </c>
      <c r="L542" t="e">
        <v>#N/A</v>
      </c>
      <c r="M542" t="e">
        <f t="shared" si="8"/>
        <v>#N/A</v>
      </c>
    </row>
    <row r="543" spans="1:13" x14ac:dyDescent="0.25">
      <c r="A543">
        <v>3</v>
      </c>
      <c r="B543" t="s">
        <v>2221</v>
      </c>
      <c r="C543" t="s">
        <v>2244</v>
      </c>
      <c r="D543" t="s">
        <v>2245</v>
      </c>
      <c r="E543" t="s">
        <v>2257</v>
      </c>
      <c r="G543" t="s">
        <v>2247</v>
      </c>
      <c r="H543" t="s">
        <v>170</v>
      </c>
      <c r="I543" t="s">
        <v>1707</v>
      </c>
      <c r="J543" s="99">
        <v>0.20809215910000001</v>
      </c>
      <c r="K543" t="s">
        <v>2258</v>
      </c>
      <c r="L543" t="e">
        <v>#N/A</v>
      </c>
      <c r="M543" t="e">
        <f t="shared" si="8"/>
        <v>#N/A</v>
      </c>
    </row>
    <row r="544" spans="1:13" x14ac:dyDescent="0.25">
      <c r="A544">
        <v>3</v>
      </c>
      <c r="B544" t="s">
        <v>2221</v>
      </c>
      <c r="C544" t="s">
        <v>2244</v>
      </c>
      <c r="D544" t="s">
        <v>2245</v>
      </c>
      <c r="E544" t="s">
        <v>2257</v>
      </c>
      <c r="G544" t="s">
        <v>2247</v>
      </c>
      <c r="H544" t="s">
        <v>170</v>
      </c>
      <c r="I544" t="s">
        <v>1708</v>
      </c>
      <c r="J544" s="99">
        <v>3.1193989999999999E-4</v>
      </c>
      <c r="K544" t="s">
        <v>2258</v>
      </c>
      <c r="L544" t="e">
        <v>#N/A</v>
      </c>
      <c r="M544" t="e">
        <f t="shared" si="8"/>
        <v>#N/A</v>
      </c>
    </row>
    <row r="545" spans="1:13" x14ac:dyDescent="0.25">
      <c r="A545">
        <v>3</v>
      </c>
      <c r="B545" t="s">
        <v>2221</v>
      </c>
      <c r="C545" t="s">
        <v>2244</v>
      </c>
      <c r="D545" t="s">
        <v>2245</v>
      </c>
      <c r="E545" t="s">
        <v>2257</v>
      </c>
      <c r="G545" t="s">
        <v>2247</v>
      </c>
      <c r="H545" t="s">
        <v>170</v>
      </c>
      <c r="I545" t="s">
        <v>1709</v>
      </c>
      <c r="J545" s="99">
        <v>2.9522887999999998E-3</v>
      </c>
      <c r="K545" t="s">
        <v>2258</v>
      </c>
      <c r="L545" t="e">
        <v>#N/A</v>
      </c>
      <c r="M545" t="e">
        <f t="shared" si="8"/>
        <v>#N/A</v>
      </c>
    </row>
    <row r="546" spans="1:13" x14ac:dyDescent="0.25">
      <c r="A546">
        <v>3</v>
      </c>
      <c r="B546" t="s">
        <v>2221</v>
      </c>
      <c r="C546" t="s">
        <v>2244</v>
      </c>
      <c r="D546" t="s">
        <v>2245</v>
      </c>
      <c r="E546" t="s">
        <v>2257</v>
      </c>
      <c r="G546" t="s">
        <v>2249</v>
      </c>
      <c r="H546" t="s">
        <v>170</v>
      </c>
      <c r="I546" t="s">
        <v>1705</v>
      </c>
      <c r="J546" s="99">
        <v>0.2033911669</v>
      </c>
      <c r="K546" t="s">
        <v>2259</v>
      </c>
      <c r="L546" t="e">
        <v>#N/A</v>
      </c>
      <c r="M546" t="e">
        <f t="shared" si="8"/>
        <v>#N/A</v>
      </c>
    </row>
    <row r="547" spans="1:13" x14ac:dyDescent="0.25">
      <c r="A547">
        <v>3</v>
      </c>
      <c r="B547" t="s">
        <v>2221</v>
      </c>
      <c r="C547" t="s">
        <v>2244</v>
      </c>
      <c r="D547" t="s">
        <v>2245</v>
      </c>
      <c r="E547" t="s">
        <v>2257</v>
      </c>
      <c r="G547" t="s">
        <v>2249</v>
      </c>
      <c r="H547" t="s">
        <v>170</v>
      </c>
      <c r="I547" t="s">
        <v>1707</v>
      </c>
      <c r="J547" s="99">
        <v>0.2002499546</v>
      </c>
      <c r="K547" t="s">
        <v>2259</v>
      </c>
      <c r="L547" t="e">
        <v>#N/A</v>
      </c>
      <c r="M547" t="e">
        <f t="shared" si="8"/>
        <v>#N/A</v>
      </c>
    </row>
    <row r="548" spans="1:13" x14ac:dyDescent="0.25">
      <c r="A548">
        <v>3</v>
      </c>
      <c r="B548" t="s">
        <v>2221</v>
      </c>
      <c r="C548" t="s">
        <v>2244</v>
      </c>
      <c r="D548" t="s">
        <v>2245</v>
      </c>
      <c r="E548" t="s">
        <v>2257</v>
      </c>
      <c r="G548" t="s">
        <v>2249</v>
      </c>
      <c r="H548" t="s">
        <v>170</v>
      </c>
      <c r="I548" t="s">
        <v>1708</v>
      </c>
      <c r="J548" s="99">
        <v>3.0018409999999998E-4</v>
      </c>
      <c r="K548" t="s">
        <v>2259</v>
      </c>
      <c r="L548" t="e">
        <v>#N/A</v>
      </c>
      <c r="M548" t="e">
        <f t="shared" si="8"/>
        <v>#N/A</v>
      </c>
    </row>
    <row r="549" spans="1:13" x14ac:dyDescent="0.25">
      <c r="A549">
        <v>3</v>
      </c>
      <c r="B549" t="s">
        <v>2221</v>
      </c>
      <c r="C549" t="s">
        <v>2244</v>
      </c>
      <c r="D549" t="s">
        <v>2245</v>
      </c>
      <c r="E549" t="s">
        <v>2257</v>
      </c>
      <c r="G549" t="s">
        <v>2249</v>
      </c>
      <c r="H549" t="s">
        <v>170</v>
      </c>
      <c r="I549" t="s">
        <v>1709</v>
      </c>
      <c r="J549" s="99">
        <v>2.8410281999999999E-3</v>
      </c>
      <c r="K549" t="s">
        <v>2259</v>
      </c>
      <c r="L549" t="e">
        <v>#N/A</v>
      </c>
      <c r="M549" t="e">
        <f t="shared" si="8"/>
        <v>#N/A</v>
      </c>
    </row>
    <row r="550" spans="1:13" x14ac:dyDescent="0.25">
      <c r="A550">
        <v>3</v>
      </c>
      <c r="B550" t="s">
        <v>2221</v>
      </c>
      <c r="C550" t="s">
        <v>2244</v>
      </c>
      <c r="D550" t="s">
        <v>2245</v>
      </c>
      <c r="E550" t="s">
        <v>2257</v>
      </c>
      <c r="G550" t="s">
        <v>2251</v>
      </c>
      <c r="H550" t="s">
        <v>170</v>
      </c>
      <c r="I550" t="s">
        <v>1705</v>
      </c>
      <c r="J550" s="99">
        <v>0.21557094530000001</v>
      </c>
      <c r="K550" t="s">
        <v>2260</v>
      </c>
      <c r="L550" t="e">
        <v>#N/A</v>
      </c>
      <c r="M550" t="e">
        <f t="shared" si="8"/>
        <v>#N/A</v>
      </c>
    </row>
    <row r="551" spans="1:13" x14ac:dyDescent="0.25">
      <c r="A551">
        <v>3</v>
      </c>
      <c r="B551" t="s">
        <v>2221</v>
      </c>
      <c r="C551" t="s">
        <v>2244</v>
      </c>
      <c r="D551" t="s">
        <v>2245</v>
      </c>
      <c r="E551" t="s">
        <v>2257</v>
      </c>
      <c r="G551" t="s">
        <v>2251</v>
      </c>
      <c r="H551" t="s">
        <v>170</v>
      </c>
      <c r="I551" t="s">
        <v>1707</v>
      </c>
      <c r="J551" s="99">
        <v>0.2122416261</v>
      </c>
      <c r="K551" t="s">
        <v>2260</v>
      </c>
      <c r="L551" t="e">
        <v>#N/A</v>
      </c>
      <c r="M551" t="e">
        <f t="shared" si="8"/>
        <v>#N/A</v>
      </c>
    </row>
    <row r="552" spans="1:13" x14ac:dyDescent="0.25">
      <c r="A552">
        <v>3</v>
      </c>
      <c r="B552" t="s">
        <v>2221</v>
      </c>
      <c r="C552" t="s">
        <v>2244</v>
      </c>
      <c r="D552" t="s">
        <v>2245</v>
      </c>
      <c r="E552" t="s">
        <v>2257</v>
      </c>
      <c r="G552" t="s">
        <v>2251</v>
      </c>
      <c r="H552" t="s">
        <v>170</v>
      </c>
      <c r="I552" t="s">
        <v>1708</v>
      </c>
      <c r="J552" s="99">
        <v>3.1816020000000002E-4</v>
      </c>
      <c r="K552" t="s">
        <v>2260</v>
      </c>
      <c r="L552" t="e">
        <v>#N/A</v>
      </c>
      <c r="M552" t="e">
        <f t="shared" si="8"/>
        <v>#N/A</v>
      </c>
    </row>
    <row r="553" spans="1:13" x14ac:dyDescent="0.25">
      <c r="A553">
        <v>3</v>
      </c>
      <c r="B553" t="s">
        <v>2221</v>
      </c>
      <c r="C553" t="s">
        <v>2244</v>
      </c>
      <c r="D553" t="s">
        <v>2245</v>
      </c>
      <c r="E553" t="s">
        <v>2257</v>
      </c>
      <c r="G553" t="s">
        <v>2251</v>
      </c>
      <c r="H553" t="s">
        <v>170</v>
      </c>
      <c r="I553" t="s">
        <v>1709</v>
      </c>
      <c r="J553" s="99">
        <v>3.0111589999999998E-3</v>
      </c>
      <c r="K553" t="s">
        <v>2260</v>
      </c>
      <c r="L553" t="e">
        <v>#N/A</v>
      </c>
      <c r="M553" t="e">
        <f t="shared" si="8"/>
        <v>#N/A</v>
      </c>
    </row>
    <row r="554" spans="1:13" x14ac:dyDescent="0.25">
      <c r="A554">
        <v>3</v>
      </c>
      <c r="B554" t="s">
        <v>2221</v>
      </c>
      <c r="C554" t="s">
        <v>2244</v>
      </c>
      <c r="D554" t="s">
        <v>2245</v>
      </c>
      <c r="E554" t="s">
        <v>2257</v>
      </c>
      <c r="G554" t="s">
        <v>2261</v>
      </c>
      <c r="H554" t="s">
        <v>170</v>
      </c>
      <c r="I554" t="s">
        <v>1705</v>
      </c>
      <c r="J554" s="99">
        <v>0.26501793400000001</v>
      </c>
      <c r="K554" t="s">
        <v>2262</v>
      </c>
      <c r="L554" t="e">
        <v>#N/A</v>
      </c>
      <c r="M554" t="e">
        <f t="shared" si="8"/>
        <v>#N/A</v>
      </c>
    </row>
    <row r="555" spans="1:13" x14ac:dyDescent="0.25">
      <c r="A555">
        <v>3</v>
      </c>
      <c r="B555" t="s">
        <v>2221</v>
      </c>
      <c r="C555" t="s">
        <v>2244</v>
      </c>
      <c r="D555" t="s">
        <v>2245</v>
      </c>
      <c r="E555" t="s">
        <v>2257</v>
      </c>
      <c r="G555" t="s">
        <v>2261</v>
      </c>
      <c r="H555" t="s">
        <v>170</v>
      </c>
      <c r="I555" t="s">
        <v>1707</v>
      </c>
      <c r="J555" s="99">
        <v>0.2609249461</v>
      </c>
      <c r="K555" t="s">
        <v>2262</v>
      </c>
      <c r="L555" t="e">
        <v>#N/A</v>
      </c>
      <c r="M555" t="e">
        <f t="shared" si="8"/>
        <v>#N/A</v>
      </c>
    </row>
    <row r="556" spans="1:13" x14ac:dyDescent="0.25">
      <c r="A556">
        <v>3</v>
      </c>
      <c r="B556" t="s">
        <v>2221</v>
      </c>
      <c r="C556" t="s">
        <v>2244</v>
      </c>
      <c r="D556" t="s">
        <v>2245</v>
      </c>
      <c r="E556" t="s">
        <v>2257</v>
      </c>
      <c r="G556" t="s">
        <v>2261</v>
      </c>
      <c r="H556" t="s">
        <v>170</v>
      </c>
      <c r="I556" t="s">
        <v>1708</v>
      </c>
      <c r="J556" s="99">
        <v>3.9113880000000002E-4</v>
      </c>
      <c r="K556" t="s">
        <v>2262</v>
      </c>
      <c r="L556" t="e">
        <v>#N/A</v>
      </c>
      <c r="M556" t="e">
        <f t="shared" si="8"/>
        <v>#N/A</v>
      </c>
    </row>
    <row r="557" spans="1:13" x14ac:dyDescent="0.25">
      <c r="A557">
        <v>3</v>
      </c>
      <c r="B557" t="s">
        <v>2221</v>
      </c>
      <c r="C557" t="s">
        <v>2244</v>
      </c>
      <c r="D557" t="s">
        <v>2245</v>
      </c>
      <c r="E557" t="s">
        <v>2257</v>
      </c>
      <c r="G557" t="s">
        <v>2261</v>
      </c>
      <c r="H557" t="s">
        <v>170</v>
      </c>
      <c r="I557" t="s">
        <v>1709</v>
      </c>
      <c r="J557" s="99">
        <v>3.7018492000000002E-3</v>
      </c>
      <c r="K557" t="s">
        <v>2262</v>
      </c>
      <c r="L557" t="e">
        <v>#N/A</v>
      </c>
      <c r="M557" t="e">
        <f t="shared" si="8"/>
        <v>#N/A</v>
      </c>
    </row>
    <row r="558" spans="1:13" x14ac:dyDescent="0.25">
      <c r="A558">
        <v>3</v>
      </c>
      <c r="B558" t="s">
        <v>2221</v>
      </c>
      <c r="C558" t="s">
        <v>2244</v>
      </c>
      <c r="D558" t="s">
        <v>2245</v>
      </c>
      <c r="E558" t="s">
        <v>2257</v>
      </c>
      <c r="G558" t="s">
        <v>2255</v>
      </c>
      <c r="H558" t="s">
        <v>170</v>
      </c>
      <c r="I558" t="s">
        <v>1705</v>
      </c>
      <c r="J558" s="99">
        <v>0.29397594939999999</v>
      </c>
      <c r="K558" t="s">
        <v>2263</v>
      </c>
      <c r="L558" t="e">
        <v>#N/A</v>
      </c>
      <c r="M558" t="e">
        <f t="shared" si="8"/>
        <v>#N/A</v>
      </c>
    </row>
    <row r="559" spans="1:13" x14ac:dyDescent="0.25">
      <c r="A559">
        <v>3</v>
      </c>
      <c r="B559" t="s">
        <v>2221</v>
      </c>
      <c r="C559" t="s">
        <v>2244</v>
      </c>
      <c r="D559" t="s">
        <v>2245</v>
      </c>
      <c r="E559" t="s">
        <v>2257</v>
      </c>
      <c r="G559" t="s">
        <v>2255</v>
      </c>
      <c r="H559" t="s">
        <v>170</v>
      </c>
      <c r="I559" t="s">
        <v>1707</v>
      </c>
      <c r="J559" s="99">
        <v>0.28943572829999997</v>
      </c>
      <c r="K559" t="s">
        <v>2263</v>
      </c>
      <c r="L559" t="e">
        <v>#N/A</v>
      </c>
      <c r="M559" t="e">
        <f t="shared" si="8"/>
        <v>#N/A</v>
      </c>
    </row>
    <row r="560" spans="1:13" x14ac:dyDescent="0.25">
      <c r="A560">
        <v>3</v>
      </c>
      <c r="B560" t="s">
        <v>2221</v>
      </c>
      <c r="C560" t="s">
        <v>2244</v>
      </c>
      <c r="D560" t="s">
        <v>2245</v>
      </c>
      <c r="E560" t="s">
        <v>2257</v>
      </c>
      <c r="G560" t="s">
        <v>2255</v>
      </c>
      <c r="H560" t="s">
        <v>170</v>
      </c>
      <c r="I560" t="s">
        <v>1708</v>
      </c>
      <c r="J560" s="99">
        <v>4.3387779999999999E-4</v>
      </c>
      <c r="K560" t="s">
        <v>2263</v>
      </c>
      <c r="L560" t="e">
        <v>#N/A</v>
      </c>
      <c r="M560" t="e">
        <f t="shared" si="8"/>
        <v>#N/A</v>
      </c>
    </row>
    <row r="561" spans="1:13" x14ac:dyDescent="0.25">
      <c r="A561">
        <v>3</v>
      </c>
      <c r="B561" t="s">
        <v>2221</v>
      </c>
      <c r="C561" t="s">
        <v>2244</v>
      </c>
      <c r="D561" t="s">
        <v>2245</v>
      </c>
      <c r="E561" t="s">
        <v>2257</v>
      </c>
      <c r="G561" t="s">
        <v>2255</v>
      </c>
      <c r="H561" t="s">
        <v>170</v>
      </c>
      <c r="I561" t="s">
        <v>1709</v>
      </c>
      <c r="J561" s="99">
        <v>4.1063432999999998E-3</v>
      </c>
      <c r="K561" t="s">
        <v>2263</v>
      </c>
      <c r="L561" t="e">
        <v>#N/A</v>
      </c>
      <c r="M561" t="e">
        <f t="shared" si="8"/>
        <v>#N/A</v>
      </c>
    </row>
    <row r="562" spans="1:13" x14ac:dyDescent="0.25">
      <c r="A562">
        <v>3</v>
      </c>
      <c r="B562" t="s">
        <v>2221</v>
      </c>
      <c r="C562" t="s">
        <v>2244</v>
      </c>
      <c r="D562" t="s">
        <v>2245</v>
      </c>
      <c r="E562" t="s">
        <v>2264</v>
      </c>
      <c r="G562" t="s">
        <v>2247</v>
      </c>
      <c r="H562" t="s">
        <v>170</v>
      </c>
      <c r="I562" t="s">
        <v>1705</v>
      </c>
      <c r="J562" s="99">
        <v>0.14904912749999999</v>
      </c>
      <c r="K562" t="s">
        <v>2265</v>
      </c>
      <c r="L562" t="e">
        <v>#N/A</v>
      </c>
      <c r="M562" t="e">
        <f t="shared" si="8"/>
        <v>#N/A</v>
      </c>
    </row>
    <row r="563" spans="1:13" x14ac:dyDescent="0.25">
      <c r="A563">
        <v>3</v>
      </c>
      <c r="B563" t="s">
        <v>2221</v>
      </c>
      <c r="C563" t="s">
        <v>2244</v>
      </c>
      <c r="D563" t="s">
        <v>2245</v>
      </c>
      <c r="E563" t="s">
        <v>2264</v>
      </c>
      <c r="G563" t="s">
        <v>2247</v>
      </c>
      <c r="H563" t="s">
        <v>170</v>
      </c>
      <c r="I563" t="s">
        <v>1707</v>
      </c>
      <c r="J563" s="99">
        <v>0.14279446970000001</v>
      </c>
      <c r="K563" t="s">
        <v>2265</v>
      </c>
      <c r="L563" t="e">
        <v>#N/A</v>
      </c>
      <c r="M563" t="e">
        <f t="shared" si="8"/>
        <v>#N/A</v>
      </c>
    </row>
    <row r="564" spans="1:13" x14ac:dyDescent="0.25">
      <c r="A564">
        <v>3</v>
      </c>
      <c r="B564" t="s">
        <v>2221</v>
      </c>
      <c r="C564" t="s">
        <v>2244</v>
      </c>
      <c r="D564" t="s">
        <v>2245</v>
      </c>
      <c r="E564" t="s">
        <v>2264</v>
      </c>
      <c r="G564" t="s">
        <v>2247</v>
      </c>
      <c r="H564" t="s">
        <v>170</v>
      </c>
      <c r="I564" t="s">
        <v>1708</v>
      </c>
      <c r="J564" s="99">
        <v>1.8985886000000001E-3</v>
      </c>
      <c r="K564" t="s">
        <v>2265</v>
      </c>
      <c r="L564" t="e">
        <v>#N/A</v>
      </c>
      <c r="M564" t="e">
        <f t="shared" si="8"/>
        <v>#N/A</v>
      </c>
    </row>
    <row r="565" spans="1:13" x14ac:dyDescent="0.25">
      <c r="A565">
        <v>3</v>
      </c>
      <c r="B565" t="s">
        <v>2221</v>
      </c>
      <c r="C565" t="s">
        <v>2244</v>
      </c>
      <c r="D565" t="s">
        <v>2245</v>
      </c>
      <c r="E565" t="s">
        <v>2264</v>
      </c>
      <c r="G565" t="s">
        <v>2247</v>
      </c>
      <c r="H565" t="s">
        <v>170</v>
      </c>
      <c r="I565" t="s">
        <v>1709</v>
      </c>
      <c r="J565" s="99">
        <v>4.3560691000000002E-3</v>
      </c>
      <c r="K565" t="s">
        <v>2265</v>
      </c>
      <c r="L565" t="e">
        <v>#N/A</v>
      </c>
      <c r="M565" t="e">
        <f t="shared" si="8"/>
        <v>#N/A</v>
      </c>
    </row>
    <row r="566" spans="1:13" x14ac:dyDescent="0.25">
      <c r="A566">
        <v>3</v>
      </c>
      <c r="B566" t="s">
        <v>2221</v>
      </c>
      <c r="C566" t="s">
        <v>2244</v>
      </c>
      <c r="D566" t="s">
        <v>2245</v>
      </c>
      <c r="E566" t="s">
        <v>2264</v>
      </c>
      <c r="G566" t="s">
        <v>2249</v>
      </c>
      <c r="H566" t="s">
        <v>170</v>
      </c>
      <c r="I566" t="s">
        <v>1705</v>
      </c>
      <c r="J566" s="99">
        <v>0.1542578336</v>
      </c>
      <c r="K566" t="s">
        <v>2266</v>
      </c>
      <c r="L566" t="e">
        <v>#N/A</v>
      </c>
      <c r="M566" t="e">
        <f t="shared" si="8"/>
        <v>#N/A</v>
      </c>
    </row>
    <row r="567" spans="1:13" x14ac:dyDescent="0.25">
      <c r="A567">
        <v>3</v>
      </c>
      <c r="B567" t="s">
        <v>2221</v>
      </c>
      <c r="C567" t="s">
        <v>2244</v>
      </c>
      <c r="D567" t="s">
        <v>2245</v>
      </c>
      <c r="E567" t="s">
        <v>2264</v>
      </c>
      <c r="G567" t="s">
        <v>2249</v>
      </c>
      <c r="H567" t="s">
        <v>170</v>
      </c>
      <c r="I567" t="s">
        <v>1707</v>
      </c>
      <c r="J567" s="99">
        <v>0.14778459899999999</v>
      </c>
      <c r="K567" t="s">
        <v>2266</v>
      </c>
      <c r="L567" t="e">
        <v>#N/A</v>
      </c>
      <c r="M567" t="e">
        <f t="shared" si="8"/>
        <v>#N/A</v>
      </c>
    </row>
    <row r="568" spans="1:13" x14ac:dyDescent="0.25">
      <c r="A568">
        <v>3</v>
      </c>
      <c r="B568" t="s">
        <v>2221</v>
      </c>
      <c r="C568" t="s">
        <v>2244</v>
      </c>
      <c r="D568" t="s">
        <v>2245</v>
      </c>
      <c r="E568" t="s">
        <v>2264</v>
      </c>
      <c r="G568" t="s">
        <v>2249</v>
      </c>
      <c r="H568" t="s">
        <v>170</v>
      </c>
      <c r="I568" t="s">
        <v>1708</v>
      </c>
      <c r="J568" s="99">
        <v>1.9649372E-3</v>
      </c>
      <c r="K568" t="s">
        <v>2266</v>
      </c>
      <c r="L568" t="e">
        <v>#N/A</v>
      </c>
      <c r="M568" t="e">
        <f t="shared" si="8"/>
        <v>#N/A</v>
      </c>
    </row>
    <row r="569" spans="1:13" x14ac:dyDescent="0.25">
      <c r="A569">
        <v>3</v>
      </c>
      <c r="B569" t="s">
        <v>2221</v>
      </c>
      <c r="C569" t="s">
        <v>2244</v>
      </c>
      <c r="D569" t="s">
        <v>2245</v>
      </c>
      <c r="E569" t="s">
        <v>2264</v>
      </c>
      <c r="G569" t="s">
        <v>2249</v>
      </c>
      <c r="H569" t="s">
        <v>170</v>
      </c>
      <c r="I569" t="s">
        <v>1709</v>
      </c>
      <c r="J569" s="99">
        <v>4.5082973999999998E-3</v>
      </c>
      <c r="K569" t="s">
        <v>2266</v>
      </c>
      <c r="L569" t="e">
        <v>#N/A</v>
      </c>
      <c r="M569" t="e">
        <f t="shared" si="8"/>
        <v>#N/A</v>
      </c>
    </row>
    <row r="570" spans="1:13" x14ac:dyDescent="0.25">
      <c r="A570">
        <v>3</v>
      </c>
      <c r="B570" t="s">
        <v>2221</v>
      </c>
      <c r="C570" t="s">
        <v>2244</v>
      </c>
      <c r="D570" t="s">
        <v>2245</v>
      </c>
      <c r="E570" t="s">
        <v>2264</v>
      </c>
      <c r="G570" t="s">
        <v>2251</v>
      </c>
      <c r="H570" t="s">
        <v>170</v>
      </c>
      <c r="I570" t="s">
        <v>1705</v>
      </c>
      <c r="J570" s="99">
        <v>0.1736903139</v>
      </c>
      <c r="K570" t="s">
        <v>2267</v>
      </c>
      <c r="L570" t="e">
        <v>#N/A</v>
      </c>
      <c r="M570" t="e">
        <f t="shared" si="8"/>
        <v>#N/A</v>
      </c>
    </row>
    <row r="571" spans="1:13" x14ac:dyDescent="0.25">
      <c r="A571">
        <v>3</v>
      </c>
      <c r="B571" t="s">
        <v>2221</v>
      </c>
      <c r="C571" t="s">
        <v>2244</v>
      </c>
      <c r="D571" t="s">
        <v>2245</v>
      </c>
      <c r="E571" t="s">
        <v>2264</v>
      </c>
      <c r="G571" t="s">
        <v>2251</v>
      </c>
      <c r="H571" t="s">
        <v>170</v>
      </c>
      <c r="I571" t="s">
        <v>1707</v>
      </c>
      <c r="J571" s="99">
        <v>0.16640162</v>
      </c>
      <c r="K571" t="s">
        <v>2267</v>
      </c>
      <c r="L571" t="e">
        <v>#N/A</v>
      </c>
      <c r="M571" t="e">
        <f t="shared" si="8"/>
        <v>#N/A</v>
      </c>
    </row>
    <row r="572" spans="1:13" x14ac:dyDescent="0.25">
      <c r="A572">
        <v>3</v>
      </c>
      <c r="B572" t="s">
        <v>2221</v>
      </c>
      <c r="C572" t="s">
        <v>2244</v>
      </c>
      <c r="D572" t="s">
        <v>2245</v>
      </c>
      <c r="E572" t="s">
        <v>2264</v>
      </c>
      <c r="G572" t="s">
        <v>2251</v>
      </c>
      <c r="H572" t="s">
        <v>170</v>
      </c>
      <c r="I572" t="s">
        <v>1708</v>
      </c>
      <c r="J572" s="99">
        <v>2.2124682000000001E-3</v>
      </c>
      <c r="K572" t="s">
        <v>2267</v>
      </c>
      <c r="L572" t="e">
        <v>#N/A</v>
      </c>
      <c r="M572" t="e">
        <f t="shared" si="8"/>
        <v>#N/A</v>
      </c>
    </row>
    <row r="573" spans="1:13" x14ac:dyDescent="0.25">
      <c r="A573">
        <v>3</v>
      </c>
      <c r="B573" t="s">
        <v>2221</v>
      </c>
      <c r="C573" t="s">
        <v>2244</v>
      </c>
      <c r="D573" t="s">
        <v>2245</v>
      </c>
      <c r="E573" t="s">
        <v>2264</v>
      </c>
      <c r="G573" t="s">
        <v>2251</v>
      </c>
      <c r="H573" t="s">
        <v>170</v>
      </c>
      <c r="I573" t="s">
        <v>1709</v>
      </c>
      <c r="J573" s="99">
        <v>5.0762257E-3</v>
      </c>
      <c r="K573" t="s">
        <v>2267</v>
      </c>
      <c r="L573" t="e">
        <v>#N/A</v>
      </c>
      <c r="M573" t="e">
        <f t="shared" si="8"/>
        <v>#N/A</v>
      </c>
    </row>
    <row r="574" spans="1:13" x14ac:dyDescent="0.25">
      <c r="A574">
        <v>3</v>
      </c>
      <c r="B574" t="s">
        <v>2221</v>
      </c>
      <c r="C574" t="s">
        <v>2244</v>
      </c>
      <c r="D574" t="s">
        <v>2245</v>
      </c>
      <c r="E574" t="s">
        <v>2264</v>
      </c>
      <c r="G574" t="s">
        <v>2261</v>
      </c>
      <c r="H574" t="s">
        <v>170</v>
      </c>
      <c r="I574" t="s">
        <v>1705</v>
      </c>
      <c r="J574" s="99">
        <v>0.1929224594</v>
      </c>
      <c r="K574" t="s">
        <v>2268</v>
      </c>
      <c r="L574" t="e">
        <v>#N/A</v>
      </c>
      <c r="M574" t="e">
        <f t="shared" si="8"/>
        <v>#N/A</v>
      </c>
    </row>
    <row r="575" spans="1:13" x14ac:dyDescent="0.25">
      <c r="A575">
        <v>3</v>
      </c>
      <c r="B575" t="s">
        <v>2221</v>
      </c>
      <c r="C575" t="s">
        <v>2244</v>
      </c>
      <c r="D575" t="s">
        <v>2245</v>
      </c>
      <c r="E575" t="s">
        <v>2264</v>
      </c>
      <c r="G575" t="s">
        <v>2261</v>
      </c>
      <c r="H575" t="s">
        <v>170</v>
      </c>
      <c r="I575" t="s">
        <v>1707</v>
      </c>
      <c r="J575" s="99">
        <v>0.18482671279999999</v>
      </c>
      <c r="K575" t="s">
        <v>2268</v>
      </c>
      <c r="L575" t="e">
        <v>#N/A</v>
      </c>
      <c r="M575" t="e">
        <f t="shared" si="8"/>
        <v>#N/A</v>
      </c>
    </row>
    <row r="576" spans="1:13" x14ac:dyDescent="0.25">
      <c r="A576">
        <v>3</v>
      </c>
      <c r="B576" t="s">
        <v>2221</v>
      </c>
      <c r="C576" t="s">
        <v>2244</v>
      </c>
      <c r="D576" t="s">
        <v>2245</v>
      </c>
      <c r="E576" t="s">
        <v>2264</v>
      </c>
      <c r="G576" t="s">
        <v>2261</v>
      </c>
      <c r="H576" t="s">
        <v>170</v>
      </c>
      <c r="I576" t="s">
        <v>1708</v>
      </c>
      <c r="J576" s="99">
        <v>2.4574473999999999E-3</v>
      </c>
      <c r="K576" t="s">
        <v>2268</v>
      </c>
      <c r="L576" t="e">
        <v>#N/A</v>
      </c>
      <c r="M576" t="e">
        <f t="shared" si="8"/>
        <v>#N/A</v>
      </c>
    </row>
    <row r="577" spans="1:13" x14ac:dyDescent="0.25">
      <c r="A577">
        <v>3</v>
      </c>
      <c r="B577" t="s">
        <v>2221</v>
      </c>
      <c r="C577" t="s">
        <v>2244</v>
      </c>
      <c r="D577" t="s">
        <v>2245</v>
      </c>
      <c r="E577" t="s">
        <v>2264</v>
      </c>
      <c r="G577" t="s">
        <v>2261</v>
      </c>
      <c r="H577" t="s">
        <v>170</v>
      </c>
      <c r="I577" t="s">
        <v>1709</v>
      </c>
      <c r="J577" s="99">
        <v>5.6382992000000003E-3</v>
      </c>
      <c r="K577" t="s">
        <v>2268</v>
      </c>
      <c r="L577" t="e">
        <v>#N/A</v>
      </c>
      <c r="M577" t="e">
        <f t="shared" si="8"/>
        <v>#N/A</v>
      </c>
    </row>
    <row r="578" spans="1:13" x14ac:dyDescent="0.25">
      <c r="A578">
        <v>3</v>
      </c>
      <c r="B578" t="s">
        <v>2221</v>
      </c>
      <c r="C578" t="s">
        <v>2244</v>
      </c>
      <c r="D578" t="s">
        <v>2245</v>
      </c>
      <c r="E578" t="s">
        <v>2264</v>
      </c>
      <c r="G578" t="s">
        <v>2255</v>
      </c>
      <c r="H578" t="s">
        <v>170</v>
      </c>
      <c r="I578" t="s">
        <v>1705</v>
      </c>
      <c r="J578" s="99">
        <v>0.2307857458</v>
      </c>
      <c r="K578" t="s">
        <v>2269</v>
      </c>
      <c r="L578" t="e">
        <v>#N/A</v>
      </c>
      <c r="M578" t="e">
        <f t="shared" si="8"/>
        <v>#N/A</v>
      </c>
    </row>
    <row r="579" spans="1:13" x14ac:dyDescent="0.25">
      <c r="A579">
        <v>3</v>
      </c>
      <c r="B579" t="s">
        <v>2221</v>
      </c>
      <c r="C579" t="s">
        <v>2244</v>
      </c>
      <c r="D579" t="s">
        <v>2245</v>
      </c>
      <c r="E579" t="s">
        <v>2264</v>
      </c>
      <c r="G579" t="s">
        <v>2255</v>
      </c>
      <c r="H579" t="s">
        <v>170</v>
      </c>
      <c r="I579" t="s">
        <v>1707</v>
      </c>
      <c r="J579" s="99">
        <v>0.22110111439999999</v>
      </c>
      <c r="K579" t="s">
        <v>2269</v>
      </c>
      <c r="L579" t="e">
        <v>#N/A</v>
      </c>
      <c r="M579" t="e">
        <f t="shared" ref="M579:M642" si="9">I579&amp;L579</f>
        <v>#N/A</v>
      </c>
    </row>
    <row r="580" spans="1:13" x14ac:dyDescent="0.25">
      <c r="A580">
        <v>3</v>
      </c>
      <c r="B580" t="s">
        <v>2221</v>
      </c>
      <c r="C580" t="s">
        <v>2244</v>
      </c>
      <c r="D580" t="s">
        <v>2245</v>
      </c>
      <c r="E580" t="s">
        <v>2264</v>
      </c>
      <c r="G580" t="s">
        <v>2255</v>
      </c>
      <c r="H580" t="s">
        <v>170</v>
      </c>
      <c r="I580" t="s">
        <v>1708</v>
      </c>
      <c r="J580" s="99">
        <v>2.9397501000000001E-3</v>
      </c>
      <c r="K580" t="s">
        <v>2269</v>
      </c>
      <c r="L580" t="e">
        <v>#N/A</v>
      </c>
      <c r="M580" t="e">
        <f t="shared" si="9"/>
        <v>#N/A</v>
      </c>
    </row>
    <row r="581" spans="1:13" x14ac:dyDescent="0.25">
      <c r="A581">
        <v>3</v>
      </c>
      <c r="B581" t="s">
        <v>2221</v>
      </c>
      <c r="C581" t="s">
        <v>2244</v>
      </c>
      <c r="D581" t="s">
        <v>2245</v>
      </c>
      <c r="E581" t="s">
        <v>2264</v>
      </c>
      <c r="G581" t="s">
        <v>2255</v>
      </c>
      <c r="H581" t="s">
        <v>170</v>
      </c>
      <c r="I581" t="s">
        <v>1709</v>
      </c>
      <c r="J581" s="99">
        <v>6.7448813E-3</v>
      </c>
      <c r="K581" t="s">
        <v>2269</v>
      </c>
      <c r="L581" t="e">
        <v>#N/A</v>
      </c>
      <c r="M581" t="e">
        <f t="shared" si="9"/>
        <v>#N/A</v>
      </c>
    </row>
    <row r="582" spans="1:13" x14ac:dyDescent="0.25">
      <c r="A582">
        <v>3</v>
      </c>
      <c r="B582" t="s">
        <v>2221</v>
      </c>
      <c r="C582" t="s">
        <v>2244</v>
      </c>
      <c r="D582" t="s">
        <v>2245</v>
      </c>
      <c r="E582" t="s">
        <v>2270</v>
      </c>
      <c r="G582" t="s">
        <v>2247</v>
      </c>
      <c r="H582" t="s">
        <v>170</v>
      </c>
      <c r="I582" t="s">
        <v>1705</v>
      </c>
      <c r="J582" s="99">
        <v>0.1894659048</v>
      </c>
      <c r="K582" t="s">
        <v>2271</v>
      </c>
      <c r="L582" t="e">
        <v>#N/A</v>
      </c>
      <c r="M582" t="e">
        <f t="shared" si="9"/>
        <v>#N/A</v>
      </c>
    </row>
    <row r="583" spans="1:13" x14ac:dyDescent="0.25">
      <c r="A583">
        <v>3</v>
      </c>
      <c r="B583" t="s">
        <v>2221</v>
      </c>
      <c r="C583" t="s">
        <v>2244</v>
      </c>
      <c r="D583" t="s">
        <v>2245</v>
      </c>
      <c r="E583" t="s">
        <v>2270</v>
      </c>
      <c r="G583" t="s">
        <v>2247</v>
      </c>
      <c r="H583" t="s">
        <v>170</v>
      </c>
      <c r="I583" t="s">
        <v>1707</v>
      </c>
      <c r="J583" s="99">
        <v>0.18653975689999999</v>
      </c>
      <c r="K583" t="s">
        <v>2271</v>
      </c>
      <c r="L583" t="e">
        <v>#N/A</v>
      </c>
      <c r="M583" t="e">
        <f t="shared" si="9"/>
        <v>#N/A</v>
      </c>
    </row>
    <row r="584" spans="1:13" x14ac:dyDescent="0.25">
      <c r="A584">
        <v>3</v>
      </c>
      <c r="B584" t="s">
        <v>2221</v>
      </c>
      <c r="C584" t="s">
        <v>2244</v>
      </c>
      <c r="D584" t="s">
        <v>2245</v>
      </c>
      <c r="E584" t="s">
        <v>2270</v>
      </c>
      <c r="G584" t="s">
        <v>2247</v>
      </c>
      <c r="H584" t="s">
        <v>170</v>
      </c>
      <c r="I584" t="s">
        <v>1708</v>
      </c>
      <c r="J584" s="99">
        <v>2.796319E-4</v>
      </c>
      <c r="K584" t="s">
        <v>2271</v>
      </c>
      <c r="L584" t="e">
        <v>#N/A</v>
      </c>
      <c r="M584" t="e">
        <f t="shared" si="9"/>
        <v>#N/A</v>
      </c>
    </row>
    <row r="585" spans="1:13" x14ac:dyDescent="0.25">
      <c r="A585">
        <v>3</v>
      </c>
      <c r="B585" t="s">
        <v>2221</v>
      </c>
      <c r="C585" t="s">
        <v>2244</v>
      </c>
      <c r="D585" t="s">
        <v>2245</v>
      </c>
      <c r="E585" t="s">
        <v>2270</v>
      </c>
      <c r="G585" t="s">
        <v>2247</v>
      </c>
      <c r="H585" t="s">
        <v>170</v>
      </c>
      <c r="I585" t="s">
        <v>1709</v>
      </c>
      <c r="J585" s="99">
        <v>2.6465159999999998E-3</v>
      </c>
      <c r="K585" t="s">
        <v>2271</v>
      </c>
      <c r="L585" t="e">
        <v>#N/A</v>
      </c>
      <c r="M585" t="e">
        <f t="shared" si="9"/>
        <v>#N/A</v>
      </c>
    </row>
    <row r="586" spans="1:13" x14ac:dyDescent="0.25">
      <c r="A586">
        <v>3</v>
      </c>
      <c r="B586" t="s">
        <v>2221</v>
      </c>
      <c r="C586" t="s">
        <v>2244</v>
      </c>
      <c r="D586" t="s">
        <v>2245</v>
      </c>
      <c r="E586" t="s">
        <v>2270</v>
      </c>
      <c r="G586" t="s">
        <v>2249</v>
      </c>
      <c r="H586" t="s">
        <v>170</v>
      </c>
      <c r="I586" t="s">
        <v>1705</v>
      </c>
      <c r="J586" s="99">
        <v>0.18232565319999999</v>
      </c>
      <c r="K586" t="s">
        <v>2272</v>
      </c>
      <c r="L586" t="e">
        <v>#N/A</v>
      </c>
      <c r="M586" t="e">
        <f t="shared" si="9"/>
        <v>#N/A</v>
      </c>
    </row>
    <row r="587" spans="1:13" x14ac:dyDescent="0.25">
      <c r="A587">
        <v>3</v>
      </c>
      <c r="B587" t="s">
        <v>2221</v>
      </c>
      <c r="C587" t="s">
        <v>2244</v>
      </c>
      <c r="D587" t="s">
        <v>2245</v>
      </c>
      <c r="E587" t="s">
        <v>2270</v>
      </c>
      <c r="G587" t="s">
        <v>2249</v>
      </c>
      <c r="H587" t="s">
        <v>170</v>
      </c>
      <c r="I587" t="s">
        <v>1707</v>
      </c>
      <c r="J587" s="99">
        <v>0.17950978070000001</v>
      </c>
      <c r="K587" t="s">
        <v>2272</v>
      </c>
      <c r="L587" t="e">
        <v>#N/A</v>
      </c>
      <c r="M587" t="e">
        <f t="shared" si="9"/>
        <v>#N/A</v>
      </c>
    </row>
    <row r="588" spans="1:13" x14ac:dyDescent="0.25">
      <c r="A588">
        <v>3</v>
      </c>
      <c r="B588" t="s">
        <v>2221</v>
      </c>
      <c r="C588" t="s">
        <v>2244</v>
      </c>
      <c r="D588" t="s">
        <v>2245</v>
      </c>
      <c r="E588" t="s">
        <v>2270</v>
      </c>
      <c r="G588" t="s">
        <v>2249</v>
      </c>
      <c r="H588" t="s">
        <v>170</v>
      </c>
      <c r="I588" t="s">
        <v>1708</v>
      </c>
      <c r="J588" s="99">
        <v>2.6909360000000002E-4</v>
      </c>
      <c r="K588" t="s">
        <v>2272</v>
      </c>
      <c r="L588" t="e">
        <v>#N/A</v>
      </c>
      <c r="M588" t="e">
        <f t="shared" si="9"/>
        <v>#N/A</v>
      </c>
    </row>
    <row r="589" spans="1:13" x14ac:dyDescent="0.25">
      <c r="A589">
        <v>3</v>
      </c>
      <c r="B589" t="s">
        <v>2221</v>
      </c>
      <c r="C589" t="s">
        <v>2244</v>
      </c>
      <c r="D589" t="s">
        <v>2245</v>
      </c>
      <c r="E589" t="s">
        <v>2270</v>
      </c>
      <c r="G589" t="s">
        <v>2249</v>
      </c>
      <c r="H589" t="s">
        <v>170</v>
      </c>
      <c r="I589" t="s">
        <v>1709</v>
      </c>
      <c r="J589" s="99">
        <v>2.5467787999999998E-3</v>
      </c>
      <c r="K589" t="s">
        <v>2272</v>
      </c>
      <c r="L589" t="e">
        <v>#N/A</v>
      </c>
      <c r="M589" t="e">
        <f t="shared" si="9"/>
        <v>#N/A</v>
      </c>
    </row>
    <row r="590" spans="1:13" x14ac:dyDescent="0.25">
      <c r="A590">
        <v>3</v>
      </c>
      <c r="B590" t="s">
        <v>2221</v>
      </c>
      <c r="C590" t="s">
        <v>2244</v>
      </c>
      <c r="D590" t="s">
        <v>2245</v>
      </c>
      <c r="E590" t="s">
        <v>2270</v>
      </c>
      <c r="G590" t="s">
        <v>2251</v>
      </c>
      <c r="H590" t="s">
        <v>170</v>
      </c>
      <c r="I590" t="s">
        <v>1705</v>
      </c>
      <c r="J590" s="99">
        <v>0.19324395450000001</v>
      </c>
      <c r="K590" t="s">
        <v>2273</v>
      </c>
      <c r="L590" t="e">
        <v>#N/A</v>
      </c>
      <c r="M590" t="e">
        <f t="shared" si="9"/>
        <v>#N/A</v>
      </c>
    </row>
    <row r="591" spans="1:13" x14ac:dyDescent="0.25">
      <c r="A591">
        <v>3</v>
      </c>
      <c r="B591" t="s">
        <v>2221</v>
      </c>
      <c r="C591" t="s">
        <v>2244</v>
      </c>
      <c r="D591" t="s">
        <v>2245</v>
      </c>
      <c r="E591" t="s">
        <v>2270</v>
      </c>
      <c r="G591" t="s">
        <v>2251</v>
      </c>
      <c r="H591" t="s">
        <v>170</v>
      </c>
      <c r="I591" t="s">
        <v>1707</v>
      </c>
      <c r="J591" s="99">
        <v>0.1902594577</v>
      </c>
      <c r="K591" t="s">
        <v>2273</v>
      </c>
      <c r="L591" t="e">
        <v>#N/A</v>
      </c>
      <c r="M591" t="e">
        <f t="shared" si="9"/>
        <v>#N/A</v>
      </c>
    </row>
    <row r="592" spans="1:13" x14ac:dyDescent="0.25">
      <c r="A592">
        <v>3</v>
      </c>
      <c r="B592" t="s">
        <v>2221</v>
      </c>
      <c r="C592" t="s">
        <v>2244</v>
      </c>
      <c r="D592" t="s">
        <v>2245</v>
      </c>
      <c r="E592" t="s">
        <v>2270</v>
      </c>
      <c r="G592" t="s">
        <v>2251</v>
      </c>
      <c r="H592" t="s">
        <v>170</v>
      </c>
      <c r="I592" t="s">
        <v>1708</v>
      </c>
      <c r="J592" s="99">
        <v>2.8520789999999998E-4</v>
      </c>
      <c r="K592" t="s">
        <v>2273</v>
      </c>
      <c r="L592" t="e">
        <v>#N/A</v>
      </c>
      <c r="M592" t="e">
        <f t="shared" si="9"/>
        <v>#N/A</v>
      </c>
    </row>
    <row r="593" spans="1:13" x14ac:dyDescent="0.25">
      <c r="A593">
        <v>3</v>
      </c>
      <c r="B593" t="s">
        <v>2221</v>
      </c>
      <c r="C593" t="s">
        <v>2244</v>
      </c>
      <c r="D593" t="s">
        <v>2245</v>
      </c>
      <c r="E593" t="s">
        <v>2270</v>
      </c>
      <c r="G593" t="s">
        <v>2251</v>
      </c>
      <c r="H593" t="s">
        <v>170</v>
      </c>
      <c r="I593" t="s">
        <v>1709</v>
      </c>
      <c r="J593" s="99">
        <v>2.6992889000000001E-3</v>
      </c>
      <c r="K593" t="s">
        <v>2273</v>
      </c>
      <c r="L593" t="e">
        <v>#N/A</v>
      </c>
      <c r="M593" t="e">
        <f t="shared" si="9"/>
        <v>#N/A</v>
      </c>
    </row>
    <row r="594" spans="1:13" x14ac:dyDescent="0.25">
      <c r="A594">
        <v>3</v>
      </c>
      <c r="B594" t="s">
        <v>2221</v>
      </c>
      <c r="C594" t="s">
        <v>2244</v>
      </c>
      <c r="D594" t="s">
        <v>2245</v>
      </c>
      <c r="E594" t="s">
        <v>2270</v>
      </c>
      <c r="G594" t="s">
        <v>2261</v>
      </c>
      <c r="H594" t="s">
        <v>170</v>
      </c>
      <c r="I594" t="s">
        <v>1705</v>
      </c>
      <c r="J594" s="99">
        <v>0.23756964799999999</v>
      </c>
      <c r="K594" t="s">
        <v>2274</v>
      </c>
      <c r="L594" t="e">
        <v>#N/A</v>
      </c>
      <c r="M594" t="e">
        <f t="shared" si="9"/>
        <v>#N/A</v>
      </c>
    </row>
    <row r="595" spans="1:13" x14ac:dyDescent="0.25">
      <c r="A595">
        <v>3</v>
      </c>
      <c r="B595" t="s">
        <v>2221</v>
      </c>
      <c r="C595" t="s">
        <v>2244</v>
      </c>
      <c r="D595" t="s">
        <v>2245</v>
      </c>
      <c r="E595" t="s">
        <v>2270</v>
      </c>
      <c r="G595" t="s">
        <v>2261</v>
      </c>
      <c r="H595" t="s">
        <v>170</v>
      </c>
      <c r="I595" t="s">
        <v>1707</v>
      </c>
      <c r="J595" s="99">
        <v>0.2339005767</v>
      </c>
      <c r="K595" t="s">
        <v>2274</v>
      </c>
      <c r="L595" t="e">
        <v>#N/A</v>
      </c>
      <c r="M595" t="e">
        <f t="shared" si="9"/>
        <v>#N/A</v>
      </c>
    </row>
    <row r="596" spans="1:13" x14ac:dyDescent="0.25">
      <c r="A596">
        <v>3</v>
      </c>
      <c r="B596" t="s">
        <v>2221</v>
      </c>
      <c r="C596" t="s">
        <v>2244</v>
      </c>
      <c r="D596" t="s">
        <v>2245</v>
      </c>
      <c r="E596" t="s">
        <v>2270</v>
      </c>
      <c r="G596" t="s">
        <v>2261</v>
      </c>
      <c r="H596" t="s">
        <v>170</v>
      </c>
      <c r="I596" t="s">
        <v>1708</v>
      </c>
      <c r="J596" s="99">
        <v>3.5062800000000002E-4</v>
      </c>
      <c r="K596" t="s">
        <v>2274</v>
      </c>
      <c r="L596" t="e">
        <v>#N/A</v>
      </c>
      <c r="M596" t="e">
        <f t="shared" si="9"/>
        <v>#N/A</v>
      </c>
    </row>
    <row r="597" spans="1:13" x14ac:dyDescent="0.25">
      <c r="A597">
        <v>3</v>
      </c>
      <c r="B597" t="s">
        <v>2221</v>
      </c>
      <c r="C597" t="s">
        <v>2244</v>
      </c>
      <c r="D597" t="s">
        <v>2245</v>
      </c>
      <c r="E597" t="s">
        <v>2270</v>
      </c>
      <c r="G597" t="s">
        <v>2261</v>
      </c>
      <c r="H597" t="s">
        <v>170</v>
      </c>
      <c r="I597" t="s">
        <v>1709</v>
      </c>
      <c r="J597" s="99">
        <v>3.3184434000000001E-3</v>
      </c>
      <c r="K597" t="s">
        <v>2274</v>
      </c>
      <c r="L597" t="e">
        <v>#N/A</v>
      </c>
      <c r="M597" t="e">
        <f t="shared" si="9"/>
        <v>#N/A</v>
      </c>
    </row>
    <row r="598" spans="1:13" x14ac:dyDescent="0.25">
      <c r="A598">
        <v>3</v>
      </c>
      <c r="B598" t="s">
        <v>2221</v>
      </c>
      <c r="C598" t="s">
        <v>2244</v>
      </c>
      <c r="D598" t="s">
        <v>2245</v>
      </c>
      <c r="E598" t="s">
        <v>2270</v>
      </c>
      <c r="G598" t="s">
        <v>2255</v>
      </c>
      <c r="H598" t="s">
        <v>170</v>
      </c>
      <c r="I598" t="s">
        <v>1705</v>
      </c>
      <c r="J598" s="99">
        <v>0.26352844040000001</v>
      </c>
      <c r="K598" t="s">
        <v>2275</v>
      </c>
      <c r="L598" t="e">
        <v>#N/A</v>
      </c>
      <c r="M598" t="e">
        <f t="shared" si="9"/>
        <v>#N/A</v>
      </c>
    </row>
    <row r="599" spans="1:13" x14ac:dyDescent="0.25">
      <c r="A599">
        <v>3</v>
      </c>
      <c r="B599" t="s">
        <v>2221</v>
      </c>
      <c r="C599" t="s">
        <v>2244</v>
      </c>
      <c r="D599" t="s">
        <v>2245</v>
      </c>
      <c r="E599" t="s">
        <v>2270</v>
      </c>
      <c r="G599" t="s">
        <v>2255</v>
      </c>
      <c r="H599" t="s">
        <v>170</v>
      </c>
      <c r="I599" t="s">
        <v>1707</v>
      </c>
      <c r="J599" s="99">
        <v>0.25945845649999999</v>
      </c>
      <c r="K599" t="s">
        <v>2275</v>
      </c>
      <c r="L599" t="e">
        <v>#N/A</v>
      </c>
      <c r="M599" t="e">
        <f t="shared" si="9"/>
        <v>#N/A</v>
      </c>
    </row>
    <row r="600" spans="1:13" x14ac:dyDescent="0.25">
      <c r="A600">
        <v>3</v>
      </c>
      <c r="B600" t="s">
        <v>2221</v>
      </c>
      <c r="C600" t="s">
        <v>2244</v>
      </c>
      <c r="D600" t="s">
        <v>2245</v>
      </c>
      <c r="E600" t="s">
        <v>2270</v>
      </c>
      <c r="G600" t="s">
        <v>2255</v>
      </c>
      <c r="H600" t="s">
        <v>170</v>
      </c>
      <c r="I600" t="s">
        <v>1708</v>
      </c>
      <c r="J600" s="99">
        <v>3.8894039999999997E-4</v>
      </c>
      <c r="K600" t="s">
        <v>2275</v>
      </c>
      <c r="L600" t="e">
        <v>#N/A</v>
      </c>
      <c r="M600" t="e">
        <f t="shared" si="9"/>
        <v>#N/A</v>
      </c>
    </row>
    <row r="601" spans="1:13" x14ac:dyDescent="0.25">
      <c r="A601">
        <v>3</v>
      </c>
      <c r="B601" t="s">
        <v>2221</v>
      </c>
      <c r="C601" t="s">
        <v>2244</v>
      </c>
      <c r="D601" t="s">
        <v>2245</v>
      </c>
      <c r="E601" t="s">
        <v>2270</v>
      </c>
      <c r="G601" t="s">
        <v>2255</v>
      </c>
      <c r="H601" t="s">
        <v>170</v>
      </c>
      <c r="I601" t="s">
        <v>1709</v>
      </c>
      <c r="J601" s="99">
        <v>3.6810434999999999E-3</v>
      </c>
      <c r="K601" t="s">
        <v>2275</v>
      </c>
      <c r="L601" t="e">
        <v>#N/A</v>
      </c>
      <c r="M601" t="e">
        <f t="shared" si="9"/>
        <v>#N/A</v>
      </c>
    </row>
    <row r="602" spans="1:13" x14ac:dyDescent="0.25">
      <c r="A602">
        <v>3</v>
      </c>
      <c r="B602" t="s">
        <v>2221</v>
      </c>
      <c r="C602" t="s">
        <v>2244</v>
      </c>
      <c r="D602" t="s">
        <v>2245</v>
      </c>
      <c r="E602" t="s">
        <v>2276</v>
      </c>
      <c r="G602" t="s">
        <v>2277</v>
      </c>
      <c r="H602" t="s">
        <v>170</v>
      </c>
      <c r="I602" t="s">
        <v>1705</v>
      </c>
      <c r="J602" s="99">
        <v>6.6262519899999997E-2</v>
      </c>
      <c r="K602" t="s">
        <v>2278</v>
      </c>
      <c r="L602" t="e">
        <v>#N/A</v>
      </c>
      <c r="M602" t="e">
        <f t="shared" si="9"/>
        <v>#N/A</v>
      </c>
    </row>
    <row r="603" spans="1:13" x14ac:dyDescent="0.25">
      <c r="A603">
        <v>3</v>
      </c>
      <c r="B603" t="s">
        <v>2221</v>
      </c>
      <c r="C603" t="s">
        <v>2244</v>
      </c>
      <c r="D603" t="s">
        <v>2245</v>
      </c>
      <c r="E603" t="s">
        <v>2276</v>
      </c>
      <c r="G603" t="s">
        <v>2277</v>
      </c>
      <c r="H603" t="s">
        <v>170</v>
      </c>
      <c r="I603" t="s">
        <v>1707</v>
      </c>
      <c r="J603" s="99">
        <v>6.3481897300000006E-2</v>
      </c>
      <c r="K603" t="s">
        <v>2278</v>
      </c>
      <c r="L603" t="e">
        <v>#N/A</v>
      </c>
      <c r="M603" t="e">
        <f t="shared" si="9"/>
        <v>#N/A</v>
      </c>
    </row>
    <row r="604" spans="1:13" x14ac:dyDescent="0.25">
      <c r="A604">
        <v>3</v>
      </c>
      <c r="B604" t="s">
        <v>2221</v>
      </c>
      <c r="C604" t="s">
        <v>2244</v>
      </c>
      <c r="D604" t="s">
        <v>2245</v>
      </c>
      <c r="E604" t="s">
        <v>2276</v>
      </c>
      <c r="G604" t="s">
        <v>2277</v>
      </c>
      <c r="H604" t="s">
        <v>170</v>
      </c>
      <c r="I604" t="s">
        <v>1708</v>
      </c>
      <c r="J604" s="99">
        <v>8.440524E-4</v>
      </c>
      <c r="K604" t="s">
        <v>2278</v>
      </c>
      <c r="L604" t="e">
        <v>#N/A</v>
      </c>
      <c r="M604" t="e">
        <f t="shared" si="9"/>
        <v>#N/A</v>
      </c>
    </row>
    <row r="605" spans="1:13" x14ac:dyDescent="0.25">
      <c r="A605">
        <v>3</v>
      </c>
      <c r="B605" t="s">
        <v>2221</v>
      </c>
      <c r="C605" t="s">
        <v>2244</v>
      </c>
      <c r="D605" t="s">
        <v>2245</v>
      </c>
      <c r="E605" t="s">
        <v>2276</v>
      </c>
      <c r="G605" t="s">
        <v>2277</v>
      </c>
      <c r="H605" t="s">
        <v>170</v>
      </c>
      <c r="I605" t="s">
        <v>1709</v>
      </c>
      <c r="J605" s="99">
        <v>1.9365703E-3</v>
      </c>
      <c r="K605" t="s">
        <v>2278</v>
      </c>
      <c r="L605" t="e">
        <v>#N/A</v>
      </c>
      <c r="M605" t="e">
        <f t="shared" si="9"/>
        <v>#N/A</v>
      </c>
    </row>
    <row r="606" spans="1:13" x14ac:dyDescent="0.25">
      <c r="A606">
        <v>3</v>
      </c>
      <c r="B606" t="s">
        <v>2221</v>
      </c>
      <c r="C606" t="s">
        <v>2244</v>
      </c>
      <c r="D606" t="s">
        <v>2245</v>
      </c>
      <c r="E606" t="s">
        <v>2276</v>
      </c>
      <c r="G606" t="s">
        <v>2279</v>
      </c>
      <c r="H606" t="s">
        <v>170</v>
      </c>
      <c r="I606" t="s">
        <v>1705</v>
      </c>
      <c r="J606" s="99">
        <v>0.1325250399</v>
      </c>
      <c r="K606" t="s">
        <v>2280</v>
      </c>
      <c r="L606" t="e">
        <v>#N/A</v>
      </c>
      <c r="M606" t="e">
        <f t="shared" si="9"/>
        <v>#N/A</v>
      </c>
    </row>
    <row r="607" spans="1:13" x14ac:dyDescent="0.25">
      <c r="A607">
        <v>3</v>
      </c>
      <c r="B607" t="s">
        <v>2221</v>
      </c>
      <c r="C607" t="s">
        <v>2244</v>
      </c>
      <c r="D607" t="s">
        <v>2245</v>
      </c>
      <c r="E607" t="s">
        <v>2276</v>
      </c>
      <c r="G607" t="s">
        <v>2279</v>
      </c>
      <c r="H607" t="s">
        <v>170</v>
      </c>
      <c r="I607" t="s">
        <v>1707</v>
      </c>
      <c r="J607" s="99">
        <v>0.1269637945</v>
      </c>
      <c r="K607" t="s">
        <v>2280</v>
      </c>
      <c r="L607" t="e">
        <v>#N/A</v>
      </c>
      <c r="M607" t="e">
        <f t="shared" si="9"/>
        <v>#N/A</v>
      </c>
    </row>
    <row r="608" spans="1:13" x14ac:dyDescent="0.25">
      <c r="A608">
        <v>3</v>
      </c>
      <c r="B608" t="s">
        <v>2221</v>
      </c>
      <c r="C608" t="s">
        <v>2244</v>
      </c>
      <c r="D608" t="s">
        <v>2245</v>
      </c>
      <c r="E608" t="s">
        <v>2276</v>
      </c>
      <c r="G608" t="s">
        <v>2279</v>
      </c>
      <c r="H608" t="s">
        <v>170</v>
      </c>
      <c r="I608" t="s">
        <v>1708</v>
      </c>
      <c r="J608" s="99">
        <v>1.6881047E-3</v>
      </c>
      <c r="K608" t="s">
        <v>2280</v>
      </c>
      <c r="L608" t="e">
        <v>#N/A</v>
      </c>
      <c r="M608" t="e">
        <f t="shared" si="9"/>
        <v>#N/A</v>
      </c>
    </row>
    <row r="609" spans="1:13" x14ac:dyDescent="0.25">
      <c r="A609">
        <v>3</v>
      </c>
      <c r="B609" t="s">
        <v>2221</v>
      </c>
      <c r="C609" t="s">
        <v>2244</v>
      </c>
      <c r="D609" t="s">
        <v>2245</v>
      </c>
      <c r="E609" t="s">
        <v>2276</v>
      </c>
      <c r="G609" t="s">
        <v>2279</v>
      </c>
      <c r="H609" t="s">
        <v>170</v>
      </c>
      <c r="I609" t="s">
        <v>1709</v>
      </c>
      <c r="J609" s="99">
        <v>3.8731407E-3</v>
      </c>
      <c r="K609" t="s">
        <v>2280</v>
      </c>
      <c r="L609" t="e">
        <v>#N/A</v>
      </c>
      <c r="M609" t="e">
        <f t="shared" si="9"/>
        <v>#N/A</v>
      </c>
    </row>
    <row r="610" spans="1:13" x14ac:dyDescent="0.25">
      <c r="A610">
        <v>3</v>
      </c>
      <c r="B610" t="s">
        <v>2221</v>
      </c>
      <c r="C610" t="s">
        <v>2244</v>
      </c>
      <c r="D610" t="s">
        <v>2281</v>
      </c>
      <c r="E610" t="s">
        <v>2246</v>
      </c>
      <c r="G610" t="s">
        <v>2247</v>
      </c>
      <c r="H610" t="s">
        <v>170</v>
      </c>
      <c r="I610" t="s">
        <v>1705</v>
      </c>
      <c r="J610" s="99">
        <v>0.16731425359999999</v>
      </c>
      <c r="K610" t="s">
        <v>2282</v>
      </c>
      <c r="L610" t="e">
        <v>#N/A</v>
      </c>
      <c r="M610" t="e">
        <f t="shared" si="9"/>
        <v>#N/A</v>
      </c>
    </row>
    <row r="611" spans="1:13" x14ac:dyDescent="0.25">
      <c r="A611">
        <v>3</v>
      </c>
      <c r="B611" t="s">
        <v>2221</v>
      </c>
      <c r="C611" t="s">
        <v>2244</v>
      </c>
      <c r="D611" t="s">
        <v>2281</v>
      </c>
      <c r="E611" t="s">
        <v>2246</v>
      </c>
      <c r="G611" t="s">
        <v>2247</v>
      </c>
      <c r="H611" t="s">
        <v>170</v>
      </c>
      <c r="I611" t="s">
        <v>1707</v>
      </c>
      <c r="J611" s="99">
        <v>0.1602931229</v>
      </c>
      <c r="K611" t="s">
        <v>2282</v>
      </c>
      <c r="L611" t="e">
        <v>#N/A</v>
      </c>
      <c r="M611" t="e">
        <f t="shared" si="9"/>
        <v>#N/A</v>
      </c>
    </row>
    <row r="612" spans="1:13" x14ac:dyDescent="0.25">
      <c r="A612">
        <v>3</v>
      </c>
      <c r="B612" t="s">
        <v>2221</v>
      </c>
      <c r="C612" t="s">
        <v>2244</v>
      </c>
      <c r="D612" t="s">
        <v>2281</v>
      </c>
      <c r="E612" t="s">
        <v>2246</v>
      </c>
      <c r="G612" t="s">
        <v>2247</v>
      </c>
      <c r="H612" t="s">
        <v>170</v>
      </c>
      <c r="I612" t="s">
        <v>1708</v>
      </c>
      <c r="J612" s="99">
        <v>2.1312498999999999E-3</v>
      </c>
      <c r="K612" t="s">
        <v>2282</v>
      </c>
      <c r="L612" t="e">
        <v>#N/A</v>
      </c>
      <c r="M612" t="e">
        <f t="shared" si="9"/>
        <v>#N/A</v>
      </c>
    </row>
    <row r="613" spans="1:13" x14ac:dyDescent="0.25">
      <c r="A613">
        <v>3</v>
      </c>
      <c r="B613" t="s">
        <v>2221</v>
      </c>
      <c r="C613" t="s">
        <v>2244</v>
      </c>
      <c r="D613" t="s">
        <v>2281</v>
      </c>
      <c r="E613" t="s">
        <v>2246</v>
      </c>
      <c r="G613" t="s">
        <v>2247</v>
      </c>
      <c r="H613" t="s">
        <v>170</v>
      </c>
      <c r="I613" t="s">
        <v>1709</v>
      </c>
      <c r="J613" s="99">
        <v>4.8898806999999999E-3</v>
      </c>
      <c r="K613" t="s">
        <v>2282</v>
      </c>
      <c r="L613" t="e">
        <v>#N/A</v>
      </c>
      <c r="M613" t="e">
        <f t="shared" si="9"/>
        <v>#N/A</v>
      </c>
    </row>
    <row r="614" spans="1:13" x14ac:dyDescent="0.25">
      <c r="A614">
        <v>3</v>
      </c>
      <c r="B614" t="s">
        <v>2221</v>
      </c>
      <c r="C614" t="s">
        <v>2244</v>
      </c>
      <c r="D614" t="s">
        <v>2281</v>
      </c>
      <c r="E614" t="s">
        <v>2246</v>
      </c>
      <c r="G614" t="s">
        <v>2249</v>
      </c>
      <c r="H614" t="s">
        <v>170</v>
      </c>
      <c r="I614" t="s">
        <v>1705</v>
      </c>
      <c r="J614" s="99">
        <v>0.17316125709999999</v>
      </c>
      <c r="K614" t="s">
        <v>2283</v>
      </c>
      <c r="L614" t="e">
        <v>#N/A</v>
      </c>
      <c r="M614" t="e">
        <f t="shared" si="9"/>
        <v>#N/A</v>
      </c>
    </row>
    <row r="615" spans="1:13" x14ac:dyDescent="0.25">
      <c r="A615">
        <v>3</v>
      </c>
      <c r="B615" t="s">
        <v>2221</v>
      </c>
      <c r="C615" t="s">
        <v>2244</v>
      </c>
      <c r="D615" t="s">
        <v>2281</v>
      </c>
      <c r="E615" t="s">
        <v>2246</v>
      </c>
      <c r="G615" t="s">
        <v>2249</v>
      </c>
      <c r="H615" t="s">
        <v>170</v>
      </c>
      <c r="I615" t="s">
        <v>1707</v>
      </c>
      <c r="J615" s="99">
        <v>0.1658947643</v>
      </c>
      <c r="K615" t="s">
        <v>2283</v>
      </c>
      <c r="L615" t="e">
        <v>#N/A</v>
      </c>
      <c r="M615" t="e">
        <f t="shared" si="9"/>
        <v>#N/A</v>
      </c>
    </row>
    <row r="616" spans="1:13" x14ac:dyDescent="0.25">
      <c r="A616">
        <v>3</v>
      </c>
      <c r="B616" t="s">
        <v>2221</v>
      </c>
      <c r="C616" t="s">
        <v>2244</v>
      </c>
      <c r="D616" t="s">
        <v>2281</v>
      </c>
      <c r="E616" t="s">
        <v>2246</v>
      </c>
      <c r="G616" t="s">
        <v>2249</v>
      </c>
      <c r="H616" t="s">
        <v>170</v>
      </c>
      <c r="I616" t="s">
        <v>1708</v>
      </c>
      <c r="J616" s="99">
        <v>2.2057291000000001E-3</v>
      </c>
      <c r="K616" t="s">
        <v>2283</v>
      </c>
      <c r="L616" t="e">
        <v>#N/A</v>
      </c>
      <c r="M616" t="e">
        <f t="shared" si="9"/>
        <v>#N/A</v>
      </c>
    </row>
    <row r="617" spans="1:13" x14ac:dyDescent="0.25">
      <c r="A617">
        <v>3</v>
      </c>
      <c r="B617" t="s">
        <v>2221</v>
      </c>
      <c r="C617" t="s">
        <v>2244</v>
      </c>
      <c r="D617" t="s">
        <v>2281</v>
      </c>
      <c r="E617" t="s">
        <v>2246</v>
      </c>
      <c r="G617" t="s">
        <v>2249</v>
      </c>
      <c r="H617" t="s">
        <v>170</v>
      </c>
      <c r="I617" t="s">
        <v>1709</v>
      </c>
      <c r="J617" s="99">
        <v>5.0607637E-3</v>
      </c>
      <c r="K617" t="s">
        <v>2283</v>
      </c>
      <c r="L617" t="e">
        <v>#N/A</v>
      </c>
      <c r="M617" t="e">
        <f t="shared" si="9"/>
        <v>#N/A</v>
      </c>
    </row>
    <row r="618" spans="1:13" x14ac:dyDescent="0.25">
      <c r="A618">
        <v>3</v>
      </c>
      <c r="B618" t="s">
        <v>2221</v>
      </c>
      <c r="C618" t="s">
        <v>2244</v>
      </c>
      <c r="D618" t="s">
        <v>2281</v>
      </c>
      <c r="E618" t="s">
        <v>2246</v>
      </c>
      <c r="G618" t="s">
        <v>2251</v>
      </c>
      <c r="H618" t="s">
        <v>170</v>
      </c>
      <c r="I618" t="s">
        <v>1705</v>
      </c>
      <c r="J618" s="99">
        <v>0.19497507780000001</v>
      </c>
      <c r="K618" t="s">
        <v>2284</v>
      </c>
      <c r="L618" t="e">
        <v>#N/A</v>
      </c>
      <c r="M618" t="e">
        <f t="shared" si="9"/>
        <v>#N/A</v>
      </c>
    </row>
    <row r="619" spans="1:13" x14ac:dyDescent="0.25">
      <c r="A619">
        <v>3</v>
      </c>
      <c r="B619" t="s">
        <v>2221</v>
      </c>
      <c r="C619" t="s">
        <v>2244</v>
      </c>
      <c r="D619" t="s">
        <v>2281</v>
      </c>
      <c r="E619" t="s">
        <v>2246</v>
      </c>
      <c r="G619" t="s">
        <v>2251</v>
      </c>
      <c r="H619" t="s">
        <v>170</v>
      </c>
      <c r="I619" t="s">
        <v>1707</v>
      </c>
      <c r="J619" s="99">
        <v>0.1867931957</v>
      </c>
      <c r="K619" t="s">
        <v>2284</v>
      </c>
      <c r="L619" t="e">
        <v>#N/A</v>
      </c>
      <c r="M619" t="e">
        <f t="shared" si="9"/>
        <v>#N/A</v>
      </c>
    </row>
    <row r="620" spans="1:13" x14ac:dyDescent="0.25">
      <c r="A620">
        <v>3</v>
      </c>
      <c r="B620" t="s">
        <v>2221</v>
      </c>
      <c r="C620" t="s">
        <v>2244</v>
      </c>
      <c r="D620" t="s">
        <v>2281</v>
      </c>
      <c r="E620" t="s">
        <v>2246</v>
      </c>
      <c r="G620" t="s">
        <v>2251</v>
      </c>
      <c r="H620" t="s">
        <v>170</v>
      </c>
      <c r="I620" t="s">
        <v>1708</v>
      </c>
      <c r="J620" s="99">
        <v>2.4835935999999999E-3</v>
      </c>
      <c r="K620" t="s">
        <v>2284</v>
      </c>
      <c r="L620" t="e">
        <v>#N/A</v>
      </c>
      <c r="M620" t="e">
        <f t="shared" si="9"/>
        <v>#N/A</v>
      </c>
    </row>
    <row r="621" spans="1:13" x14ac:dyDescent="0.25">
      <c r="A621">
        <v>3</v>
      </c>
      <c r="B621" t="s">
        <v>2221</v>
      </c>
      <c r="C621" t="s">
        <v>2244</v>
      </c>
      <c r="D621" t="s">
        <v>2281</v>
      </c>
      <c r="E621" t="s">
        <v>2246</v>
      </c>
      <c r="G621" t="s">
        <v>2251</v>
      </c>
      <c r="H621" t="s">
        <v>170</v>
      </c>
      <c r="I621" t="s">
        <v>1709</v>
      </c>
      <c r="J621" s="99">
        <v>5.6982884000000003E-3</v>
      </c>
      <c r="K621" t="s">
        <v>2284</v>
      </c>
      <c r="L621" t="e">
        <v>#N/A</v>
      </c>
      <c r="M621" t="e">
        <f t="shared" si="9"/>
        <v>#N/A</v>
      </c>
    </row>
    <row r="622" spans="1:13" x14ac:dyDescent="0.25">
      <c r="A622">
        <v>3</v>
      </c>
      <c r="B622" t="s">
        <v>2221</v>
      </c>
      <c r="C622" t="s">
        <v>2244</v>
      </c>
      <c r="D622" t="s">
        <v>2281</v>
      </c>
      <c r="E622" t="s">
        <v>2246</v>
      </c>
      <c r="G622" t="s">
        <v>2253</v>
      </c>
      <c r="H622" t="s">
        <v>170</v>
      </c>
      <c r="I622" t="s">
        <v>1705</v>
      </c>
      <c r="J622" s="99">
        <v>0.2165640137</v>
      </c>
      <c r="K622" t="s">
        <v>2285</v>
      </c>
      <c r="L622" t="e">
        <v>#N/A</v>
      </c>
      <c r="M622" t="e">
        <f t="shared" si="9"/>
        <v>#N/A</v>
      </c>
    </row>
    <row r="623" spans="1:13" x14ac:dyDescent="0.25">
      <c r="A623">
        <v>3</v>
      </c>
      <c r="B623" t="s">
        <v>2221</v>
      </c>
      <c r="C623" t="s">
        <v>2244</v>
      </c>
      <c r="D623" t="s">
        <v>2281</v>
      </c>
      <c r="E623" t="s">
        <v>2246</v>
      </c>
      <c r="G623" t="s">
        <v>2253</v>
      </c>
      <c r="H623" t="s">
        <v>170</v>
      </c>
      <c r="I623" t="s">
        <v>1707</v>
      </c>
      <c r="J623" s="99">
        <v>0.20747617930000001</v>
      </c>
      <c r="K623" t="s">
        <v>2285</v>
      </c>
      <c r="L623" t="e">
        <v>#N/A</v>
      </c>
      <c r="M623" t="e">
        <f t="shared" si="9"/>
        <v>#N/A</v>
      </c>
    </row>
    <row r="624" spans="1:13" x14ac:dyDescent="0.25">
      <c r="A624">
        <v>3</v>
      </c>
      <c r="B624" t="s">
        <v>2221</v>
      </c>
      <c r="C624" t="s">
        <v>2244</v>
      </c>
      <c r="D624" t="s">
        <v>2281</v>
      </c>
      <c r="E624" t="s">
        <v>2246</v>
      </c>
      <c r="G624" t="s">
        <v>2253</v>
      </c>
      <c r="H624" t="s">
        <v>170</v>
      </c>
      <c r="I624" t="s">
        <v>1708</v>
      </c>
      <c r="J624" s="99">
        <v>2.7585935999999999E-3</v>
      </c>
      <c r="K624" t="s">
        <v>2285</v>
      </c>
      <c r="L624" t="e">
        <v>#N/A</v>
      </c>
      <c r="M624" t="e">
        <f t="shared" si="9"/>
        <v>#N/A</v>
      </c>
    </row>
    <row r="625" spans="1:13" x14ac:dyDescent="0.25">
      <c r="A625">
        <v>3</v>
      </c>
      <c r="B625" t="s">
        <v>2221</v>
      </c>
      <c r="C625" t="s">
        <v>2244</v>
      </c>
      <c r="D625" t="s">
        <v>2281</v>
      </c>
      <c r="E625" t="s">
        <v>2246</v>
      </c>
      <c r="G625" t="s">
        <v>2253</v>
      </c>
      <c r="H625" t="s">
        <v>170</v>
      </c>
      <c r="I625" t="s">
        <v>1709</v>
      </c>
      <c r="J625" s="99">
        <v>6.3292408000000001E-3</v>
      </c>
      <c r="K625" t="s">
        <v>2285</v>
      </c>
      <c r="L625" t="e">
        <v>#N/A</v>
      </c>
      <c r="M625" t="e">
        <f t="shared" si="9"/>
        <v>#N/A</v>
      </c>
    </row>
    <row r="626" spans="1:13" x14ac:dyDescent="0.25">
      <c r="A626">
        <v>3</v>
      </c>
      <c r="B626" t="s">
        <v>2221</v>
      </c>
      <c r="C626" t="s">
        <v>2244</v>
      </c>
      <c r="D626" t="s">
        <v>2281</v>
      </c>
      <c r="E626" t="s">
        <v>2246</v>
      </c>
      <c r="G626" t="s">
        <v>2255</v>
      </c>
      <c r="H626" t="s">
        <v>170</v>
      </c>
      <c r="I626" t="s">
        <v>1705</v>
      </c>
      <c r="J626" s="99">
        <v>0.25906723129999998</v>
      </c>
      <c r="K626" t="s">
        <v>2286</v>
      </c>
      <c r="L626" t="e">
        <v>#N/A</v>
      </c>
      <c r="M626" t="e">
        <f t="shared" si="9"/>
        <v>#N/A</v>
      </c>
    </row>
    <row r="627" spans="1:13" x14ac:dyDescent="0.25">
      <c r="A627">
        <v>3</v>
      </c>
      <c r="B627" t="s">
        <v>2221</v>
      </c>
      <c r="C627" t="s">
        <v>2244</v>
      </c>
      <c r="D627" t="s">
        <v>2281</v>
      </c>
      <c r="E627" t="s">
        <v>2246</v>
      </c>
      <c r="G627" t="s">
        <v>2255</v>
      </c>
      <c r="H627" t="s">
        <v>170</v>
      </c>
      <c r="I627" t="s">
        <v>1707</v>
      </c>
      <c r="J627" s="99">
        <v>0.24819580320000001</v>
      </c>
      <c r="K627" t="s">
        <v>2286</v>
      </c>
      <c r="L627" t="e">
        <v>#N/A</v>
      </c>
      <c r="M627" t="e">
        <f t="shared" si="9"/>
        <v>#N/A</v>
      </c>
    </row>
    <row r="628" spans="1:13" x14ac:dyDescent="0.25">
      <c r="A628">
        <v>3</v>
      </c>
      <c r="B628" t="s">
        <v>2221</v>
      </c>
      <c r="C628" t="s">
        <v>2244</v>
      </c>
      <c r="D628" t="s">
        <v>2281</v>
      </c>
      <c r="E628" t="s">
        <v>2246</v>
      </c>
      <c r="G628" t="s">
        <v>2255</v>
      </c>
      <c r="H628" t="s">
        <v>170</v>
      </c>
      <c r="I628" t="s">
        <v>1708</v>
      </c>
      <c r="J628" s="99">
        <v>3.2999998999999999E-3</v>
      </c>
      <c r="K628" t="s">
        <v>2286</v>
      </c>
      <c r="L628" t="e">
        <v>#N/A</v>
      </c>
      <c r="M628" t="e">
        <f t="shared" si="9"/>
        <v>#N/A</v>
      </c>
    </row>
    <row r="629" spans="1:13" x14ac:dyDescent="0.25">
      <c r="A629">
        <v>3</v>
      </c>
      <c r="B629" t="s">
        <v>2221</v>
      </c>
      <c r="C629" t="s">
        <v>2244</v>
      </c>
      <c r="D629" t="s">
        <v>2281</v>
      </c>
      <c r="E629" t="s">
        <v>2246</v>
      </c>
      <c r="G629" t="s">
        <v>2255</v>
      </c>
      <c r="H629" t="s">
        <v>170</v>
      </c>
      <c r="I629" t="s">
        <v>1709</v>
      </c>
      <c r="J629" s="99">
        <v>7.5714281999999999E-3</v>
      </c>
      <c r="K629" t="s">
        <v>2286</v>
      </c>
      <c r="L629" t="e">
        <v>#N/A</v>
      </c>
      <c r="M629" t="e">
        <f t="shared" si="9"/>
        <v>#N/A</v>
      </c>
    </row>
    <row r="630" spans="1:13" x14ac:dyDescent="0.25">
      <c r="A630">
        <v>3</v>
      </c>
      <c r="B630" t="s">
        <v>2221</v>
      </c>
      <c r="C630" t="s">
        <v>2244</v>
      </c>
      <c r="D630" t="s">
        <v>2281</v>
      </c>
      <c r="E630" t="s">
        <v>2257</v>
      </c>
      <c r="G630" t="s">
        <v>2247</v>
      </c>
      <c r="H630" t="s">
        <v>170</v>
      </c>
      <c r="I630" t="s">
        <v>1705</v>
      </c>
      <c r="J630" s="99">
        <v>0.18761809569999999</v>
      </c>
      <c r="K630" t="s">
        <v>2287</v>
      </c>
      <c r="L630" t="e">
        <v>#N/A</v>
      </c>
      <c r="M630" t="e">
        <f t="shared" si="9"/>
        <v>#N/A</v>
      </c>
    </row>
    <row r="631" spans="1:13" x14ac:dyDescent="0.25">
      <c r="A631">
        <v>3</v>
      </c>
      <c r="B631" t="s">
        <v>2221</v>
      </c>
      <c r="C631" t="s">
        <v>2244</v>
      </c>
      <c r="D631" t="s">
        <v>2281</v>
      </c>
      <c r="E631" t="s">
        <v>2257</v>
      </c>
      <c r="G631" t="s">
        <v>2247</v>
      </c>
      <c r="H631" t="s">
        <v>170</v>
      </c>
      <c r="I631" t="s">
        <v>1707</v>
      </c>
      <c r="J631" s="99">
        <v>0.18472048569999999</v>
      </c>
      <c r="K631" t="s">
        <v>2287</v>
      </c>
      <c r="L631" t="e">
        <v>#N/A</v>
      </c>
      <c r="M631" t="e">
        <f t="shared" si="9"/>
        <v>#N/A</v>
      </c>
    </row>
    <row r="632" spans="1:13" x14ac:dyDescent="0.25">
      <c r="A632">
        <v>3</v>
      </c>
      <c r="B632" t="s">
        <v>2221</v>
      </c>
      <c r="C632" t="s">
        <v>2244</v>
      </c>
      <c r="D632" t="s">
        <v>2281</v>
      </c>
      <c r="E632" t="s">
        <v>2257</v>
      </c>
      <c r="G632" t="s">
        <v>2247</v>
      </c>
      <c r="H632" t="s">
        <v>170</v>
      </c>
      <c r="I632" t="s">
        <v>1708</v>
      </c>
      <c r="J632" s="99">
        <v>2.7690469999999998E-4</v>
      </c>
      <c r="K632" t="s">
        <v>2287</v>
      </c>
      <c r="L632" t="e">
        <v>#N/A</v>
      </c>
      <c r="M632" t="e">
        <f t="shared" si="9"/>
        <v>#N/A</v>
      </c>
    </row>
    <row r="633" spans="1:13" x14ac:dyDescent="0.25">
      <c r="A633">
        <v>3</v>
      </c>
      <c r="B633" t="s">
        <v>2221</v>
      </c>
      <c r="C633" t="s">
        <v>2244</v>
      </c>
      <c r="D633" t="s">
        <v>2281</v>
      </c>
      <c r="E633" t="s">
        <v>2257</v>
      </c>
      <c r="G633" t="s">
        <v>2247</v>
      </c>
      <c r="H633" t="s">
        <v>170</v>
      </c>
      <c r="I633" t="s">
        <v>1709</v>
      </c>
      <c r="J633" s="99">
        <v>2.6207053000000002E-3</v>
      </c>
      <c r="K633" t="s">
        <v>2287</v>
      </c>
      <c r="L633" t="e">
        <v>#N/A</v>
      </c>
      <c r="M633" t="e">
        <f t="shared" si="9"/>
        <v>#N/A</v>
      </c>
    </row>
    <row r="634" spans="1:13" x14ac:dyDescent="0.25">
      <c r="A634">
        <v>3</v>
      </c>
      <c r="B634" t="s">
        <v>2221</v>
      </c>
      <c r="C634" t="s">
        <v>2244</v>
      </c>
      <c r="D634" t="s">
        <v>2281</v>
      </c>
      <c r="E634" t="s">
        <v>2257</v>
      </c>
      <c r="G634" t="s">
        <v>2249</v>
      </c>
      <c r="H634" t="s">
        <v>170</v>
      </c>
      <c r="I634" t="s">
        <v>1705</v>
      </c>
      <c r="J634" s="99">
        <v>0.1805474809</v>
      </c>
      <c r="K634" t="s">
        <v>2288</v>
      </c>
      <c r="L634" t="e">
        <v>#N/A</v>
      </c>
      <c r="M634" t="e">
        <f t="shared" si="9"/>
        <v>#N/A</v>
      </c>
    </row>
    <row r="635" spans="1:13" x14ac:dyDescent="0.25">
      <c r="A635">
        <v>3</v>
      </c>
      <c r="B635" t="s">
        <v>2221</v>
      </c>
      <c r="C635" t="s">
        <v>2244</v>
      </c>
      <c r="D635" t="s">
        <v>2281</v>
      </c>
      <c r="E635" t="s">
        <v>2257</v>
      </c>
      <c r="G635" t="s">
        <v>2249</v>
      </c>
      <c r="H635" t="s">
        <v>170</v>
      </c>
      <c r="I635" t="s">
        <v>1707</v>
      </c>
      <c r="J635" s="99">
        <v>0.17775907090000001</v>
      </c>
      <c r="K635" t="s">
        <v>2288</v>
      </c>
      <c r="L635" t="e">
        <v>#N/A</v>
      </c>
      <c r="M635" t="e">
        <f t="shared" si="9"/>
        <v>#N/A</v>
      </c>
    </row>
    <row r="636" spans="1:13" x14ac:dyDescent="0.25">
      <c r="A636">
        <v>3</v>
      </c>
      <c r="B636" t="s">
        <v>2221</v>
      </c>
      <c r="C636" t="s">
        <v>2244</v>
      </c>
      <c r="D636" t="s">
        <v>2281</v>
      </c>
      <c r="E636" t="s">
        <v>2257</v>
      </c>
      <c r="G636" t="s">
        <v>2249</v>
      </c>
      <c r="H636" t="s">
        <v>170</v>
      </c>
      <c r="I636" t="s">
        <v>1708</v>
      </c>
      <c r="J636" s="99">
        <v>2.6646919999999999E-4</v>
      </c>
      <c r="K636" t="s">
        <v>2288</v>
      </c>
      <c r="L636" t="e">
        <v>#N/A</v>
      </c>
      <c r="M636" t="e">
        <f t="shared" si="9"/>
        <v>#N/A</v>
      </c>
    </row>
    <row r="637" spans="1:13" x14ac:dyDescent="0.25">
      <c r="A637">
        <v>3</v>
      </c>
      <c r="B637" t="s">
        <v>2221</v>
      </c>
      <c r="C637" t="s">
        <v>2244</v>
      </c>
      <c r="D637" t="s">
        <v>2281</v>
      </c>
      <c r="E637" t="s">
        <v>2257</v>
      </c>
      <c r="G637" t="s">
        <v>2249</v>
      </c>
      <c r="H637" t="s">
        <v>170</v>
      </c>
      <c r="I637" t="s">
        <v>1709</v>
      </c>
      <c r="J637" s="99">
        <v>2.5219408000000001E-3</v>
      </c>
      <c r="K637" t="s">
        <v>2288</v>
      </c>
      <c r="L637" t="e">
        <v>#N/A</v>
      </c>
      <c r="M637" t="e">
        <f t="shared" si="9"/>
        <v>#N/A</v>
      </c>
    </row>
    <row r="638" spans="1:13" x14ac:dyDescent="0.25">
      <c r="A638">
        <v>3</v>
      </c>
      <c r="B638" t="s">
        <v>2221</v>
      </c>
      <c r="C638" t="s">
        <v>2244</v>
      </c>
      <c r="D638" t="s">
        <v>2281</v>
      </c>
      <c r="E638" t="s">
        <v>2257</v>
      </c>
      <c r="G638" t="s">
        <v>2251</v>
      </c>
      <c r="H638" t="s">
        <v>170</v>
      </c>
      <c r="I638" t="s">
        <v>1705</v>
      </c>
      <c r="J638" s="99">
        <v>0.19135929909999999</v>
      </c>
      <c r="K638" t="s">
        <v>2289</v>
      </c>
      <c r="L638" t="e">
        <v>#N/A</v>
      </c>
      <c r="M638" t="e">
        <f t="shared" si="9"/>
        <v>#N/A</v>
      </c>
    </row>
    <row r="639" spans="1:13" x14ac:dyDescent="0.25">
      <c r="A639">
        <v>3</v>
      </c>
      <c r="B639" t="s">
        <v>2221</v>
      </c>
      <c r="C639" t="s">
        <v>2244</v>
      </c>
      <c r="D639" t="s">
        <v>2281</v>
      </c>
      <c r="E639" t="s">
        <v>2257</v>
      </c>
      <c r="G639" t="s">
        <v>2251</v>
      </c>
      <c r="H639" t="s">
        <v>170</v>
      </c>
      <c r="I639" t="s">
        <v>1707</v>
      </c>
      <c r="J639" s="99">
        <v>0.18840390930000001</v>
      </c>
      <c r="K639" t="s">
        <v>2289</v>
      </c>
      <c r="L639" t="e">
        <v>#N/A</v>
      </c>
      <c r="M639" t="e">
        <f t="shared" si="9"/>
        <v>#N/A</v>
      </c>
    </row>
    <row r="640" spans="1:13" x14ac:dyDescent="0.25">
      <c r="A640">
        <v>3</v>
      </c>
      <c r="B640" t="s">
        <v>2221</v>
      </c>
      <c r="C640" t="s">
        <v>2244</v>
      </c>
      <c r="D640" t="s">
        <v>2281</v>
      </c>
      <c r="E640" t="s">
        <v>2257</v>
      </c>
      <c r="G640" t="s">
        <v>2251</v>
      </c>
      <c r="H640" t="s">
        <v>170</v>
      </c>
      <c r="I640" t="s">
        <v>1708</v>
      </c>
      <c r="J640" s="99">
        <v>2.824263E-4</v>
      </c>
      <c r="K640" t="s">
        <v>2289</v>
      </c>
      <c r="L640" t="e">
        <v>#N/A</v>
      </c>
      <c r="M640" t="e">
        <f t="shared" si="9"/>
        <v>#N/A</v>
      </c>
    </row>
    <row r="641" spans="1:13" x14ac:dyDescent="0.25">
      <c r="A641">
        <v>3</v>
      </c>
      <c r="B641" t="s">
        <v>2221</v>
      </c>
      <c r="C641" t="s">
        <v>2244</v>
      </c>
      <c r="D641" t="s">
        <v>2281</v>
      </c>
      <c r="E641" t="s">
        <v>2257</v>
      </c>
      <c r="G641" t="s">
        <v>2251</v>
      </c>
      <c r="H641" t="s">
        <v>170</v>
      </c>
      <c r="I641" t="s">
        <v>1709</v>
      </c>
      <c r="J641" s="99">
        <v>2.6729635000000002E-3</v>
      </c>
      <c r="K641" t="s">
        <v>2289</v>
      </c>
      <c r="L641" t="e">
        <v>#N/A</v>
      </c>
      <c r="M641" t="e">
        <f t="shared" si="9"/>
        <v>#N/A</v>
      </c>
    </row>
    <row r="642" spans="1:13" x14ac:dyDescent="0.25">
      <c r="A642">
        <v>3</v>
      </c>
      <c r="B642" t="s">
        <v>2221</v>
      </c>
      <c r="C642" t="s">
        <v>2244</v>
      </c>
      <c r="D642" t="s">
        <v>2281</v>
      </c>
      <c r="E642" t="s">
        <v>2257</v>
      </c>
      <c r="G642" t="s">
        <v>2261</v>
      </c>
      <c r="H642" t="s">
        <v>170</v>
      </c>
      <c r="I642" t="s">
        <v>1705</v>
      </c>
      <c r="J642" s="99">
        <v>0.2352332395</v>
      </c>
      <c r="K642" t="s">
        <v>2290</v>
      </c>
      <c r="L642" t="e">
        <v>#N/A</v>
      </c>
      <c r="M642" t="e">
        <f t="shared" si="9"/>
        <v>#N/A</v>
      </c>
    </row>
    <row r="643" spans="1:13" x14ac:dyDescent="0.25">
      <c r="A643">
        <v>3</v>
      </c>
      <c r="B643" t="s">
        <v>2221</v>
      </c>
      <c r="C643" t="s">
        <v>2244</v>
      </c>
      <c r="D643" t="s">
        <v>2281</v>
      </c>
      <c r="E643" t="s">
        <v>2257</v>
      </c>
      <c r="G643" t="s">
        <v>2261</v>
      </c>
      <c r="H643" t="s">
        <v>170</v>
      </c>
      <c r="I643" t="s">
        <v>1707</v>
      </c>
      <c r="J643" s="99">
        <v>0.23160025209999999</v>
      </c>
      <c r="K643" t="s">
        <v>2290</v>
      </c>
      <c r="L643" t="e">
        <v>#N/A</v>
      </c>
      <c r="M643" t="e">
        <f t="shared" ref="M643:M706" si="10">I643&amp;L643</f>
        <v>#N/A</v>
      </c>
    </row>
    <row r="644" spans="1:13" x14ac:dyDescent="0.25">
      <c r="A644">
        <v>3</v>
      </c>
      <c r="B644" t="s">
        <v>2221</v>
      </c>
      <c r="C644" t="s">
        <v>2244</v>
      </c>
      <c r="D644" t="s">
        <v>2281</v>
      </c>
      <c r="E644" t="s">
        <v>2257</v>
      </c>
      <c r="G644" t="s">
        <v>2261</v>
      </c>
      <c r="H644" t="s">
        <v>170</v>
      </c>
      <c r="I644" t="s">
        <v>1708</v>
      </c>
      <c r="J644" s="99">
        <v>3.471797E-4</v>
      </c>
      <c r="K644" t="s">
        <v>2290</v>
      </c>
      <c r="L644" t="e">
        <v>#N/A</v>
      </c>
      <c r="M644" t="e">
        <f t="shared" si="10"/>
        <v>#N/A</v>
      </c>
    </row>
    <row r="645" spans="1:13" x14ac:dyDescent="0.25">
      <c r="A645">
        <v>3</v>
      </c>
      <c r="B645" t="s">
        <v>2221</v>
      </c>
      <c r="C645" t="s">
        <v>2244</v>
      </c>
      <c r="D645" t="s">
        <v>2281</v>
      </c>
      <c r="E645" t="s">
        <v>2257</v>
      </c>
      <c r="G645" t="s">
        <v>2261</v>
      </c>
      <c r="H645" t="s">
        <v>170</v>
      </c>
      <c r="I645" t="s">
        <v>1709</v>
      </c>
      <c r="J645" s="99">
        <v>3.2858077000000002E-3</v>
      </c>
      <c r="K645" t="s">
        <v>2290</v>
      </c>
      <c r="L645" t="e">
        <v>#N/A</v>
      </c>
      <c r="M645" t="e">
        <f t="shared" si="10"/>
        <v>#N/A</v>
      </c>
    </row>
    <row r="646" spans="1:13" x14ac:dyDescent="0.25">
      <c r="A646">
        <v>3</v>
      </c>
      <c r="B646" t="s">
        <v>2221</v>
      </c>
      <c r="C646" t="s">
        <v>2244</v>
      </c>
      <c r="D646" t="s">
        <v>2281</v>
      </c>
      <c r="E646" t="s">
        <v>2257</v>
      </c>
      <c r="G646" t="s">
        <v>2255</v>
      </c>
      <c r="H646" t="s">
        <v>170</v>
      </c>
      <c r="I646" t="s">
        <v>1705</v>
      </c>
      <c r="J646" s="99">
        <v>0.26093673690000002</v>
      </c>
      <c r="K646" t="s">
        <v>2291</v>
      </c>
      <c r="L646" t="e">
        <v>#N/A</v>
      </c>
      <c r="M646" t="e">
        <f t="shared" si="10"/>
        <v>#N/A</v>
      </c>
    </row>
    <row r="647" spans="1:13" x14ac:dyDescent="0.25">
      <c r="A647">
        <v>3</v>
      </c>
      <c r="B647" t="s">
        <v>2221</v>
      </c>
      <c r="C647" t="s">
        <v>2244</v>
      </c>
      <c r="D647" t="s">
        <v>2281</v>
      </c>
      <c r="E647" t="s">
        <v>2257</v>
      </c>
      <c r="G647" t="s">
        <v>2255</v>
      </c>
      <c r="H647" t="s">
        <v>170</v>
      </c>
      <c r="I647" t="s">
        <v>1707</v>
      </c>
      <c r="J647" s="99">
        <v>0.25690677969999998</v>
      </c>
      <c r="K647" t="s">
        <v>2291</v>
      </c>
      <c r="L647" t="e">
        <v>#N/A</v>
      </c>
      <c r="M647" t="e">
        <f t="shared" si="10"/>
        <v>#N/A</v>
      </c>
    </row>
    <row r="648" spans="1:13" x14ac:dyDescent="0.25">
      <c r="A648">
        <v>3</v>
      </c>
      <c r="B648" t="s">
        <v>2221</v>
      </c>
      <c r="C648" t="s">
        <v>2244</v>
      </c>
      <c r="D648" t="s">
        <v>2281</v>
      </c>
      <c r="E648" t="s">
        <v>2257</v>
      </c>
      <c r="G648" t="s">
        <v>2255</v>
      </c>
      <c r="H648" t="s">
        <v>170</v>
      </c>
      <c r="I648" t="s">
        <v>1708</v>
      </c>
      <c r="J648" s="99">
        <v>3.8511539999999998E-4</v>
      </c>
      <c r="K648" t="s">
        <v>2291</v>
      </c>
      <c r="L648" t="e">
        <v>#N/A</v>
      </c>
      <c r="M648" t="e">
        <f t="shared" si="10"/>
        <v>#N/A</v>
      </c>
    </row>
    <row r="649" spans="1:13" x14ac:dyDescent="0.25">
      <c r="A649">
        <v>3</v>
      </c>
      <c r="B649" t="s">
        <v>2221</v>
      </c>
      <c r="C649" t="s">
        <v>2244</v>
      </c>
      <c r="D649" t="s">
        <v>2281</v>
      </c>
      <c r="E649" t="s">
        <v>2257</v>
      </c>
      <c r="G649" t="s">
        <v>2255</v>
      </c>
      <c r="H649" t="s">
        <v>170</v>
      </c>
      <c r="I649" t="s">
        <v>1709</v>
      </c>
      <c r="J649" s="99">
        <v>3.6448418000000001E-3</v>
      </c>
      <c r="K649" t="s">
        <v>2291</v>
      </c>
      <c r="L649" t="e">
        <v>#N/A</v>
      </c>
      <c r="M649" t="e">
        <f t="shared" si="10"/>
        <v>#N/A</v>
      </c>
    </row>
    <row r="650" spans="1:13" x14ac:dyDescent="0.25">
      <c r="A650">
        <v>3</v>
      </c>
      <c r="B650" t="s">
        <v>2221</v>
      </c>
      <c r="C650" t="s">
        <v>2244</v>
      </c>
      <c r="D650" t="s">
        <v>2281</v>
      </c>
      <c r="E650" t="s">
        <v>2264</v>
      </c>
      <c r="G650" t="s">
        <v>2247</v>
      </c>
      <c r="H650" t="s">
        <v>170</v>
      </c>
      <c r="I650" t="s">
        <v>1705</v>
      </c>
      <c r="J650" s="99">
        <v>0.13209020020000001</v>
      </c>
      <c r="K650" t="s">
        <v>2292</v>
      </c>
      <c r="L650" t="e">
        <v>#N/A</v>
      </c>
      <c r="M650" t="e">
        <f t="shared" si="10"/>
        <v>#N/A</v>
      </c>
    </row>
    <row r="651" spans="1:13" x14ac:dyDescent="0.25">
      <c r="A651">
        <v>3</v>
      </c>
      <c r="B651" t="s">
        <v>2221</v>
      </c>
      <c r="C651" t="s">
        <v>2244</v>
      </c>
      <c r="D651" t="s">
        <v>2281</v>
      </c>
      <c r="E651" t="s">
        <v>2264</v>
      </c>
      <c r="G651" t="s">
        <v>2247</v>
      </c>
      <c r="H651" t="s">
        <v>170</v>
      </c>
      <c r="I651" t="s">
        <v>1707</v>
      </c>
      <c r="J651" s="99">
        <v>0.12654720229999999</v>
      </c>
      <c r="K651" t="s">
        <v>2292</v>
      </c>
      <c r="L651" t="e">
        <v>#N/A</v>
      </c>
      <c r="M651" t="e">
        <f t="shared" si="10"/>
        <v>#N/A</v>
      </c>
    </row>
    <row r="652" spans="1:13" x14ac:dyDescent="0.25">
      <c r="A652">
        <v>3</v>
      </c>
      <c r="B652" t="s">
        <v>2221</v>
      </c>
      <c r="C652" t="s">
        <v>2244</v>
      </c>
      <c r="D652" t="s">
        <v>2281</v>
      </c>
      <c r="E652" t="s">
        <v>2264</v>
      </c>
      <c r="G652" t="s">
        <v>2247</v>
      </c>
      <c r="H652" t="s">
        <v>170</v>
      </c>
      <c r="I652" t="s">
        <v>1708</v>
      </c>
      <c r="J652" s="99">
        <v>1.6825657E-3</v>
      </c>
      <c r="K652" t="s">
        <v>2292</v>
      </c>
      <c r="L652" t="e">
        <v>#N/A</v>
      </c>
      <c r="M652" t="e">
        <f t="shared" si="10"/>
        <v>#N/A</v>
      </c>
    </row>
    <row r="653" spans="1:13" x14ac:dyDescent="0.25">
      <c r="A653">
        <v>3</v>
      </c>
      <c r="B653" t="s">
        <v>2221</v>
      </c>
      <c r="C653" t="s">
        <v>2244</v>
      </c>
      <c r="D653" t="s">
        <v>2281</v>
      </c>
      <c r="E653" t="s">
        <v>2264</v>
      </c>
      <c r="G653" t="s">
        <v>2247</v>
      </c>
      <c r="H653" t="s">
        <v>170</v>
      </c>
      <c r="I653" t="s">
        <v>1709</v>
      </c>
      <c r="J653" s="99">
        <v>3.8604322000000001E-3</v>
      </c>
      <c r="K653" t="s">
        <v>2292</v>
      </c>
      <c r="L653" t="e">
        <v>#N/A</v>
      </c>
      <c r="M653" t="e">
        <f t="shared" si="10"/>
        <v>#N/A</v>
      </c>
    </row>
    <row r="654" spans="1:13" x14ac:dyDescent="0.25">
      <c r="A654">
        <v>3</v>
      </c>
      <c r="B654" t="s">
        <v>2221</v>
      </c>
      <c r="C654" t="s">
        <v>2244</v>
      </c>
      <c r="D654" t="s">
        <v>2281</v>
      </c>
      <c r="E654" t="s">
        <v>2264</v>
      </c>
      <c r="G654" t="s">
        <v>2249</v>
      </c>
      <c r="H654" t="s">
        <v>170</v>
      </c>
      <c r="I654" t="s">
        <v>1705</v>
      </c>
      <c r="J654" s="99">
        <v>0.13670625559999999</v>
      </c>
      <c r="K654" t="s">
        <v>2293</v>
      </c>
      <c r="L654" t="e">
        <v>#N/A</v>
      </c>
      <c r="M654" t="e">
        <f t="shared" si="10"/>
        <v>#N/A</v>
      </c>
    </row>
    <row r="655" spans="1:13" x14ac:dyDescent="0.25">
      <c r="A655">
        <v>3</v>
      </c>
      <c r="B655" t="s">
        <v>2221</v>
      </c>
      <c r="C655" t="s">
        <v>2244</v>
      </c>
      <c r="D655" t="s">
        <v>2281</v>
      </c>
      <c r="E655" t="s">
        <v>2264</v>
      </c>
      <c r="G655" t="s">
        <v>2249</v>
      </c>
      <c r="H655" t="s">
        <v>170</v>
      </c>
      <c r="I655" t="s">
        <v>1707</v>
      </c>
      <c r="J655" s="99">
        <v>0.1309695508</v>
      </c>
      <c r="K655" t="s">
        <v>2293</v>
      </c>
      <c r="L655" t="e">
        <v>#N/A</v>
      </c>
      <c r="M655" t="e">
        <f t="shared" si="10"/>
        <v>#N/A</v>
      </c>
    </row>
    <row r="656" spans="1:13" x14ac:dyDescent="0.25">
      <c r="A656">
        <v>3</v>
      </c>
      <c r="B656" t="s">
        <v>2221</v>
      </c>
      <c r="C656" t="s">
        <v>2244</v>
      </c>
      <c r="D656" t="s">
        <v>2281</v>
      </c>
      <c r="E656" t="s">
        <v>2264</v>
      </c>
      <c r="G656" t="s">
        <v>2249</v>
      </c>
      <c r="H656" t="s">
        <v>170</v>
      </c>
      <c r="I656" t="s">
        <v>1708</v>
      </c>
      <c r="J656" s="99">
        <v>1.7413651E-3</v>
      </c>
      <c r="K656" t="s">
        <v>2293</v>
      </c>
      <c r="L656" t="e">
        <v>#N/A</v>
      </c>
      <c r="M656" t="e">
        <f t="shared" si="10"/>
        <v>#N/A</v>
      </c>
    </row>
    <row r="657" spans="1:13" x14ac:dyDescent="0.25">
      <c r="A657">
        <v>3</v>
      </c>
      <c r="B657" t="s">
        <v>2221</v>
      </c>
      <c r="C657" t="s">
        <v>2244</v>
      </c>
      <c r="D657" t="s">
        <v>2281</v>
      </c>
      <c r="E657" t="s">
        <v>2264</v>
      </c>
      <c r="G657" t="s">
        <v>2249</v>
      </c>
      <c r="H657" t="s">
        <v>170</v>
      </c>
      <c r="I657" t="s">
        <v>1709</v>
      </c>
      <c r="J657" s="99">
        <v>3.9953397000000003E-3</v>
      </c>
      <c r="K657" t="s">
        <v>2293</v>
      </c>
      <c r="L657" t="e">
        <v>#N/A</v>
      </c>
      <c r="M657" t="e">
        <f t="shared" si="10"/>
        <v>#N/A</v>
      </c>
    </row>
    <row r="658" spans="1:13" x14ac:dyDescent="0.25">
      <c r="A658">
        <v>3</v>
      </c>
      <c r="B658" t="s">
        <v>2221</v>
      </c>
      <c r="C658" t="s">
        <v>2244</v>
      </c>
      <c r="D658" t="s">
        <v>2281</v>
      </c>
      <c r="E658" t="s">
        <v>2264</v>
      </c>
      <c r="G658" t="s">
        <v>2251</v>
      </c>
      <c r="H658" t="s">
        <v>170</v>
      </c>
      <c r="I658" t="s">
        <v>1705</v>
      </c>
      <c r="J658" s="99">
        <v>0.153927693</v>
      </c>
      <c r="K658" t="s">
        <v>2294</v>
      </c>
      <c r="L658" t="e">
        <v>#N/A</v>
      </c>
      <c r="M658" t="e">
        <f t="shared" si="10"/>
        <v>#N/A</v>
      </c>
    </row>
    <row r="659" spans="1:13" x14ac:dyDescent="0.25">
      <c r="A659">
        <v>3</v>
      </c>
      <c r="B659" t="s">
        <v>2221</v>
      </c>
      <c r="C659" t="s">
        <v>2244</v>
      </c>
      <c r="D659" t="s">
        <v>2281</v>
      </c>
      <c r="E659" t="s">
        <v>2264</v>
      </c>
      <c r="G659" t="s">
        <v>2251</v>
      </c>
      <c r="H659" t="s">
        <v>170</v>
      </c>
      <c r="I659" t="s">
        <v>1707</v>
      </c>
      <c r="J659" s="99">
        <v>0.1474683124</v>
      </c>
      <c r="K659" t="s">
        <v>2294</v>
      </c>
      <c r="L659" t="e">
        <v>#N/A</v>
      </c>
      <c r="M659" t="e">
        <f t="shared" si="10"/>
        <v>#N/A</v>
      </c>
    </row>
    <row r="660" spans="1:13" x14ac:dyDescent="0.25">
      <c r="A660">
        <v>3</v>
      </c>
      <c r="B660" t="s">
        <v>2221</v>
      </c>
      <c r="C660" t="s">
        <v>2244</v>
      </c>
      <c r="D660" t="s">
        <v>2281</v>
      </c>
      <c r="E660" t="s">
        <v>2264</v>
      </c>
      <c r="G660" t="s">
        <v>2251</v>
      </c>
      <c r="H660" t="s">
        <v>170</v>
      </c>
      <c r="I660" t="s">
        <v>1708</v>
      </c>
      <c r="J660" s="99">
        <v>1.9607318000000001E-3</v>
      </c>
      <c r="K660" t="s">
        <v>2294</v>
      </c>
      <c r="L660" t="e">
        <v>#N/A</v>
      </c>
      <c r="M660" t="e">
        <f t="shared" si="10"/>
        <v>#N/A</v>
      </c>
    </row>
    <row r="661" spans="1:13" x14ac:dyDescent="0.25">
      <c r="A661">
        <v>3</v>
      </c>
      <c r="B661" t="s">
        <v>2221</v>
      </c>
      <c r="C661" t="s">
        <v>2244</v>
      </c>
      <c r="D661" t="s">
        <v>2281</v>
      </c>
      <c r="E661" t="s">
        <v>2264</v>
      </c>
      <c r="G661" t="s">
        <v>2251</v>
      </c>
      <c r="H661" t="s">
        <v>170</v>
      </c>
      <c r="I661" t="s">
        <v>1709</v>
      </c>
      <c r="J661" s="99">
        <v>4.4986488000000003E-3</v>
      </c>
      <c r="K661" t="s">
        <v>2294</v>
      </c>
      <c r="L661" t="e">
        <v>#N/A</v>
      </c>
      <c r="M661" t="e">
        <f t="shared" si="10"/>
        <v>#N/A</v>
      </c>
    </row>
    <row r="662" spans="1:13" x14ac:dyDescent="0.25">
      <c r="A662">
        <v>3</v>
      </c>
      <c r="B662" t="s">
        <v>2221</v>
      </c>
      <c r="C662" t="s">
        <v>2244</v>
      </c>
      <c r="D662" t="s">
        <v>2281</v>
      </c>
      <c r="E662" t="s">
        <v>2264</v>
      </c>
      <c r="G662" t="s">
        <v>2261</v>
      </c>
      <c r="H662" t="s">
        <v>170</v>
      </c>
      <c r="I662" t="s">
        <v>1705</v>
      </c>
      <c r="J662" s="99">
        <v>0.17097158979999999</v>
      </c>
      <c r="K662" t="s">
        <v>2295</v>
      </c>
      <c r="L662" t="e">
        <v>#N/A</v>
      </c>
      <c r="M662" t="e">
        <f t="shared" si="10"/>
        <v>#N/A</v>
      </c>
    </row>
    <row r="663" spans="1:13" x14ac:dyDescent="0.25">
      <c r="A663">
        <v>3</v>
      </c>
      <c r="B663" t="s">
        <v>2221</v>
      </c>
      <c r="C663" t="s">
        <v>2244</v>
      </c>
      <c r="D663" t="s">
        <v>2281</v>
      </c>
      <c r="E663" t="s">
        <v>2264</v>
      </c>
      <c r="G663" t="s">
        <v>2261</v>
      </c>
      <c r="H663" t="s">
        <v>170</v>
      </c>
      <c r="I663" t="s">
        <v>1707</v>
      </c>
      <c r="J663" s="99">
        <v>0.16379698370000001</v>
      </c>
      <c r="K663" t="s">
        <v>2295</v>
      </c>
      <c r="L663" t="e">
        <v>#N/A</v>
      </c>
      <c r="M663" t="e">
        <f t="shared" si="10"/>
        <v>#N/A</v>
      </c>
    </row>
    <row r="664" spans="1:13" x14ac:dyDescent="0.25">
      <c r="A664">
        <v>3</v>
      </c>
      <c r="B664" t="s">
        <v>2221</v>
      </c>
      <c r="C664" t="s">
        <v>2244</v>
      </c>
      <c r="D664" t="s">
        <v>2281</v>
      </c>
      <c r="E664" t="s">
        <v>2264</v>
      </c>
      <c r="G664" t="s">
        <v>2261</v>
      </c>
      <c r="H664" t="s">
        <v>170</v>
      </c>
      <c r="I664" t="s">
        <v>1708</v>
      </c>
      <c r="J664" s="99">
        <v>2.1778371000000002E-3</v>
      </c>
      <c r="K664" t="s">
        <v>2295</v>
      </c>
      <c r="L664" t="e">
        <v>#N/A</v>
      </c>
      <c r="M664" t="e">
        <f t="shared" si="10"/>
        <v>#N/A</v>
      </c>
    </row>
    <row r="665" spans="1:13" x14ac:dyDescent="0.25">
      <c r="A665">
        <v>3</v>
      </c>
      <c r="B665" t="s">
        <v>2221</v>
      </c>
      <c r="C665" t="s">
        <v>2244</v>
      </c>
      <c r="D665" t="s">
        <v>2281</v>
      </c>
      <c r="E665" t="s">
        <v>2264</v>
      </c>
      <c r="G665" t="s">
        <v>2261</v>
      </c>
      <c r="H665" t="s">
        <v>170</v>
      </c>
      <c r="I665" t="s">
        <v>1709</v>
      </c>
      <c r="J665" s="99">
        <v>4.9967689999999999E-3</v>
      </c>
      <c r="K665" t="s">
        <v>2295</v>
      </c>
      <c r="L665" t="e">
        <v>#N/A</v>
      </c>
      <c r="M665" t="e">
        <f t="shared" si="10"/>
        <v>#N/A</v>
      </c>
    </row>
    <row r="666" spans="1:13" x14ac:dyDescent="0.25">
      <c r="A666">
        <v>3</v>
      </c>
      <c r="B666" t="s">
        <v>2221</v>
      </c>
      <c r="C666" t="s">
        <v>2244</v>
      </c>
      <c r="D666" t="s">
        <v>2281</v>
      </c>
      <c r="E666" t="s">
        <v>2264</v>
      </c>
      <c r="G666" t="s">
        <v>2255</v>
      </c>
      <c r="H666" t="s">
        <v>170</v>
      </c>
      <c r="I666" t="s">
        <v>1705</v>
      </c>
      <c r="J666" s="99">
        <v>0.2045267616</v>
      </c>
      <c r="K666" t="s">
        <v>2296</v>
      </c>
      <c r="L666" t="e">
        <v>#N/A</v>
      </c>
      <c r="M666" t="e">
        <f t="shared" si="10"/>
        <v>#N/A</v>
      </c>
    </row>
    <row r="667" spans="1:13" x14ac:dyDescent="0.25">
      <c r="A667">
        <v>3</v>
      </c>
      <c r="B667" t="s">
        <v>2221</v>
      </c>
      <c r="C667" t="s">
        <v>2244</v>
      </c>
      <c r="D667" t="s">
        <v>2281</v>
      </c>
      <c r="E667" t="s">
        <v>2264</v>
      </c>
      <c r="G667" t="s">
        <v>2255</v>
      </c>
      <c r="H667" t="s">
        <v>170</v>
      </c>
      <c r="I667" t="s">
        <v>1707</v>
      </c>
      <c r="J667" s="99">
        <v>0.19594405519999999</v>
      </c>
      <c r="K667" t="s">
        <v>2296</v>
      </c>
      <c r="L667" t="e">
        <v>#N/A</v>
      </c>
      <c r="M667" t="e">
        <f t="shared" si="10"/>
        <v>#N/A</v>
      </c>
    </row>
    <row r="668" spans="1:13" x14ac:dyDescent="0.25">
      <c r="A668">
        <v>3</v>
      </c>
      <c r="B668" t="s">
        <v>2221</v>
      </c>
      <c r="C668" t="s">
        <v>2244</v>
      </c>
      <c r="D668" t="s">
        <v>2281</v>
      </c>
      <c r="E668" t="s">
        <v>2264</v>
      </c>
      <c r="G668" t="s">
        <v>2255</v>
      </c>
      <c r="H668" t="s">
        <v>170</v>
      </c>
      <c r="I668" t="s">
        <v>1708</v>
      </c>
      <c r="J668" s="99">
        <v>2.605263E-3</v>
      </c>
      <c r="K668" t="s">
        <v>2296</v>
      </c>
      <c r="L668" t="e">
        <v>#N/A</v>
      </c>
      <c r="M668" t="e">
        <f t="shared" si="10"/>
        <v>#N/A</v>
      </c>
    </row>
    <row r="669" spans="1:13" x14ac:dyDescent="0.25">
      <c r="A669">
        <v>3</v>
      </c>
      <c r="B669" t="s">
        <v>2221</v>
      </c>
      <c r="C669" t="s">
        <v>2244</v>
      </c>
      <c r="D669" t="s">
        <v>2281</v>
      </c>
      <c r="E669" t="s">
        <v>2264</v>
      </c>
      <c r="G669" t="s">
        <v>2255</v>
      </c>
      <c r="H669" t="s">
        <v>170</v>
      </c>
      <c r="I669" t="s">
        <v>1709</v>
      </c>
      <c r="J669" s="99">
        <v>5.9774433000000004E-3</v>
      </c>
      <c r="K669" t="s">
        <v>2296</v>
      </c>
      <c r="L669" t="e">
        <v>#N/A</v>
      </c>
      <c r="M669" t="e">
        <f t="shared" si="10"/>
        <v>#N/A</v>
      </c>
    </row>
    <row r="670" spans="1:13" x14ac:dyDescent="0.25">
      <c r="A670">
        <v>3</v>
      </c>
      <c r="B670" t="s">
        <v>2221</v>
      </c>
      <c r="C670" t="s">
        <v>2244</v>
      </c>
      <c r="D670" t="s">
        <v>2281</v>
      </c>
      <c r="E670" t="s">
        <v>2270</v>
      </c>
      <c r="G670" t="s">
        <v>2247</v>
      </c>
      <c r="H670" t="s">
        <v>170</v>
      </c>
      <c r="I670" t="s">
        <v>1705</v>
      </c>
      <c r="J670" s="99">
        <v>0.1679083247</v>
      </c>
      <c r="K670" t="s">
        <v>2297</v>
      </c>
      <c r="L670" t="e">
        <v>#N/A</v>
      </c>
      <c r="M670" t="e">
        <f t="shared" si="10"/>
        <v>#N/A</v>
      </c>
    </row>
    <row r="671" spans="1:13" x14ac:dyDescent="0.25">
      <c r="A671">
        <v>3</v>
      </c>
      <c r="B671" t="s">
        <v>2221</v>
      </c>
      <c r="C671" t="s">
        <v>2244</v>
      </c>
      <c r="D671" t="s">
        <v>2281</v>
      </c>
      <c r="E671" t="s">
        <v>2270</v>
      </c>
      <c r="G671" t="s">
        <v>2247</v>
      </c>
      <c r="H671" t="s">
        <v>170</v>
      </c>
      <c r="I671" t="s">
        <v>1707</v>
      </c>
      <c r="J671" s="99">
        <v>0.1653151162</v>
      </c>
      <c r="K671" t="s">
        <v>2297</v>
      </c>
      <c r="L671" t="e">
        <v>#N/A</v>
      </c>
      <c r="M671" t="e">
        <f t="shared" si="10"/>
        <v>#N/A</v>
      </c>
    </row>
    <row r="672" spans="1:13" x14ac:dyDescent="0.25">
      <c r="A672">
        <v>3</v>
      </c>
      <c r="B672" t="s">
        <v>2221</v>
      </c>
      <c r="C672" t="s">
        <v>2244</v>
      </c>
      <c r="D672" t="s">
        <v>2281</v>
      </c>
      <c r="E672" t="s">
        <v>2270</v>
      </c>
      <c r="G672" t="s">
        <v>2247</v>
      </c>
      <c r="H672" t="s">
        <v>170</v>
      </c>
      <c r="I672" t="s">
        <v>1708</v>
      </c>
      <c r="J672" s="99">
        <v>2.4781510000000001E-4</v>
      </c>
      <c r="K672" t="s">
        <v>2297</v>
      </c>
      <c r="L672" t="e">
        <v>#N/A</v>
      </c>
      <c r="M672" t="e">
        <f t="shared" si="10"/>
        <v>#N/A</v>
      </c>
    </row>
    <row r="673" spans="1:13" x14ac:dyDescent="0.25">
      <c r="A673">
        <v>3</v>
      </c>
      <c r="B673" t="s">
        <v>2221</v>
      </c>
      <c r="C673" t="s">
        <v>2244</v>
      </c>
      <c r="D673" t="s">
        <v>2281</v>
      </c>
      <c r="E673" t="s">
        <v>2270</v>
      </c>
      <c r="G673" t="s">
        <v>2247</v>
      </c>
      <c r="H673" t="s">
        <v>170</v>
      </c>
      <c r="I673" t="s">
        <v>1709</v>
      </c>
      <c r="J673" s="99">
        <v>2.3453933E-3</v>
      </c>
      <c r="K673" t="s">
        <v>2297</v>
      </c>
      <c r="L673" t="e">
        <v>#N/A</v>
      </c>
      <c r="M673" t="e">
        <f t="shared" si="10"/>
        <v>#N/A</v>
      </c>
    </row>
    <row r="674" spans="1:13" x14ac:dyDescent="0.25">
      <c r="A674">
        <v>3</v>
      </c>
      <c r="B674" t="s">
        <v>2221</v>
      </c>
      <c r="C674" t="s">
        <v>2244</v>
      </c>
      <c r="D674" t="s">
        <v>2281</v>
      </c>
      <c r="E674" t="s">
        <v>2270</v>
      </c>
      <c r="G674" t="s">
        <v>2249</v>
      </c>
      <c r="H674" t="s">
        <v>170</v>
      </c>
      <c r="I674" t="s">
        <v>1705</v>
      </c>
      <c r="J674" s="99">
        <v>0.1615804965</v>
      </c>
      <c r="K674" t="s">
        <v>2298</v>
      </c>
      <c r="L674" t="e">
        <v>#N/A</v>
      </c>
      <c r="M674" t="e">
        <f t="shared" si="10"/>
        <v>#N/A</v>
      </c>
    </row>
    <row r="675" spans="1:13" x14ac:dyDescent="0.25">
      <c r="A675">
        <v>3</v>
      </c>
      <c r="B675" t="s">
        <v>2221</v>
      </c>
      <c r="C675" t="s">
        <v>2244</v>
      </c>
      <c r="D675" t="s">
        <v>2281</v>
      </c>
      <c r="E675" t="s">
        <v>2270</v>
      </c>
      <c r="G675" t="s">
        <v>2249</v>
      </c>
      <c r="H675" t="s">
        <v>170</v>
      </c>
      <c r="I675" t="s">
        <v>1707</v>
      </c>
      <c r="J675" s="99">
        <v>0.15908501629999999</v>
      </c>
      <c r="K675" t="s">
        <v>2298</v>
      </c>
      <c r="L675" t="e">
        <v>#N/A</v>
      </c>
      <c r="M675" t="e">
        <f t="shared" si="10"/>
        <v>#N/A</v>
      </c>
    </row>
    <row r="676" spans="1:13" x14ac:dyDescent="0.25">
      <c r="A676">
        <v>3</v>
      </c>
      <c r="B676" t="s">
        <v>2221</v>
      </c>
      <c r="C676" t="s">
        <v>2244</v>
      </c>
      <c r="D676" t="s">
        <v>2281</v>
      </c>
      <c r="E676" t="s">
        <v>2270</v>
      </c>
      <c r="G676" t="s">
        <v>2249</v>
      </c>
      <c r="H676" t="s">
        <v>170</v>
      </c>
      <c r="I676" t="s">
        <v>1708</v>
      </c>
      <c r="J676" s="99">
        <v>2.3847589999999999E-4</v>
      </c>
      <c r="K676" t="s">
        <v>2298</v>
      </c>
      <c r="L676" t="e">
        <v>#N/A</v>
      </c>
      <c r="M676" t="e">
        <f t="shared" si="10"/>
        <v>#N/A</v>
      </c>
    </row>
    <row r="677" spans="1:13" x14ac:dyDescent="0.25">
      <c r="A677">
        <v>3</v>
      </c>
      <c r="B677" t="s">
        <v>2221</v>
      </c>
      <c r="C677" t="s">
        <v>2244</v>
      </c>
      <c r="D677" t="s">
        <v>2281</v>
      </c>
      <c r="E677" t="s">
        <v>2270</v>
      </c>
      <c r="G677" t="s">
        <v>2249</v>
      </c>
      <c r="H677" t="s">
        <v>170</v>
      </c>
      <c r="I677" t="s">
        <v>1709</v>
      </c>
      <c r="J677" s="99">
        <v>2.2570043000000001E-3</v>
      </c>
      <c r="K677" t="s">
        <v>2298</v>
      </c>
      <c r="L677" t="e">
        <v>#N/A</v>
      </c>
      <c r="M677" t="e">
        <f t="shared" si="10"/>
        <v>#N/A</v>
      </c>
    </row>
    <row r="678" spans="1:13" x14ac:dyDescent="0.25">
      <c r="A678">
        <v>3</v>
      </c>
      <c r="B678" t="s">
        <v>2221</v>
      </c>
      <c r="C678" t="s">
        <v>2244</v>
      </c>
      <c r="D678" t="s">
        <v>2281</v>
      </c>
      <c r="E678" t="s">
        <v>2270</v>
      </c>
      <c r="G678" t="s">
        <v>2251</v>
      </c>
      <c r="H678" t="s">
        <v>170</v>
      </c>
      <c r="I678" t="s">
        <v>1705</v>
      </c>
      <c r="J678" s="99">
        <v>0.1712565049</v>
      </c>
      <c r="K678" t="s">
        <v>2299</v>
      </c>
      <c r="L678" t="e">
        <v>#N/A</v>
      </c>
      <c r="M678" t="e">
        <f t="shared" si="10"/>
        <v>#N/A</v>
      </c>
    </row>
    <row r="679" spans="1:13" x14ac:dyDescent="0.25">
      <c r="A679">
        <v>3</v>
      </c>
      <c r="B679" t="s">
        <v>2221</v>
      </c>
      <c r="C679" t="s">
        <v>2244</v>
      </c>
      <c r="D679" t="s">
        <v>2281</v>
      </c>
      <c r="E679" t="s">
        <v>2270</v>
      </c>
      <c r="G679" t="s">
        <v>2251</v>
      </c>
      <c r="H679" t="s">
        <v>170</v>
      </c>
      <c r="I679" t="s">
        <v>1707</v>
      </c>
      <c r="J679" s="99">
        <v>0.16861158649999999</v>
      </c>
      <c r="K679" t="s">
        <v>2299</v>
      </c>
      <c r="L679" t="e">
        <v>#N/A</v>
      </c>
      <c r="M679" t="e">
        <f t="shared" si="10"/>
        <v>#N/A</v>
      </c>
    </row>
    <row r="680" spans="1:13" x14ac:dyDescent="0.25">
      <c r="A680">
        <v>3</v>
      </c>
      <c r="B680" t="s">
        <v>2221</v>
      </c>
      <c r="C680" t="s">
        <v>2244</v>
      </c>
      <c r="D680" t="s">
        <v>2281</v>
      </c>
      <c r="E680" t="s">
        <v>2270</v>
      </c>
      <c r="G680" t="s">
        <v>2251</v>
      </c>
      <c r="H680" t="s">
        <v>170</v>
      </c>
      <c r="I680" t="s">
        <v>1708</v>
      </c>
      <c r="J680" s="99">
        <v>2.527567E-4</v>
      </c>
      <c r="K680" t="s">
        <v>2299</v>
      </c>
      <c r="L680" t="e">
        <v>#N/A</v>
      </c>
      <c r="M680" t="e">
        <f t="shared" si="10"/>
        <v>#N/A</v>
      </c>
    </row>
    <row r="681" spans="1:13" x14ac:dyDescent="0.25">
      <c r="A681">
        <v>3</v>
      </c>
      <c r="B681" t="s">
        <v>2221</v>
      </c>
      <c r="C681" t="s">
        <v>2244</v>
      </c>
      <c r="D681" t="s">
        <v>2281</v>
      </c>
      <c r="E681" t="s">
        <v>2270</v>
      </c>
      <c r="G681" t="s">
        <v>2251</v>
      </c>
      <c r="H681" t="s">
        <v>170</v>
      </c>
      <c r="I681" t="s">
        <v>1709</v>
      </c>
      <c r="J681" s="99">
        <v>2.3921617000000001E-3</v>
      </c>
      <c r="K681" t="s">
        <v>2299</v>
      </c>
      <c r="L681" t="e">
        <v>#N/A</v>
      </c>
      <c r="M681" t="e">
        <f t="shared" si="10"/>
        <v>#N/A</v>
      </c>
    </row>
    <row r="682" spans="1:13" x14ac:dyDescent="0.25">
      <c r="A682">
        <v>3</v>
      </c>
      <c r="B682" t="s">
        <v>2221</v>
      </c>
      <c r="C682" t="s">
        <v>2244</v>
      </c>
      <c r="D682" t="s">
        <v>2281</v>
      </c>
      <c r="E682" t="s">
        <v>2270</v>
      </c>
      <c r="G682" t="s">
        <v>2261</v>
      </c>
      <c r="H682" t="s">
        <v>170</v>
      </c>
      <c r="I682" t="s">
        <v>1705</v>
      </c>
      <c r="J682" s="99">
        <v>0.21053878610000001</v>
      </c>
      <c r="K682" t="s">
        <v>2300</v>
      </c>
      <c r="L682" t="e">
        <v>#N/A</v>
      </c>
      <c r="M682" t="e">
        <f t="shared" si="10"/>
        <v>#N/A</v>
      </c>
    </row>
    <row r="683" spans="1:13" x14ac:dyDescent="0.25">
      <c r="A683">
        <v>3</v>
      </c>
      <c r="B683" t="s">
        <v>2221</v>
      </c>
      <c r="C683" t="s">
        <v>2244</v>
      </c>
      <c r="D683" t="s">
        <v>2281</v>
      </c>
      <c r="E683" t="s">
        <v>2270</v>
      </c>
      <c r="G683" t="s">
        <v>2261</v>
      </c>
      <c r="H683" t="s">
        <v>170</v>
      </c>
      <c r="I683" t="s">
        <v>1707</v>
      </c>
      <c r="J683" s="99">
        <v>0.2072871845</v>
      </c>
      <c r="K683" t="s">
        <v>2300</v>
      </c>
      <c r="L683" t="e">
        <v>#N/A</v>
      </c>
      <c r="M683" t="e">
        <f t="shared" si="10"/>
        <v>#N/A</v>
      </c>
    </row>
    <row r="684" spans="1:13" x14ac:dyDescent="0.25">
      <c r="A684">
        <v>3</v>
      </c>
      <c r="B684" t="s">
        <v>2221</v>
      </c>
      <c r="C684" t="s">
        <v>2244</v>
      </c>
      <c r="D684" t="s">
        <v>2281</v>
      </c>
      <c r="E684" t="s">
        <v>2270</v>
      </c>
      <c r="G684" t="s">
        <v>2261</v>
      </c>
      <c r="H684" t="s">
        <v>170</v>
      </c>
      <c r="I684" t="s">
        <v>1708</v>
      </c>
      <c r="J684" s="99">
        <v>3.1073329999999999E-4</v>
      </c>
      <c r="K684" t="s">
        <v>2300</v>
      </c>
      <c r="L684" t="e">
        <v>#N/A</v>
      </c>
      <c r="M684" t="e">
        <f t="shared" si="10"/>
        <v>#N/A</v>
      </c>
    </row>
    <row r="685" spans="1:13" x14ac:dyDescent="0.25">
      <c r="A685">
        <v>3</v>
      </c>
      <c r="B685" t="s">
        <v>2221</v>
      </c>
      <c r="C685" t="s">
        <v>2244</v>
      </c>
      <c r="D685" t="s">
        <v>2281</v>
      </c>
      <c r="E685" t="s">
        <v>2270</v>
      </c>
      <c r="G685" t="s">
        <v>2261</v>
      </c>
      <c r="H685" t="s">
        <v>170</v>
      </c>
      <c r="I685" t="s">
        <v>1709</v>
      </c>
      <c r="J685" s="99">
        <v>2.9408682999999998E-3</v>
      </c>
      <c r="K685" t="s">
        <v>2300</v>
      </c>
      <c r="L685" t="e">
        <v>#N/A</v>
      </c>
      <c r="M685" t="e">
        <f t="shared" si="10"/>
        <v>#N/A</v>
      </c>
    </row>
    <row r="686" spans="1:13" x14ac:dyDescent="0.25">
      <c r="A686">
        <v>3</v>
      </c>
      <c r="B686" t="s">
        <v>2221</v>
      </c>
      <c r="C686" t="s">
        <v>2244</v>
      </c>
      <c r="D686" t="s">
        <v>2281</v>
      </c>
      <c r="E686" t="s">
        <v>2270</v>
      </c>
      <c r="G686" t="s">
        <v>2255</v>
      </c>
      <c r="H686" t="s">
        <v>170</v>
      </c>
      <c r="I686" t="s">
        <v>1705</v>
      </c>
      <c r="J686" s="99">
        <v>0.23354396660000001</v>
      </c>
      <c r="K686" t="s">
        <v>2301</v>
      </c>
      <c r="L686" t="e">
        <v>#N/A</v>
      </c>
      <c r="M686" t="e">
        <f t="shared" si="10"/>
        <v>#N/A</v>
      </c>
    </row>
    <row r="687" spans="1:13" x14ac:dyDescent="0.25">
      <c r="A687">
        <v>3</v>
      </c>
      <c r="B687" t="s">
        <v>2221</v>
      </c>
      <c r="C687" t="s">
        <v>2244</v>
      </c>
      <c r="D687" t="s">
        <v>2281</v>
      </c>
      <c r="E687" t="s">
        <v>2270</v>
      </c>
      <c r="G687" t="s">
        <v>2255</v>
      </c>
      <c r="H687" t="s">
        <v>170</v>
      </c>
      <c r="I687" t="s">
        <v>1707</v>
      </c>
      <c r="J687" s="99">
        <v>0.22993706859999999</v>
      </c>
      <c r="K687" t="s">
        <v>2301</v>
      </c>
      <c r="L687" t="e">
        <v>#N/A</v>
      </c>
      <c r="M687" t="e">
        <f t="shared" si="10"/>
        <v>#N/A</v>
      </c>
    </row>
    <row r="688" spans="1:13" x14ac:dyDescent="0.25">
      <c r="A688">
        <v>3</v>
      </c>
      <c r="B688" t="s">
        <v>2221</v>
      </c>
      <c r="C688" t="s">
        <v>2244</v>
      </c>
      <c r="D688" t="s">
        <v>2281</v>
      </c>
      <c r="E688" t="s">
        <v>2270</v>
      </c>
      <c r="G688" t="s">
        <v>2255</v>
      </c>
      <c r="H688" t="s">
        <v>170</v>
      </c>
      <c r="I688" t="s">
        <v>1708</v>
      </c>
      <c r="J688" s="99">
        <v>3.4468649999999998E-4</v>
      </c>
      <c r="K688" t="s">
        <v>2301</v>
      </c>
      <c r="L688" t="e">
        <v>#N/A</v>
      </c>
      <c r="M688" t="e">
        <f t="shared" si="10"/>
        <v>#N/A</v>
      </c>
    </row>
    <row r="689" spans="1:13" x14ac:dyDescent="0.25">
      <c r="A689">
        <v>3</v>
      </c>
      <c r="B689" t="s">
        <v>2221</v>
      </c>
      <c r="C689" t="s">
        <v>2244</v>
      </c>
      <c r="D689" t="s">
        <v>2281</v>
      </c>
      <c r="E689" t="s">
        <v>2270</v>
      </c>
      <c r="G689" t="s">
        <v>2255</v>
      </c>
      <c r="H689" t="s">
        <v>170</v>
      </c>
      <c r="I689" t="s">
        <v>1709</v>
      </c>
      <c r="J689" s="99">
        <v>3.2622114999999998E-3</v>
      </c>
      <c r="K689" t="s">
        <v>2301</v>
      </c>
      <c r="L689" t="e">
        <v>#N/A</v>
      </c>
      <c r="M689" t="e">
        <f t="shared" si="10"/>
        <v>#N/A</v>
      </c>
    </row>
    <row r="690" spans="1:13" x14ac:dyDescent="0.25">
      <c r="A690">
        <v>3</v>
      </c>
      <c r="B690" t="s">
        <v>2221</v>
      </c>
      <c r="C690" t="s">
        <v>2244</v>
      </c>
      <c r="D690" t="s">
        <v>2281</v>
      </c>
      <c r="E690" t="s">
        <v>2302</v>
      </c>
      <c r="G690" t="s">
        <v>2247</v>
      </c>
      <c r="H690" t="s">
        <v>170</v>
      </c>
      <c r="I690" t="s">
        <v>1705</v>
      </c>
      <c r="J690" s="99">
        <v>6.9127204799999994E-2</v>
      </c>
      <c r="K690" t="s">
        <v>2303</v>
      </c>
      <c r="L690" t="e">
        <v>#N/A</v>
      </c>
      <c r="M690" t="e">
        <f t="shared" si="10"/>
        <v>#N/A</v>
      </c>
    </row>
    <row r="691" spans="1:13" x14ac:dyDescent="0.25">
      <c r="A691">
        <v>3</v>
      </c>
      <c r="B691" t="s">
        <v>2221</v>
      </c>
      <c r="C691" t="s">
        <v>2244</v>
      </c>
      <c r="D691" t="s">
        <v>2281</v>
      </c>
      <c r="E691" t="s">
        <v>2302</v>
      </c>
      <c r="G691" t="s">
        <v>2247</v>
      </c>
      <c r="H691" t="s">
        <v>170</v>
      </c>
      <c r="I691" t="s">
        <v>1707</v>
      </c>
      <c r="J691" s="99">
        <v>6.6226369199999996E-2</v>
      </c>
      <c r="K691" t="s">
        <v>2303</v>
      </c>
      <c r="L691" t="e">
        <v>#N/A</v>
      </c>
      <c r="M691" t="e">
        <f t="shared" si="10"/>
        <v>#N/A</v>
      </c>
    </row>
    <row r="692" spans="1:13" x14ac:dyDescent="0.25">
      <c r="A692">
        <v>3</v>
      </c>
      <c r="B692" t="s">
        <v>2221</v>
      </c>
      <c r="C692" t="s">
        <v>2244</v>
      </c>
      <c r="D692" t="s">
        <v>2281</v>
      </c>
      <c r="E692" t="s">
        <v>2302</v>
      </c>
      <c r="G692" t="s">
        <v>2247</v>
      </c>
      <c r="H692" t="s">
        <v>170</v>
      </c>
      <c r="I692" t="s">
        <v>1708</v>
      </c>
      <c r="J692" s="99">
        <v>8.8054270000000002E-4</v>
      </c>
      <c r="K692" t="s">
        <v>2303</v>
      </c>
      <c r="L692" t="e">
        <v>#N/A</v>
      </c>
      <c r="M692" t="e">
        <f t="shared" si="10"/>
        <v>#N/A</v>
      </c>
    </row>
    <row r="693" spans="1:13" x14ac:dyDescent="0.25">
      <c r="A693">
        <v>3</v>
      </c>
      <c r="B693" t="s">
        <v>2221</v>
      </c>
      <c r="C693" t="s">
        <v>2244</v>
      </c>
      <c r="D693" t="s">
        <v>2281</v>
      </c>
      <c r="E693" t="s">
        <v>2302</v>
      </c>
      <c r="G693" t="s">
        <v>2247</v>
      </c>
      <c r="H693" t="s">
        <v>170</v>
      </c>
      <c r="I693" t="s">
        <v>1709</v>
      </c>
      <c r="J693" s="99">
        <v>2.0202928000000002E-3</v>
      </c>
      <c r="K693" t="s">
        <v>2303</v>
      </c>
      <c r="L693" t="e">
        <v>#N/A</v>
      </c>
      <c r="M693" t="e">
        <f t="shared" si="10"/>
        <v>#N/A</v>
      </c>
    </row>
    <row r="694" spans="1:13" x14ac:dyDescent="0.25">
      <c r="A694">
        <v>3</v>
      </c>
      <c r="B694" t="s">
        <v>2221</v>
      </c>
      <c r="C694" t="s">
        <v>2244</v>
      </c>
      <c r="D694" t="s">
        <v>2281</v>
      </c>
      <c r="E694" t="s">
        <v>2302</v>
      </c>
      <c r="G694" t="s">
        <v>2249</v>
      </c>
      <c r="H694" t="s">
        <v>170</v>
      </c>
      <c r="I694" t="s">
        <v>1705</v>
      </c>
      <c r="J694" s="99">
        <v>7.1542940400000005E-2</v>
      </c>
      <c r="K694" t="s">
        <v>2304</v>
      </c>
      <c r="L694" t="e">
        <v>#N/A</v>
      </c>
      <c r="M694" t="e">
        <f t="shared" si="10"/>
        <v>#N/A</v>
      </c>
    </row>
    <row r="695" spans="1:13" x14ac:dyDescent="0.25">
      <c r="A695">
        <v>3</v>
      </c>
      <c r="B695" t="s">
        <v>2221</v>
      </c>
      <c r="C695" t="s">
        <v>2244</v>
      </c>
      <c r="D695" t="s">
        <v>2281</v>
      </c>
      <c r="E695" t="s">
        <v>2302</v>
      </c>
      <c r="G695" t="s">
        <v>2249</v>
      </c>
      <c r="H695" t="s">
        <v>170</v>
      </c>
      <c r="I695" t="s">
        <v>1707</v>
      </c>
      <c r="J695" s="99">
        <v>6.8540731600000002E-2</v>
      </c>
      <c r="K695" t="s">
        <v>2304</v>
      </c>
      <c r="L695" t="e">
        <v>#N/A</v>
      </c>
      <c r="M695" t="e">
        <f t="shared" si="10"/>
        <v>#N/A</v>
      </c>
    </row>
    <row r="696" spans="1:13" x14ac:dyDescent="0.25">
      <c r="A696">
        <v>3</v>
      </c>
      <c r="B696" t="s">
        <v>2221</v>
      </c>
      <c r="C696" t="s">
        <v>2244</v>
      </c>
      <c r="D696" t="s">
        <v>2281</v>
      </c>
      <c r="E696" t="s">
        <v>2302</v>
      </c>
      <c r="G696" t="s">
        <v>2249</v>
      </c>
      <c r="H696" t="s">
        <v>170</v>
      </c>
      <c r="I696" t="s">
        <v>1708</v>
      </c>
      <c r="J696" s="99">
        <v>9.1131440000000001E-4</v>
      </c>
      <c r="K696" t="s">
        <v>2304</v>
      </c>
      <c r="L696" t="e">
        <v>#N/A</v>
      </c>
      <c r="M696" t="e">
        <f t="shared" si="10"/>
        <v>#N/A</v>
      </c>
    </row>
    <row r="697" spans="1:13" x14ac:dyDescent="0.25">
      <c r="A697">
        <v>3</v>
      </c>
      <c r="B697" t="s">
        <v>2221</v>
      </c>
      <c r="C697" t="s">
        <v>2244</v>
      </c>
      <c r="D697" t="s">
        <v>2281</v>
      </c>
      <c r="E697" t="s">
        <v>2302</v>
      </c>
      <c r="G697" t="s">
        <v>2249</v>
      </c>
      <c r="H697" t="s">
        <v>170</v>
      </c>
      <c r="I697" t="s">
        <v>1709</v>
      </c>
      <c r="J697" s="99">
        <v>2.0908945E-3</v>
      </c>
      <c r="K697" t="s">
        <v>2304</v>
      </c>
      <c r="L697" t="e">
        <v>#N/A</v>
      </c>
      <c r="M697" t="e">
        <f t="shared" si="10"/>
        <v>#N/A</v>
      </c>
    </row>
    <row r="698" spans="1:13" x14ac:dyDescent="0.25">
      <c r="A698">
        <v>3</v>
      </c>
      <c r="B698" t="s">
        <v>2221</v>
      </c>
      <c r="C698" t="s">
        <v>2244</v>
      </c>
      <c r="D698" t="s">
        <v>2281</v>
      </c>
      <c r="E698" t="s">
        <v>2302</v>
      </c>
      <c r="G698" t="s">
        <v>2251</v>
      </c>
      <c r="H698" t="s">
        <v>170</v>
      </c>
      <c r="I698" t="s">
        <v>1705</v>
      </c>
      <c r="J698" s="99">
        <v>8.0555492699999995E-2</v>
      </c>
      <c r="K698" t="s">
        <v>2305</v>
      </c>
      <c r="L698" t="e">
        <v>#N/A</v>
      </c>
      <c r="M698" t="e">
        <f t="shared" si="10"/>
        <v>#N/A</v>
      </c>
    </row>
    <row r="699" spans="1:13" x14ac:dyDescent="0.25">
      <c r="A699">
        <v>3</v>
      </c>
      <c r="B699" t="s">
        <v>2221</v>
      </c>
      <c r="C699" t="s">
        <v>2244</v>
      </c>
      <c r="D699" t="s">
        <v>2281</v>
      </c>
      <c r="E699" t="s">
        <v>2302</v>
      </c>
      <c r="G699" t="s">
        <v>2251</v>
      </c>
      <c r="H699" t="s">
        <v>170</v>
      </c>
      <c r="I699" t="s">
        <v>1707</v>
      </c>
      <c r="J699" s="99">
        <v>7.7175083500000005E-2</v>
      </c>
      <c r="K699" t="s">
        <v>2305</v>
      </c>
      <c r="L699" t="e">
        <v>#N/A</v>
      </c>
      <c r="M699" t="e">
        <f t="shared" si="10"/>
        <v>#N/A</v>
      </c>
    </row>
    <row r="700" spans="1:13" x14ac:dyDescent="0.25">
      <c r="A700">
        <v>3</v>
      </c>
      <c r="B700" t="s">
        <v>2221</v>
      </c>
      <c r="C700" t="s">
        <v>2244</v>
      </c>
      <c r="D700" t="s">
        <v>2281</v>
      </c>
      <c r="E700" t="s">
        <v>2302</v>
      </c>
      <c r="G700" t="s">
        <v>2251</v>
      </c>
      <c r="H700" t="s">
        <v>170</v>
      </c>
      <c r="I700" t="s">
        <v>1708</v>
      </c>
      <c r="J700" s="99">
        <v>1.0261163E-3</v>
      </c>
      <c r="K700" t="s">
        <v>2305</v>
      </c>
      <c r="L700" t="e">
        <v>#N/A</v>
      </c>
      <c r="M700" t="e">
        <f t="shared" si="10"/>
        <v>#N/A</v>
      </c>
    </row>
    <row r="701" spans="1:13" x14ac:dyDescent="0.25">
      <c r="A701">
        <v>3</v>
      </c>
      <c r="B701" t="s">
        <v>2221</v>
      </c>
      <c r="C701" t="s">
        <v>2244</v>
      </c>
      <c r="D701" t="s">
        <v>2281</v>
      </c>
      <c r="E701" t="s">
        <v>2302</v>
      </c>
      <c r="G701" t="s">
        <v>2251</v>
      </c>
      <c r="H701" t="s">
        <v>170</v>
      </c>
      <c r="I701" t="s">
        <v>1709</v>
      </c>
      <c r="J701" s="99">
        <v>2.3542928999999999E-3</v>
      </c>
      <c r="K701" t="s">
        <v>2305</v>
      </c>
      <c r="L701" t="e">
        <v>#N/A</v>
      </c>
      <c r="M701" t="e">
        <f t="shared" si="10"/>
        <v>#N/A</v>
      </c>
    </row>
    <row r="702" spans="1:13" x14ac:dyDescent="0.25">
      <c r="A702">
        <v>3</v>
      </c>
      <c r="B702" t="s">
        <v>2221</v>
      </c>
      <c r="C702" t="s">
        <v>2244</v>
      </c>
      <c r="D702" t="s">
        <v>2281</v>
      </c>
      <c r="E702" t="s">
        <v>2302</v>
      </c>
      <c r="G702" t="s">
        <v>2261</v>
      </c>
      <c r="H702" t="s">
        <v>170</v>
      </c>
      <c r="I702" t="s">
        <v>1705</v>
      </c>
      <c r="J702" s="99">
        <v>8.9475131999999999E-2</v>
      </c>
      <c r="K702" t="s">
        <v>2306</v>
      </c>
      <c r="L702" t="e">
        <v>#N/A</v>
      </c>
      <c r="M702" t="e">
        <f t="shared" si="10"/>
        <v>#N/A</v>
      </c>
    </row>
    <row r="703" spans="1:13" x14ac:dyDescent="0.25">
      <c r="A703">
        <v>3</v>
      </c>
      <c r="B703" t="s">
        <v>2221</v>
      </c>
      <c r="C703" t="s">
        <v>2244</v>
      </c>
      <c r="D703" t="s">
        <v>2281</v>
      </c>
      <c r="E703" t="s">
        <v>2302</v>
      </c>
      <c r="G703" t="s">
        <v>2261</v>
      </c>
      <c r="H703" t="s">
        <v>170</v>
      </c>
      <c r="I703" t="s">
        <v>1707</v>
      </c>
      <c r="J703" s="99">
        <v>8.5720421399999996E-2</v>
      </c>
      <c r="K703" t="s">
        <v>2306</v>
      </c>
      <c r="L703" t="e">
        <v>#N/A</v>
      </c>
      <c r="M703" t="e">
        <f t="shared" si="10"/>
        <v>#N/A</v>
      </c>
    </row>
    <row r="704" spans="1:13" x14ac:dyDescent="0.25">
      <c r="A704">
        <v>3</v>
      </c>
      <c r="B704" t="s">
        <v>2221</v>
      </c>
      <c r="C704" t="s">
        <v>2244</v>
      </c>
      <c r="D704" t="s">
        <v>2281</v>
      </c>
      <c r="E704" t="s">
        <v>2302</v>
      </c>
      <c r="G704" t="s">
        <v>2261</v>
      </c>
      <c r="H704" t="s">
        <v>170</v>
      </c>
      <c r="I704" t="s">
        <v>1708</v>
      </c>
      <c r="J704" s="99">
        <v>1.1397346999999999E-3</v>
      </c>
      <c r="K704" t="s">
        <v>2306</v>
      </c>
      <c r="L704" t="e">
        <v>#N/A</v>
      </c>
      <c r="M704" t="e">
        <f t="shared" si="10"/>
        <v>#N/A</v>
      </c>
    </row>
    <row r="705" spans="1:13" x14ac:dyDescent="0.25">
      <c r="A705">
        <v>3</v>
      </c>
      <c r="B705" t="s">
        <v>2221</v>
      </c>
      <c r="C705" t="s">
        <v>2244</v>
      </c>
      <c r="D705" t="s">
        <v>2281</v>
      </c>
      <c r="E705" t="s">
        <v>2302</v>
      </c>
      <c r="G705" t="s">
        <v>2261</v>
      </c>
      <c r="H705" t="s">
        <v>170</v>
      </c>
      <c r="I705" t="s">
        <v>1709</v>
      </c>
      <c r="J705" s="99">
        <v>2.6149758000000001E-3</v>
      </c>
      <c r="K705" t="s">
        <v>2306</v>
      </c>
      <c r="L705" t="e">
        <v>#N/A</v>
      </c>
      <c r="M705" t="e">
        <f t="shared" si="10"/>
        <v>#N/A</v>
      </c>
    </row>
    <row r="706" spans="1:13" x14ac:dyDescent="0.25">
      <c r="A706">
        <v>3</v>
      </c>
      <c r="B706" t="s">
        <v>2221</v>
      </c>
      <c r="C706" t="s">
        <v>2244</v>
      </c>
      <c r="D706" t="s">
        <v>2281</v>
      </c>
      <c r="E706" t="s">
        <v>2302</v>
      </c>
      <c r="G706" t="s">
        <v>2255</v>
      </c>
      <c r="H706" t="s">
        <v>170</v>
      </c>
      <c r="I706" t="s">
        <v>1705</v>
      </c>
      <c r="J706" s="99">
        <v>0.1070356719</v>
      </c>
      <c r="K706" t="s">
        <v>2307</v>
      </c>
      <c r="L706" t="e">
        <v>#N/A</v>
      </c>
      <c r="M706" t="e">
        <f t="shared" si="10"/>
        <v>#N/A</v>
      </c>
    </row>
    <row r="707" spans="1:13" x14ac:dyDescent="0.25">
      <c r="A707">
        <v>3</v>
      </c>
      <c r="B707" t="s">
        <v>2221</v>
      </c>
      <c r="C707" t="s">
        <v>2244</v>
      </c>
      <c r="D707" t="s">
        <v>2281</v>
      </c>
      <c r="E707" t="s">
        <v>2302</v>
      </c>
      <c r="G707" t="s">
        <v>2255</v>
      </c>
      <c r="H707" t="s">
        <v>170</v>
      </c>
      <c r="I707" t="s">
        <v>1707</v>
      </c>
      <c r="J707" s="99">
        <v>0.1025440556</v>
      </c>
      <c r="K707" t="s">
        <v>2307</v>
      </c>
      <c r="L707" t="e">
        <v>#N/A</v>
      </c>
      <c r="M707" t="e">
        <f t="shared" ref="M707:M770" si="11">I707&amp;L707</f>
        <v>#N/A</v>
      </c>
    </row>
    <row r="708" spans="1:13" x14ac:dyDescent="0.25">
      <c r="A708">
        <v>3</v>
      </c>
      <c r="B708" t="s">
        <v>2221</v>
      </c>
      <c r="C708" t="s">
        <v>2244</v>
      </c>
      <c r="D708" t="s">
        <v>2281</v>
      </c>
      <c r="E708" t="s">
        <v>2302</v>
      </c>
      <c r="G708" t="s">
        <v>2255</v>
      </c>
      <c r="H708" t="s">
        <v>170</v>
      </c>
      <c r="I708" t="s">
        <v>1708</v>
      </c>
      <c r="J708" s="99">
        <v>1.3634210000000001E-3</v>
      </c>
      <c r="K708" t="s">
        <v>2307</v>
      </c>
      <c r="L708" t="e">
        <v>#N/A</v>
      </c>
      <c r="M708" t="e">
        <f t="shared" si="11"/>
        <v>#N/A</v>
      </c>
    </row>
    <row r="709" spans="1:13" x14ac:dyDescent="0.25">
      <c r="A709">
        <v>3</v>
      </c>
      <c r="B709" t="s">
        <v>2221</v>
      </c>
      <c r="C709" t="s">
        <v>2244</v>
      </c>
      <c r="D709" t="s">
        <v>2281</v>
      </c>
      <c r="E709" t="s">
        <v>2302</v>
      </c>
      <c r="G709" t="s">
        <v>2255</v>
      </c>
      <c r="H709" t="s">
        <v>170</v>
      </c>
      <c r="I709" t="s">
        <v>1709</v>
      </c>
      <c r="J709" s="99">
        <v>3.1281952999999999E-3</v>
      </c>
      <c r="K709" t="s">
        <v>2307</v>
      </c>
      <c r="L709" t="e">
        <v>#N/A</v>
      </c>
      <c r="M709" t="e">
        <f t="shared" si="11"/>
        <v>#N/A</v>
      </c>
    </row>
    <row r="710" spans="1:13" x14ac:dyDescent="0.25">
      <c r="A710">
        <v>3</v>
      </c>
      <c r="B710" t="s">
        <v>2221</v>
      </c>
      <c r="C710" t="s">
        <v>2244</v>
      </c>
      <c r="D710" t="s">
        <v>2281</v>
      </c>
      <c r="E710" t="s">
        <v>2308</v>
      </c>
      <c r="G710" t="s">
        <v>2247</v>
      </c>
      <c r="H710" t="s">
        <v>170</v>
      </c>
      <c r="I710" t="s">
        <v>1705</v>
      </c>
      <c r="J710" s="99">
        <v>9.6788289999999999E-3</v>
      </c>
      <c r="K710" t="s">
        <v>2309</v>
      </c>
      <c r="L710" t="e">
        <v>#N/A</v>
      </c>
      <c r="M710" t="e">
        <f t="shared" si="11"/>
        <v>#N/A</v>
      </c>
    </row>
    <row r="711" spans="1:13" x14ac:dyDescent="0.25">
      <c r="A711">
        <v>3</v>
      </c>
      <c r="B711" t="s">
        <v>2221</v>
      </c>
      <c r="C711" t="s">
        <v>2244</v>
      </c>
      <c r="D711" t="s">
        <v>2281</v>
      </c>
      <c r="E711" t="s">
        <v>2308</v>
      </c>
      <c r="G711" t="s">
        <v>2247</v>
      </c>
      <c r="H711" t="s">
        <v>170</v>
      </c>
      <c r="I711" t="s">
        <v>1707</v>
      </c>
      <c r="J711" s="99">
        <v>9.3993453000000005E-3</v>
      </c>
      <c r="K711" t="s">
        <v>2309</v>
      </c>
      <c r="L711" t="e">
        <v>#N/A</v>
      </c>
      <c r="M711" t="e">
        <f t="shared" si="11"/>
        <v>#N/A</v>
      </c>
    </row>
    <row r="712" spans="1:13" x14ac:dyDescent="0.25">
      <c r="A712">
        <v>3</v>
      </c>
      <c r="B712" t="s">
        <v>2221</v>
      </c>
      <c r="C712" t="s">
        <v>2244</v>
      </c>
      <c r="D712" t="s">
        <v>2281</v>
      </c>
      <c r="E712" t="s">
        <v>2308</v>
      </c>
      <c r="G712" t="s">
        <v>2247</v>
      </c>
      <c r="H712" t="s">
        <v>170</v>
      </c>
      <c r="I712" t="s">
        <v>1708</v>
      </c>
      <c r="J712" s="99">
        <v>2.6134239999999999E-4</v>
      </c>
      <c r="K712" t="s">
        <v>2309</v>
      </c>
      <c r="L712" t="e">
        <v>#N/A</v>
      </c>
      <c r="M712" t="e">
        <f t="shared" si="11"/>
        <v>#N/A</v>
      </c>
    </row>
    <row r="713" spans="1:13" x14ac:dyDescent="0.25">
      <c r="A713">
        <v>3</v>
      </c>
      <c r="B713" t="s">
        <v>2221</v>
      </c>
      <c r="C713" t="s">
        <v>2244</v>
      </c>
      <c r="D713" t="s">
        <v>2281</v>
      </c>
      <c r="E713" t="s">
        <v>2308</v>
      </c>
      <c r="G713" t="s">
        <v>2247</v>
      </c>
      <c r="H713" t="s">
        <v>170</v>
      </c>
      <c r="I713" t="s">
        <v>1709</v>
      </c>
      <c r="J713" s="99">
        <v>1.8141299999999999E-5</v>
      </c>
      <c r="K713" t="s">
        <v>2309</v>
      </c>
      <c r="L713" t="e">
        <v>#N/A</v>
      </c>
      <c r="M713" t="e">
        <f t="shared" si="11"/>
        <v>#N/A</v>
      </c>
    </row>
    <row r="714" spans="1:13" x14ac:dyDescent="0.25">
      <c r="A714">
        <v>3</v>
      </c>
      <c r="B714" t="s">
        <v>2221</v>
      </c>
      <c r="C714" t="s">
        <v>2244</v>
      </c>
      <c r="D714" t="s">
        <v>2281</v>
      </c>
      <c r="E714" t="s">
        <v>2308</v>
      </c>
      <c r="G714" t="s">
        <v>2249</v>
      </c>
      <c r="H714" t="s">
        <v>170</v>
      </c>
      <c r="I714" t="s">
        <v>1705</v>
      </c>
      <c r="J714" s="99">
        <v>1.00170677E-2</v>
      </c>
      <c r="K714" t="s">
        <v>2310</v>
      </c>
      <c r="L714" t="e">
        <v>#N/A</v>
      </c>
      <c r="M714" t="e">
        <f t="shared" si="11"/>
        <v>#N/A</v>
      </c>
    </row>
    <row r="715" spans="1:13" x14ac:dyDescent="0.25">
      <c r="A715">
        <v>3</v>
      </c>
      <c r="B715" t="s">
        <v>2221</v>
      </c>
      <c r="C715" t="s">
        <v>2244</v>
      </c>
      <c r="D715" t="s">
        <v>2281</v>
      </c>
      <c r="E715" t="s">
        <v>2308</v>
      </c>
      <c r="G715" t="s">
        <v>2249</v>
      </c>
      <c r="H715" t="s">
        <v>170</v>
      </c>
      <c r="I715" t="s">
        <v>1707</v>
      </c>
      <c r="J715" s="99">
        <v>9.7278170999999993E-3</v>
      </c>
      <c r="K715" t="s">
        <v>2310</v>
      </c>
      <c r="L715" t="e">
        <v>#N/A</v>
      </c>
      <c r="M715" t="e">
        <f t="shared" si="11"/>
        <v>#N/A</v>
      </c>
    </row>
    <row r="716" spans="1:13" x14ac:dyDescent="0.25">
      <c r="A716">
        <v>3</v>
      </c>
      <c r="B716" t="s">
        <v>2221</v>
      </c>
      <c r="C716" t="s">
        <v>2244</v>
      </c>
      <c r="D716" t="s">
        <v>2281</v>
      </c>
      <c r="E716" t="s">
        <v>2308</v>
      </c>
      <c r="G716" t="s">
        <v>2249</v>
      </c>
      <c r="H716" t="s">
        <v>170</v>
      </c>
      <c r="I716" t="s">
        <v>1708</v>
      </c>
      <c r="J716" s="99">
        <v>2.704753E-4</v>
      </c>
      <c r="K716" t="s">
        <v>2310</v>
      </c>
      <c r="L716" t="e">
        <v>#N/A</v>
      </c>
      <c r="M716" t="e">
        <f t="shared" si="11"/>
        <v>#N/A</v>
      </c>
    </row>
    <row r="717" spans="1:13" x14ac:dyDescent="0.25">
      <c r="A717">
        <v>3</v>
      </c>
      <c r="B717" t="s">
        <v>2221</v>
      </c>
      <c r="C717" t="s">
        <v>2244</v>
      </c>
      <c r="D717" t="s">
        <v>2281</v>
      </c>
      <c r="E717" t="s">
        <v>2308</v>
      </c>
      <c r="G717" t="s">
        <v>2249</v>
      </c>
      <c r="H717" t="s">
        <v>170</v>
      </c>
      <c r="I717" t="s">
        <v>1709</v>
      </c>
      <c r="J717" s="99">
        <v>1.87753E-5</v>
      </c>
      <c r="K717" t="s">
        <v>2310</v>
      </c>
      <c r="L717" t="e">
        <v>#N/A</v>
      </c>
      <c r="M717" t="e">
        <f t="shared" si="11"/>
        <v>#N/A</v>
      </c>
    </row>
    <row r="718" spans="1:13" x14ac:dyDescent="0.25">
      <c r="A718">
        <v>3</v>
      </c>
      <c r="B718" t="s">
        <v>2221</v>
      </c>
      <c r="C718" t="s">
        <v>2244</v>
      </c>
      <c r="D718" t="s">
        <v>2281</v>
      </c>
      <c r="E718" t="s">
        <v>2308</v>
      </c>
      <c r="G718" t="s">
        <v>2251</v>
      </c>
      <c r="H718" t="s">
        <v>170</v>
      </c>
      <c r="I718" t="s">
        <v>1705</v>
      </c>
      <c r="J718" s="99">
        <v>1.1278958E-2</v>
      </c>
      <c r="K718" t="s">
        <v>2311</v>
      </c>
      <c r="L718" t="e">
        <v>#N/A</v>
      </c>
      <c r="M718" t="e">
        <f t="shared" si="11"/>
        <v>#N/A</v>
      </c>
    </row>
    <row r="719" spans="1:13" x14ac:dyDescent="0.25">
      <c r="A719">
        <v>3</v>
      </c>
      <c r="B719" t="s">
        <v>2221</v>
      </c>
      <c r="C719" t="s">
        <v>2244</v>
      </c>
      <c r="D719" t="s">
        <v>2281</v>
      </c>
      <c r="E719" t="s">
        <v>2308</v>
      </c>
      <c r="G719" t="s">
        <v>2251</v>
      </c>
      <c r="H719" t="s">
        <v>170</v>
      </c>
      <c r="I719" t="s">
        <v>1707</v>
      </c>
      <c r="J719" s="99">
        <v>1.09532693E-2</v>
      </c>
      <c r="K719" t="s">
        <v>2311</v>
      </c>
      <c r="L719" t="e">
        <v>#N/A</v>
      </c>
      <c r="M719" t="e">
        <f t="shared" si="11"/>
        <v>#N/A</v>
      </c>
    </row>
    <row r="720" spans="1:13" x14ac:dyDescent="0.25">
      <c r="A720">
        <v>3</v>
      </c>
      <c r="B720" t="s">
        <v>2221</v>
      </c>
      <c r="C720" t="s">
        <v>2244</v>
      </c>
      <c r="D720" t="s">
        <v>2281</v>
      </c>
      <c r="E720" t="s">
        <v>2308</v>
      </c>
      <c r="G720" t="s">
        <v>2251</v>
      </c>
      <c r="H720" t="s">
        <v>170</v>
      </c>
      <c r="I720" t="s">
        <v>1708</v>
      </c>
      <c r="J720" s="99">
        <v>3.0454819999999999E-4</v>
      </c>
      <c r="K720" t="s">
        <v>2311</v>
      </c>
      <c r="L720" t="e">
        <v>#N/A</v>
      </c>
      <c r="M720" t="e">
        <f t="shared" si="11"/>
        <v>#N/A</v>
      </c>
    </row>
    <row r="721" spans="1:13" x14ac:dyDescent="0.25">
      <c r="A721">
        <v>3</v>
      </c>
      <c r="B721" t="s">
        <v>2221</v>
      </c>
      <c r="C721" t="s">
        <v>2244</v>
      </c>
      <c r="D721" t="s">
        <v>2281</v>
      </c>
      <c r="E721" t="s">
        <v>2308</v>
      </c>
      <c r="G721" t="s">
        <v>2251</v>
      </c>
      <c r="H721" t="s">
        <v>170</v>
      </c>
      <c r="I721" t="s">
        <v>1709</v>
      </c>
      <c r="J721" s="99">
        <v>2.1140499999999999E-5</v>
      </c>
      <c r="K721" t="s">
        <v>2311</v>
      </c>
      <c r="L721" t="e">
        <v>#N/A</v>
      </c>
      <c r="M721" t="e">
        <f t="shared" si="11"/>
        <v>#N/A</v>
      </c>
    </row>
    <row r="722" spans="1:13" x14ac:dyDescent="0.25">
      <c r="A722">
        <v>3</v>
      </c>
      <c r="B722" t="s">
        <v>2221</v>
      </c>
      <c r="C722" t="s">
        <v>2244</v>
      </c>
      <c r="D722" t="s">
        <v>2281</v>
      </c>
      <c r="E722" t="s">
        <v>2308</v>
      </c>
      <c r="G722" t="s">
        <v>2261</v>
      </c>
      <c r="H722" t="s">
        <v>170</v>
      </c>
      <c r="I722" t="s">
        <v>1705</v>
      </c>
      <c r="J722" s="99">
        <v>1.25278392E-2</v>
      </c>
      <c r="K722" t="s">
        <v>2312</v>
      </c>
      <c r="L722" t="e">
        <v>#N/A</v>
      </c>
      <c r="M722" t="e">
        <f t="shared" si="11"/>
        <v>#N/A</v>
      </c>
    </row>
    <row r="723" spans="1:13" x14ac:dyDescent="0.25">
      <c r="A723">
        <v>3</v>
      </c>
      <c r="B723" t="s">
        <v>2221</v>
      </c>
      <c r="C723" t="s">
        <v>2244</v>
      </c>
      <c r="D723" t="s">
        <v>2281</v>
      </c>
      <c r="E723" t="s">
        <v>2308</v>
      </c>
      <c r="G723" t="s">
        <v>2261</v>
      </c>
      <c r="H723" t="s">
        <v>170</v>
      </c>
      <c r="I723" t="s">
        <v>1707</v>
      </c>
      <c r="J723" s="99">
        <v>1.21660881E-2</v>
      </c>
      <c r="K723" t="s">
        <v>2312</v>
      </c>
      <c r="L723" t="e">
        <v>#N/A</v>
      </c>
      <c r="M723" t="e">
        <f t="shared" si="11"/>
        <v>#N/A</v>
      </c>
    </row>
    <row r="724" spans="1:13" x14ac:dyDescent="0.25">
      <c r="A724">
        <v>3</v>
      </c>
      <c r="B724" t="s">
        <v>2221</v>
      </c>
      <c r="C724" t="s">
        <v>2244</v>
      </c>
      <c r="D724" t="s">
        <v>2281</v>
      </c>
      <c r="E724" t="s">
        <v>2308</v>
      </c>
      <c r="G724" t="s">
        <v>2261</v>
      </c>
      <c r="H724" t="s">
        <v>170</v>
      </c>
      <c r="I724" t="s">
        <v>1708</v>
      </c>
      <c r="J724" s="99">
        <v>3.3826979999999998E-4</v>
      </c>
      <c r="K724" t="s">
        <v>2312</v>
      </c>
      <c r="L724" t="e">
        <v>#N/A</v>
      </c>
      <c r="M724" t="e">
        <f t="shared" si="11"/>
        <v>#N/A</v>
      </c>
    </row>
    <row r="725" spans="1:13" x14ac:dyDescent="0.25">
      <c r="A725">
        <v>3</v>
      </c>
      <c r="B725" t="s">
        <v>2221</v>
      </c>
      <c r="C725" t="s">
        <v>2244</v>
      </c>
      <c r="D725" t="s">
        <v>2281</v>
      </c>
      <c r="E725" t="s">
        <v>2308</v>
      </c>
      <c r="G725" t="s">
        <v>2261</v>
      </c>
      <c r="H725" t="s">
        <v>170</v>
      </c>
      <c r="I725" t="s">
        <v>1709</v>
      </c>
      <c r="J725" s="99">
        <v>2.3481300000000002E-5</v>
      </c>
      <c r="K725" t="s">
        <v>2312</v>
      </c>
      <c r="L725" t="e">
        <v>#N/A</v>
      </c>
      <c r="M725" t="e">
        <f t="shared" si="11"/>
        <v>#N/A</v>
      </c>
    </row>
    <row r="726" spans="1:13" x14ac:dyDescent="0.25">
      <c r="A726">
        <v>3</v>
      </c>
      <c r="B726" t="s">
        <v>2221</v>
      </c>
      <c r="C726" t="s">
        <v>2244</v>
      </c>
      <c r="D726" t="s">
        <v>2281</v>
      </c>
      <c r="E726" t="s">
        <v>2308</v>
      </c>
      <c r="G726" t="s">
        <v>2255</v>
      </c>
      <c r="H726" t="s">
        <v>170</v>
      </c>
      <c r="I726" t="s">
        <v>1705</v>
      </c>
      <c r="J726" s="99">
        <v>1.4986574000000001E-2</v>
      </c>
      <c r="K726" t="s">
        <v>2313</v>
      </c>
      <c r="L726" t="e">
        <v>#N/A</v>
      </c>
      <c r="M726" t="e">
        <f t="shared" si="11"/>
        <v>#N/A</v>
      </c>
    </row>
    <row r="727" spans="1:13" x14ac:dyDescent="0.25">
      <c r="A727">
        <v>3</v>
      </c>
      <c r="B727" t="s">
        <v>2221</v>
      </c>
      <c r="C727" t="s">
        <v>2244</v>
      </c>
      <c r="D727" t="s">
        <v>2281</v>
      </c>
      <c r="E727" t="s">
        <v>2308</v>
      </c>
      <c r="G727" t="s">
        <v>2255</v>
      </c>
      <c r="H727" t="s">
        <v>170</v>
      </c>
      <c r="I727" t="s">
        <v>1707</v>
      </c>
      <c r="J727" s="99">
        <v>1.4553824999999999E-2</v>
      </c>
      <c r="K727" t="s">
        <v>2313</v>
      </c>
      <c r="L727" t="e">
        <v>#N/A</v>
      </c>
      <c r="M727" t="e">
        <f t="shared" si="11"/>
        <v>#N/A</v>
      </c>
    </row>
    <row r="728" spans="1:13" x14ac:dyDescent="0.25">
      <c r="A728">
        <v>3</v>
      </c>
      <c r="B728" t="s">
        <v>2221</v>
      </c>
      <c r="C728" t="s">
        <v>2244</v>
      </c>
      <c r="D728" t="s">
        <v>2281</v>
      </c>
      <c r="E728" t="s">
        <v>2308</v>
      </c>
      <c r="G728" t="s">
        <v>2255</v>
      </c>
      <c r="H728" t="s">
        <v>170</v>
      </c>
      <c r="I728" t="s">
        <v>1708</v>
      </c>
      <c r="J728" s="99">
        <v>4.0465919999999999E-4</v>
      </c>
      <c r="K728" t="s">
        <v>2313</v>
      </c>
      <c r="L728" t="e">
        <v>#N/A</v>
      </c>
      <c r="M728" t="e">
        <f t="shared" si="11"/>
        <v>#N/A</v>
      </c>
    </row>
    <row r="729" spans="1:13" x14ac:dyDescent="0.25">
      <c r="A729">
        <v>3</v>
      </c>
      <c r="B729" t="s">
        <v>2221</v>
      </c>
      <c r="C729" t="s">
        <v>2244</v>
      </c>
      <c r="D729" t="s">
        <v>2281</v>
      </c>
      <c r="E729" t="s">
        <v>2308</v>
      </c>
      <c r="G729" t="s">
        <v>2255</v>
      </c>
      <c r="H729" t="s">
        <v>170</v>
      </c>
      <c r="I729" t="s">
        <v>1709</v>
      </c>
      <c r="J729" s="99">
        <v>2.80898E-5</v>
      </c>
      <c r="K729" t="s">
        <v>2313</v>
      </c>
      <c r="L729" t="e">
        <v>#N/A</v>
      </c>
      <c r="M729" t="e">
        <f t="shared" si="11"/>
        <v>#N/A</v>
      </c>
    </row>
    <row r="730" spans="1:13" x14ac:dyDescent="0.25">
      <c r="A730">
        <v>3</v>
      </c>
      <c r="B730" t="s">
        <v>2221</v>
      </c>
      <c r="C730" t="s">
        <v>2244</v>
      </c>
      <c r="D730" t="s">
        <v>2281</v>
      </c>
      <c r="E730" t="s">
        <v>2314</v>
      </c>
      <c r="G730" t="s">
        <v>2247</v>
      </c>
      <c r="H730" t="s">
        <v>170</v>
      </c>
      <c r="I730" t="s">
        <v>1705</v>
      </c>
      <c r="J730" s="99">
        <v>8.7872023300000004E-2</v>
      </c>
      <c r="K730" t="s">
        <v>2315</v>
      </c>
      <c r="L730" t="e">
        <v>#N/A</v>
      </c>
      <c r="M730" t="e">
        <f t="shared" si="11"/>
        <v>#N/A</v>
      </c>
    </row>
    <row r="731" spans="1:13" x14ac:dyDescent="0.25">
      <c r="A731">
        <v>3</v>
      </c>
      <c r="B731" t="s">
        <v>2221</v>
      </c>
      <c r="C731" t="s">
        <v>2244</v>
      </c>
      <c r="D731" t="s">
        <v>2281</v>
      </c>
      <c r="E731" t="s">
        <v>2314</v>
      </c>
      <c r="G731" t="s">
        <v>2247</v>
      </c>
      <c r="H731" t="s">
        <v>170</v>
      </c>
      <c r="I731" t="s">
        <v>1707</v>
      </c>
      <c r="J731" s="99">
        <v>8.6514910799999997E-2</v>
      </c>
      <c r="K731" t="s">
        <v>2315</v>
      </c>
      <c r="L731" t="e">
        <v>#N/A</v>
      </c>
      <c r="M731" t="e">
        <f t="shared" si="11"/>
        <v>#N/A</v>
      </c>
    </row>
    <row r="732" spans="1:13" x14ac:dyDescent="0.25">
      <c r="A732">
        <v>3</v>
      </c>
      <c r="B732" t="s">
        <v>2221</v>
      </c>
      <c r="C732" t="s">
        <v>2244</v>
      </c>
      <c r="D732" t="s">
        <v>2281</v>
      </c>
      <c r="E732" t="s">
        <v>2314</v>
      </c>
      <c r="G732" t="s">
        <v>2247</v>
      </c>
      <c r="H732" t="s">
        <v>170</v>
      </c>
      <c r="I732" t="s">
        <v>1708</v>
      </c>
      <c r="J732" s="99">
        <v>1.2968990000000001E-4</v>
      </c>
      <c r="K732" t="s">
        <v>2315</v>
      </c>
      <c r="L732" t="e">
        <v>#N/A</v>
      </c>
      <c r="M732" t="e">
        <f t="shared" si="11"/>
        <v>#N/A</v>
      </c>
    </row>
    <row r="733" spans="1:13" x14ac:dyDescent="0.25">
      <c r="A733">
        <v>3</v>
      </c>
      <c r="B733" t="s">
        <v>2221</v>
      </c>
      <c r="C733" t="s">
        <v>2244</v>
      </c>
      <c r="D733" t="s">
        <v>2281</v>
      </c>
      <c r="E733" t="s">
        <v>2314</v>
      </c>
      <c r="G733" t="s">
        <v>2247</v>
      </c>
      <c r="H733" t="s">
        <v>170</v>
      </c>
      <c r="I733" t="s">
        <v>1709</v>
      </c>
      <c r="J733" s="99">
        <v>1.2274225000000001E-3</v>
      </c>
      <c r="K733" t="s">
        <v>2315</v>
      </c>
      <c r="L733" t="e">
        <v>#N/A</v>
      </c>
      <c r="M733" t="e">
        <f t="shared" si="11"/>
        <v>#N/A</v>
      </c>
    </row>
    <row r="734" spans="1:13" x14ac:dyDescent="0.25">
      <c r="A734">
        <v>3</v>
      </c>
      <c r="B734" t="s">
        <v>2221</v>
      </c>
      <c r="C734" t="s">
        <v>2244</v>
      </c>
      <c r="D734" t="s">
        <v>2281</v>
      </c>
      <c r="E734" t="s">
        <v>2314</v>
      </c>
      <c r="G734" t="s">
        <v>2249</v>
      </c>
      <c r="H734" t="s">
        <v>170</v>
      </c>
      <c r="I734" t="s">
        <v>1705</v>
      </c>
      <c r="J734" s="99">
        <v>8.4560459800000001E-2</v>
      </c>
      <c r="K734" t="s">
        <v>2316</v>
      </c>
      <c r="L734" t="e">
        <v>#N/A</v>
      </c>
      <c r="M734" t="e">
        <f t="shared" si="11"/>
        <v>#N/A</v>
      </c>
    </row>
    <row r="735" spans="1:13" x14ac:dyDescent="0.25">
      <c r="A735">
        <v>3</v>
      </c>
      <c r="B735" t="s">
        <v>2221</v>
      </c>
      <c r="C735" t="s">
        <v>2244</v>
      </c>
      <c r="D735" t="s">
        <v>2281</v>
      </c>
      <c r="E735" t="s">
        <v>2314</v>
      </c>
      <c r="G735" t="s">
        <v>2249</v>
      </c>
      <c r="H735" t="s">
        <v>170</v>
      </c>
      <c r="I735" t="s">
        <v>1707</v>
      </c>
      <c r="J735" s="99">
        <v>8.3254491799999997E-2</v>
      </c>
      <c r="K735" t="s">
        <v>2316</v>
      </c>
      <c r="L735" t="e">
        <v>#N/A</v>
      </c>
      <c r="M735" t="e">
        <f t="shared" si="11"/>
        <v>#N/A</v>
      </c>
    </row>
    <row r="736" spans="1:13" x14ac:dyDescent="0.25">
      <c r="A736">
        <v>3</v>
      </c>
      <c r="B736" t="s">
        <v>2221</v>
      </c>
      <c r="C736" t="s">
        <v>2244</v>
      </c>
      <c r="D736" t="s">
        <v>2281</v>
      </c>
      <c r="E736" t="s">
        <v>2314</v>
      </c>
      <c r="G736" t="s">
        <v>2249</v>
      </c>
      <c r="H736" t="s">
        <v>170</v>
      </c>
      <c r="I736" t="s">
        <v>1708</v>
      </c>
      <c r="J736" s="99">
        <v>1.248024E-4</v>
      </c>
      <c r="K736" t="s">
        <v>2316</v>
      </c>
      <c r="L736" t="e">
        <v>#N/A</v>
      </c>
      <c r="M736" t="e">
        <f t="shared" si="11"/>
        <v>#N/A</v>
      </c>
    </row>
    <row r="737" spans="1:13" x14ac:dyDescent="0.25">
      <c r="A737">
        <v>3</v>
      </c>
      <c r="B737" t="s">
        <v>2221</v>
      </c>
      <c r="C737" t="s">
        <v>2244</v>
      </c>
      <c r="D737" t="s">
        <v>2281</v>
      </c>
      <c r="E737" t="s">
        <v>2314</v>
      </c>
      <c r="G737" t="s">
        <v>2249</v>
      </c>
      <c r="H737" t="s">
        <v>170</v>
      </c>
      <c r="I737" t="s">
        <v>1709</v>
      </c>
      <c r="J737" s="99">
        <v>1.1811656000000001E-3</v>
      </c>
      <c r="K737" t="s">
        <v>2316</v>
      </c>
      <c r="L737" t="e">
        <v>#N/A</v>
      </c>
      <c r="M737" t="e">
        <f t="shared" si="11"/>
        <v>#N/A</v>
      </c>
    </row>
    <row r="738" spans="1:13" x14ac:dyDescent="0.25">
      <c r="A738">
        <v>3</v>
      </c>
      <c r="B738" t="s">
        <v>2221</v>
      </c>
      <c r="C738" t="s">
        <v>2244</v>
      </c>
      <c r="D738" t="s">
        <v>2281</v>
      </c>
      <c r="E738" t="s">
        <v>2314</v>
      </c>
      <c r="G738" t="s">
        <v>2251</v>
      </c>
      <c r="H738" t="s">
        <v>170</v>
      </c>
      <c r="I738" t="s">
        <v>1705</v>
      </c>
      <c r="J738" s="99">
        <v>8.9624237600000004E-2</v>
      </c>
      <c r="K738" t="s">
        <v>2317</v>
      </c>
      <c r="L738" t="e">
        <v>#N/A</v>
      </c>
      <c r="M738" t="e">
        <f t="shared" si="11"/>
        <v>#N/A</v>
      </c>
    </row>
    <row r="739" spans="1:13" x14ac:dyDescent="0.25">
      <c r="A739">
        <v>3</v>
      </c>
      <c r="B739" t="s">
        <v>2221</v>
      </c>
      <c r="C739" t="s">
        <v>2244</v>
      </c>
      <c r="D739" t="s">
        <v>2281</v>
      </c>
      <c r="E739" t="s">
        <v>2314</v>
      </c>
      <c r="G739" t="s">
        <v>2251</v>
      </c>
      <c r="H739" t="s">
        <v>170</v>
      </c>
      <c r="I739" t="s">
        <v>1707</v>
      </c>
      <c r="J739" s="99">
        <v>8.8240063600000002E-2</v>
      </c>
      <c r="K739" t="s">
        <v>2317</v>
      </c>
      <c r="L739" t="e">
        <v>#N/A</v>
      </c>
      <c r="M739" t="e">
        <f t="shared" si="11"/>
        <v>#N/A</v>
      </c>
    </row>
    <row r="740" spans="1:13" x14ac:dyDescent="0.25">
      <c r="A740">
        <v>3</v>
      </c>
      <c r="B740" t="s">
        <v>2221</v>
      </c>
      <c r="C740" t="s">
        <v>2244</v>
      </c>
      <c r="D740" t="s">
        <v>2281</v>
      </c>
      <c r="E740" t="s">
        <v>2314</v>
      </c>
      <c r="G740" t="s">
        <v>2251</v>
      </c>
      <c r="H740" t="s">
        <v>170</v>
      </c>
      <c r="I740" t="s">
        <v>1708</v>
      </c>
      <c r="J740" s="99">
        <v>1.3227599999999999E-4</v>
      </c>
      <c r="K740" t="s">
        <v>2317</v>
      </c>
      <c r="L740" t="e">
        <v>#N/A</v>
      </c>
      <c r="M740" t="e">
        <f t="shared" si="11"/>
        <v>#N/A</v>
      </c>
    </row>
    <row r="741" spans="1:13" x14ac:dyDescent="0.25">
      <c r="A741">
        <v>3</v>
      </c>
      <c r="B741" t="s">
        <v>2221</v>
      </c>
      <c r="C741" t="s">
        <v>2244</v>
      </c>
      <c r="D741" t="s">
        <v>2281</v>
      </c>
      <c r="E741" t="s">
        <v>2314</v>
      </c>
      <c r="G741" t="s">
        <v>2251</v>
      </c>
      <c r="H741" t="s">
        <v>170</v>
      </c>
      <c r="I741" t="s">
        <v>1709</v>
      </c>
      <c r="J741" s="99">
        <v>1.251898E-3</v>
      </c>
      <c r="K741" t="s">
        <v>2317</v>
      </c>
      <c r="L741" t="e">
        <v>#N/A</v>
      </c>
      <c r="M741" t="e">
        <f t="shared" si="11"/>
        <v>#N/A</v>
      </c>
    </row>
    <row r="742" spans="1:13" x14ac:dyDescent="0.25">
      <c r="A742">
        <v>3</v>
      </c>
      <c r="B742" t="s">
        <v>2221</v>
      </c>
      <c r="C742" t="s">
        <v>2244</v>
      </c>
      <c r="D742" t="s">
        <v>2281</v>
      </c>
      <c r="E742" t="s">
        <v>2314</v>
      </c>
      <c r="G742" t="s">
        <v>2261</v>
      </c>
      <c r="H742" t="s">
        <v>170</v>
      </c>
      <c r="I742" t="s">
        <v>1705</v>
      </c>
      <c r="J742" s="99">
        <v>0.1101819647</v>
      </c>
      <c r="K742" t="s">
        <v>2318</v>
      </c>
      <c r="L742" t="e">
        <v>#N/A</v>
      </c>
      <c r="M742" t="e">
        <f t="shared" si="11"/>
        <v>#N/A</v>
      </c>
    </row>
    <row r="743" spans="1:13" x14ac:dyDescent="0.25">
      <c r="A743">
        <v>3</v>
      </c>
      <c r="B743" t="s">
        <v>2221</v>
      </c>
      <c r="C743" t="s">
        <v>2244</v>
      </c>
      <c r="D743" t="s">
        <v>2281</v>
      </c>
      <c r="E743" t="s">
        <v>2314</v>
      </c>
      <c r="G743" t="s">
        <v>2261</v>
      </c>
      <c r="H743" t="s">
        <v>170</v>
      </c>
      <c r="I743" t="s">
        <v>1707</v>
      </c>
      <c r="J743" s="99">
        <v>0.10848029319999999</v>
      </c>
      <c r="K743" t="s">
        <v>2318</v>
      </c>
      <c r="L743" t="e">
        <v>#N/A</v>
      </c>
      <c r="M743" t="e">
        <f t="shared" si="11"/>
        <v>#N/A</v>
      </c>
    </row>
    <row r="744" spans="1:13" x14ac:dyDescent="0.25">
      <c r="A744">
        <v>3</v>
      </c>
      <c r="B744" t="s">
        <v>2221</v>
      </c>
      <c r="C744" t="s">
        <v>2244</v>
      </c>
      <c r="D744" t="s">
        <v>2281</v>
      </c>
      <c r="E744" t="s">
        <v>2314</v>
      </c>
      <c r="G744" t="s">
        <v>2261</v>
      </c>
      <c r="H744" t="s">
        <v>170</v>
      </c>
      <c r="I744" t="s">
        <v>1708</v>
      </c>
      <c r="J744" s="99">
        <v>1.626171E-4</v>
      </c>
      <c r="K744" t="s">
        <v>2318</v>
      </c>
      <c r="L744" t="e">
        <v>#N/A</v>
      </c>
      <c r="M744" t="e">
        <f t="shared" si="11"/>
        <v>#N/A</v>
      </c>
    </row>
    <row r="745" spans="1:13" x14ac:dyDescent="0.25">
      <c r="A745">
        <v>3</v>
      </c>
      <c r="B745" t="s">
        <v>2221</v>
      </c>
      <c r="C745" t="s">
        <v>2244</v>
      </c>
      <c r="D745" t="s">
        <v>2281</v>
      </c>
      <c r="E745" t="s">
        <v>2314</v>
      </c>
      <c r="G745" t="s">
        <v>2261</v>
      </c>
      <c r="H745" t="s">
        <v>170</v>
      </c>
      <c r="I745" t="s">
        <v>1709</v>
      </c>
      <c r="J745" s="99">
        <v>1.5390543999999999E-3</v>
      </c>
      <c r="K745" t="s">
        <v>2318</v>
      </c>
      <c r="L745" t="e">
        <v>#N/A</v>
      </c>
      <c r="M745" t="e">
        <f t="shared" si="11"/>
        <v>#N/A</v>
      </c>
    </row>
    <row r="746" spans="1:13" x14ac:dyDescent="0.25">
      <c r="A746">
        <v>3</v>
      </c>
      <c r="B746" t="s">
        <v>2221</v>
      </c>
      <c r="C746" t="s">
        <v>2244</v>
      </c>
      <c r="D746" t="s">
        <v>2281</v>
      </c>
      <c r="E746" t="s">
        <v>2314</v>
      </c>
      <c r="G746" t="s">
        <v>2255</v>
      </c>
      <c r="H746" t="s">
        <v>170</v>
      </c>
      <c r="I746" t="s">
        <v>1705</v>
      </c>
      <c r="J746" s="99">
        <v>0.1222213425</v>
      </c>
      <c r="K746" t="s">
        <v>2319</v>
      </c>
      <c r="L746" t="e">
        <v>#N/A</v>
      </c>
      <c r="M746" t="e">
        <f t="shared" si="11"/>
        <v>#N/A</v>
      </c>
    </row>
    <row r="747" spans="1:13" x14ac:dyDescent="0.25">
      <c r="A747">
        <v>3</v>
      </c>
      <c r="B747" t="s">
        <v>2221</v>
      </c>
      <c r="C747" t="s">
        <v>2244</v>
      </c>
      <c r="D747" t="s">
        <v>2281</v>
      </c>
      <c r="E747" t="s">
        <v>2314</v>
      </c>
      <c r="G747" t="s">
        <v>2255</v>
      </c>
      <c r="H747" t="s">
        <v>170</v>
      </c>
      <c r="I747" t="s">
        <v>1707</v>
      </c>
      <c r="J747" s="99">
        <v>0.12033373260000001</v>
      </c>
      <c r="K747" t="s">
        <v>2319</v>
      </c>
      <c r="L747" t="e">
        <v>#N/A</v>
      </c>
      <c r="M747" t="e">
        <f t="shared" si="11"/>
        <v>#N/A</v>
      </c>
    </row>
    <row r="748" spans="1:13" x14ac:dyDescent="0.25">
      <c r="A748">
        <v>3</v>
      </c>
      <c r="B748" t="s">
        <v>2221</v>
      </c>
      <c r="C748" t="s">
        <v>2244</v>
      </c>
      <c r="D748" t="s">
        <v>2281</v>
      </c>
      <c r="E748" t="s">
        <v>2314</v>
      </c>
      <c r="G748" t="s">
        <v>2255</v>
      </c>
      <c r="H748" t="s">
        <v>170</v>
      </c>
      <c r="I748" t="s">
        <v>1708</v>
      </c>
      <c r="J748" s="99">
        <v>1.8038590000000001E-4</v>
      </c>
      <c r="K748" t="s">
        <v>2319</v>
      </c>
      <c r="L748" t="e">
        <v>#N/A</v>
      </c>
      <c r="M748" t="e">
        <f t="shared" si="11"/>
        <v>#N/A</v>
      </c>
    </row>
    <row r="749" spans="1:13" x14ac:dyDescent="0.25">
      <c r="A749">
        <v>3</v>
      </c>
      <c r="B749" t="s">
        <v>2221</v>
      </c>
      <c r="C749" t="s">
        <v>2244</v>
      </c>
      <c r="D749" t="s">
        <v>2281</v>
      </c>
      <c r="E749" t="s">
        <v>2314</v>
      </c>
      <c r="G749" t="s">
        <v>2255</v>
      </c>
      <c r="H749" t="s">
        <v>170</v>
      </c>
      <c r="I749" t="s">
        <v>1709</v>
      </c>
      <c r="J749" s="99">
        <v>1.707224E-3</v>
      </c>
      <c r="K749" t="s">
        <v>2319</v>
      </c>
      <c r="L749" t="e">
        <v>#N/A</v>
      </c>
      <c r="M749" t="e">
        <f t="shared" si="11"/>
        <v>#N/A</v>
      </c>
    </row>
    <row r="750" spans="1:13" x14ac:dyDescent="0.25">
      <c r="A750">
        <v>3</v>
      </c>
      <c r="B750" t="s">
        <v>2221</v>
      </c>
      <c r="C750" t="s">
        <v>2244</v>
      </c>
      <c r="D750" t="s">
        <v>2281</v>
      </c>
      <c r="E750" t="s">
        <v>2320</v>
      </c>
      <c r="G750" t="s">
        <v>2247</v>
      </c>
      <c r="H750" t="s">
        <v>170</v>
      </c>
      <c r="I750" t="s">
        <v>1705</v>
      </c>
      <c r="J750" s="99">
        <v>1.0556558299999999E-2</v>
      </c>
      <c r="K750" t="s">
        <v>2321</v>
      </c>
      <c r="L750" t="e">
        <v>#N/A</v>
      </c>
      <c r="M750" t="e">
        <f t="shared" si="11"/>
        <v>#N/A</v>
      </c>
    </row>
    <row r="751" spans="1:13" x14ac:dyDescent="0.25">
      <c r="A751">
        <v>3</v>
      </c>
      <c r="B751" t="s">
        <v>2221</v>
      </c>
      <c r="C751" t="s">
        <v>2244</v>
      </c>
      <c r="D751" t="s">
        <v>2281</v>
      </c>
      <c r="E751" t="s">
        <v>2320</v>
      </c>
      <c r="G751" t="s">
        <v>2247</v>
      </c>
      <c r="H751" t="s">
        <v>170</v>
      </c>
      <c r="I751" t="s">
        <v>1707</v>
      </c>
      <c r="J751" s="99">
        <v>1.0251729500000001E-2</v>
      </c>
      <c r="K751" t="s">
        <v>2321</v>
      </c>
      <c r="L751" t="e">
        <v>#N/A</v>
      </c>
      <c r="M751" t="e">
        <f t="shared" si="11"/>
        <v>#N/A</v>
      </c>
    </row>
    <row r="752" spans="1:13" x14ac:dyDescent="0.25">
      <c r="A752">
        <v>3</v>
      </c>
      <c r="B752" t="s">
        <v>2221</v>
      </c>
      <c r="C752" t="s">
        <v>2244</v>
      </c>
      <c r="D752" t="s">
        <v>2281</v>
      </c>
      <c r="E752" t="s">
        <v>2320</v>
      </c>
      <c r="G752" t="s">
        <v>2247</v>
      </c>
      <c r="H752" t="s">
        <v>170</v>
      </c>
      <c r="I752" t="s">
        <v>1708</v>
      </c>
      <c r="J752" s="99">
        <v>2.8504239999999997E-4</v>
      </c>
      <c r="K752" t="s">
        <v>2321</v>
      </c>
      <c r="L752" t="e">
        <v>#N/A</v>
      </c>
      <c r="M752" t="e">
        <f t="shared" si="11"/>
        <v>#N/A</v>
      </c>
    </row>
    <row r="753" spans="1:13" x14ac:dyDescent="0.25">
      <c r="A753">
        <v>3</v>
      </c>
      <c r="B753" t="s">
        <v>2221</v>
      </c>
      <c r="C753" t="s">
        <v>2244</v>
      </c>
      <c r="D753" t="s">
        <v>2281</v>
      </c>
      <c r="E753" t="s">
        <v>2320</v>
      </c>
      <c r="G753" t="s">
        <v>2247</v>
      </c>
      <c r="H753" t="s">
        <v>170</v>
      </c>
      <c r="I753" t="s">
        <v>1709</v>
      </c>
      <c r="J753" s="99">
        <v>1.9786500000000001E-5</v>
      </c>
      <c r="K753" t="s">
        <v>2321</v>
      </c>
      <c r="L753" t="e">
        <v>#N/A</v>
      </c>
      <c r="M753" t="e">
        <f t="shared" si="11"/>
        <v>#N/A</v>
      </c>
    </row>
    <row r="754" spans="1:13" x14ac:dyDescent="0.25">
      <c r="A754">
        <v>3</v>
      </c>
      <c r="B754" t="s">
        <v>2221</v>
      </c>
      <c r="C754" t="s">
        <v>2244</v>
      </c>
      <c r="D754" t="s">
        <v>2281</v>
      </c>
      <c r="E754" t="s">
        <v>2320</v>
      </c>
      <c r="G754" t="s">
        <v>2249</v>
      </c>
      <c r="H754" t="s">
        <v>170</v>
      </c>
      <c r="I754" t="s">
        <v>1705</v>
      </c>
      <c r="J754" s="99">
        <v>1.0139223899999999E-2</v>
      </c>
      <c r="K754" t="s">
        <v>2322</v>
      </c>
      <c r="L754" t="e">
        <v>#N/A</v>
      </c>
      <c r="M754" t="e">
        <f t="shared" si="11"/>
        <v>#N/A</v>
      </c>
    </row>
    <row r="755" spans="1:13" x14ac:dyDescent="0.25">
      <c r="A755">
        <v>3</v>
      </c>
      <c r="B755" t="s">
        <v>2221</v>
      </c>
      <c r="C755" t="s">
        <v>2244</v>
      </c>
      <c r="D755" t="s">
        <v>2281</v>
      </c>
      <c r="E755" t="s">
        <v>2320</v>
      </c>
      <c r="G755" t="s">
        <v>2249</v>
      </c>
      <c r="H755" t="s">
        <v>170</v>
      </c>
      <c r="I755" t="s">
        <v>1707</v>
      </c>
      <c r="J755" s="99">
        <v>9.8464459000000004E-3</v>
      </c>
      <c r="K755" t="s">
        <v>2322</v>
      </c>
      <c r="L755" t="e">
        <v>#N/A</v>
      </c>
      <c r="M755" t="e">
        <f t="shared" si="11"/>
        <v>#N/A</v>
      </c>
    </row>
    <row r="756" spans="1:13" x14ac:dyDescent="0.25">
      <c r="A756">
        <v>3</v>
      </c>
      <c r="B756" t="s">
        <v>2221</v>
      </c>
      <c r="C756" t="s">
        <v>2244</v>
      </c>
      <c r="D756" t="s">
        <v>2281</v>
      </c>
      <c r="E756" t="s">
        <v>2320</v>
      </c>
      <c r="G756" t="s">
        <v>2249</v>
      </c>
      <c r="H756" t="s">
        <v>170</v>
      </c>
      <c r="I756" t="s">
        <v>1708</v>
      </c>
      <c r="J756" s="99">
        <v>2.7377370000000002E-4</v>
      </c>
      <c r="K756" t="s">
        <v>2322</v>
      </c>
      <c r="L756" t="e">
        <v>#N/A</v>
      </c>
      <c r="M756" t="e">
        <f t="shared" si="11"/>
        <v>#N/A</v>
      </c>
    </row>
    <row r="757" spans="1:13" x14ac:dyDescent="0.25">
      <c r="A757">
        <v>3</v>
      </c>
      <c r="B757" t="s">
        <v>2221</v>
      </c>
      <c r="C757" t="s">
        <v>2244</v>
      </c>
      <c r="D757" t="s">
        <v>2281</v>
      </c>
      <c r="E757" t="s">
        <v>2320</v>
      </c>
      <c r="G757" t="s">
        <v>2249</v>
      </c>
      <c r="H757" t="s">
        <v>170</v>
      </c>
      <c r="I757" t="s">
        <v>1709</v>
      </c>
      <c r="J757" s="99">
        <v>1.90042E-5</v>
      </c>
      <c r="K757" t="s">
        <v>2322</v>
      </c>
      <c r="L757" t="e">
        <v>#N/A</v>
      </c>
      <c r="M757" t="e">
        <f t="shared" si="11"/>
        <v>#N/A</v>
      </c>
    </row>
    <row r="758" spans="1:13" x14ac:dyDescent="0.25">
      <c r="A758">
        <v>3</v>
      </c>
      <c r="B758" t="s">
        <v>2221</v>
      </c>
      <c r="C758" t="s">
        <v>2244</v>
      </c>
      <c r="D758" t="s">
        <v>2281</v>
      </c>
      <c r="E758" t="s">
        <v>2320</v>
      </c>
      <c r="G758" t="s">
        <v>2251</v>
      </c>
      <c r="H758" t="s">
        <v>170</v>
      </c>
      <c r="I758" t="s">
        <v>1705</v>
      </c>
      <c r="J758" s="99">
        <v>1.1109448399999999E-2</v>
      </c>
      <c r="K758" t="s">
        <v>2323</v>
      </c>
      <c r="L758" t="e">
        <v>#N/A</v>
      </c>
      <c r="M758" t="e">
        <f t="shared" si="11"/>
        <v>#N/A</v>
      </c>
    </row>
    <row r="759" spans="1:13" x14ac:dyDescent="0.25">
      <c r="A759">
        <v>3</v>
      </c>
      <c r="B759" t="s">
        <v>2221</v>
      </c>
      <c r="C759" t="s">
        <v>2244</v>
      </c>
      <c r="D759" t="s">
        <v>2281</v>
      </c>
      <c r="E759" t="s">
        <v>2320</v>
      </c>
      <c r="G759" t="s">
        <v>2251</v>
      </c>
      <c r="H759" t="s">
        <v>170</v>
      </c>
      <c r="I759" t="s">
        <v>1707</v>
      </c>
      <c r="J759" s="99">
        <v>1.07886545E-2</v>
      </c>
      <c r="K759" t="s">
        <v>2323</v>
      </c>
      <c r="L759" t="e">
        <v>#N/A</v>
      </c>
      <c r="M759" t="e">
        <f t="shared" si="11"/>
        <v>#N/A</v>
      </c>
    </row>
    <row r="760" spans="1:13" x14ac:dyDescent="0.25">
      <c r="A760">
        <v>3</v>
      </c>
      <c r="B760" t="s">
        <v>2221</v>
      </c>
      <c r="C760" t="s">
        <v>2244</v>
      </c>
      <c r="D760" t="s">
        <v>2281</v>
      </c>
      <c r="E760" t="s">
        <v>2320</v>
      </c>
      <c r="G760" t="s">
        <v>2251</v>
      </c>
      <c r="H760" t="s">
        <v>170</v>
      </c>
      <c r="I760" t="s">
        <v>1708</v>
      </c>
      <c r="J760" s="99">
        <v>2.9997120000000002E-4</v>
      </c>
      <c r="K760" t="s">
        <v>2323</v>
      </c>
      <c r="L760" t="e">
        <v>#N/A</v>
      </c>
      <c r="M760" t="e">
        <f t="shared" si="11"/>
        <v>#N/A</v>
      </c>
    </row>
    <row r="761" spans="1:13" x14ac:dyDescent="0.25">
      <c r="A761">
        <v>3</v>
      </c>
      <c r="B761" t="s">
        <v>2221</v>
      </c>
      <c r="C761" t="s">
        <v>2244</v>
      </c>
      <c r="D761" t="s">
        <v>2281</v>
      </c>
      <c r="E761" t="s">
        <v>2320</v>
      </c>
      <c r="G761" t="s">
        <v>2251</v>
      </c>
      <c r="H761" t="s">
        <v>170</v>
      </c>
      <c r="I761" t="s">
        <v>1709</v>
      </c>
      <c r="J761" s="99">
        <v>2.08228E-5</v>
      </c>
      <c r="K761" t="s">
        <v>2323</v>
      </c>
      <c r="L761" t="e">
        <v>#N/A</v>
      </c>
      <c r="M761" t="e">
        <f t="shared" si="11"/>
        <v>#N/A</v>
      </c>
    </row>
    <row r="762" spans="1:13" x14ac:dyDescent="0.25">
      <c r="A762">
        <v>3</v>
      </c>
      <c r="B762" t="s">
        <v>2221</v>
      </c>
      <c r="C762" t="s">
        <v>2244</v>
      </c>
      <c r="D762" t="s">
        <v>2281</v>
      </c>
      <c r="E762" t="s">
        <v>2320</v>
      </c>
      <c r="G762" t="s">
        <v>2261</v>
      </c>
      <c r="H762" t="s">
        <v>170</v>
      </c>
      <c r="I762" t="s">
        <v>1705</v>
      </c>
      <c r="J762" s="99">
        <v>1.2574282000000001E-2</v>
      </c>
      <c r="K762" t="s">
        <v>2324</v>
      </c>
      <c r="L762" t="e">
        <v>#N/A</v>
      </c>
      <c r="M762" t="e">
        <f t="shared" si="11"/>
        <v>#N/A</v>
      </c>
    </row>
    <row r="763" spans="1:13" x14ac:dyDescent="0.25">
      <c r="A763">
        <v>3</v>
      </c>
      <c r="B763" t="s">
        <v>2221</v>
      </c>
      <c r="C763" t="s">
        <v>2244</v>
      </c>
      <c r="D763" t="s">
        <v>2281</v>
      </c>
      <c r="E763" t="s">
        <v>2320</v>
      </c>
      <c r="G763" t="s">
        <v>2261</v>
      </c>
      <c r="H763" t="s">
        <v>170</v>
      </c>
      <c r="I763" t="s">
        <v>1707</v>
      </c>
      <c r="J763" s="99">
        <v>1.2211189799999999E-2</v>
      </c>
      <c r="K763" t="s">
        <v>2324</v>
      </c>
      <c r="L763" t="e">
        <v>#N/A</v>
      </c>
      <c r="M763" t="e">
        <f t="shared" si="11"/>
        <v>#N/A</v>
      </c>
    </row>
    <row r="764" spans="1:13" x14ac:dyDescent="0.25">
      <c r="A764">
        <v>3</v>
      </c>
      <c r="B764" t="s">
        <v>2221</v>
      </c>
      <c r="C764" t="s">
        <v>2244</v>
      </c>
      <c r="D764" t="s">
        <v>2281</v>
      </c>
      <c r="E764" t="s">
        <v>2320</v>
      </c>
      <c r="G764" t="s">
        <v>2261</v>
      </c>
      <c r="H764" t="s">
        <v>170</v>
      </c>
      <c r="I764" t="s">
        <v>1708</v>
      </c>
      <c r="J764" s="99">
        <v>3.395238E-4</v>
      </c>
      <c r="K764" t="s">
        <v>2324</v>
      </c>
      <c r="L764" t="e">
        <v>#N/A</v>
      </c>
      <c r="M764" t="e">
        <f t="shared" si="11"/>
        <v>#N/A</v>
      </c>
    </row>
    <row r="765" spans="1:13" x14ac:dyDescent="0.25">
      <c r="A765">
        <v>3</v>
      </c>
      <c r="B765" t="s">
        <v>2221</v>
      </c>
      <c r="C765" t="s">
        <v>2244</v>
      </c>
      <c r="D765" t="s">
        <v>2281</v>
      </c>
      <c r="E765" t="s">
        <v>2320</v>
      </c>
      <c r="G765" t="s">
        <v>2261</v>
      </c>
      <c r="H765" t="s">
        <v>170</v>
      </c>
      <c r="I765" t="s">
        <v>1709</v>
      </c>
      <c r="J765" s="99">
        <v>2.3568299999999999E-5</v>
      </c>
      <c r="K765" t="s">
        <v>2324</v>
      </c>
      <c r="L765" t="e">
        <v>#N/A</v>
      </c>
      <c r="M765" t="e">
        <f t="shared" si="11"/>
        <v>#N/A</v>
      </c>
    </row>
    <row r="766" spans="1:13" x14ac:dyDescent="0.25">
      <c r="A766">
        <v>3</v>
      </c>
      <c r="B766" t="s">
        <v>2221</v>
      </c>
      <c r="C766" t="s">
        <v>2244</v>
      </c>
      <c r="D766" t="s">
        <v>2281</v>
      </c>
      <c r="E766" t="s">
        <v>2320</v>
      </c>
      <c r="G766" t="s">
        <v>2255</v>
      </c>
      <c r="H766" t="s">
        <v>170</v>
      </c>
      <c r="I766" t="s">
        <v>1705</v>
      </c>
      <c r="J766" s="99">
        <v>1.48720932E-2</v>
      </c>
      <c r="K766" t="s">
        <v>2325</v>
      </c>
      <c r="L766" t="e">
        <v>#N/A</v>
      </c>
      <c r="M766" t="e">
        <f t="shared" si="11"/>
        <v>#N/A</v>
      </c>
    </row>
    <row r="767" spans="1:13" x14ac:dyDescent="0.25">
      <c r="A767">
        <v>3</v>
      </c>
      <c r="B767" t="s">
        <v>2221</v>
      </c>
      <c r="C767" t="s">
        <v>2244</v>
      </c>
      <c r="D767" t="s">
        <v>2281</v>
      </c>
      <c r="E767" t="s">
        <v>2320</v>
      </c>
      <c r="G767" t="s">
        <v>2255</v>
      </c>
      <c r="H767" t="s">
        <v>170</v>
      </c>
      <c r="I767" t="s">
        <v>1707</v>
      </c>
      <c r="J767" s="99">
        <v>1.444265E-2</v>
      </c>
      <c r="K767" t="s">
        <v>2325</v>
      </c>
      <c r="L767" t="e">
        <v>#N/A</v>
      </c>
      <c r="M767" t="e">
        <f t="shared" si="11"/>
        <v>#N/A</v>
      </c>
    </row>
    <row r="768" spans="1:13" x14ac:dyDescent="0.25">
      <c r="A768">
        <v>3</v>
      </c>
      <c r="B768" t="s">
        <v>2221</v>
      </c>
      <c r="C768" t="s">
        <v>2244</v>
      </c>
      <c r="D768" t="s">
        <v>2281</v>
      </c>
      <c r="E768" t="s">
        <v>2320</v>
      </c>
      <c r="G768" t="s">
        <v>2255</v>
      </c>
      <c r="H768" t="s">
        <v>170</v>
      </c>
      <c r="I768" t="s">
        <v>1708</v>
      </c>
      <c r="J768" s="99">
        <v>4.0156810000000002E-4</v>
      </c>
      <c r="K768" t="s">
        <v>2325</v>
      </c>
      <c r="L768" t="e">
        <v>#N/A</v>
      </c>
      <c r="M768" t="e">
        <f t="shared" si="11"/>
        <v>#N/A</v>
      </c>
    </row>
    <row r="769" spans="1:13" x14ac:dyDescent="0.25">
      <c r="A769">
        <v>3</v>
      </c>
      <c r="B769" t="s">
        <v>2221</v>
      </c>
      <c r="C769" t="s">
        <v>2244</v>
      </c>
      <c r="D769" t="s">
        <v>2281</v>
      </c>
      <c r="E769" t="s">
        <v>2320</v>
      </c>
      <c r="G769" t="s">
        <v>2255</v>
      </c>
      <c r="H769" t="s">
        <v>170</v>
      </c>
      <c r="I769" t="s">
        <v>1709</v>
      </c>
      <c r="J769" s="99">
        <v>2.78752E-5</v>
      </c>
      <c r="K769" t="s">
        <v>2325</v>
      </c>
      <c r="L769" t="e">
        <v>#N/A</v>
      </c>
      <c r="M769" t="e">
        <f t="shared" si="11"/>
        <v>#N/A</v>
      </c>
    </row>
    <row r="770" spans="1:13" x14ac:dyDescent="0.25">
      <c r="A770">
        <v>3</v>
      </c>
      <c r="B770" t="s">
        <v>2221</v>
      </c>
      <c r="C770" t="s">
        <v>2244</v>
      </c>
      <c r="D770" t="s">
        <v>2281</v>
      </c>
      <c r="E770" t="s">
        <v>2326</v>
      </c>
      <c r="G770" t="s">
        <v>2247</v>
      </c>
      <c r="H770" t="s">
        <v>170</v>
      </c>
      <c r="I770" t="s">
        <v>1705</v>
      </c>
      <c r="J770" s="99">
        <v>2.03052357E-2</v>
      </c>
      <c r="K770" t="s">
        <v>2327</v>
      </c>
      <c r="L770" t="e">
        <v>#N/A</v>
      </c>
      <c r="M770" t="e">
        <f t="shared" si="11"/>
        <v>#N/A</v>
      </c>
    </row>
    <row r="771" spans="1:13" x14ac:dyDescent="0.25">
      <c r="A771">
        <v>3</v>
      </c>
      <c r="B771" t="s">
        <v>2221</v>
      </c>
      <c r="C771" t="s">
        <v>2244</v>
      </c>
      <c r="D771" t="s">
        <v>2281</v>
      </c>
      <c r="E771" t="s">
        <v>2326</v>
      </c>
      <c r="G771" t="s">
        <v>2247</v>
      </c>
      <c r="H771" t="s">
        <v>170</v>
      </c>
      <c r="I771" t="s">
        <v>1707</v>
      </c>
      <c r="J771" s="99">
        <v>1.9718906299999998E-2</v>
      </c>
      <c r="K771" t="s">
        <v>2327</v>
      </c>
      <c r="L771" t="e">
        <v>#N/A</v>
      </c>
      <c r="M771" t="e">
        <f t="shared" ref="M771:M834" si="12">I771&amp;L771</f>
        <v>#N/A</v>
      </c>
    </row>
    <row r="772" spans="1:13" x14ac:dyDescent="0.25">
      <c r="A772">
        <v>3</v>
      </c>
      <c r="B772" t="s">
        <v>2221</v>
      </c>
      <c r="C772" t="s">
        <v>2244</v>
      </c>
      <c r="D772" t="s">
        <v>2281</v>
      </c>
      <c r="E772" t="s">
        <v>2326</v>
      </c>
      <c r="G772" t="s">
        <v>2247</v>
      </c>
      <c r="H772" t="s">
        <v>170</v>
      </c>
      <c r="I772" t="s">
        <v>1708</v>
      </c>
      <c r="J772" s="99">
        <v>5.4827079999999995E-4</v>
      </c>
      <c r="K772" t="s">
        <v>2327</v>
      </c>
      <c r="L772" t="e">
        <v>#N/A</v>
      </c>
      <c r="M772" t="e">
        <f t="shared" si="12"/>
        <v>#N/A</v>
      </c>
    </row>
    <row r="773" spans="1:13" x14ac:dyDescent="0.25">
      <c r="A773">
        <v>3</v>
      </c>
      <c r="B773" t="s">
        <v>2221</v>
      </c>
      <c r="C773" t="s">
        <v>2244</v>
      </c>
      <c r="D773" t="s">
        <v>2281</v>
      </c>
      <c r="E773" t="s">
        <v>2326</v>
      </c>
      <c r="G773" t="s">
        <v>2247</v>
      </c>
      <c r="H773" t="s">
        <v>170</v>
      </c>
      <c r="I773" t="s">
        <v>1709</v>
      </c>
      <c r="J773" s="99">
        <v>3.8058700000000002E-5</v>
      </c>
      <c r="K773" t="s">
        <v>2327</v>
      </c>
      <c r="L773" t="e">
        <v>#N/A</v>
      </c>
      <c r="M773" t="e">
        <f t="shared" si="12"/>
        <v>#N/A</v>
      </c>
    </row>
    <row r="774" spans="1:13" x14ac:dyDescent="0.25">
      <c r="A774">
        <v>3</v>
      </c>
      <c r="B774" t="s">
        <v>2221</v>
      </c>
      <c r="C774" t="s">
        <v>2244</v>
      </c>
      <c r="D774" t="s">
        <v>2281</v>
      </c>
      <c r="E774" t="s">
        <v>2326</v>
      </c>
      <c r="G774" t="s">
        <v>2249</v>
      </c>
      <c r="H774" t="s">
        <v>170</v>
      </c>
      <c r="I774" t="s">
        <v>1705</v>
      </c>
      <c r="J774" s="99">
        <v>2.10148273E-2</v>
      </c>
      <c r="K774" t="s">
        <v>2328</v>
      </c>
      <c r="L774" t="e">
        <v>#N/A</v>
      </c>
      <c r="M774" t="e">
        <f t="shared" si="12"/>
        <v>#N/A</v>
      </c>
    </row>
    <row r="775" spans="1:13" x14ac:dyDescent="0.25">
      <c r="A775">
        <v>3</v>
      </c>
      <c r="B775" t="s">
        <v>2221</v>
      </c>
      <c r="C775" t="s">
        <v>2244</v>
      </c>
      <c r="D775" t="s">
        <v>2281</v>
      </c>
      <c r="E775" t="s">
        <v>2326</v>
      </c>
      <c r="G775" t="s">
        <v>2249</v>
      </c>
      <c r="H775" t="s">
        <v>170</v>
      </c>
      <c r="I775" t="s">
        <v>1707</v>
      </c>
      <c r="J775" s="99">
        <v>2.0408007799999999E-2</v>
      </c>
      <c r="K775" t="s">
        <v>2328</v>
      </c>
      <c r="L775" t="e">
        <v>#N/A</v>
      </c>
      <c r="M775" t="e">
        <f t="shared" si="12"/>
        <v>#N/A</v>
      </c>
    </row>
    <row r="776" spans="1:13" x14ac:dyDescent="0.25">
      <c r="A776">
        <v>3</v>
      </c>
      <c r="B776" t="s">
        <v>2221</v>
      </c>
      <c r="C776" t="s">
        <v>2244</v>
      </c>
      <c r="D776" t="s">
        <v>2281</v>
      </c>
      <c r="E776" t="s">
        <v>2326</v>
      </c>
      <c r="G776" t="s">
        <v>2249</v>
      </c>
      <c r="H776" t="s">
        <v>170</v>
      </c>
      <c r="I776" t="s">
        <v>1708</v>
      </c>
      <c r="J776" s="99">
        <v>5.6743080000000001E-4</v>
      </c>
      <c r="K776" t="s">
        <v>2328</v>
      </c>
      <c r="L776" t="e">
        <v>#N/A</v>
      </c>
      <c r="M776" t="e">
        <f t="shared" si="12"/>
        <v>#N/A</v>
      </c>
    </row>
    <row r="777" spans="1:13" x14ac:dyDescent="0.25">
      <c r="A777">
        <v>3</v>
      </c>
      <c r="B777" t="s">
        <v>2221</v>
      </c>
      <c r="C777" t="s">
        <v>2244</v>
      </c>
      <c r="D777" t="s">
        <v>2281</v>
      </c>
      <c r="E777" t="s">
        <v>2326</v>
      </c>
      <c r="G777" t="s">
        <v>2249</v>
      </c>
      <c r="H777" t="s">
        <v>170</v>
      </c>
      <c r="I777" t="s">
        <v>1709</v>
      </c>
      <c r="J777" s="99">
        <v>3.9388699999999998E-5</v>
      </c>
      <c r="K777" t="s">
        <v>2328</v>
      </c>
      <c r="L777" t="e">
        <v>#N/A</v>
      </c>
      <c r="M777" t="e">
        <f t="shared" si="12"/>
        <v>#N/A</v>
      </c>
    </row>
    <row r="778" spans="1:13" x14ac:dyDescent="0.25">
      <c r="A778">
        <v>3</v>
      </c>
      <c r="B778" t="s">
        <v>2221</v>
      </c>
      <c r="C778" t="s">
        <v>2244</v>
      </c>
      <c r="D778" t="s">
        <v>2281</v>
      </c>
      <c r="E778" t="s">
        <v>2326</v>
      </c>
      <c r="G778" t="s">
        <v>2251</v>
      </c>
      <c r="H778" t="s">
        <v>170</v>
      </c>
      <c r="I778" t="s">
        <v>1705</v>
      </c>
      <c r="J778" s="99">
        <v>2.3662149699999999E-2</v>
      </c>
      <c r="K778" t="s">
        <v>2329</v>
      </c>
      <c r="L778" t="e">
        <v>#N/A</v>
      </c>
      <c r="M778" t="e">
        <f t="shared" si="12"/>
        <v>#N/A</v>
      </c>
    </row>
    <row r="779" spans="1:13" x14ac:dyDescent="0.25">
      <c r="A779">
        <v>3</v>
      </c>
      <c r="B779" t="s">
        <v>2221</v>
      </c>
      <c r="C779" t="s">
        <v>2244</v>
      </c>
      <c r="D779" t="s">
        <v>2281</v>
      </c>
      <c r="E779" t="s">
        <v>2326</v>
      </c>
      <c r="G779" t="s">
        <v>2251</v>
      </c>
      <c r="H779" t="s">
        <v>170</v>
      </c>
      <c r="I779" t="s">
        <v>1707</v>
      </c>
      <c r="J779" s="99">
        <v>2.2978886699999999E-2</v>
      </c>
      <c r="K779" t="s">
        <v>2329</v>
      </c>
      <c r="L779" t="e">
        <v>#N/A</v>
      </c>
      <c r="M779" t="e">
        <f t="shared" si="12"/>
        <v>#N/A</v>
      </c>
    </row>
    <row r="780" spans="1:13" x14ac:dyDescent="0.25">
      <c r="A780">
        <v>3</v>
      </c>
      <c r="B780" t="s">
        <v>2221</v>
      </c>
      <c r="C780" t="s">
        <v>2244</v>
      </c>
      <c r="D780" t="s">
        <v>2281</v>
      </c>
      <c r="E780" t="s">
        <v>2326</v>
      </c>
      <c r="G780" t="s">
        <v>2251</v>
      </c>
      <c r="H780" t="s">
        <v>170</v>
      </c>
      <c r="I780" t="s">
        <v>1708</v>
      </c>
      <c r="J780" s="99">
        <v>6.3891230000000005E-4</v>
      </c>
      <c r="K780" t="s">
        <v>2329</v>
      </c>
      <c r="L780" t="e">
        <v>#N/A</v>
      </c>
      <c r="M780" t="e">
        <f t="shared" si="12"/>
        <v>#N/A</v>
      </c>
    </row>
    <row r="781" spans="1:13" x14ac:dyDescent="0.25">
      <c r="A781">
        <v>3</v>
      </c>
      <c r="B781" t="s">
        <v>2221</v>
      </c>
      <c r="C781" t="s">
        <v>2244</v>
      </c>
      <c r="D781" t="s">
        <v>2281</v>
      </c>
      <c r="E781" t="s">
        <v>2326</v>
      </c>
      <c r="G781" t="s">
        <v>2251</v>
      </c>
      <c r="H781" t="s">
        <v>170</v>
      </c>
      <c r="I781" t="s">
        <v>1709</v>
      </c>
      <c r="J781" s="99">
        <v>4.4350600000000002E-5</v>
      </c>
      <c r="K781" t="s">
        <v>2329</v>
      </c>
      <c r="L781" t="e">
        <v>#N/A</v>
      </c>
      <c r="M781" t="e">
        <f t="shared" si="12"/>
        <v>#N/A</v>
      </c>
    </row>
    <row r="782" spans="1:13" x14ac:dyDescent="0.25">
      <c r="A782">
        <v>3</v>
      </c>
      <c r="B782" t="s">
        <v>2221</v>
      </c>
      <c r="C782" t="s">
        <v>2244</v>
      </c>
      <c r="D782" t="s">
        <v>2281</v>
      </c>
      <c r="E782" t="s">
        <v>2326</v>
      </c>
      <c r="G782" t="s">
        <v>2261</v>
      </c>
      <c r="H782" t="s">
        <v>170</v>
      </c>
      <c r="I782" t="s">
        <v>1705</v>
      </c>
      <c r="J782" s="99">
        <v>2.62821801E-2</v>
      </c>
      <c r="K782" t="s">
        <v>2330</v>
      </c>
      <c r="L782" t="e">
        <v>#N/A</v>
      </c>
      <c r="M782" t="e">
        <f t="shared" si="12"/>
        <v>#N/A</v>
      </c>
    </row>
    <row r="783" spans="1:13" x14ac:dyDescent="0.25">
      <c r="A783">
        <v>3</v>
      </c>
      <c r="B783" t="s">
        <v>2221</v>
      </c>
      <c r="C783" t="s">
        <v>2244</v>
      </c>
      <c r="D783" t="s">
        <v>2281</v>
      </c>
      <c r="E783" t="s">
        <v>2326</v>
      </c>
      <c r="G783" t="s">
        <v>2261</v>
      </c>
      <c r="H783" t="s">
        <v>170</v>
      </c>
      <c r="I783" t="s">
        <v>1707</v>
      </c>
      <c r="J783" s="99">
        <v>2.5523261700000001E-2</v>
      </c>
      <c r="K783" t="s">
        <v>2330</v>
      </c>
      <c r="L783" t="e">
        <v>#N/A</v>
      </c>
      <c r="M783" t="e">
        <f t="shared" si="12"/>
        <v>#N/A</v>
      </c>
    </row>
    <row r="784" spans="1:13" x14ac:dyDescent="0.25">
      <c r="A784">
        <v>3</v>
      </c>
      <c r="B784" t="s">
        <v>2221</v>
      </c>
      <c r="C784" t="s">
        <v>2244</v>
      </c>
      <c r="D784" t="s">
        <v>2281</v>
      </c>
      <c r="E784" t="s">
        <v>2326</v>
      </c>
      <c r="G784" t="s">
        <v>2261</v>
      </c>
      <c r="H784" t="s">
        <v>170</v>
      </c>
      <c r="I784" t="s">
        <v>1708</v>
      </c>
      <c r="J784" s="99">
        <v>7.0965690000000001E-4</v>
      </c>
      <c r="K784" t="s">
        <v>2330</v>
      </c>
      <c r="L784" t="e">
        <v>#N/A</v>
      </c>
      <c r="M784" t="e">
        <f t="shared" si="12"/>
        <v>#N/A</v>
      </c>
    </row>
    <row r="785" spans="1:13" x14ac:dyDescent="0.25">
      <c r="A785">
        <v>3</v>
      </c>
      <c r="B785" t="s">
        <v>2221</v>
      </c>
      <c r="C785" t="s">
        <v>2244</v>
      </c>
      <c r="D785" t="s">
        <v>2281</v>
      </c>
      <c r="E785" t="s">
        <v>2326</v>
      </c>
      <c r="G785" t="s">
        <v>2261</v>
      </c>
      <c r="H785" t="s">
        <v>170</v>
      </c>
      <c r="I785" t="s">
        <v>1709</v>
      </c>
      <c r="J785" s="99">
        <v>4.9261400000000002E-5</v>
      </c>
      <c r="K785" t="s">
        <v>2330</v>
      </c>
      <c r="L785" t="e">
        <v>#N/A</v>
      </c>
      <c r="M785" t="e">
        <f t="shared" si="12"/>
        <v>#N/A</v>
      </c>
    </row>
    <row r="786" spans="1:13" x14ac:dyDescent="0.25">
      <c r="A786">
        <v>3</v>
      </c>
      <c r="B786" t="s">
        <v>2221</v>
      </c>
      <c r="C786" t="s">
        <v>2244</v>
      </c>
      <c r="D786" t="s">
        <v>2281</v>
      </c>
      <c r="E786" t="s">
        <v>2326</v>
      </c>
      <c r="G786" t="s">
        <v>2255</v>
      </c>
      <c r="H786" t="s">
        <v>170</v>
      </c>
      <c r="I786" t="s">
        <v>1705</v>
      </c>
      <c r="J786" s="99">
        <v>3.1440364999999998E-2</v>
      </c>
      <c r="K786" t="s">
        <v>2331</v>
      </c>
      <c r="L786" t="e">
        <v>#N/A</v>
      </c>
      <c r="M786" t="e">
        <f t="shared" si="12"/>
        <v>#N/A</v>
      </c>
    </row>
    <row r="787" spans="1:13" x14ac:dyDescent="0.25">
      <c r="A787">
        <v>3</v>
      </c>
      <c r="B787" t="s">
        <v>2221</v>
      </c>
      <c r="C787" t="s">
        <v>2244</v>
      </c>
      <c r="D787" t="s">
        <v>2281</v>
      </c>
      <c r="E787" t="s">
        <v>2326</v>
      </c>
      <c r="G787" t="s">
        <v>2255</v>
      </c>
      <c r="H787" t="s">
        <v>170</v>
      </c>
      <c r="I787" t="s">
        <v>1707</v>
      </c>
      <c r="J787" s="99">
        <v>3.0532500000000001E-2</v>
      </c>
      <c r="K787" t="s">
        <v>2331</v>
      </c>
      <c r="L787" t="e">
        <v>#N/A</v>
      </c>
      <c r="M787" t="e">
        <f t="shared" si="12"/>
        <v>#N/A</v>
      </c>
    </row>
    <row r="788" spans="1:13" x14ac:dyDescent="0.25">
      <c r="A788">
        <v>3</v>
      </c>
      <c r="B788" t="s">
        <v>2221</v>
      </c>
      <c r="C788" t="s">
        <v>2244</v>
      </c>
      <c r="D788" t="s">
        <v>2281</v>
      </c>
      <c r="E788" t="s">
        <v>2326</v>
      </c>
      <c r="G788" t="s">
        <v>2255</v>
      </c>
      <c r="H788" t="s">
        <v>170</v>
      </c>
      <c r="I788" t="s">
        <v>1708</v>
      </c>
      <c r="J788" s="99">
        <v>8.4893540000000002E-4</v>
      </c>
      <c r="K788" t="s">
        <v>2331</v>
      </c>
      <c r="L788" t="e">
        <v>#N/A</v>
      </c>
      <c r="M788" t="e">
        <f t="shared" si="12"/>
        <v>#N/A</v>
      </c>
    </row>
    <row r="789" spans="1:13" x14ac:dyDescent="0.25">
      <c r="A789">
        <v>3</v>
      </c>
      <c r="B789" t="s">
        <v>2221</v>
      </c>
      <c r="C789" t="s">
        <v>2244</v>
      </c>
      <c r="D789" t="s">
        <v>2281</v>
      </c>
      <c r="E789" t="s">
        <v>2326</v>
      </c>
      <c r="G789" t="s">
        <v>2255</v>
      </c>
      <c r="H789" t="s">
        <v>170</v>
      </c>
      <c r="I789" t="s">
        <v>1709</v>
      </c>
      <c r="J789" s="99">
        <v>5.8929599999999999E-5</v>
      </c>
      <c r="K789" t="s">
        <v>2331</v>
      </c>
      <c r="L789" t="e">
        <v>#N/A</v>
      </c>
      <c r="M789" t="e">
        <f t="shared" si="12"/>
        <v>#N/A</v>
      </c>
    </row>
    <row r="790" spans="1:13" x14ac:dyDescent="0.25">
      <c r="A790">
        <v>3</v>
      </c>
      <c r="B790" t="s">
        <v>2221</v>
      </c>
      <c r="C790" t="s">
        <v>2244</v>
      </c>
      <c r="D790" t="s">
        <v>2281</v>
      </c>
      <c r="E790" t="s">
        <v>2276</v>
      </c>
      <c r="G790" t="s">
        <v>2277</v>
      </c>
      <c r="H790" t="s">
        <v>170</v>
      </c>
      <c r="I790" t="s">
        <v>1705</v>
      </c>
      <c r="J790" s="99">
        <v>5.8736604800000002E-2</v>
      </c>
      <c r="K790" t="s">
        <v>2332</v>
      </c>
      <c r="L790" t="e">
        <v>#N/A</v>
      </c>
      <c r="M790" t="e">
        <f t="shared" si="12"/>
        <v>#N/A</v>
      </c>
    </row>
    <row r="791" spans="1:13" x14ac:dyDescent="0.25">
      <c r="A791">
        <v>3</v>
      </c>
      <c r="B791" t="s">
        <v>2221</v>
      </c>
      <c r="C791" t="s">
        <v>2244</v>
      </c>
      <c r="D791" t="s">
        <v>2281</v>
      </c>
      <c r="E791" t="s">
        <v>2276</v>
      </c>
      <c r="G791" t="s">
        <v>2277</v>
      </c>
      <c r="H791" t="s">
        <v>170</v>
      </c>
      <c r="I791" t="s">
        <v>1707</v>
      </c>
      <c r="J791" s="99">
        <v>5.6271797599999999E-2</v>
      </c>
      <c r="K791" t="s">
        <v>2332</v>
      </c>
      <c r="L791" t="e">
        <v>#N/A</v>
      </c>
      <c r="M791" t="e">
        <f t="shared" si="12"/>
        <v>#N/A</v>
      </c>
    </row>
    <row r="792" spans="1:13" x14ac:dyDescent="0.25">
      <c r="A792">
        <v>3</v>
      </c>
      <c r="B792" t="s">
        <v>2221</v>
      </c>
      <c r="C792" t="s">
        <v>2244</v>
      </c>
      <c r="D792" t="s">
        <v>2281</v>
      </c>
      <c r="E792" t="s">
        <v>2276</v>
      </c>
      <c r="G792" t="s">
        <v>2277</v>
      </c>
      <c r="H792" t="s">
        <v>170</v>
      </c>
      <c r="I792" t="s">
        <v>1708</v>
      </c>
      <c r="J792" s="99">
        <v>7.4818720000000005E-4</v>
      </c>
      <c r="K792" t="s">
        <v>2332</v>
      </c>
      <c r="L792" t="e">
        <v>#N/A</v>
      </c>
      <c r="M792" t="e">
        <f t="shared" si="12"/>
        <v>#N/A</v>
      </c>
    </row>
    <row r="793" spans="1:13" x14ac:dyDescent="0.25">
      <c r="A793">
        <v>3</v>
      </c>
      <c r="B793" t="s">
        <v>2221</v>
      </c>
      <c r="C793" t="s">
        <v>2244</v>
      </c>
      <c r="D793" t="s">
        <v>2281</v>
      </c>
      <c r="E793" t="s">
        <v>2276</v>
      </c>
      <c r="G793" t="s">
        <v>2277</v>
      </c>
      <c r="H793" t="s">
        <v>170</v>
      </c>
      <c r="I793" t="s">
        <v>1709</v>
      </c>
      <c r="J793" s="99">
        <v>1.7166200000000001E-3</v>
      </c>
      <c r="K793" t="s">
        <v>2332</v>
      </c>
      <c r="L793" t="e">
        <v>#N/A</v>
      </c>
      <c r="M793" t="e">
        <f t="shared" si="12"/>
        <v>#N/A</v>
      </c>
    </row>
    <row r="794" spans="1:13" x14ac:dyDescent="0.25">
      <c r="A794">
        <v>3</v>
      </c>
      <c r="B794" t="s">
        <v>2221</v>
      </c>
      <c r="C794" t="s">
        <v>2244</v>
      </c>
      <c r="D794" t="s">
        <v>2281</v>
      </c>
      <c r="E794" t="s">
        <v>2276</v>
      </c>
      <c r="G794" t="s">
        <v>2279</v>
      </c>
      <c r="H794" t="s">
        <v>170</v>
      </c>
      <c r="I794" t="s">
        <v>1705</v>
      </c>
      <c r="J794" s="99">
        <v>0.1174732097</v>
      </c>
      <c r="K794" t="s">
        <v>2333</v>
      </c>
      <c r="L794" t="e">
        <v>#N/A</v>
      </c>
      <c r="M794" t="e">
        <f t="shared" si="12"/>
        <v>#N/A</v>
      </c>
    </row>
    <row r="795" spans="1:13" x14ac:dyDescent="0.25">
      <c r="A795">
        <v>3</v>
      </c>
      <c r="B795" t="s">
        <v>2221</v>
      </c>
      <c r="C795" t="s">
        <v>2244</v>
      </c>
      <c r="D795" t="s">
        <v>2281</v>
      </c>
      <c r="E795" t="s">
        <v>2276</v>
      </c>
      <c r="G795" t="s">
        <v>2279</v>
      </c>
      <c r="H795" t="s">
        <v>170</v>
      </c>
      <c r="I795" t="s">
        <v>1707</v>
      </c>
      <c r="J795" s="99">
        <v>0.11254359529999999</v>
      </c>
      <c r="K795" t="s">
        <v>2333</v>
      </c>
      <c r="L795" t="e">
        <v>#N/A</v>
      </c>
      <c r="M795" t="e">
        <f t="shared" si="12"/>
        <v>#N/A</v>
      </c>
    </row>
    <row r="796" spans="1:13" x14ac:dyDescent="0.25">
      <c r="A796">
        <v>3</v>
      </c>
      <c r="B796" t="s">
        <v>2221</v>
      </c>
      <c r="C796" t="s">
        <v>2244</v>
      </c>
      <c r="D796" t="s">
        <v>2281</v>
      </c>
      <c r="E796" t="s">
        <v>2276</v>
      </c>
      <c r="G796" t="s">
        <v>2279</v>
      </c>
      <c r="H796" t="s">
        <v>170</v>
      </c>
      <c r="I796" t="s">
        <v>1708</v>
      </c>
      <c r="J796" s="99">
        <v>1.4963744000000001E-3</v>
      </c>
      <c r="K796" t="s">
        <v>2333</v>
      </c>
      <c r="L796" t="e">
        <v>#N/A</v>
      </c>
      <c r="M796" t="e">
        <f t="shared" si="12"/>
        <v>#N/A</v>
      </c>
    </row>
    <row r="797" spans="1:13" x14ac:dyDescent="0.25">
      <c r="A797">
        <v>3</v>
      </c>
      <c r="B797" t="s">
        <v>2221</v>
      </c>
      <c r="C797" t="s">
        <v>2244</v>
      </c>
      <c r="D797" t="s">
        <v>2281</v>
      </c>
      <c r="E797" t="s">
        <v>2276</v>
      </c>
      <c r="G797" t="s">
        <v>2279</v>
      </c>
      <c r="H797" t="s">
        <v>170</v>
      </c>
      <c r="I797" t="s">
        <v>1709</v>
      </c>
      <c r="J797" s="99">
        <v>3.4332400000000002E-3</v>
      </c>
      <c r="K797" t="s">
        <v>2333</v>
      </c>
      <c r="L797" t="e">
        <v>#N/A</v>
      </c>
      <c r="M797" t="e">
        <f t="shared" si="12"/>
        <v>#N/A</v>
      </c>
    </row>
    <row r="798" spans="1:13" x14ac:dyDescent="0.25">
      <c r="A798">
        <v>3</v>
      </c>
      <c r="B798" t="s">
        <v>2221</v>
      </c>
      <c r="C798" t="s">
        <v>2244</v>
      </c>
      <c r="D798" t="s">
        <v>2281</v>
      </c>
      <c r="E798" t="s">
        <v>2276</v>
      </c>
      <c r="G798" t="s">
        <v>2334</v>
      </c>
      <c r="H798" t="s">
        <v>170</v>
      </c>
      <c r="I798" t="s">
        <v>1705</v>
      </c>
      <c r="J798" s="99">
        <v>4.9924742999999999E-3</v>
      </c>
      <c r="K798" t="s">
        <v>2335</v>
      </c>
      <c r="L798" t="e">
        <v>#N/A</v>
      </c>
      <c r="M798" t="e">
        <f t="shared" si="12"/>
        <v>#N/A</v>
      </c>
    </row>
    <row r="799" spans="1:13" x14ac:dyDescent="0.25">
      <c r="A799">
        <v>3</v>
      </c>
      <c r="B799" t="s">
        <v>2221</v>
      </c>
      <c r="C799" t="s">
        <v>2244</v>
      </c>
      <c r="D799" t="s">
        <v>2281</v>
      </c>
      <c r="E799" t="s">
        <v>2276</v>
      </c>
      <c r="G799" t="s">
        <v>2334</v>
      </c>
      <c r="H799" t="s">
        <v>170</v>
      </c>
      <c r="I799" t="s">
        <v>1707</v>
      </c>
      <c r="J799" s="99">
        <v>4.8483127999999999E-3</v>
      </c>
      <c r="K799" t="s">
        <v>2335</v>
      </c>
      <c r="L799" t="e">
        <v>#N/A</v>
      </c>
      <c r="M799" t="e">
        <f t="shared" si="12"/>
        <v>#N/A</v>
      </c>
    </row>
    <row r="800" spans="1:13" x14ac:dyDescent="0.25">
      <c r="A800">
        <v>3</v>
      </c>
      <c r="B800" t="s">
        <v>2221</v>
      </c>
      <c r="C800" t="s">
        <v>2244</v>
      </c>
      <c r="D800" t="s">
        <v>2281</v>
      </c>
      <c r="E800" t="s">
        <v>2276</v>
      </c>
      <c r="G800" t="s">
        <v>2334</v>
      </c>
      <c r="H800" t="s">
        <v>170</v>
      </c>
      <c r="I800" t="s">
        <v>1708</v>
      </c>
      <c r="J800" s="99">
        <v>1.3480400000000001E-4</v>
      </c>
      <c r="K800" t="s">
        <v>2335</v>
      </c>
      <c r="L800" t="e">
        <v>#N/A</v>
      </c>
      <c r="M800" t="e">
        <f t="shared" si="12"/>
        <v>#N/A</v>
      </c>
    </row>
    <row r="801" spans="1:13" x14ac:dyDescent="0.25">
      <c r="A801">
        <v>3</v>
      </c>
      <c r="B801" t="s">
        <v>2221</v>
      </c>
      <c r="C801" t="s">
        <v>2244</v>
      </c>
      <c r="D801" t="s">
        <v>2281</v>
      </c>
      <c r="E801" t="s">
        <v>2276</v>
      </c>
      <c r="G801" t="s">
        <v>2334</v>
      </c>
      <c r="H801" t="s">
        <v>170</v>
      </c>
      <c r="I801" t="s">
        <v>1709</v>
      </c>
      <c r="J801" s="99">
        <v>9.3574999999999998E-6</v>
      </c>
      <c r="K801" t="s">
        <v>2335</v>
      </c>
      <c r="L801" t="e">
        <v>#N/A</v>
      </c>
      <c r="M801" t="e">
        <f t="shared" si="12"/>
        <v>#N/A</v>
      </c>
    </row>
    <row r="802" spans="1:13" x14ac:dyDescent="0.25">
      <c r="A802">
        <v>3</v>
      </c>
      <c r="B802" t="s">
        <v>2221</v>
      </c>
      <c r="C802" t="s">
        <v>2244</v>
      </c>
      <c r="D802" t="s">
        <v>2281</v>
      </c>
      <c r="E802" t="s">
        <v>2276</v>
      </c>
      <c r="G802" t="s">
        <v>2336</v>
      </c>
      <c r="H802" t="s">
        <v>170</v>
      </c>
      <c r="I802" t="s">
        <v>1705</v>
      </c>
      <c r="J802" s="99">
        <v>9.9849486999999994E-3</v>
      </c>
      <c r="K802" t="s">
        <v>2337</v>
      </c>
      <c r="L802" t="e">
        <v>#N/A</v>
      </c>
      <c r="M802" t="e">
        <f t="shared" si="12"/>
        <v>#N/A</v>
      </c>
    </row>
    <row r="803" spans="1:13" x14ac:dyDescent="0.25">
      <c r="A803">
        <v>3</v>
      </c>
      <c r="B803" t="s">
        <v>2221</v>
      </c>
      <c r="C803" t="s">
        <v>2244</v>
      </c>
      <c r="D803" t="s">
        <v>2281</v>
      </c>
      <c r="E803" t="s">
        <v>2276</v>
      </c>
      <c r="G803" t="s">
        <v>2336</v>
      </c>
      <c r="H803" t="s">
        <v>170</v>
      </c>
      <c r="I803" t="s">
        <v>1707</v>
      </c>
      <c r="J803" s="99">
        <v>9.6966255000000001E-3</v>
      </c>
      <c r="K803" t="s">
        <v>2337</v>
      </c>
      <c r="L803" t="e">
        <v>#N/A</v>
      </c>
      <c r="M803" t="e">
        <f t="shared" si="12"/>
        <v>#N/A</v>
      </c>
    </row>
    <row r="804" spans="1:13" x14ac:dyDescent="0.25">
      <c r="A804">
        <v>3</v>
      </c>
      <c r="B804" t="s">
        <v>2221</v>
      </c>
      <c r="C804" t="s">
        <v>2244</v>
      </c>
      <c r="D804" t="s">
        <v>2281</v>
      </c>
      <c r="E804" t="s">
        <v>2276</v>
      </c>
      <c r="G804" t="s">
        <v>2336</v>
      </c>
      <c r="H804" t="s">
        <v>170</v>
      </c>
      <c r="I804" t="s">
        <v>1708</v>
      </c>
      <c r="J804" s="99">
        <v>2.6960809999999999E-4</v>
      </c>
      <c r="K804" t="s">
        <v>2337</v>
      </c>
      <c r="L804" t="e">
        <v>#N/A</v>
      </c>
      <c r="M804" t="e">
        <f t="shared" si="12"/>
        <v>#N/A</v>
      </c>
    </row>
    <row r="805" spans="1:13" x14ac:dyDescent="0.25">
      <c r="A805">
        <v>3</v>
      </c>
      <c r="B805" t="s">
        <v>2221</v>
      </c>
      <c r="C805" t="s">
        <v>2244</v>
      </c>
      <c r="D805" t="s">
        <v>2281</v>
      </c>
      <c r="E805" t="s">
        <v>2276</v>
      </c>
      <c r="G805" t="s">
        <v>2336</v>
      </c>
      <c r="H805" t="s">
        <v>170</v>
      </c>
      <c r="I805" t="s">
        <v>1709</v>
      </c>
      <c r="J805" s="99">
        <v>1.87151E-5</v>
      </c>
      <c r="K805" t="s">
        <v>2337</v>
      </c>
      <c r="L805" t="e">
        <v>#N/A</v>
      </c>
      <c r="M805" t="e">
        <f t="shared" si="12"/>
        <v>#N/A</v>
      </c>
    </row>
    <row r="806" spans="1:13" x14ac:dyDescent="0.25">
      <c r="A806">
        <v>3</v>
      </c>
      <c r="B806" t="s">
        <v>2221</v>
      </c>
      <c r="C806" t="s">
        <v>2244</v>
      </c>
      <c r="D806" t="s">
        <v>2338</v>
      </c>
      <c r="E806" t="s">
        <v>2246</v>
      </c>
      <c r="G806" t="s">
        <v>2247</v>
      </c>
      <c r="H806" t="s">
        <v>170</v>
      </c>
      <c r="I806" t="s">
        <v>1705</v>
      </c>
      <c r="J806" s="99">
        <v>0.1577991118</v>
      </c>
      <c r="K806" t="s">
        <v>2339</v>
      </c>
      <c r="L806" t="e">
        <v>#N/A</v>
      </c>
      <c r="M806" t="e">
        <f t="shared" si="12"/>
        <v>#N/A</v>
      </c>
    </row>
    <row r="807" spans="1:13" x14ac:dyDescent="0.25">
      <c r="A807">
        <v>3</v>
      </c>
      <c r="B807" t="s">
        <v>2221</v>
      </c>
      <c r="C807" t="s">
        <v>2244</v>
      </c>
      <c r="D807" t="s">
        <v>2338</v>
      </c>
      <c r="E807" t="s">
        <v>2246</v>
      </c>
      <c r="G807" t="s">
        <v>2247</v>
      </c>
      <c r="H807" t="s">
        <v>170</v>
      </c>
      <c r="I807" t="s">
        <v>1707</v>
      </c>
      <c r="J807" s="99">
        <v>0.151177272</v>
      </c>
      <c r="K807" t="s">
        <v>2339</v>
      </c>
      <c r="L807" t="e">
        <v>#N/A</v>
      </c>
      <c r="M807" t="e">
        <f t="shared" si="12"/>
        <v>#N/A</v>
      </c>
    </row>
    <row r="808" spans="1:13" x14ac:dyDescent="0.25">
      <c r="A808">
        <v>3</v>
      </c>
      <c r="B808" t="s">
        <v>2221</v>
      </c>
      <c r="C808" t="s">
        <v>2244</v>
      </c>
      <c r="D808" t="s">
        <v>2338</v>
      </c>
      <c r="E808" t="s">
        <v>2246</v>
      </c>
      <c r="G808" t="s">
        <v>2247</v>
      </c>
      <c r="H808" t="s">
        <v>170</v>
      </c>
      <c r="I808" t="s">
        <v>1708</v>
      </c>
      <c r="J808" s="99">
        <v>2.0100460000000001E-3</v>
      </c>
      <c r="K808" t="s">
        <v>2339</v>
      </c>
      <c r="L808" t="e">
        <v>#N/A</v>
      </c>
      <c r="M808" t="e">
        <f t="shared" si="12"/>
        <v>#N/A</v>
      </c>
    </row>
    <row r="809" spans="1:13" x14ac:dyDescent="0.25">
      <c r="A809">
        <v>3</v>
      </c>
      <c r="B809" t="s">
        <v>2221</v>
      </c>
      <c r="C809" t="s">
        <v>2244</v>
      </c>
      <c r="D809" t="s">
        <v>2338</v>
      </c>
      <c r="E809" t="s">
        <v>2246</v>
      </c>
      <c r="G809" t="s">
        <v>2247</v>
      </c>
      <c r="H809" t="s">
        <v>170</v>
      </c>
      <c r="I809" t="s">
        <v>1709</v>
      </c>
      <c r="J809" s="99">
        <v>4.6117937999999997E-3</v>
      </c>
      <c r="K809" t="s">
        <v>2339</v>
      </c>
      <c r="L809" t="e">
        <v>#N/A</v>
      </c>
      <c r="M809" t="e">
        <f t="shared" si="12"/>
        <v>#N/A</v>
      </c>
    </row>
    <row r="810" spans="1:13" x14ac:dyDescent="0.25">
      <c r="A810">
        <v>3</v>
      </c>
      <c r="B810" t="s">
        <v>2221</v>
      </c>
      <c r="C810" t="s">
        <v>2244</v>
      </c>
      <c r="D810" t="s">
        <v>2338</v>
      </c>
      <c r="E810" t="s">
        <v>2246</v>
      </c>
      <c r="G810" t="s">
        <v>2249</v>
      </c>
      <c r="H810" t="s">
        <v>170</v>
      </c>
      <c r="I810" t="s">
        <v>1705</v>
      </c>
      <c r="J810" s="99">
        <v>0.1633135969</v>
      </c>
      <c r="K810" t="s">
        <v>2340</v>
      </c>
      <c r="L810" t="s">
        <v>1589</v>
      </c>
      <c r="M810" t="str">
        <f t="shared" si="12"/>
        <v>CO₂-eRental_Vehicles_NZ_Kp+15_1600</v>
      </c>
    </row>
    <row r="811" spans="1:13" x14ac:dyDescent="0.25">
      <c r="A811">
        <v>3</v>
      </c>
      <c r="B811" t="s">
        <v>2221</v>
      </c>
      <c r="C811" t="s">
        <v>2244</v>
      </c>
      <c r="D811" t="s">
        <v>2338</v>
      </c>
      <c r="E811" t="s">
        <v>2246</v>
      </c>
      <c r="G811" t="s">
        <v>2249</v>
      </c>
      <c r="H811" t="s">
        <v>170</v>
      </c>
      <c r="I811" t="s">
        <v>1707</v>
      </c>
      <c r="J811" s="99">
        <v>0.1564603487</v>
      </c>
      <c r="K811" t="s">
        <v>2340</v>
      </c>
      <c r="L811" t="s">
        <v>1589</v>
      </c>
      <c r="M811" t="str">
        <f t="shared" si="12"/>
        <v>CO₂Rental_Vehicles_NZ_Kp+15_1600</v>
      </c>
    </row>
    <row r="812" spans="1:13" x14ac:dyDescent="0.25">
      <c r="A812">
        <v>3</v>
      </c>
      <c r="B812" t="s">
        <v>2221</v>
      </c>
      <c r="C812" t="s">
        <v>2244</v>
      </c>
      <c r="D812" t="s">
        <v>2338</v>
      </c>
      <c r="E812" t="s">
        <v>2246</v>
      </c>
      <c r="G812" t="s">
        <v>2249</v>
      </c>
      <c r="H812" t="s">
        <v>170</v>
      </c>
      <c r="I812" t="s">
        <v>1708</v>
      </c>
      <c r="J812" s="99">
        <v>2.0802895000000001E-3</v>
      </c>
      <c r="K812" t="s">
        <v>2340</v>
      </c>
      <c r="L812" t="s">
        <v>1589</v>
      </c>
      <c r="M812" t="str">
        <f t="shared" si="12"/>
        <v>CH₄Rental_Vehicles_NZ_Kp+15_1600</v>
      </c>
    </row>
    <row r="813" spans="1:13" x14ac:dyDescent="0.25">
      <c r="A813">
        <v>3</v>
      </c>
      <c r="B813" t="s">
        <v>2221</v>
      </c>
      <c r="C813" t="s">
        <v>2244</v>
      </c>
      <c r="D813" t="s">
        <v>2338</v>
      </c>
      <c r="E813" t="s">
        <v>2246</v>
      </c>
      <c r="G813" t="s">
        <v>2249</v>
      </c>
      <c r="H813" t="s">
        <v>170</v>
      </c>
      <c r="I813" t="s">
        <v>1709</v>
      </c>
      <c r="J813" s="99">
        <v>4.7729586000000001E-3</v>
      </c>
      <c r="K813" t="s">
        <v>2340</v>
      </c>
      <c r="L813" t="s">
        <v>1589</v>
      </c>
      <c r="M813" t="str">
        <f t="shared" si="12"/>
        <v>N₂ORental_Vehicles_NZ_Kp+15_1600</v>
      </c>
    </row>
    <row r="814" spans="1:13" x14ac:dyDescent="0.25">
      <c r="A814">
        <v>3</v>
      </c>
      <c r="B814" t="s">
        <v>2221</v>
      </c>
      <c r="C814" t="s">
        <v>2244</v>
      </c>
      <c r="D814" t="s">
        <v>2338</v>
      </c>
      <c r="E814" t="s">
        <v>2246</v>
      </c>
      <c r="G814" t="s">
        <v>2251</v>
      </c>
      <c r="H814" t="s">
        <v>170</v>
      </c>
      <c r="I814" t="s">
        <v>1705</v>
      </c>
      <c r="J814" s="99">
        <v>0.1838868682</v>
      </c>
      <c r="K814" t="s">
        <v>2341</v>
      </c>
      <c r="L814" t="s">
        <v>1591</v>
      </c>
      <c r="M814" t="str">
        <f t="shared" si="12"/>
        <v>CO₂-eRental_Vehicles_NZ_Kp+15_2000</v>
      </c>
    </row>
    <row r="815" spans="1:13" x14ac:dyDescent="0.25">
      <c r="A815">
        <v>3</v>
      </c>
      <c r="B815" t="s">
        <v>2221</v>
      </c>
      <c r="C815" t="s">
        <v>2244</v>
      </c>
      <c r="D815" t="s">
        <v>2338</v>
      </c>
      <c r="E815" t="s">
        <v>2246</v>
      </c>
      <c r="G815" t="s">
        <v>2251</v>
      </c>
      <c r="H815" t="s">
        <v>170</v>
      </c>
      <c r="I815" t="s">
        <v>1707</v>
      </c>
      <c r="J815" s="99">
        <v>0.17617028879999999</v>
      </c>
      <c r="K815" t="s">
        <v>2341</v>
      </c>
      <c r="L815" t="s">
        <v>1591</v>
      </c>
      <c r="M815" t="str">
        <f t="shared" si="12"/>
        <v>CO₂Rental_Vehicles_NZ_Kp+15_2000</v>
      </c>
    </row>
    <row r="816" spans="1:13" x14ac:dyDescent="0.25">
      <c r="A816">
        <v>3</v>
      </c>
      <c r="B816" t="s">
        <v>2221</v>
      </c>
      <c r="C816" t="s">
        <v>2244</v>
      </c>
      <c r="D816" t="s">
        <v>2338</v>
      </c>
      <c r="E816" t="s">
        <v>2246</v>
      </c>
      <c r="G816" t="s">
        <v>2251</v>
      </c>
      <c r="H816" t="s">
        <v>170</v>
      </c>
      <c r="I816" t="s">
        <v>1708</v>
      </c>
      <c r="J816" s="99">
        <v>2.3423519999999998E-3</v>
      </c>
      <c r="K816" t="s">
        <v>2341</v>
      </c>
      <c r="L816" t="s">
        <v>1591</v>
      </c>
      <c r="M816" t="str">
        <f t="shared" si="12"/>
        <v>CH₄Rental_Vehicles_NZ_Kp+15_2000</v>
      </c>
    </row>
    <row r="817" spans="1:13" x14ac:dyDescent="0.25">
      <c r="A817">
        <v>3</v>
      </c>
      <c r="B817" t="s">
        <v>2221</v>
      </c>
      <c r="C817" t="s">
        <v>2244</v>
      </c>
      <c r="D817" t="s">
        <v>2338</v>
      </c>
      <c r="E817" t="s">
        <v>2246</v>
      </c>
      <c r="G817" t="s">
        <v>2251</v>
      </c>
      <c r="H817" t="s">
        <v>170</v>
      </c>
      <c r="I817" t="s">
        <v>1709</v>
      </c>
      <c r="J817" s="99">
        <v>5.3742273999999998E-3</v>
      </c>
      <c r="K817" t="s">
        <v>2341</v>
      </c>
      <c r="L817" t="s">
        <v>1591</v>
      </c>
      <c r="M817" t="str">
        <f t="shared" si="12"/>
        <v>N₂ORental_Vehicles_NZ_Kp+15_2000</v>
      </c>
    </row>
    <row r="818" spans="1:13" x14ac:dyDescent="0.25">
      <c r="A818">
        <v>3</v>
      </c>
      <c r="B818" t="s">
        <v>2221</v>
      </c>
      <c r="C818" t="s">
        <v>2244</v>
      </c>
      <c r="D818" t="s">
        <v>2338</v>
      </c>
      <c r="E818" t="s">
        <v>2246</v>
      </c>
      <c r="G818" t="s">
        <v>2253</v>
      </c>
      <c r="H818" t="s">
        <v>170</v>
      </c>
      <c r="I818" t="s">
        <v>1705</v>
      </c>
      <c r="J818" s="99">
        <v>0.20424804390000001</v>
      </c>
      <c r="K818" t="s">
        <v>2342</v>
      </c>
      <c r="L818" t="s">
        <v>1593</v>
      </c>
      <c r="M818" t="str">
        <f t="shared" si="12"/>
        <v>CO₂-eRental_Vehicles_NZ_Kp+15_3000</v>
      </c>
    </row>
    <row r="819" spans="1:13" x14ac:dyDescent="0.25">
      <c r="A819">
        <v>3</v>
      </c>
      <c r="B819" t="s">
        <v>2221</v>
      </c>
      <c r="C819" t="s">
        <v>2244</v>
      </c>
      <c r="D819" t="s">
        <v>2338</v>
      </c>
      <c r="E819" t="s">
        <v>2246</v>
      </c>
      <c r="G819" t="s">
        <v>2253</v>
      </c>
      <c r="H819" t="s">
        <v>170</v>
      </c>
      <c r="I819" t="s">
        <v>1707</v>
      </c>
      <c r="J819" s="99">
        <v>0.19567703359999999</v>
      </c>
      <c r="K819" t="s">
        <v>2342</v>
      </c>
      <c r="L819" t="s">
        <v>1593</v>
      </c>
      <c r="M819" t="str">
        <f t="shared" si="12"/>
        <v>CO₂Rental_Vehicles_NZ_Kp+15_3000</v>
      </c>
    </row>
    <row r="820" spans="1:13" x14ac:dyDescent="0.25">
      <c r="A820">
        <v>3</v>
      </c>
      <c r="B820" t="s">
        <v>2221</v>
      </c>
      <c r="C820" t="s">
        <v>2244</v>
      </c>
      <c r="D820" t="s">
        <v>2338</v>
      </c>
      <c r="E820" t="s">
        <v>2246</v>
      </c>
      <c r="G820" t="s">
        <v>2253</v>
      </c>
      <c r="H820" t="s">
        <v>170</v>
      </c>
      <c r="I820" t="s">
        <v>1708</v>
      </c>
      <c r="J820" s="99">
        <v>2.6017127000000002E-3</v>
      </c>
      <c r="K820" t="s">
        <v>2342</v>
      </c>
      <c r="L820" t="s">
        <v>1593</v>
      </c>
      <c r="M820" t="str">
        <f t="shared" si="12"/>
        <v>CH₄Rental_Vehicles_NZ_Kp+15_3000</v>
      </c>
    </row>
    <row r="821" spans="1:13" x14ac:dyDescent="0.25">
      <c r="A821">
        <v>3</v>
      </c>
      <c r="B821" t="s">
        <v>2221</v>
      </c>
      <c r="C821" t="s">
        <v>2244</v>
      </c>
      <c r="D821" t="s">
        <v>2338</v>
      </c>
      <c r="E821" t="s">
        <v>2246</v>
      </c>
      <c r="G821" t="s">
        <v>2253</v>
      </c>
      <c r="H821" t="s">
        <v>170</v>
      </c>
      <c r="I821" t="s">
        <v>1709</v>
      </c>
      <c r="J821" s="99">
        <v>5.9692976000000003E-3</v>
      </c>
      <c r="K821" t="s">
        <v>2342</v>
      </c>
      <c r="L821" t="s">
        <v>1593</v>
      </c>
      <c r="M821" t="str">
        <f t="shared" si="12"/>
        <v>N₂ORental_Vehicles_NZ_Kp+15_3000</v>
      </c>
    </row>
    <row r="822" spans="1:13" x14ac:dyDescent="0.25">
      <c r="A822">
        <v>3</v>
      </c>
      <c r="B822" t="s">
        <v>2221</v>
      </c>
      <c r="C822" t="s">
        <v>2244</v>
      </c>
      <c r="D822" t="s">
        <v>2338</v>
      </c>
      <c r="E822" t="s">
        <v>2246</v>
      </c>
      <c r="G822" t="s">
        <v>2255</v>
      </c>
      <c r="H822" t="s">
        <v>170</v>
      </c>
      <c r="I822" t="s">
        <v>1705</v>
      </c>
      <c r="J822" s="99">
        <v>0.24433410859999999</v>
      </c>
      <c r="K822" t="s">
        <v>2343</v>
      </c>
      <c r="L822" t="s">
        <v>1595</v>
      </c>
      <c r="M822" t="str">
        <f t="shared" si="12"/>
        <v>CO₂-eRental_Vehicles_NZ_Kp+15_More</v>
      </c>
    </row>
    <row r="823" spans="1:13" x14ac:dyDescent="0.25">
      <c r="A823">
        <v>3</v>
      </c>
      <c r="B823" t="s">
        <v>2221</v>
      </c>
      <c r="C823" t="s">
        <v>2244</v>
      </c>
      <c r="D823" t="s">
        <v>2338</v>
      </c>
      <c r="E823" t="s">
        <v>2246</v>
      </c>
      <c r="G823" t="s">
        <v>2255</v>
      </c>
      <c r="H823" t="s">
        <v>170</v>
      </c>
      <c r="I823" t="s">
        <v>1707</v>
      </c>
      <c r="J823" s="99">
        <v>0.23408093739999999</v>
      </c>
      <c r="K823" t="s">
        <v>2343</v>
      </c>
      <c r="L823" t="s">
        <v>1595</v>
      </c>
      <c r="M823" t="str">
        <f t="shared" si="12"/>
        <v>CO₂Rental_Vehicles_NZ_Kp+15_More</v>
      </c>
    </row>
    <row r="824" spans="1:13" x14ac:dyDescent="0.25">
      <c r="A824">
        <v>3</v>
      </c>
      <c r="B824" t="s">
        <v>2221</v>
      </c>
      <c r="C824" t="s">
        <v>2244</v>
      </c>
      <c r="D824" t="s">
        <v>2338</v>
      </c>
      <c r="E824" t="s">
        <v>2246</v>
      </c>
      <c r="G824" t="s">
        <v>2255</v>
      </c>
      <c r="H824" t="s">
        <v>170</v>
      </c>
      <c r="I824" t="s">
        <v>1708</v>
      </c>
      <c r="J824" s="99">
        <v>3.1123293000000002E-3</v>
      </c>
      <c r="K824" t="s">
        <v>2343</v>
      </c>
      <c r="L824" t="s">
        <v>1595</v>
      </c>
      <c r="M824" t="str">
        <f t="shared" si="12"/>
        <v>CH₄Rental_Vehicles_NZ_Kp+15_More</v>
      </c>
    </row>
    <row r="825" spans="1:13" x14ac:dyDescent="0.25">
      <c r="A825">
        <v>3</v>
      </c>
      <c r="B825" t="s">
        <v>2221</v>
      </c>
      <c r="C825" t="s">
        <v>2244</v>
      </c>
      <c r="D825" t="s">
        <v>2338</v>
      </c>
      <c r="E825" t="s">
        <v>2246</v>
      </c>
      <c r="G825" t="s">
        <v>2255</v>
      </c>
      <c r="H825" t="s">
        <v>170</v>
      </c>
      <c r="I825" t="s">
        <v>1709</v>
      </c>
      <c r="J825" s="99">
        <v>7.1408419999999997E-3</v>
      </c>
      <c r="K825" t="s">
        <v>2343</v>
      </c>
      <c r="L825" t="s">
        <v>1595</v>
      </c>
      <c r="M825" t="str">
        <f t="shared" si="12"/>
        <v>N₂ORental_Vehicles_NZ_Kp+15_More</v>
      </c>
    </row>
    <row r="826" spans="1:13" x14ac:dyDescent="0.25">
      <c r="A826">
        <v>3</v>
      </c>
      <c r="B826" t="s">
        <v>2221</v>
      </c>
      <c r="C826" t="s">
        <v>2244</v>
      </c>
      <c r="D826" t="s">
        <v>2338</v>
      </c>
      <c r="E826" t="s">
        <v>2257</v>
      </c>
      <c r="G826" t="s">
        <v>2247</v>
      </c>
      <c r="H826" t="s">
        <v>170</v>
      </c>
      <c r="I826" t="s">
        <v>1705</v>
      </c>
      <c r="J826" s="99">
        <v>0.17844164600000001</v>
      </c>
      <c r="K826" t="s">
        <v>2344</v>
      </c>
      <c r="L826" t="e">
        <v>#N/A</v>
      </c>
      <c r="M826" t="e">
        <f t="shared" si="12"/>
        <v>#N/A</v>
      </c>
    </row>
    <row r="827" spans="1:13" x14ac:dyDescent="0.25">
      <c r="A827">
        <v>3</v>
      </c>
      <c r="B827" t="s">
        <v>2221</v>
      </c>
      <c r="C827" t="s">
        <v>2244</v>
      </c>
      <c r="D827" t="s">
        <v>2338</v>
      </c>
      <c r="E827" t="s">
        <v>2257</v>
      </c>
      <c r="G827" t="s">
        <v>2247</v>
      </c>
      <c r="H827" t="s">
        <v>170</v>
      </c>
      <c r="I827" t="s">
        <v>1707</v>
      </c>
      <c r="J827" s="99">
        <v>0.17568575889999999</v>
      </c>
      <c r="K827" t="s">
        <v>2344</v>
      </c>
      <c r="L827" t="e">
        <v>#N/A</v>
      </c>
      <c r="M827" t="e">
        <f t="shared" si="12"/>
        <v>#N/A</v>
      </c>
    </row>
    <row r="828" spans="1:13" x14ac:dyDescent="0.25">
      <c r="A828">
        <v>3</v>
      </c>
      <c r="B828" t="s">
        <v>2221</v>
      </c>
      <c r="C828" t="s">
        <v>2244</v>
      </c>
      <c r="D828" t="s">
        <v>2338</v>
      </c>
      <c r="E828" t="s">
        <v>2257</v>
      </c>
      <c r="G828" t="s">
        <v>2247</v>
      </c>
      <c r="H828" t="s">
        <v>170</v>
      </c>
      <c r="I828" t="s">
        <v>1708</v>
      </c>
      <c r="J828" s="99">
        <v>2.633612E-4</v>
      </c>
      <c r="K828" t="s">
        <v>2344</v>
      </c>
      <c r="L828" t="e">
        <v>#N/A</v>
      </c>
      <c r="M828" t="e">
        <f t="shared" si="12"/>
        <v>#N/A</v>
      </c>
    </row>
    <row r="829" spans="1:13" x14ac:dyDescent="0.25">
      <c r="A829">
        <v>3</v>
      </c>
      <c r="B829" t="s">
        <v>2221</v>
      </c>
      <c r="C829" t="s">
        <v>2244</v>
      </c>
      <c r="D829" t="s">
        <v>2338</v>
      </c>
      <c r="E829" t="s">
        <v>2257</v>
      </c>
      <c r="G829" t="s">
        <v>2247</v>
      </c>
      <c r="H829" t="s">
        <v>170</v>
      </c>
      <c r="I829" t="s">
        <v>1709</v>
      </c>
      <c r="J829" s="99">
        <v>2.4925259000000001E-3</v>
      </c>
      <c r="K829" t="s">
        <v>2344</v>
      </c>
      <c r="L829" t="e">
        <v>#N/A</v>
      </c>
      <c r="M829" t="e">
        <f t="shared" si="12"/>
        <v>#N/A</v>
      </c>
    </row>
    <row r="830" spans="1:13" x14ac:dyDescent="0.25">
      <c r="A830">
        <v>3</v>
      </c>
      <c r="B830" t="s">
        <v>2221</v>
      </c>
      <c r="C830" t="s">
        <v>2244</v>
      </c>
      <c r="D830" t="s">
        <v>2338</v>
      </c>
      <c r="E830" t="s">
        <v>2257</v>
      </c>
      <c r="G830" t="s">
        <v>2249</v>
      </c>
      <c r="H830" t="s">
        <v>170</v>
      </c>
      <c r="I830" t="s">
        <v>1705</v>
      </c>
      <c r="J830" s="99">
        <v>0.17171685680000001</v>
      </c>
      <c r="K830" t="s">
        <v>2345</v>
      </c>
      <c r="L830" t="e">
        <v>#N/A</v>
      </c>
      <c r="M830" t="e">
        <f t="shared" si="12"/>
        <v>#N/A</v>
      </c>
    </row>
    <row r="831" spans="1:13" x14ac:dyDescent="0.25">
      <c r="A831">
        <v>3</v>
      </c>
      <c r="B831" t="s">
        <v>2221</v>
      </c>
      <c r="C831" t="s">
        <v>2244</v>
      </c>
      <c r="D831" t="s">
        <v>2338</v>
      </c>
      <c r="E831" t="s">
        <v>2257</v>
      </c>
      <c r="G831" t="s">
        <v>2249</v>
      </c>
      <c r="H831" t="s">
        <v>170</v>
      </c>
      <c r="I831" t="s">
        <v>1707</v>
      </c>
      <c r="J831" s="99">
        <v>0.1690648287</v>
      </c>
      <c r="K831" t="s">
        <v>2345</v>
      </c>
      <c r="L831" t="e">
        <v>#N/A</v>
      </c>
      <c r="M831" t="e">
        <f t="shared" si="12"/>
        <v>#N/A</v>
      </c>
    </row>
    <row r="832" spans="1:13" x14ac:dyDescent="0.25">
      <c r="A832">
        <v>3</v>
      </c>
      <c r="B832" t="s">
        <v>2221</v>
      </c>
      <c r="C832" t="s">
        <v>2244</v>
      </c>
      <c r="D832" t="s">
        <v>2338</v>
      </c>
      <c r="E832" t="s">
        <v>2257</v>
      </c>
      <c r="G832" t="s">
        <v>2249</v>
      </c>
      <c r="H832" t="s">
        <v>170</v>
      </c>
      <c r="I832" t="s">
        <v>1708</v>
      </c>
      <c r="J832" s="99">
        <v>2.5343609999999998E-4</v>
      </c>
      <c r="K832" t="s">
        <v>2345</v>
      </c>
      <c r="L832" t="e">
        <v>#N/A</v>
      </c>
      <c r="M832" t="e">
        <f t="shared" si="12"/>
        <v>#N/A</v>
      </c>
    </row>
    <row r="833" spans="1:13" x14ac:dyDescent="0.25">
      <c r="A833">
        <v>3</v>
      </c>
      <c r="B833" t="s">
        <v>2221</v>
      </c>
      <c r="C833" t="s">
        <v>2244</v>
      </c>
      <c r="D833" t="s">
        <v>2338</v>
      </c>
      <c r="E833" t="s">
        <v>2257</v>
      </c>
      <c r="G833" t="s">
        <v>2249</v>
      </c>
      <c r="H833" t="s">
        <v>170</v>
      </c>
      <c r="I833" t="s">
        <v>1709</v>
      </c>
      <c r="J833" s="99">
        <v>2.3985920000000002E-3</v>
      </c>
      <c r="K833" t="s">
        <v>2345</v>
      </c>
      <c r="L833" t="e">
        <v>#N/A</v>
      </c>
      <c r="M833" t="e">
        <f t="shared" si="12"/>
        <v>#N/A</v>
      </c>
    </row>
    <row r="834" spans="1:13" x14ac:dyDescent="0.25">
      <c r="A834">
        <v>3</v>
      </c>
      <c r="B834" t="s">
        <v>2221</v>
      </c>
      <c r="C834" t="s">
        <v>2244</v>
      </c>
      <c r="D834" t="s">
        <v>2338</v>
      </c>
      <c r="E834" t="s">
        <v>2257</v>
      </c>
      <c r="G834" t="s">
        <v>2251</v>
      </c>
      <c r="H834" t="s">
        <v>170</v>
      </c>
      <c r="I834" t="s">
        <v>1705</v>
      </c>
      <c r="J834" s="99">
        <v>0.1819998662</v>
      </c>
      <c r="K834" t="s">
        <v>2346</v>
      </c>
      <c r="L834" t="e">
        <v>#N/A</v>
      </c>
      <c r="M834" t="e">
        <f t="shared" si="12"/>
        <v>#N/A</v>
      </c>
    </row>
    <row r="835" spans="1:13" x14ac:dyDescent="0.25">
      <c r="A835">
        <v>3</v>
      </c>
      <c r="B835" t="s">
        <v>2221</v>
      </c>
      <c r="C835" t="s">
        <v>2244</v>
      </c>
      <c r="D835" t="s">
        <v>2338</v>
      </c>
      <c r="E835" t="s">
        <v>2257</v>
      </c>
      <c r="G835" t="s">
        <v>2251</v>
      </c>
      <c r="H835" t="s">
        <v>170</v>
      </c>
      <c r="I835" t="s">
        <v>1707</v>
      </c>
      <c r="J835" s="99">
        <v>0.17918902519999999</v>
      </c>
      <c r="K835" t="s">
        <v>2346</v>
      </c>
      <c r="L835" t="e">
        <v>#N/A</v>
      </c>
      <c r="M835" t="e">
        <f t="shared" ref="M835:M898" si="13">I835&amp;L835</f>
        <v>#N/A</v>
      </c>
    </row>
    <row r="836" spans="1:13" x14ac:dyDescent="0.25">
      <c r="A836">
        <v>3</v>
      </c>
      <c r="B836" t="s">
        <v>2221</v>
      </c>
      <c r="C836" t="s">
        <v>2244</v>
      </c>
      <c r="D836" t="s">
        <v>2338</v>
      </c>
      <c r="E836" t="s">
        <v>2257</v>
      </c>
      <c r="G836" t="s">
        <v>2251</v>
      </c>
      <c r="H836" t="s">
        <v>170</v>
      </c>
      <c r="I836" t="s">
        <v>1708</v>
      </c>
      <c r="J836" s="99">
        <v>2.686128E-4</v>
      </c>
      <c r="K836" t="s">
        <v>2346</v>
      </c>
      <c r="L836" t="e">
        <v>#N/A</v>
      </c>
      <c r="M836" t="e">
        <f t="shared" si="13"/>
        <v>#N/A</v>
      </c>
    </row>
    <row r="837" spans="1:13" x14ac:dyDescent="0.25">
      <c r="A837">
        <v>3</v>
      </c>
      <c r="B837" t="s">
        <v>2221</v>
      </c>
      <c r="C837" t="s">
        <v>2244</v>
      </c>
      <c r="D837" t="s">
        <v>2338</v>
      </c>
      <c r="E837" t="s">
        <v>2257</v>
      </c>
      <c r="G837" t="s">
        <v>2251</v>
      </c>
      <c r="H837" t="s">
        <v>170</v>
      </c>
      <c r="I837" t="s">
        <v>1709</v>
      </c>
      <c r="J837" s="99">
        <v>2.5422282000000002E-3</v>
      </c>
      <c r="K837" t="s">
        <v>2346</v>
      </c>
      <c r="L837" t="e">
        <v>#N/A</v>
      </c>
      <c r="M837" t="e">
        <f t="shared" si="13"/>
        <v>#N/A</v>
      </c>
    </row>
    <row r="838" spans="1:13" x14ac:dyDescent="0.25">
      <c r="A838">
        <v>3</v>
      </c>
      <c r="B838" t="s">
        <v>2221</v>
      </c>
      <c r="C838" t="s">
        <v>2244</v>
      </c>
      <c r="D838" t="s">
        <v>2338</v>
      </c>
      <c r="E838" t="s">
        <v>2257</v>
      </c>
      <c r="G838" t="s">
        <v>2261</v>
      </c>
      <c r="H838" t="s">
        <v>170</v>
      </c>
      <c r="I838" t="s">
        <v>1705</v>
      </c>
      <c r="J838" s="99">
        <v>0.2236339702</v>
      </c>
      <c r="K838" t="s">
        <v>2347</v>
      </c>
      <c r="L838" t="s">
        <v>1597</v>
      </c>
      <c r="M838" t="str">
        <f t="shared" si="13"/>
        <v>CO₂-eRental_Vehicles_NZ_Kd+15_3000</v>
      </c>
    </row>
    <row r="839" spans="1:13" x14ac:dyDescent="0.25">
      <c r="A839">
        <v>3</v>
      </c>
      <c r="B839" t="s">
        <v>2221</v>
      </c>
      <c r="C839" t="s">
        <v>2244</v>
      </c>
      <c r="D839" t="s">
        <v>2338</v>
      </c>
      <c r="E839" t="s">
        <v>2257</v>
      </c>
      <c r="G839" t="s">
        <v>2261</v>
      </c>
      <c r="H839" t="s">
        <v>170</v>
      </c>
      <c r="I839" t="s">
        <v>1707</v>
      </c>
      <c r="J839" s="99">
        <v>0.22018012419999999</v>
      </c>
      <c r="K839" t="s">
        <v>2347</v>
      </c>
      <c r="L839" t="s">
        <v>1597</v>
      </c>
      <c r="M839" t="str">
        <f t="shared" si="13"/>
        <v>CO₂Rental_Vehicles_NZ_Kd+15_3000</v>
      </c>
    </row>
    <row r="840" spans="1:13" x14ac:dyDescent="0.25">
      <c r="A840">
        <v>3</v>
      </c>
      <c r="B840" t="s">
        <v>2221</v>
      </c>
      <c r="C840" t="s">
        <v>2244</v>
      </c>
      <c r="D840" t="s">
        <v>2338</v>
      </c>
      <c r="E840" t="s">
        <v>2257</v>
      </c>
      <c r="G840" t="s">
        <v>2261</v>
      </c>
      <c r="H840" t="s">
        <v>170</v>
      </c>
      <c r="I840" t="s">
        <v>1708</v>
      </c>
      <c r="J840" s="99">
        <v>3.300604E-4</v>
      </c>
      <c r="K840" t="s">
        <v>2347</v>
      </c>
      <c r="L840" t="s">
        <v>1597</v>
      </c>
      <c r="M840" t="str">
        <f t="shared" si="13"/>
        <v>CH₄Rental_Vehicles_NZ_Kd+15_3000</v>
      </c>
    </row>
    <row r="841" spans="1:13" x14ac:dyDescent="0.25">
      <c r="A841">
        <v>3</v>
      </c>
      <c r="B841" t="s">
        <v>2221</v>
      </c>
      <c r="C841" t="s">
        <v>2244</v>
      </c>
      <c r="D841" t="s">
        <v>2338</v>
      </c>
      <c r="E841" t="s">
        <v>2257</v>
      </c>
      <c r="G841" t="s">
        <v>2261</v>
      </c>
      <c r="H841" t="s">
        <v>170</v>
      </c>
      <c r="I841" t="s">
        <v>1709</v>
      </c>
      <c r="J841" s="99">
        <v>3.1237856999999998E-3</v>
      </c>
      <c r="K841" t="s">
        <v>2347</v>
      </c>
      <c r="L841" t="s">
        <v>1597</v>
      </c>
      <c r="M841" t="str">
        <f t="shared" si="13"/>
        <v>N₂ORental_Vehicles_NZ_Kd+15_3000</v>
      </c>
    </row>
    <row r="842" spans="1:13" x14ac:dyDescent="0.25">
      <c r="A842">
        <v>3</v>
      </c>
      <c r="B842" t="s">
        <v>2221</v>
      </c>
      <c r="C842" t="s">
        <v>2244</v>
      </c>
      <c r="D842" t="s">
        <v>2338</v>
      </c>
      <c r="E842" t="s">
        <v>2257</v>
      </c>
      <c r="G842" t="s">
        <v>2255</v>
      </c>
      <c r="H842" t="s">
        <v>170</v>
      </c>
      <c r="I842" t="s">
        <v>1705</v>
      </c>
      <c r="J842" s="99">
        <v>0.2480700371</v>
      </c>
      <c r="K842" t="s">
        <v>2348</v>
      </c>
      <c r="L842" t="e">
        <v>#N/A</v>
      </c>
      <c r="M842" t="e">
        <f t="shared" si="13"/>
        <v>#N/A</v>
      </c>
    </row>
    <row r="843" spans="1:13" x14ac:dyDescent="0.25">
      <c r="A843">
        <v>3</v>
      </c>
      <c r="B843" t="s">
        <v>2221</v>
      </c>
      <c r="C843" t="s">
        <v>2244</v>
      </c>
      <c r="D843" t="s">
        <v>2338</v>
      </c>
      <c r="E843" t="s">
        <v>2257</v>
      </c>
      <c r="G843" t="s">
        <v>2255</v>
      </c>
      <c r="H843" t="s">
        <v>170</v>
      </c>
      <c r="I843" t="s">
        <v>1707</v>
      </c>
      <c r="J843" s="99">
        <v>0.24423879570000001</v>
      </c>
      <c r="K843" t="s">
        <v>2348</v>
      </c>
      <c r="L843" t="e">
        <v>#N/A</v>
      </c>
      <c r="M843" t="e">
        <f t="shared" si="13"/>
        <v>#N/A</v>
      </c>
    </row>
    <row r="844" spans="1:13" x14ac:dyDescent="0.25">
      <c r="A844">
        <v>3</v>
      </c>
      <c r="B844" t="s">
        <v>2221</v>
      </c>
      <c r="C844" t="s">
        <v>2244</v>
      </c>
      <c r="D844" t="s">
        <v>2338</v>
      </c>
      <c r="E844" t="s">
        <v>2257</v>
      </c>
      <c r="G844" t="s">
        <v>2255</v>
      </c>
      <c r="H844" t="s">
        <v>170</v>
      </c>
      <c r="I844" t="s">
        <v>1708</v>
      </c>
      <c r="J844" s="99">
        <v>3.6612549999999998E-4</v>
      </c>
      <c r="K844" t="s">
        <v>2348</v>
      </c>
      <c r="L844" t="e">
        <v>#N/A</v>
      </c>
      <c r="M844" t="e">
        <f t="shared" si="13"/>
        <v>#N/A</v>
      </c>
    </row>
    <row r="845" spans="1:13" x14ac:dyDescent="0.25">
      <c r="A845">
        <v>3</v>
      </c>
      <c r="B845" t="s">
        <v>2221</v>
      </c>
      <c r="C845" t="s">
        <v>2244</v>
      </c>
      <c r="D845" t="s">
        <v>2338</v>
      </c>
      <c r="E845" t="s">
        <v>2257</v>
      </c>
      <c r="G845" t="s">
        <v>2255</v>
      </c>
      <c r="H845" t="s">
        <v>170</v>
      </c>
      <c r="I845" t="s">
        <v>1709</v>
      </c>
      <c r="J845" s="99">
        <v>3.4651158999999998E-3</v>
      </c>
      <c r="K845" t="s">
        <v>2348</v>
      </c>
      <c r="L845" t="e">
        <v>#N/A</v>
      </c>
      <c r="M845" t="e">
        <f t="shared" si="13"/>
        <v>#N/A</v>
      </c>
    </row>
    <row r="846" spans="1:13" x14ac:dyDescent="0.25">
      <c r="A846">
        <v>3</v>
      </c>
      <c r="B846" t="s">
        <v>2221</v>
      </c>
      <c r="C846" t="s">
        <v>2244</v>
      </c>
      <c r="D846" t="s">
        <v>2338</v>
      </c>
      <c r="E846" t="s">
        <v>2264</v>
      </c>
      <c r="G846" t="s">
        <v>2247</v>
      </c>
      <c r="H846" t="s">
        <v>170</v>
      </c>
      <c r="I846" t="s">
        <v>1705</v>
      </c>
      <c r="J846" s="99">
        <v>0.12457824620000001</v>
      </c>
      <c r="K846" t="s">
        <v>2349</v>
      </c>
      <c r="L846" t="e">
        <v>#N/A</v>
      </c>
      <c r="M846" t="e">
        <f t="shared" si="13"/>
        <v>#N/A</v>
      </c>
    </row>
    <row r="847" spans="1:13" x14ac:dyDescent="0.25">
      <c r="A847">
        <v>3</v>
      </c>
      <c r="B847" t="s">
        <v>2221</v>
      </c>
      <c r="C847" t="s">
        <v>2244</v>
      </c>
      <c r="D847" t="s">
        <v>2338</v>
      </c>
      <c r="E847" t="s">
        <v>2264</v>
      </c>
      <c r="G847" t="s">
        <v>2247</v>
      </c>
      <c r="H847" t="s">
        <v>170</v>
      </c>
      <c r="I847" t="s">
        <v>1707</v>
      </c>
      <c r="J847" s="99">
        <v>0.1193504779</v>
      </c>
      <c r="K847" t="s">
        <v>2349</v>
      </c>
      <c r="L847" t="e">
        <v>#N/A</v>
      </c>
      <c r="M847" t="e">
        <f t="shared" si="13"/>
        <v>#N/A</v>
      </c>
    </row>
    <row r="848" spans="1:13" x14ac:dyDescent="0.25">
      <c r="A848">
        <v>3</v>
      </c>
      <c r="B848" t="s">
        <v>2221</v>
      </c>
      <c r="C848" t="s">
        <v>2244</v>
      </c>
      <c r="D848" t="s">
        <v>2338</v>
      </c>
      <c r="E848" t="s">
        <v>2264</v>
      </c>
      <c r="G848" t="s">
        <v>2247</v>
      </c>
      <c r="H848" t="s">
        <v>170</v>
      </c>
      <c r="I848" t="s">
        <v>1708</v>
      </c>
      <c r="J848" s="99">
        <v>1.5868784E-3</v>
      </c>
      <c r="K848" t="s">
        <v>2349</v>
      </c>
      <c r="L848" t="e">
        <v>#N/A</v>
      </c>
      <c r="M848" t="e">
        <f t="shared" si="13"/>
        <v>#N/A</v>
      </c>
    </row>
    <row r="849" spans="1:13" x14ac:dyDescent="0.25">
      <c r="A849">
        <v>3</v>
      </c>
      <c r="B849" t="s">
        <v>2221</v>
      </c>
      <c r="C849" t="s">
        <v>2244</v>
      </c>
      <c r="D849" t="s">
        <v>2338</v>
      </c>
      <c r="E849" t="s">
        <v>2264</v>
      </c>
      <c r="G849" t="s">
        <v>2247</v>
      </c>
      <c r="H849" t="s">
        <v>170</v>
      </c>
      <c r="I849" t="s">
        <v>1709</v>
      </c>
      <c r="J849" s="99">
        <v>3.6408897999999999E-3</v>
      </c>
      <c r="K849" t="s">
        <v>2349</v>
      </c>
      <c r="L849" t="e">
        <v>#N/A</v>
      </c>
      <c r="M849" t="e">
        <f t="shared" si="13"/>
        <v>#N/A</v>
      </c>
    </row>
    <row r="850" spans="1:13" x14ac:dyDescent="0.25">
      <c r="A850">
        <v>3</v>
      </c>
      <c r="B850" t="s">
        <v>2221</v>
      </c>
      <c r="C850" t="s">
        <v>2244</v>
      </c>
      <c r="D850" t="s">
        <v>2338</v>
      </c>
      <c r="E850" t="s">
        <v>2264</v>
      </c>
      <c r="G850" t="s">
        <v>2249</v>
      </c>
      <c r="H850" t="s">
        <v>170</v>
      </c>
      <c r="I850" t="s">
        <v>1705</v>
      </c>
      <c r="J850" s="99">
        <v>0.12893178699999999</v>
      </c>
      <c r="K850" t="s">
        <v>2350</v>
      </c>
      <c r="L850" t="e">
        <v>#N/A</v>
      </c>
      <c r="M850" t="e">
        <f t="shared" si="13"/>
        <v>#N/A</v>
      </c>
    </row>
    <row r="851" spans="1:13" x14ac:dyDescent="0.25">
      <c r="A851">
        <v>3</v>
      </c>
      <c r="B851" t="s">
        <v>2221</v>
      </c>
      <c r="C851" t="s">
        <v>2244</v>
      </c>
      <c r="D851" t="s">
        <v>2338</v>
      </c>
      <c r="E851" t="s">
        <v>2264</v>
      </c>
      <c r="G851" t="s">
        <v>2249</v>
      </c>
      <c r="H851" t="s">
        <v>170</v>
      </c>
      <c r="I851" t="s">
        <v>1707</v>
      </c>
      <c r="J851" s="99">
        <v>0.123521328</v>
      </c>
      <c r="K851" t="s">
        <v>2350</v>
      </c>
      <c r="L851" t="e">
        <v>#N/A</v>
      </c>
      <c r="M851" t="e">
        <f t="shared" si="13"/>
        <v>#N/A</v>
      </c>
    </row>
    <row r="852" spans="1:13" x14ac:dyDescent="0.25">
      <c r="A852">
        <v>3</v>
      </c>
      <c r="B852" t="s">
        <v>2221</v>
      </c>
      <c r="C852" t="s">
        <v>2244</v>
      </c>
      <c r="D852" t="s">
        <v>2338</v>
      </c>
      <c r="E852" t="s">
        <v>2264</v>
      </c>
      <c r="G852" t="s">
        <v>2249</v>
      </c>
      <c r="H852" t="s">
        <v>170</v>
      </c>
      <c r="I852" t="s">
        <v>1708</v>
      </c>
      <c r="J852" s="99">
        <v>1.6423338E-3</v>
      </c>
      <c r="K852" t="s">
        <v>2350</v>
      </c>
      <c r="L852" t="e">
        <v>#N/A</v>
      </c>
      <c r="M852" t="e">
        <f t="shared" si="13"/>
        <v>#N/A</v>
      </c>
    </row>
    <row r="853" spans="1:13" x14ac:dyDescent="0.25">
      <c r="A853">
        <v>3</v>
      </c>
      <c r="B853" t="s">
        <v>2221</v>
      </c>
      <c r="C853" t="s">
        <v>2244</v>
      </c>
      <c r="D853" t="s">
        <v>2338</v>
      </c>
      <c r="E853" t="s">
        <v>2264</v>
      </c>
      <c r="G853" t="s">
        <v>2249</v>
      </c>
      <c r="H853" t="s">
        <v>170</v>
      </c>
      <c r="I853" t="s">
        <v>1709</v>
      </c>
      <c r="J853" s="99">
        <v>3.7681251999999998E-3</v>
      </c>
      <c r="K853" t="s">
        <v>2350</v>
      </c>
      <c r="L853" t="e">
        <v>#N/A</v>
      </c>
      <c r="M853" t="e">
        <f t="shared" si="13"/>
        <v>#N/A</v>
      </c>
    </row>
    <row r="854" spans="1:13" x14ac:dyDescent="0.25">
      <c r="A854">
        <v>3</v>
      </c>
      <c r="B854" t="s">
        <v>2221</v>
      </c>
      <c r="C854" t="s">
        <v>2244</v>
      </c>
      <c r="D854" t="s">
        <v>2338</v>
      </c>
      <c r="E854" t="s">
        <v>2264</v>
      </c>
      <c r="G854" t="s">
        <v>2251</v>
      </c>
      <c r="H854" t="s">
        <v>170</v>
      </c>
      <c r="I854" t="s">
        <v>1705</v>
      </c>
      <c r="J854" s="99">
        <v>0.14517384329999999</v>
      </c>
      <c r="K854" t="s">
        <v>2351</v>
      </c>
      <c r="L854" t="s">
        <v>1599</v>
      </c>
      <c r="M854" t="str">
        <f t="shared" si="13"/>
        <v>CO₂-eRental_Vehicles_NZ_Kph+15_2000</v>
      </c>
    </row>
    <row r="855" spans="1:13" x14ac:dyDescent="0.25">
      <c r="A855">
        <v>3</v>
      </c>
      <c r="B855" t="s">
        <v>2221</v>
      </c>
      <c r="C855" t="s">
        <v>2244</v>
      </c>
      <c r="D855" t="s">
        <v>2338</v>
      </c>
      <c r="E855" t="s">
        <v>2264</v>
      </c>
      <c r="G855" t="s">
        <v>2251</v>
      </c>
      <c r="H855" t="s">
        <v>170</v>
      </c>
      <c r="I855" t="s">
        <v>1707</v>
      </c>
      <c r="J855" s="99">
        <v>0.13908180689999999</v>
      </c>
      <c r="K855" t="s">
        <v>2351</v>
      </c>
      <c r="L855" t="s">
        <v>1599</v>
      </c>
      <c r="M855" t="str">
        <f t="shared" si="13"/>
        <v>CO₂Rental_Vehicles_NZ_Kph+15_2000</v>
      </c>
    </row>
    <row r="856" spans="1:13" x14ac:dyDescent="0.25">
      <c r="A856">
        <v>3</v>
      </c>
      <c r="B856" t="s">
        <v>2221</v>
      </c>
      <c r="C856" t="s">
        <v>2244</v>
      </c>
      <c r="D856" t="s">
        <v>2338</v>
      </c>
      <c r="E856" t="s">
        <v>2264</v>
      </c>
      <c r="G856" t="s">
        <v>2251</v>
      </c>
      <c r="H856" t="s">
        <v>170</v>
      </c>
      <c r="I856" t="s">
        <v>1708</v>
      </c>
      <c r="J856" s="99">
        <v>1.8492252E-3</v>
      </c>
      <c r="K856" t="s">
        <v>2351</v>
      </c>
      <c r="L856" t="s">
        <v>1599</v>
      </c>
      <c r="M856" t="str">
        <f t="shared" si="13"/>
        <v>CH₄Rental_Vehicles_NZ_Kph+15_2000</v>
      </c>
    </row>
    <row r="857" spans="1:13" x14ac:dyDescent="0.25">
      <c r="A857">
        <v>3</v>
      </c>
      <c r="B857" t="s">
        <v>2221</v>
      </c>
      <c r="C857" t="s">
        <v>2244</v>
      </c>
      <c r="D857" t="s">
        <v>2338</v>
      </c>
      <c r="E857" t="s">
        <v>2264</v>
      </c>
      <c r="G857" t="s">
        <v>2251</v>
      </c>
      <c r="H857" t="s">
        <v>170</v>
      </c>
      <c r="I857" t="s">
        <v>1709</v>
      </c>
      <c r="J857" s="99">
        <v>4.2428110999999996E-3</v>
      </c>
      <c r="K857" t="s">
        <v>2351</v>
      </c>
      <c r="L857" t="s">
        <v>1599</v>
      </c>
      <c r="M857" t="str">
        <f t="shared" si="13"/>
        <v>N₂ORental_Vehicles_NZ_Kph+15_2000</v>
      </c>
    </row>
    <row r="858" spans="1:13" x14ac:dyDescent="0.25">
      <c r="A858">
        <v>3</v>
      </c>
      <c r="B858" t="s">
        <v>2221</v>
      </c>
      <c r="C858" t="s">
        <v>2244</v>
      </c>
      <c r="D858" t="s">
        <v>2338</v>
      </c>
      <c r="E858" t="s">
        <v>2264</v>
      </c>
      <c r="G858" t="s">
        <v>2261</v>
      </c>
      <c r="H858" t="s">
        <v>170</v>
      </c>
      <c r="I858" t="s">
        <v>1705</v>
      </c>
      <c r="J858" s="99">
        <v>0.16124845569999999</v>
      </c>
      <c r="K858" t="s">
        <v>2352</v>
      </c>
      <c r="L858" t="s">
        <v>1601</v>
      </c>
      <c r="M858" t="str">
        <f t="shared" si="13"/>
        <v>CO₂-eRental_Vehicles_NZ_Kph+15_3000</v>
      </c>
    </row>
    <row r="859" spans="1:13" x14ac:dyDescent="0.25">
      <c r="A859">
        <v>3</v>
      </c>
      <c r="B859" t="s">
        <v>2221</v>
      </c>
      <c r="C859" t="s">
        <v>2244</v>
      </c>
      <c r="D859" t="s">
        <v>2338</v>
      </c>
      <c r="E859" t="s">
        <v>2264</v>
      </c>
      <c r="G859" t="s">
        <v>2261</v>
      </c>
      <c r="H859" t="s">
        <v>170</v>
      </c>
      <c r="I859" t="s">
        <v>1707</v>
      </c>
      <c r="J859" s="99">
        <v>0.15448186859999999</v>
      </c>
      <c r="K859" t="s">
        <v>2352</v>
      </c>
      <c r="L859" t="s">
        <v>1601</v>
      </c>
      <c r="M859" t="str">
        <f t="shared" si="13"/>
        <v>CO₂Rental_Vehicles_NZ_Kph+15_3000</v>
      </c>
    </row>
    <row r="860" spans="1:13" x14ac:dyDescent="0.25">
      <c r="A860">
        <v>3</v>
      </c>
      <c r="B860" t="s">
        <v>2221</v>
      </c>
      <c r="C860" t="s">
        <v>2244</v>
      </c>
      <c r="D860" t="s">
        <v>2338</v>
      </c>
      <c r="E860" t="s">
        <v>2264</v>
      </c>
      <c r="G860" t="s">
        <v>2261</v>
      </c>
      <c r="H860" t="s">
        <v>170</v>
      </c>
      <c r="I860" t="s">
        <v>1708</v>
      </c>
      <c r="J860" s="99">
        <v>2.0539836999999999E-3</v>
      </c>
      <c r="K860" t="s">
        <v>2352</v>
      </c>
      <c r="L860" t="s">
        <v>1601</v>
      </c>
      <c r="M860" t="str">
        <f t="shared" si="13"/>
        <v>CH₄Rental_Vehicles_NZ_Kph+15_3000</v>
      </c>
    </row>
    <row r="861" spans="1:13" x14ac:dyDescent="0.25">
      <c r="A861">
        <v>3</v>
      </c>
      <c r="B861" t="s">
        <v>2221</v>
      </c>
      <c r="C861" t="s">
        <v>2244</v>
      </c>
      <c r="D861" t="s">
        <v>2338</v>
      </c>
      <c r="E861" t="s">
        <v>2264</v>
      </c>
      <c r="G861" t="s">
        <v>2261</v>
      </c>
      <c r="H861" t="s">
        <v>170</v>
      </c>
      <c r="I861" t="s">
        <v>1709</v>
      </c>
      <c r="J861" s="99">
        <v>4.7126034000000002E-3</v>
      </c>
      <c r="K861" t="s">
        <v>2352</v>
      </c>
      <c r="L861" t="s">
        <v>1601</v>
      </c>
      <c r="M861" t="str">
        <f t="shared" si="13"/>
        <v>N₂ORental_Vehicles_NZ_Kph+15_3000</v>
      </c>
    </row>
    <row r="862" spans="1:13" x14ac:dyDescent="0.25">
      <c r="A862">
        <v>3</v>
      </c>
      <c r="B862" t="s">
        <v>2221</v>
      </c>
      <c r="C862" t="s">
        <v>2244</v>
      </c>
      <c r="D862" t="s">
        <v>2338</v>
      </c>
      <c r="E862" t="s">
        <v>2264</v>
      </c>
      <c r="G862" t="s">
        <v>2255</v>
      </c>
      <c r="H862" t="s">
        <v>170</v>
      </c>
      <c r="I862" t="s">
        <v>1705</v>
      </c>
      <c r="J862" s="99">
        <v>0.19289534890000001</v>
      </c>
      <c r="K862" t="s">
        <v>2353</v>
      </c>
      <c r="L862" t="e">
        <v>#N/A</v>
      </c>
      <c r="M862" t="e">
        <f t="shared" si="13"/>
        <v>#N/A</v>
      </c>
    </row>
    <row r="863" spans="1:13" x14ac:dyDescent="0.25">
      <c r="A863">
        <v>3</v>
      </c>
      <c r="B863" t="s">
        <v>2221</v>
      </c>
      <c r="C863" t="s">
        <v>2244</v>
      </c>
      <c r="D863" t="s">
        <v>2338</v>
      </c>
      <c r="E863" t="s">
        <v>2264</v>
      </c>
      <c r="G863" t="s">
        <v>2255</v>
      </c>
      <c r="H863" t="s">
        <v>170</v>
      </c>
      <c r="I863" t="s">
        <v>1707</v>
      </c>
      <c r="J863" s="99">
        <v>0.18480073999999999</v>
      </c>
      <c r="K863" t="s">
        <v>2353</v>
      </c>
      <c r="L863" t="e">
        <v>#N/A</v>
      </c>
      <c r="M863" t="e">
        <f t="shared" si="13"/>
        <v>#N/A</v>
      </c>
    </row>
    <row r="864" spans="1:13" x14ac:dyDescent="0.25">
      <c r="A864">
        <v>3</v>
      </c>
      <c r="B864" t="s">
        <v>2221</v>
      </c>
      <c r="C864" t="s">
        <v>2244</v>
      </c>
      <c r="D864" t="s">
        <v>2338</v>
      </c>
      <c r="E864" t="s">
        <v>2264</v>
      </c>
      <c r="G864" t="s">
        <v>2255</v>
      </c>
      <c r="H864" t="s">
        <v>170</v>
      </c>
      <c r="I864" t="s">
        <v>1708</v>
      </c>
      <c r="J864" s="99">
        <v>2.4571020000000001E-3</v>
      </c>
      <c r="K864" t="s">
        <v>2353</v>
      </c>
      <c r="L864" t="e">
        <v>#N/A</v>
      </c>
      <c r="M864" t="e">
        <f t="shared" si="13"/>
        <v>#N/A</v>
      </c>
    </row>
    <row r="865" spans="1:13" x14ac:dyDescent="0.25">
      <c r="A865">
        <v>3</v>
      </c>
      <c r="B865" t="s">
        <v>2221</v>
      </c>
      <c r="C865" t="s">
        <v>2244</v>
      </c>
      <c r="D865" t="s">
        <v>2338</v>
      </c>
      <c r="E865" t="s">
        <v>2264</v>
      </c>
      <c r="G865" t="s">
        <v>2255</v>
      </c>
      <c r="H865" t="s">
        <v>170</v>
      </c>
      <c r="I865" t="s">
        <v>1709</v>
      </c>
      <c r="J865" s="99">
        <v>5.6375067999999999E-3</v>
      </c>
      <c r="K865" t="s">
        <v>2353</v>
      </c>
      <c r="L865" t="e">
        <v>#N/A</v>
      </c>
      <c r="M865" t="e">
        <f t="shared" si="13"/>
        <v>#N/A</v>
      </c>
    </row>
    <row r="866" spans="1:13" x14ac:dyDescent="0.25">
      <c r="A866">
        <v>3</v>
      </c>
      <c r="B866" t="s">
        <v>2221</v>
      </c>
      <c r="C866" t="s">
        <v>2244</v>
      </c>
      <c r="D866" t="s">
        <v>2338</v>
      </c>
      <c r="E866" t="s">
        <v>2270</v>
      </c>
      <c r="G866" t="s">
        <v>2247</v>
      </c>
      <c r="H866" t="s">
        <v>170</v>
      </c>
      <c r="I866" t="s">
        <v>1705</v>
      </c>
      <c r="J866" s="99">
        <v>0.1583593982</v>
      </c>
      <c r="K866" t="s">
        <v>2354</v>
      </c>
      <c r="L866" t="e">
        <v>#N/A</v>
      </c>
      <c r="M866" t="e">
        <f t="shared" si="13"/>
        <v>#N/A</v>
      </c>
    </row>
    <row r="867" spans="1:13" x14ac:dyDescent="0.25">
      <c r="A867">
        <v>3</v>
      </c>
      <c r="B867" t="s">
        <v>2221</v>
      </c>
      <c r="C867" t="s">
        <v>2244</v>
      </c>
      <c r="D867" t="s">
        <v>2338</v>
      </c>
      <c r="E867" t="s">
        <v>2270</v>
      </c>
      <c r="G867" t="s">
        <v>2247</v>
      </c>
      <c r="H867" t="s">
        <v>170</v>
      </c>
      <c r="I867" t="s">
        <v>1707</v>
      </c>
      <c r="J867" s="99">
        <v>0.1559136652</v>
      </c>
      <c r="K867" t="s">
        <v>2354</v>
      </c>
      <c r="L867" t="e">
        <v>#N/A</v>
      </c>
      <c r="M867" t="e">
        <f t="shared" si="13"/>
        <v>#N/A</v>
      </c>
    </row>
    <row r="868" spans="1:13" x14ac:dyDescent="0.25">
      <c r="A868">
        <v>3</v>
      </c>
      <c r="B868" t="s">
        <v>2221</v>
      </c>
      <c r="C868" t="s">
        <v>2244</v>
      </c>
      <c r="D868" t="s">
        <v>2338</v>
      </c>
      <c r="E868" t="s">
        <v>2270</v>
      </c>
      <c r="G868" t="s">
        <v>2247</v>
      </c>
      <c r="H868" t="s">
        <v>170</v>
      </c>
      <c r="I868" t="s">
        <v>1708</v>
      </c>
      <c r="J868" s="99">
        <v>2.337219E-4</v>
      </c>
      <c r="K868" t="s">
        <v>2354</v>
      </c>
      <c r="L868" t="e">
        <v>#N/A</v>
      </c>
      <c r="M868" t="e">
        <f t="shared" si="13"/>
        <v>#N/A</v>
      </c>
    </row>
    <row r="869" spans="1:13" x14ac:dyDescent="0.25">
      <c r="A869">
        <v>3</v>
      </c>
      <c r="B869" t="s">
        <v>2221</v>
      </c>
      <c r="C869" t="s">
        <v>2244</v>
      </c>
      <c r="D869" t="s">
        <v>2338</v>
      </c>
      <c r="E869" t="s">
        <v>2270</v>
      </c>
      <c r="G869" t="s">
        <v>2247</v>
      </c>
      <c r="H869" t="s">
        <v>170</v>
      </c>
      <c r="I869" t="s">
        <v>1709</v>
      </c>
      <c r="J869" s="99">
        <v>2.2120110999999999E-3</v>
      </c>
      <c r="K869" t="s">
        <v>2354</v>
      </c>
      <c r="L869" t="e">
        <v>#N/A</v>
      </c>
      <c r="M869" t="e">
        <f t="shared" si="13"/>
        <v>#N/A</v>
      </c>
    </row>
    <row r="870" spans="1:13" x14ac:dyDescent="0.25">
      <c r="A870">
        <v>3</v>
      </c>
      <c r="B870" t="s">
        <v>2221</v>
      </c>
      <c r="C870" t="s">
        <v>2244</v>
      </c>
      <c r="D870" t="s">
        <v>2338</v>
      </c>
      <c r="E870" t="s">
        <v>2270</v>
      </c>
      <c r="G870" t="s">
        <v>2249</v>
      </c>
      <c r="H870" t="s">
        <v>170</v>
      </c>
      <c r="I870" t="s">
        <v>1705</v>
      </c>
      <c r="J870" s="99">
        <v>0.1523914328</v>
      </c>
      <c r="K870" t="s">
        <v>2355</v>
      </c>
      <c r="L870" t="e">
        <v>#N/A</v>
      </c>
      <c r="M870" t="e">
        <f t="shared" si="13"/>
        <v>#N/A</v>
      </c>
    </row>
    <row r="871" spans="1:13" x14ac:dyDescent="0.25">
      <c r="A871">
        <v>3</v>
      </c>
      <c r="B871" t="s">
        <v>2221</v>
      </c>
      <c r="C871" t="s">
        <v>2244</v>
      </c>
      <c r="D871" t="s">
        <v>2338</v>
      </c>
      <c r="E871" t="s">
        <v>2270</v>
      </c>
      <c r="G871" t="s">
        <v>2249</v>
      </c>
      <c r="H871" t="s">
        <v>170</v>
      </c>
      <c r="I871" t="s">
        <v>1707</v>
      </c>
      <c r="J871" s="99">
        <v>0.15003787020000001</v>
      </c>
      <c r="K871" t="s">
        <v>2355</v>
      </c>
      <c r="L871" t="e">
        <v>#N/A</v>
      </c>
      <c r="M871" t="e">
        <f t="shared" si="13"/>
        <v>#N/A</v>
      </c>
    </row>
    <row r="872" spans="1:13" x14ac:dyDescent="0.25">
      <c r="A872">
        <v>3</v>
      </c>
      <c r="B872" t="s">
        <v>2221</v>
      </c>
      <c r="C872" t="s">
        <v>2244</v>
      </c>
      <c r="D872" t="s">
        <v>2338</v>
      </c>
      <c r="E872" t="s">
        <v>2270</v>
      </c>
      <c r="G872" t="s">
        <v>2249</v>
      </c>
      <c r="H872" t="s">
        <v>170</v>
      </c>
      <c r="I872" t="s">
        <v>1708</v>
      </c>
      <c r="J872" s="99">
        <v>2.2491380000000001E-4</v>
      </c>
      <c r="K872" t="s">
        <v>2355</v>
      </c>
      <c r="L872" t="e">
        <v>#N/A</v>
      </c>
      <c r="M872" t="e">
        <f t="shared" si="13"/>
        <v>#N/A</v>
      </c>
    </row>
    <row r="873" spans="1:13" x14ac:dyDescent="0.25">
      <c r="A873">
        <v>3</v>
      </c>
      <c r="B873" t="s">
        <v>2221</v>
      </c>
      <c r="C873" t="s">
        <v>2244</v>
      </c>
      <c r="D873" t="s">
        <v>2338</v>
      </c>
      <c r="E873" t="s">
        <v>2270</v>
      </c>
      <c r="G873" t="s">
        <v>2249</v>
      </c>
      <c r="H873" t="s">
        <v>170</v>
      </c>
      <c r="I873" t="s">
        <v>1709</v>
      </c>
      <c r="J873" s="99">
        <v>2.1286488000000002E-3</v>
      </c>
      <c r="K873" t="s">
        <v>2355</v>
      </c>
      <c r="L873" t="e">
        <v>#N/A</v>
      </c>
      <c r="M873" t="e">
        <f t="shared" si="13"/>
        <v>#N/A</v>
      </c>
    </row>
    <row r="874" spans="1:13" x14ac:dyDescent="0.25">
      <c r="A874">
        <v>3</v>
      </c>
      <c r="B874" t="s">
        <v>2221</v>
      </c>
      <c r="C874" t="s">
        <v>2244</v>
      </c>
      <c r="D874" t="s">
        <v>2338</v>
      </c>
      <c r="E874" t="s">
        <v>2270</v>
      </c>
      <c r="G874" t="s">
        <v>2251</v>
      </c>
      <c r="H874" t="s">
        <v>170</v>
      </c>
      <c r="I874" t="s">
        <v>1705</v>
      </c>
      <c r="J874" s="99">
        <v>0.1615171678</v>
      </c>
      <c r="K874" t="s">
        <v>2356</v>
      </c>
      <c r="L874" t="e">
        <v>#N/A</v>
      </c>
      <c r="M874" t="e">
        <f t="shared" si="13"/>
        <v>#N/A</v>
      </c>
    </row>
    <row r="875" spans="1:13" x14ac:dyDescent="0.25">
      <c r="A875">
        <v>3</v>
      </c>
      <c r="B875" t="s">
        <v>2221</v>
      </c>
      <c r="C875" t="s">
        <v>2244</v>
      </c>
      <c r="D875" t="s">
        <v>2338</v>
      </c>
      <c r="E875" t="s">
        <v>2270</v>
      </c>
      <c r="G875" t="s">
        <v>2251</v>
      </c>
      <c r="H875" t="s">
        <v>170</v>
      </c>
      <c r="I875" t="s">
        <v>1707</v>
      </c>
      <c r="J875" s="99">
        <v>0.1590226656</v>
      </c>
      <c r="K875" t="s">
        <v>2356</v>
      </c>
      <c r="L875" t="e">
        <v>#N/A</v>
      </c>
      <c r="M875" t="e">
        <f t="shared" si="13"/>
        <v>#N/A</v>
      </c>
    </row>
    <row r="876" spans="1:13" x14ac:dyDescent="0.25">
      <c r="A876">
        <v>3</v>
      </c>
      <c r="B876" t="s">
        <v>2221</v>
      </c>
      <c r="C876" t="s">
        <v>2244</v>
      </c>
      <c r="D876" t="s">
        <v>2338</v>
      </c>
      <c r="E876" t="s">
        <v>2270</v>
      </c>
      <c r="G876" t="s">
        <v>2251</v>
      </c>
      <c r="H876" t="s">
        <v>170</v>
      </c>
      <c r="I876" t="s">
        <v>1708</v>
      </c>
      <c r="J876" s="99">
        <v>2.3838249999999999E-4</v>
      </c>
      <c r="K876" t="s">
        <v>2356</v>
      </c>
      <c r="L876" t="e">
        <v>#N/A</v>
      </c>
      <c r="M876" t="e">
        <f t="shared" si="13"/>
        <v>#N/A</v>
      </c>
    </row>
    <row r="877" spans="1:13" x14ac:dyDescent="0.25">
      <c r="A877">
        <v>3</v>
      </c>
      <c r="B877" t="s">
        <v>2221</v>
      </c>
      <c r="C877" t="s">
        <v>2244</v>
      </c>
      <c r="D877" t="s">
        <v>2338</v>
      </c>
      <c r="E877" t="s">
        <v>2270</v>
      </c>
      <c r="G877" t="s">
        <v>2251</v>
      </c>
      <c r="H877" t="s">
        <v>170</v>
      </c>
      <c r="I877" t="s">
        <v>1709</v>
      </c>
      <c r="J877" s="99">
        <v>2.2561196999999998E-3</v>
      </c>
      <c r="K877" t="s">
        <v>2356</v>
      </c>
      <c r="L877" t="e">
        <v>#N/A</v>
      </c>
      <c r="M877" t="e">
        <f t="shared" si="13"/>
        <v>#N/A</v>
      </c>
    </row>
    <row r="878" spans="1:13" x14ac:dyDescent="0.25">
      <c r="A878">
        <v>3</v>
      </c>
      <c r="B878" t="s">
        <v>2221</v>
      </c>
      <c r="C878" t="s">
        <v>2244</v>
      </c>
      <c r="D878" t="s">
        <v>2338</v>
      </c>
      <c r="E878" t="s">
        <v>2270</v>
      </c>
      <c r="G878" t="s">
        <v>2261</v>
      </c>
      <c r="H878" t="s">
        <v>170</v>
      </c>
      <c r="I878" t="s">
        <v>1705</v>
      </c>
      <c r="J878" s="99">
        <v>0.19856547020000001</v>
      </c>
      <c r="K878" t="s">
        <v>2357</v>
      </c>
      <c r="L878" t="e">
        <v>#N/A</v>
      </c>
      <c r="M878" t="e">
        <f t="shared" si="13"/>
        <v>#N/A</v>
      </c>
    </row>
    <row r="879" spans="1:13" x14ac:dyDescent="0.25">
      <c r="A879">
        <v>3</v>
      </c>
      <c r="B879" t="s">
        <v>2221</v>
      </c>
      <c r="C879" t="s">
        <v>2244</v>
      </c>
      <c r="D879" t="s">
        <v>2338</v>
      </c>
      <c r="E879" t="s">
        <v>2270</v>
      </c>
      <c r="G879" t="s">
        <v>2261</v>
      </c>
      <c r="H879" t="s">
        <v>170</v>
      </c>
      <c r="I879" t="s">
        <v>1707</v>
      </c>
      <c r="J879" s="99">
        <v>0.1954987869</v>
      </c>
      <c r="K879" t="s">
        <v>2357</v>
      </c>
      <c r="L879" t="e">
        <v>#N/A</v>
      </c>
      <c r="M879" t="e">
        <f t="shared" si="13"/>
        <v>#N/A</v>
      </c>
    </row>
    <row r="880" spans="1:13" x14ac:dyDescent="0.25">
      <c r="A880">
        <v>3</v>
      </c>
      <c r="B880" t="s">
        <v>2221</v>
      </c>
      <c r="C880" t="s">
        <v>2244</v>
      </c>
      <c r="D880" t="s">
        <v>2338</v>
      </c>
      <c r="E880" t="s">
        <v>2270</v>
      </c>
      <c r="G880" t="s">
        <v>2261</v>
      </c>
      <c r="H880" t="s">
        <v>170</v>
      </c>
      <c r="I880" t="s">
        <v>1708</v>
      </c>
      <c r="J880" s="99">
        <v>2.9306189999999999E-4</v>
      </c>
      <c r="K880" t="s">
        <v>2357</v>
      </c>
      <c r="L880" t="e">
        <v>#N/A</v>
      </c>
      <c r="M880" t="e">
        <f t="shared" si="13"/>
        <v>#N/A</v>
      </c>
    </row>
    <row r="881" spans="1:13" x14ac:dyDescent="0.25">
      <c r="A881">
        <v>3</v>
      </c>
      <c r="B881" t="s">
        <v>2221</v>
      </c>
      <c r="C881" t="s">
        <v>2244</v>
      </c>
      <c r="D881" t="s">
        <v>2338</v>
      </c>
      <c r="E881" t="s">
        <v>2270</v>
      </c>
      <c r="G881" t="s">
        <v>2261</v>
      </c>
      <c r="H881" t="s">
        <v>170</v>
      </c>
      <c r="I881" t="s">
        <v>1709</v>
      </c>
      <c r="J881" s="99">
        <v>2.7736214000000001E-3</v>
      </c>
      <c r="K881" t="s">
        <v>2357</v>
      </c>
      <c r="L881" t="e">
        <v>#N/A</v>
      </c>
      <c r="M881" t="e">
        <f t="shared" si="13"/>
        <v>#N/A</v>
      </c>
    </row>
    <row r="882" spans="1:13" x14ac:dyDescent="0.25">
      <c r="A882">
        <v>3</v>
      </c>
      <c r="B882" t="s">
        <v>2221</v>
      </c>
      <c r="C882" t="s">
        <v>2244</v>
      </c>
      <c r="D882" t="s">
        <v>2338</v>
      </c>
      <c r="E882" t="s">
        <v>2270</v>
      </c>
      <c r="G882" t="s">
        <v>2255</v>
      </c>
      <c r="H882" t="s">
        <v>170</v>
      </c>
      <c r="I882" t="s">
        <v>1705</v>
      </c>
      <c r="J882" s="99">
        <v>0.22026234889999999</v>
      </c>
      <c r="K882" t="s">
        <v>2358</v>
      </c>
      <c r="L882" t="e">
        <v>#N/A</v>
      </c>
      <c r="M882" t="e">
        <f t="shared" si="13"/>
        <v>#N/A</v>
      </c>
    </row>
    <row r="883" spans="1:13" x14ac:dyDescent="0.25">
      <c r="A883">
        <v>3</v>
      </c>
      <c r="B883" t="s">
        <v>2221</v>
      </c>
      <c r="C883" t="s">
        <v>2244</v>
      </c>
      <c r="D883" t="s">
        <v>2338</v>
      </c>
      <c r="E883" t="s">
        <v>2270</v>
      </c>
      <c r="G883" t="s">
        <v>2255</v>
      </c>
      <c r="H883" t="s">
        <v>170</v>
      </c>
      <c r="I883" t="s">
        <v>1707</v>
      </c>
      <c r="J883" s="99">
        <v>0.21686057480000001</v>
      </c>
      <c r="K883" t="s">
        <v>2358</v>
      </c>
      <c r="L883" t="e">
        <v>#N/A</v>
      </c>
      <c r="M883" t="e">
        <f t="shared" si="13"/>
        <v>#N/A</v>
      </c>
    </row>
    <row r="884" spans="1:13" x14ac:dyDescent="0.25">
      <c r="A884">
        <v>3</v>
      </c>
      <c r="B884" t="s">
        <v>2221</v>
      </c>
      <c r="C884" t="s">
        <v>2244</v>
      </c>
      <c r="D884" t="s">
        <v>2338</v>
      </c>
      <c r="E884" t="s">
        <v>2270</v>
      </c>
      <c r="G884" t="s">
        <v>2255</v>
      </c>
      <c r="H884" t="s">
        <v>170</v>
      </c>
      <c r="I884" t="s">
        <v>1708</v>
      </c>
      <c r="J884" s="99">
        <v>3.2508420000000002E-4</v>
      </c>
      <c r="K884" t="s">
        <v>2358</v>
      </c>
      <c r="L884" t="e">
        <v>#N/A</v>
      </c>
      <c r="M884" t="e">
        <f t="shared" si="13"/>
        <v>#N/A</v>
      </c>
    </row>
    <row r="885" spans="1:13" x14ac:dyDescent="0.25">
      <c r="A885">
        <v>3</v>
      </c>
      <c r="B885" t="s">
        <v>2221</v>
      </c>
      <c r="C885" t="s">
        <v>2244</v>
      </c>
      <c r="D885" t="s">
        <v>2338</v>
      </c>
      <c r="E885" t="s">
        <v>2270</v>
      </c>
      <c r="G885" t="s">
        <v>2255</v>
      </c>
      <c r="H885" t="s">
        <v>170</v>
      </c>
      <c r="I885" t="s">
        <v>1709</v>
      </c>
      <c r="J885" s="99">
        <v>3.0766898999999999E-3</v>
      </c>
      <c r="K885" t="s">
        <v>2358</v>
      </c>
      <c r="L885" t="e">
        <v>#N/A</v>
      </c>
      <c r="M885" t="e">
        <f t="shared" si="13"/>
        <v>#N/A</v>
      </c>
    </row>
    <row r="886" spans="1:13" x14ac:dyDescent="0.25">
      <c r="A886">
        <v>3</v>
      </c>
      <c r="B886" t="s">
        <v>2221</v>
      </c>
      <c r="C886" t="s">
        <v>2244</v>
      </c>
      <c r="D886" t="s">
        <v>2338</v>
      </c>
      <c r="E886" t="s">
        <v>2302</v>
      </c>
      <c r="G886" t="s">
        <v>2247</v>
      </c>
      <c r="H886" t="s">
        <v>170</v>
      </c>
      <c r="I886" t="s">
        <v>1705</v>
      </c>
      <c r="J886" s="99">
        <v>6.51959488E-2</v>
      </c>
      <c r="K886" t="s">
        <v>2359</v>
      </c>
      <c r="L886" t="e">
        <v>#N/A</v>
      </c>
      <c r="M886" t="e">
        <f t="shared" si="13"/>
        <v>#N/A</v>
      </c>
    </row>
    <row r="887" spans="1:13" x14ac:dyDescent="0.25">
      <c r="A887">
        <v>3</v>
      </c>
      <c r="B887" t="s">
        <v>2221</v>
      </c>
      <c r="C887" t="s">
        <v>2244</v>
      </c>
      <c r="D887" t="s">
        <v>2338</v>
      </c>
      <c r="E887" t="s">
        <v>2302</v>
      </c>
      <c r="G887" t="s">
        <v>2247</v>
      </c>
      <c r="H887" t="s">
        <v>170</v>
      </c>
      <c r="I887" t="s">
        <v>1707</v>
      </c>
      <c r="J887" s="99">
        <v>6.2460083399999998E-2</v>
      </c>
      <c r="K887" t="s">
        <v>2359</v>
      </c>
      <c r="L887" t="e">
        <v>#N/A</v>
      </c>
      <c r="M887" t="e">
        <f t="shared" si="13"/>
        <v>#N/A</v>
      </c>
    </row>
    <row r="888" spans="1:13" x14ac:dyDescent="0.25">
      <c r="A888">
        <v>3</v>
      </c>
      <c r="B888" t="s">
        <v>2221</v>
      </c>
      <c r="C888" t="s">
        <v>2244</v>
      </c>
      <c r="D888" t="s">
        <v>2338</v>
      </c>
      <c r="E888" t="s">
        <v>2302</v>
      </c>
      <c r="G888" t="s">
        <v>2247</v>
      </c>
      <c r="H888" t="s">
        <v>170</v>
      </c>
      <c r="I888" t="s">
        <v>1708</v>
      </c>
      <c r="J888" s="99">
        <v>8.304664E-4</v>
      </c>
      <c r="K888" t="s">
        <v>2359</v>
      </c>
      <c r="L888" t="e">
        <v>#N/A</v>
      </c>
      <c r="M888" t="e">
        <f t="shared" si="13"/>
        <v>#N/A</v>
      </c>
    </row>
    <row r="889" spans="1:13" x14ac:dyDescent="0.25">
      <c r="A889">
        <v>3</v>
      </c>
      <c r="B889" t="s">
        <v>2221</v>
      </c>
      <c r="C889" t="s">
        <v>2244</v>
      </c>
      <c r="D889" t="s">
        <v>2338</v>
      </c>
      <c r="E889" t="s">
        <v>2302</v>
      </c>
      <c r="G889" t="s">
        <v>2247</v>
      </c>
      <c r="H889" t="s">
        <v>170</v>
      </c>
      <c r="I889" t="s">
        <v>1709</v>
      </c>
      <c r="J889" s="99">
        <v>1.9053989999999999E-3</v>
      </c>
      <c r="K889" t="s">
        <v>2359</v>
      </c>
      <c r="L889" t="e">
        <v>#N/A</v>
      </c>
      <c r="M889" t="e">
        <f t="shared" si="13"/>
        <v>#N/A</v>
      </c>
    </row>
    <row r="890" spans="1:13" x14ac:dyDescent="0.25">
      <c r="A890">
        <v>3</v>
      </c>
      <c r="B890" t="s">
        <v>2221</v>
      </c>
      <c r="C890" t="s">
        <v>2244</v>
      </c>
      <c r="D890" t="s">
        <v>2338</v>
      </c>
      <c r="E890" t="s">
        <v>2302</v>
      </c>
      <c r="G890" t="s">
        <v>2249</v>
      </c>
      <c r="H890" t="s">
        <v>170</v>
      </c>
      <c r="I890" t="s">
        <v>1705</v>
      </c>
      <c r="J890" s="99">
        <v>6.7474301900000005E-2</v>
      </c>
      <c r="K890" t="s">
        <v>2360</v>
      </c>
      <c r="L890" t="e">
        <v>#N/A</v>
      </c>
      <c r="M890" t="e">
        <f t="shared" si="13"/>
        <v>#N/A</v>
      </c>
    </row>
    <row r="891" spans="1:13" x14ac:dyDescent="0.25">
      <c r="A891">
        <v>3</v>
      </c>
      <c r="B891" t="s">
        <v>2221</v>
      </c>
      <c r="C891" t="s">
        <v>2244</v>
      </c>
      <c r="D891" t="s">
        <v>2338</v>
      </c>
      <c r="E891" t="s">
        <v>2302</v>
      </c>
      <c r="G891" t="s">
        <v>2249</v>
      </c>
      <c r="H891" t="s">
        <v>170</v>
      </c>
      <c r="I891" t="s">
        <v>1707</v>
      </c>
      <c r="J891" s="99">
        <v>6.4642828299999996E-2</v>
      </c>
      <c r="K891" t="s">
        <v>2360</v>
      </c>
      <c r="L891" t="e">
        <v>#N/A</v>
      </c>
      <c r="M891" t="e">
        <f t="shared" si="13"/>
        <v>#N/A</v>
      </c>
    </row>
    <row r="892" spans="1:13" x14ac:dyDescent="0.25">
      <c r="A892">
        <v>3</v>
      </c>
      <c r="B892" t="s">
        <v>2221</v>
      </c>
      <c r="C892" t="s">
        <v>2244</v>
      </c>
      <c r="D892" t="s">
        <v>2338</v>
      </c>
      <c r="E892" t="s">
        <v>2302</v>
      </c>
      <c r="G892" t="s">
        <v>2249</v>
      </c>
      <c r="H892" t="s">
        <v>170</v>
      </c>
      <c r="I892" t="s">
        <v>1708</v>
      </c>
      <c r="J892" s="99">
        <v>8.5948800000000005E-4</v>
      </c>
      <c r="K892" t="s">
        <v>2360</v>
      </c>
      <c r="L892" t="e">
        <v>#N/A</v>
      </c>
      <c r="M892" t="e">
        <f t="shared" si="13"/>
        <v>#N/A</v>
      </c>
    </row>
    <row r="893" spans="1:13" x14ac:dyDescent="0.25">
      <c r="A893">
        <v>3</v>
      </c>
      <c r="B893" t="s">
        <v>2221</v>
      </c>
      <c r="C893" t="s">
        <v>2244</v>
      </c>
      <c r="D893" t="s">
        <v>2338</v>
      </c>
      <c r="E893" t="s">
        <v>2302</v>
      </c>
      <c r="G893" t="s">
        <v>2249</v>
      </c>
      <c r="H893" t="s">
        <v>170</v>
      </c>
      <c r="I893" t="s">
        <v>1709</v>
      </c>
      <c r="J893" s="99">
        <v>1.9719855000000001E-3</v>
      </c>
      <c r="K893" t="s">
        <v>2360</v>
      </c>
      <c r="L893" t="e">
        <v>#N/A</v>
      </c>
      <c r="M893" t="e">
        <f t="shared" si="13"/>
        <v>#N/A</v>
      </c>
    </row>
    <row r="894" spans="1:13" x14ac:dyDescent="0.25">
      <c r="A894">
        <v>3</v>
      </c>
      <c r="B894" t="s">
        <v>2221</v>
      </c>
      <c r="C894" t="s">
        <v>2244</v>
      </c>
      <c r="D894" t="s">
        <v>2338</v>
      </c>
      <c r="E894" t="s">
        <v>2302</v>
      </c>
      <c r="G894" t="s">
        <v>2251</v>
      </c>
      <c r="H894" t="s">
        <v>170</v>
      </c>
      <c r="I894" t="s">
        <v>1705</v>
      </c>
      <c r="J894" s="99">
        <v>7.59743113E-2</v>
      </c>
      <c r="K894" t="s">
        <v>2361</v>
      </c>
      <c r="L894" t="e">
        <v>#N/A</v>
      </c>
      <c r="M894" t="e">
        <f t="shared" si="13"/>
        <v>#N/A</v>
      </c>
    </row>
    <row r="895" spans="1:13" x14ac:dyDescent="0.25">
      <c r="A895">
        <v>3</v>
      </c>
      <c r="B895" t="s">
        <v>2221</v>
      </c>
      <c r="C895" t="s">
        <v>2244</v>
      </c>
      <c r="D895" t="s">
        <v>2338</v>
      </c>
      <c r="E895" t="s">
        <v>2302</v>
      </c>
      <c r="G895" t="s">
        <v>2251</v>
      </c>
      <c r="H895" t="s">
        <v>170</v>
      </c>
      <c r="I895" t="s">
        <v>1707</v>
      </c>
      <c r="J895" s="99">
        <v>7.2786145600000005E-2</v>
      </c>
      <c r="K895" t="s">
        <v>2361</v>
      </c>
      <c r="L895" t="e">
        <v>#N/A</v>
      </c>
      <c r="M895" t="e">
        <f t="shared" si="13"/>
        <v>#N/A</v>
      </c>
    </row>
    <row r="896" spans="1:13" x14ac:dyDescent="0.25">
      <c r="A896">
        <v>3</v>
      </c>
      <c r="B896" t="s">
        <v>2221</v>
      </c>
      <c r="C896" t="s">
        <v>2244</v>
      </c>
      <c r="D896" t="s">
        <v>2338</v>
      </c>
      <c r="E896" t="s">
        <v>2302</v>
      </c>
      <c r="G896" t="s">
        <v>2251</v>
      </c>
      <c r="H896" t="s">
        <v>170</v>
      </c>
      <c r="I896" t="s">
        <v>1708</v>
      </c>
      <c r="J896" s="99">
        <v>9.6776119999999999E-4</v>
      </c>
      <c r="K896" t="s">
        <v>2361</v>
      </c>
      <c r="L896" t="e">
        <v>#N/A</v>
      </c>
      <c r="M896" t="e">
        <f t="shared" si="13"/>
        <v>#N/A</v>
      </c>
    </row>
    <row r="897" spans="1:13" x14ac:dyDescent="0.25">
      <c r="A897">
        <v>3</v>
      </c>
      <c r="B897" t="s">
        <v>2221</v>
      </c>
      <c r="C897" t="s">
        <v>2244</v>
      </c>
      <c r="D897" t="s">
        <v>2338</v>
      </c>
      <c r="E897" t="s">
        <v>2302</v>
      </c>
      <c r="G897" t="s">
        <v>2251</v>
      </c>
      <c r="H897" t="s">
        <v>170</v>
      </c>
      <c r="I897" t="s">
        <v>1709</v>
      </c>
      <c r="J897" s="99">
        <v>2.2204045000000002E-3</v>
      </c>
      <c r="K897" t="s">
        <v>2361</v>
      </c>
      <c r="L897" t="e">
        <v>#N/A</v>
      </c>
      <c r="M897" t="e">
        <f t="shared" si="13"/>
        <v>#N/A</v>
      </c>
    </row>
    <row r="898" spans="1:13" x14ac:dyDescent="0.25">
      <c r="A898">
        <v>3</v>
      </c>
      <c r="B898" t="s">
        <v>2221</v>
      </c>
      <c r="C898" t="s">
        <v>2244</v>
      </c>
      <c r="D898" t="s">
        <v>2338</v>
      </c>
      <c r="E898" t="s">
        <v>2302</v>
      </c>
      <c r="G898" t="s">
        <v>2261</v>
      </c>
      <c r="H898" t="s">
        <v>170</v>
      </c>
      <c r="I898" t="s">
        <v>1705</v>
      </c>
      <c r="J898" s="99">
        <v>8.4386691799999997E-2</v>
      </c>
      <c r="K898" t="s">
        <v>2362</v>
      </c>
      <c r="L898" t="e">
        <v>#N/A</v>
      </c>
      <c r="M898" t="e">
        <f t="shared" si="13"/>
        <v>#N/A</v>
      </c>
    </row>
    <row r="899" spans="1:13" x14ac:dyDescent="0.25">
      <c r="A899">
        <v>3</v>
      </c>
      <c r="B899" t="s">
        <v>2221</v>
      </c>
      <c r="C899" t="s">
        <v>2244</v>
      </c>
      <c r="D899" t="s">
        <v>2338</v>
      </c>
      <c r="E899" t="s">
        <v>2302</v>
      </c>
      <c r="G899" t="s">
        <v>2261</v>
      </c>
      <c r="H899" t="s">
        <v>170</v>
      </c>
      <c r="I899" t="s">
        <v>1707</v>
      </c>
      <c r="J899" s="99">
        <v>8.0845511199999998E-2</v>
      </c>
      <c r="K899" t="s">
        <v>2362</v>
      </c>
      <c r="L899" t="e">
        <v>#N/A</v>
      </c>
      <c r="M899" t="e">
        <f t="shared" ref="M899:M962" si="14">I899&amp;L899</f>
        <v>#N/A</v>
      </c>
    </row>
    <row r="900" spans="1:13" x14ac:dyDescent="0.25">
      <c r="A900">
        <v>3</v>
      </c>
      <c r="B900" t="s">
        <v>2221</v>
      </c>
      <c r="C900" t="s">
        <v>2244</v>
      </c>
      <c r="D900" t="s">
        <v>2338</v>
      </c>
      <c r="E900" t="s">
        <v>2302</v>
      </c>
      <c r="G900" t="s">
        <v>2261</v>
      </c>
      <c r="H900" t="s">
        <v>170</v>
      </c>
      <c r="I900" t="s">
        <v>1708</v>
      </c>
      <c r="J900" s="99">
        <v>1.0749182000000001E-3</v>
      </c>
      <c r="K900" t="s">
        <v>2362</v>
      </c>
      <c r="L900" t="e">
        <v>#N/A</v>
      </c>
      <c r="M900" t="e">
        <f t="shared" si="14"/>
        <v>#N/A</v>
      </c>
    </row>
    <row r="901" spans="1:13" x14ac:dyDescent="0.25">
      <c r="A901">
        <v>3</v>
      </c>
      <c r="B901" t="s">
        <v>2221</v>
      </c>
      <c r="C901" t="s">
        <v>2244</v>
      </c>
      <c r="D901" t="s">
        <v>2338</v>
      </c>
      <c r="E901" t="s">
        <v>2302</v>
      </c>
      <c r="G901" t="s">
        <v>2261</v>
      </c>
      <c r="H901" t="s">
        <v>170</v>
      </c>
      <c r="I901" t="s">
        <v>1709</v>
      </c>
      <c r="J901" s="99">
        <v>2.4662624E-3</v>
      </c>
      <c r="K901" t="s">
        <v>2362</v>
      </c>
      <c r="L901" t="e">
        <v>#N/A</v>
      </c>
      <c r="M901" t="e">
        <f t="shared" si="14"/>
        <v>#N/A</v>
      </c>
    </row>
    <row r="902" spans="1:13" x14ac:dyDescent="0.25">
      <c r="A902">
        <v>3</v>
      </c>
      <c r="B902" t="s">
        <v>2221</v>
      </c>
      <c r="C902" t="s">
        <v>2244</v>
      </c>
      <c r="D902" t="s">
        <v>2338</v>
      </c>
      <c r="E902" t="s">
        <v>2302</v>
      </c>
      <c r="G902" t="s">
        <v>2255</v>
      </c>
      <c r="H902" t="s">
        <v>170</v>
      </c>
      <c r="I902" t="s">
        <v>1705</v>
      </c>
      <c r="J902" s="99">
        <v>0.1009485659</v>
      </c>
      <c r="K902" t="s">
        <v>2363</v>
      </c>
      <c r="L902" t="e">
        <v>#N/A</v>
      </c>
      <c r="M902" t="e">
        <f t="shared" si="14"/>
        <v>#N/A</v>
      </c>
    </row>
    <row r="903" spans="1:13" x14ac:dyDescent="0.25">
      <c r="A903">
        <v>3</v>
      </c>
      <c r="B903" t="s">
        <v>2221</v>
      </c>
      <c r="C903" t="s">
        <v>2244</v>
      </c>
      <c r="D903" t="s">
        <v>2338</v>
      </c>
      <c r="E903" t="s">
        <v>2302</v>
      </c>
      <c r="G903" t="s">
        <v>2255</v>
      </c>
      <c r="H903" t="s">
        <v>170</v>
      </c>
      <c r="I903" t="s">
        <v>1707</v>
      </c>
      <c r="J903" s="99">
        <v>9.6712387299999994E-2</v>
      </c>
      <c r="K903" t="s">
        <v>2363</v>
      </c>
      <c r="L903" t="e">
        <v>#N/A</v>
      </c>
      <c r="M903" t="e">
        <f t="shared" si="14"/>
        <v>#N/A</v>
      </c>
    </row>
    <row r="904" spans="1:13" x14ac:dyDescent="0.25">
      <c r="A904">
        <v>3</v>
      </c>
      <c r="B904" t="s">
        <v>2221</v>
      </c>
      <c r="C904" t="s">
        <v>2244</v>
      </c>
      <c r="D904" t="s">
        <v>2338</v>
      </c>
      <c r="E904" t="s">
        <v>2302</v>
      </c>
      <c r="G904" t="s">
        <v>2255</v>
      </c>
      <c r="H904" t="s">
        <v>170</v>
      </c>
      <c r="I904" t="s">
        <v>1708</v>
      </c>
      <c r="J904" s="99">
        <v>1.2858834E-3</v>
      </c>
      <c r="K904" t="s">
        <v>2363</v>
      </c>
      <c r="L904" t="e">
        <v>#N/A</v>
      </c>
      <c r="M904" t="e">
        <f t="shared" si="14"/>
        <v>#N/A</v>
      </c>
    </row>
    <row r="905" spans="1:13" x14ac:dyDescent="0.25">
      <c r="A905">
        <v>3</v>
      </c>
      <c r="B905" t="s">
        <v>2221</v>
      </c>
      <c r="C905" t="s">
        <v>2244</v>
      </c>
      <c r="D905" t="s">
        <v>2338</v>
      </c>
      <c r="E905" t="s">
        <v>2302</v>
      </c>
      <c r="G905" t="s">
        <v>2255</v>
      </c>
      <c r="H905" t="s">
        <v>170</v>
      </c>
      <c r="I905" t="s">
        <v>1709</v>
      </c>
      <c r="J905" s="99">
        <v>2.9502953E-3</v>
      </c>
      <c r="K905" t="s">
        <v>2363</v>
      </c>
      <c r="L905" t="e">
        <v>#N/A</v>
      </c>
      <c r="M905" t="e">
        <f t="shared" si="14"/>
        <v>#N/A</v>
      </c>
    </row>
    <row r="906" spans="1:13" x14ac:dyDescent="0.25">
      <c r="A906">
        <v>3</v>
      </c>
      <c r="B906" t="s">
        <v>2221</v>
      </c>
      <c r="C906" t="s">
        <v>2244</v>
      </c>
      <c r="D906" t="s">
        <v>2338</v>
      </c>
      <c r="E906" t="s">
        <v>2308</v>
      </c>
      <c r="G906" t="s">
        <v>2247</v>
      </c>
      <c r="H906" t="s">
        <v>170</v>
      </c>
      <c r="I906" t="s">
        <v>1705</v>
      </c>
      <c r="J906" s="99">
        <v>9.2597176999999996E-3</v>
      </c>
      <c r="K906" t="s">
        <v>2364</v>
      </c>
      <c r="L906" t="e">
        <v>#N/A</v>
      </c>
      <c r="M906" t="e">
        <f t="shared" si="14"/>
        <v>#N/A</v>
      </c>
    </row>
    <row r="907" spans="1:13" x14ac:dyDescent="0.25">
      <c r="A907">
        <v>3</v>
      </c>
      <c r="B907" t="s">
        <v>2221</v>
      </c>
      <c r="C907" t="s">
        <v>2244</v>
      </c>
      <c r="D907" t="s">
        <v>2338</v>
      </c>
      <c r="E907" t="s">
        <v>2308</v>
      </c>
      <c r="G907" t="s">
        <v>2247</v>
      </c>
      <c r="H907" t="s">
        <v>170</v>
      </c>
      <c r="I907" t="s">
        <v>1707</v>
      </c>
      <c r="J907" s="99">
        <v>8.9923360999999997E-3</v>
      </c>
      <c r="K907" t="s">
        <v>2364</v>
      </c>
      <c r="L907" t="e">
        <v>#N/A</v>
      </c>
      <c r="M907" t="e">
        <f t="shared" si="14"/>
        <v>#N/A</v>
      </c>
    </row>
    <row r="908" spans="1:13" x14ac:dyDescent="0.25">
      <c r="A908">
        <v>3</v>
      </c>
      <c r="B908" t="s">
        <v>2221</v>
      </c>
      <c r="C908" t="s">
        <v>2244</v>
      </c>
      <c r="D908" t="s">
        <v>2338</v>
      </c>
      <c r="E908" t="s">
        <v>2308</v>
      </c>
      <c r="G908" t="s">
        <v>2247</v>
      </c>
      <c r="H908" t="s">
        <v>170</v>
      </c>
      <c r="I908" t="s">
        <v>1708</v>
      </c>
      <c r="J908" s="99">
        <v>2.5002580000000002E-4</v>
      </c>
      <c r="K908" t="s">
        <v>2364</v>
      </c>
      <c r="L908" t="e">
        <v>#N/A</v>
      </c>
      <c r="M908" t="e">
        <f t="shared" si="14"/>
        <v>#N/A</v>
      </c>
    </row>
    <row r="909" spans="1:13" x14ac:dyDescent="0.25">
      <c r="A909">
        <v>3</v>
      </c>
      <c r="B909" t="s">
        <v>2221</v>
      </c>
      <c r="C909" t="s">
        <v>2244</v>
      </c>
      <c r="D909" t="s">
        <v>2338</v>
      </c>
      <c r="E909" t="s">
        <v>2308</v>
      </c>
      <c r="G909" t="s">
        <v>2247</v>
      </c>
      <c r="H909" t="s">
        <v>170</v>
      </c>
      <c r="I909" t="s">
        <v>1709</v>
      </c>
      <c r="J909" s="99">
        <v>1.7355800000000001E-5</v>
      </c>
      <c r="K909" t="s">
        <v>2364</v>
      </c>
      <c r="L909" t="e">
        <v>#N/A</v>
      </c>
      <c r="M909" t="e">
        <f t="shared" si="14"/>
        <v>#N/A</v>
      </c>
    </row>
    <row r="910" spans="1:13" x14ac:dyDescent="0.25">
      <c r="A910">
        <v>3</v>
      </c>
      <c r="B910" t="s">
        <v>2221</v>
      </c>
      <c r="C910" t="s">
        <v>2244</v>
      </c>
      <c r="D910" t="s">
        <v>2338</v>
      </c>
      <c r="E910" t="s">
        <v>2308</v>
      </c>
      <c r="G910" t="s">
        <v>2249</v>
      </c>
      <c r="H910" t="s">
        <v>170</v>
      </c>
      <c r="I910" t="s">
        <v>1705</v>
      </c>
      <c r="J910" s="99">
        <v>9.5833099999999994E-3</v>
      </c>
      <c r="K910" t="s">
        <v>2365</v>
      </c>
      <c r="L910" t="e">
        <v>#N/A</v>
      </c>
      <c r="M910" t="e">
        <f t="shared" si="14"/>
        <v>#N/A</v>
      </c>
    </row>
    <row r="911" spans="1:13" x14ac:dyDescent="0.25">
      <c r="A911">
        <v>3</v>
      </c>
      <c r="B911" t="s">
        <v>2221</v>
      </c>
      <c r="C911" t="s">
        <v>2244</v>
      </c>
      <c r="D911" t="s">
        <v>2338</v>
      </c>
      <c r="E911" t="s">
        <v>2308</v>
      </c>
      <c r="G911" t="s">
        <v>2249</v>
      </c>
      <c r="H911" t="s">
        <v>170</v>
      </c>
      <c r="I911" t="s">
        <v>1707</v>
      </c>
      <c r="J911" s="99">
        <v>9.3065843999999998E-3</v>
      </c>
      <c r="K911" t="s">
        <v>2365</v>
      </c>
      <c r="L911" t="e">
        <v>#N/A</v>
      </c>
      <c r="M911" t="e">
        <f t="shared" si="14"/>
        <v>#N/A</v>
      </c>
    </row>
    <row r="912" spans="1:13" x14ac:dyDescent="0.25">
      <c r="A912">
        <v>3</v>
      </c>
      <c r="B912" t="s">
        <v>2221</v>
      </c>
      <c r="C912" t="s">
        <v>2244</v>
      </c>
      <c r="D912" t="s">
        <v>2338</v>
      </c>
      <c r="E912" t="s">
        <v>2308</v>
      </c>
      <c r="G912" t="s">
        <v>2249</v>
      </c>
      <c r="H912" t="s">
        <v>170</v>
      </c>
      <c r="I912" t="s">
        <v>1708</v>
      </c>
      <c r="J912" s="99">
        <v>2.5876330000000001E-4</v>
      </c>
      <c r="K912" t="s">
        <v>2365</v>
      </c>
      <c r="L912" t="e">
        <v>#N/A</v>
      </c>
      <c r="M912" t="e">
        <f t="shared" si="14"/>
        <v>#N/A</v>
      </c>
    </row>
    <row r="913" spans="1:13" x14ac:dyDescent="0.25">
      <c r="A913">
        <v>3</v>
      </c>
      <c r="B913" t="s">
        <v>2221</v>
      </c>
      <c r="C913" t="s">
        <v>2244</v>
      </c>
      <c r="D913" t="s">
        <v>2338</v>
      </c>
      <c r="E913" t="s">
        <v>2308</v>
      </c>
      <c r="G913" t="s">
        <v>2249</v>
      </c>
      <c r="H913" t="s">
        <v>170</v>
      </c>
      <c r="I913" t="s">
        <v>1709</v>
      </c>
      <c r="J913" s="99">
        <v>1.7962299999999999E-5</v>
      </c>
      <c r="K913" t="s">
        <v>2365</v>
      </c>
      <c r="L913" t="e">
        <v>#N/A</v>
      </c>
      <c r="M913" t="e">
        <f t="shared" si="14"/>
        <v>#N/A</v>
      </c>
    </row>
    <row r="914" spans="1:13" x14ac:dyDescent="0.25">
      <c r="A914">
        <v>3</v>
      </c>
      <c r="B914" t="s">
        <v>2221</v>
      </c>
      <c r="C914" t="s">
        <v>2244</v>
      </c>
      <c r="D914" t="s">
        <v>2338</v>
      </c>
      <c r="E914" t="s">
        <v>2308</v>
      </c>
      <c r="G914" t="s">
        <v>2251</v>
      </c>
      <c r="H914" t="s">
        <v>170</v>
      </c>
      <c r="I914" t="s">
        <v>1705</v>
      </c>
      <c r="J914" s="99">
        <v>1.07905581E-2</v>
      </c>
      <c r="K914" t="s">
        <v>2366</v>
      </c>
      <c r="L914" t="e">
        <v>#N/A</v>
      </c>
      <c r="M914" t="e">
        <f t="shared" si="14"/>
        <v>#N/A</v>
      </c>
    </row>
    <row r="915" spans="1:13" x14ac:dyDescent="0.25">
      <c r="A915">
        <v>3</v>
      </c>
      <c r="B915" t="s">
        <v>2221</v>
      </c>
      <c r="C915" t="s">
        <v>2244</v>
      </c>
      <c r="D915" t="s">
        <v>2338</v>
      </c>
      <c r="E915" t="s">
        <v>2308</v>
      </c>
      <c r="G915" t="s">
        <v>2251</v>
      </c>
      <c r="H915" t="s">
        <v>170</v>
      </c>
      <c r="I915" t="s">
        <v>1707</v>
      </c>
      <c r="J915" s="99">
        <v>1.04789723E-2</v>
      </c>
      <c r="K915" t="s">
        <v>2366</v>
      </c>
      <c r="L915" t="e">
        <v>#N/A</v>
      </c>
      <c r="M915" t="e">
        <f t="shared" si="14"/>
        <v>#N/A</v>
      </c>
    </row>
    <row r="916" spans="1:13" x14ac:dyDescent="0.25">
      <c r="A916">
        <v>3</v>
      </c>
      <c r="B916" t="s">
        <v>2221</v>
      </c>
      <c r="C916" t="s">
        <v>2244</v>
      </c>
      <c r="D916" t="s">
        <v>2338</v>
      </c>
      <c r="E916" t="s">
        <v>2308</v>
      </c>
      <c r="G916" t="s">
        <v>2251</v>
      </c>
      <c r="H916" t="s">
        <v>170</v>
      </c>
      <c r="I916" t="s">
        <v>1708</v>
      </c>
      <c r="J916" s="99">
        <v>2.9136070000000002E-4</v>
      </c>
      <c r="K916" t="s">
        <v>2366</v>
      </c>
      <c r="L916" t="e">
        <v>#N/A</v>
      </c>
      <c r="M916" t="e">
        <f t="shared" si="14"/>
        <v>#N/A</v>
      </c>
    </row>
    <row r="917" spans="1:13" x14ac:dyDescent="0.25">
      <c r="A917">
        <v>3</v>
      </c>
      <c r="B917" t="s">
        <v>2221</v>
      </c>
      <c r="C917" t="s">
        <v>2244</v>
      </c>
      <c r="D917" t="s">
        <v>2338</v>
      </c>
      <c r="E917" t="s">
        <v>2308</v>
      </c>
      <c r="G917" t="s">
        <v>2251</v>
      </c>
      <c r="H917" t="s">
        <v>170</v>
      </c>
      <c r="I917" t="s">
        <v>1709</v>
      </c>
      <c r="J917" s="99">
        <v>2.0225100000000001E-5</v>
      </c>
      <c r="K917" t="s">
        <v>2366</v>
      </c>
      <c r="L917" t="e">
        <v>#N/A</v>
      </c>
      <c r="M917" t="e">
        <f t="shared" si="14"/>
        <v>#N/A</v>
      </c>
    </row>
    <row r="918" spans="1:13" x14ac:dyDescent="0.25">
      <c r="A918">
        <v>3</v>
      </c>
      <c r="B918" t="s">
        <v>2221</v>
      </c>
      <c r="C918" t="s">
        <v>2244</v>
      </c>
      <c r="D918" t="s">
        <v>2338</v>
      </c>
      <c r="E918" t="s">
        <v>2308</v>
      </c>
      <c r="G918" t="s">
        <v>2261</v>
      </c>
      <c r="H918" t="s">
        <v>170</v>
      </c>
      <c r="I918" t="s">
        <v>1705</v>
      </c>
      <c r="J918" s="99">
        <v>1.1985360400000001E-2</v>
      </c>
      <c r="K918" t="s">
        <v>2367</v>
      </c>
      <c r="L918" t="e">
        <v>#N/A</v>
      </c>
      <c r="M918" t="e">
        <f t="shared" si="14"/>
        <v>#N/A</v>
      </c>
    </row>
    <row r="919" spans="1:13" x14ac:dyDescent="0.25">
      <c r="A919">
        <v>3</v>
      </c>
      <c r="B919" t="s">
        <v>2221</v>
      </c>
      <c r="C919" t="s">
        <v>2244</v>
      </c>
      <c r="D919" t="s">
        <v>2338</v>
      </c>
      <c r="E919" t="s">
        <v>2308</v>
      </c>
      <c r="G919" t="s">
        <v>2261</v>
      </c>
      <c r="H919" t="s">
        <v>170</v>
      </c>
      <c r="I919" t="s">
        <v>1707</v>
      </c>
      <c r="J919" s="99">
        <v>1.1639273800000001E-2</v>
      </c>
      <c r="K919" t="s">
        <v>2367</v>
      </c>
      <c r="L919" t="e">
        <v>#N/A</v>
      </c>
      <c r="M919" t="e">
        <f t="shared" si="14"/>
        <v>#N/A</v>
      </c>
    </row>
    <row r="920" spans="1:13" x14ac:dyDescent="0.25">
      <c r="A920">
        <v>3</v>
      </c>
      <c r="B920" t="s">
        <v>2221</v>
      </c>
      <c r="C920" t="s">
        <v>2244</v>
      </c>
      <c r="D920" t="s">
        <v>2338</v>
      </c>
      <c r="E920" t="s">
        <v>2308</v>
      </c>
      <c r="G920" t="s">
        <v>2261</v>
      </c>
      <c r="H920" t="s">
        <v>170</v>
      </c>
      <c r="I920" t="s">
        <v>1708</v>
      </c>
      <c r="J920" s="99">
        <v>3.2362210000000001E-4</v>
      </c>
      <c r="K920" t="s">
        <v>2367</v>
      </c>
      <c r="L920" t="e">
        <v>#N/A</v>
      </c>
      <c r="M920" t="e">
        <f t="shared" si="14"/>
        <v>#N/A</v>
      </c>
    </row>
    <row r="921" spans="1:13" x14ac:dyDescent="0.25">
      <c r="A921">
        <v>3</v>
      </c>
      <c r="B921" t="s">
        <v>2221</v>
      </c>
      <c r="C921" t="s">
        <v>2244</v>
      </c>
      <c r="D921" t="s">
        <v>2338</v>
      </c>
      <c r="E921" t="s">
        <v>2308</v>
      </c>
      <c r="G921" t="s">
        <v>2261</v>
      </c>
      <c r="H921" t="s">
        <v>170</v>
      </c>
      <c r="I921" t="s">
        <v>1709</v>
      </c>
      <c r="J921" s="99">
        <v>2.2464500000000002E-5</v>
      </c>
      <c r="K921" t="s">
        <v>2367</v>
      </c>
      <c r="L921" t="e">
        <v>#N/A</v>
      </c>
      <c r="M921" t="e">
        <f t="shared" si="14"/>
        <v>#N/A</v>
      </c>
    </row>
    <row r="922" spans="1:13" x14ac:dyDescent="0.25">
      <c r="A922">
        <v>3</v>
      </c>
      <c r="B922" t="s">
        <v>2221</v>
      </c>
      <c r="C922" t="s">
        <v>2244</v>
      </c>
      <c r="D922" t="s">
        <v>2338</v>
      </c>
      <c r="E922" t="s">
        <v>2308</v>
      </c>
      <c r="G922" t="s">
        <v>2255</v>
      </c>
      <c r="H922" t="s">
        <v>170</v>
      </c>
      <c r="I922" t="s">
        <v>1705</v>
      </c>
      <c r="J922" s="99">
        <v>1.43376274E-2</v>
      </c>
      <c r="K922" t="s">
        <v>2368</v>
      </c>
      <c r="L922" t="e">
        <v>#N/A</v>
      </c>
      <c r="M922" t="e">
        <f t="shared" si="14"/>
        <v>#N/A</v>
      </c>
    </row>
    <row r="923" spans="1:13" x14ac:dyDescent="0.25">
      <c r="A923">
        <v>3</v>
      </c>
      <c r="B923" t="s">
        <v>2221</v>
      </c>
      <c r="C923" t="s">
        <v>2244</v>
      </c>
      <c r="D923" t="s">
        <v>2338</v>
      </c>
      <c r="E923" t="s">
        <v>2308</v>
      </c>
      <c r="G923" t="s">
        <v>2255</v>
      </c>
      <c r="H923" t="s">
        <v>170</v>
      </c>
      <c r="I923" t="s">
        <v>1707</v>
      </c>
      <c r="J923" s="99">
        <v>1.39236172E-2</v>
      </c>
      <c r="K923" t="s">
        <v>2368</v>
      </c>
      <c r="L923" t="e">
        <v>#N/A</v>
      </c>
      <c r="M923" t="e">
        <f t="shared" si="14"/>
        <v>#N/A</v>
      </c>
    </row>
    <row r="924" spans="1:13" x14ac:dyDescent="0.25">
      <c r="A924">
        <v>3</v>
      </c>
      <c r="B924" t="s">
        <v>2221</v>
      </c>
      <c r="C924" t="s">
        <v>2244</v>
      </c>
      <c r="D924" t="s">
        <v>2338</v>
      </c>
      <c r="E924" t="s">
        <v>2308</v>
      </c>
      <c r="G924" t="s">
        <v>2255</v>
      </c>
      <c r="H924" t="s">
        <v>170</v>
      </c>
      <c r="I924" t="s">
        <v>1708</v>
      </c>
      <c r="J924" s="99">
        <v>3.8713670000000002E-4</v>
      </c>
      <c r="K924" t="s">
        <v>2368</v>
      </c>
      <c r="L924" t="e">
        <v>#N/A</v>
      </c>
      <c r="M924" t="e">
        <f t="shared" si="14"/>
        <v>#N/A</v>
      </c>
    </row>
    <row r="925" spans="1:13" x14ac:dyDescent="0.25">
      <c r="A925">
        <v>3</v>
      </c>
      <c r="B925" t="s">
        <v>2221</v>
      </c>
      <c r="C925" t="s">
        <v>2244</v>
      </c>
      <c r="D925" t="s">
        <v>2338</v>
      </c>
      <c r="E925" t="s">
        <v>2308</v>
      </c>
      <c r="G925" t="s">
        <v>2255</v>
      </c>
      <c r="H925" t="s">
        <v>170</v>
      </c>
      <c r="I925" t="s">
        <v>1709</v>
      </c>
      <c r="J925" s="99">
        <v>2.6873399999999999E-5</v>
      </c>
      <c r="K925" t="s">
        <v>2368</v>
      </c>
      <c r="L925" t="e">
        <v>#N/A</v>
      </c>
      <c r="M925" t="e">
        <f t="shared" si="14"/>
        <v>#N/A</v>
      </c>
    </row>
    <row r="926" spans="1:13" x14ac:dyDescent="0.25">
      <c r="A926">
        <v>3</v>
      </c>
      <c r="B926" t="s">
        <v>2221</v>
      </c>
      <c r="C926" t="s">
        <v>2244</v>
      </c>
      <c r="D926" t="s">
        <v>2338</v>
      </c>
      <c r="E926" t="s">
        <v>2314</v>
      </c>
      <c r="G926" t="s">
        <v>2247</v>
      </c>
      <c r="H926" t="s">
        <v>170</v>
      </c>
      <c r="I926" t="s">
        <v>1705</v>
      </c>
      <c r="J926" s="99">
        <v>8.2874751699999999E-2</v>
      </c>
      <c r="K926" t="s">
        <v>2369</v>
      </c>
      <c r="L926" t="e">
        <v>#N/A</v>
      </c>
      <c r="M926" t="e">
        <f t="shared" si="14"/>
        <v>#N/A</v>
      </c>
    </row>
    <row r="927" spans="1:13" x14ac:dyDescent="0.25">
      <c r="A927">
        <v>3</v>
      </c>
      <c r="B927" t="s">
        <v>2221</v>
      </c>
      <c r="C927" t="s">
        <v>2244</v>
      </c>
      <c r="D927" t="s">
        <v>2338</v>
      </c>
      <c r="E927" t="s">
        <v>2314</v>
      </c>
      <c r="G927" t="s">
        <v>2247</v>
      </c>
      <c r="H927" t="s">
        <v>170</v>
      </c>
      <c r="I927" t="s">
        <v>1707</v>
      </c>
      <c r="J927" s="99">
        <v>8.1594818099999994E-2</v>
      </c>
      <c r="K927" t="s">
        <v>2369</v>
      </c>
      <c r="L927" t="e">
        <v>#N/A</v>
      </c>
      <c r="M927" t="e">
        <f t="shared" si="14"/>
        <v>#N/A</v>
      </c>
    </row>
    <row r="928" spans="1:13" x14ac:dyDescent="0.25">
      <c r="A928">
        <v>3</v>
      </c>
      <c r="B928" t="s">
        <v>2221</v>
      </c>
      <c r="C928" t="s">
        <v>2244</v>
      </c>
      <c r="D928" t="s">
        <v>2338</v>
      </c>
      <c r="E928" t="s">
        <v>2314</v>
      </c>
      <c r="G928" t="s">
        <v>2247</v>
      </c>
      <c r="H928" t="s">
        <v>170</v>
      </c>
      <c r="I928" t="s">
        <v>1708</v>
      </c>
      <c r="J928" s="99">
        <v>1.223145E-4</v>
      </c>
      <c r="K928" t="s">
        <v>2369</v>
      </c>
      <c r="L928" t="e">
        <v>#N/A</v>
      </c>
      <c r="M928" t="e">
        <f t="shared" si="14"/>
        <v>#N/A</v>
      </c>
    </row>
    <row r="929" spans="1:13" x14ac:dyDescent="0.25">
      <c r="A929">
        <v>3</v>
      </c>
      <c r="B929" t="s">
        <v>2221</v>
      </c>
      <c r="C929" t="s">
        <v>2244</v>
      </c>
      <c r="D929" t="s">
        <v>2338</v>
      </c>
      <c r="E929" t="s">
        <v>2314</v>
      </c>
      <c r="G929" t="s">
        <v>2247</v>
      </c>
      <c r="H929" t="s">
        <v>170</v>
      </c>
      <c r="I929" t="s">
        <v>1709</v>
      </c>
      <c r="J929" s="99">
        <v>1.1576191E-3</v>
      </c>
      <c r="K929" t="s">
        <v>2369</v>
      </c>
      <c r="L929" t="e">
        <v>#N/A</v>
      </c>
      <c r="M929" t="e">
        <f t="shared" si="14"/>
        <v>#N/A</v>
      </c>
    </row>
    <row r="930" spans="1:13" x14ac:dyDescent="0.25">
      <c r="A930">
        <v>3</v>
      </c>
      <c r="B930" t="s">
        <v>2221</v>
      </c>
      <c r="C930" t="s">
        <v>2244</v>
      </c>
      <c r="D930" t="s">
        <v>2338</v>
      </c>
      <c r="E930" t="s">
        <v>2314</v>
      </c>
      <c r="G930" t="s">
        <v>2249</v>
      </c>
      <c r="H930" t="s">
        <v>170</v>
      </c>
      <c r="I930" t="s">
        <v>1705</v>
      </c>
      <c r="J930" s="99">
        <v>7.9751516499999994E-2</v>
      </c>
      <c r="K930" t="s">
        <v>2370</v>
      </c>
      <c r="L930" t="e">
        <v>#N/A</v>
      </c>
      <c r="M930" t="e">
        <f t="shared" si="14"/>
        <v>#N/A</v>
      </c>
    </row>
    <row r="931" spans="1:13" x14ac:dyDescent="0.25">
      <c r="A931">
        <v>3</v>
      </c>
      <c r="B931" t="s">
        <v>2221</v>
      </c>
      <c r="C931" t="s">
        <v>2244</v>
      </c>
      <c r="D931" t="s">
        <v>2338</v>
      </c>
      <c r="E931" t="s">
        <v>2314</v>
      </c>
      <c r="G931" t="s">
        <v>2249</v>
      </c>
      <c r="H931" t="s">
        <v>170</v>
      </c>
      <c r="I931" t="s">
        <v>1707</v>
      </c>
      <c r="J931" s="99">
        <v>7.8519818800000002E-2</v>
      </c>
      <c r="K931" t="s">
        <v>2370</v>
      </c>
      <c r="L931" t="e">
        <v>#N/A</v>
      </c>
      <c r="M931" t="e">
        <f t="shared" si="14"/>
        <v>#N/A</v>
      </c>
    </row>
    <row r="932" spans="1:13" x14ac:dyDescent="0.25">
      <c r="A932">
        <v>3</v>
      </c>
      <c r="B932" t="s">
        <v>2221</v>
      </c>
      <c r="C932" t="s">
        <v>2244</v>
      </c>
      <c r="D932" t="s">
        <v>2338</v>
      </c>
      <c r="E932" t="s">
        <v>2314</v>
      </c>
      <c r="G932" t="s">
        <v>2249</v>
      </c>
      <c r="H932" t="s">
        <v>170</v>
      </c>
      <c r="I932" t="s">
        <v>1708</v>
      </c>
      <c r="J932" s="99">
        <v>1.1770490000000001E-4</v>
      </c>
      <c r="K932" t="s">
        <v>2370</v>
      </c>
      <c r="L932" t="e">
        <v>#N/A</v>
      </c>
      <c r="M932" t="e">
        <f t="shared" si="14"/>
        <v>#N/A</v>
      </c>
    </row>
    <row r="933" spans="1:13" x14ac:dyDescent="0.25">
      <c r="A933">
        <v>3</v>
      </c>
      <c r="B933" t="s">
        <v>2221</v>
      </c>
      <c r="C933" t="s">
        <v>2244</v>
      </c>
      <c r="D933" t="s">
        <v>2338</v>
      </c>
      <c r="E933" t="s">
        <v>2314</v>
      </c>
      <c r="G933" t="s">
        <v>2249</v>
      </c>
      <c r="H933" t="s">
        <v>170</v>
      </c>
      <c r="I933" t="s">
        <v>1709</v>
      </c>
      <c r="J933" s="99">
        <v>1.1139928999999999E-3</v>
      </c>
      <c r="K933" t="s">
        <v>2370</v>
      </c>
      <c r="L933" t="e">
        <v>#N/A</v>
      </c>
      <c r="M933" t="e">
        <f t="shared" si="14"/>
        <v>#N/A</v>
      </c>
    </row>
    <row r="934" spans="1:13" x14ac:dyDescent="0.25">
      <c r="A934">
        <v>3</v>
      </c>
      <c r="B934" t="s">
        <v>2221</v>
      </c>
      <c r="C934" t="s">
        <v>2244</v>
      </c>
      <c r="D934" t="s">
        <v>2338</v>
      </c>
      <c r="E934" t="s">
        <v>2314</v>
      </c>
      <c r="G934" t="s">
        <v>2251</v>
      </c>
      <c r="H934" t="s">
        <v>170</v>
      </c>
      <c r="I934" t="s">
        <v>1705</v>
      </c>
      <c r="J934" s="99">
        <v>8.4527317800000001E-2</v>
      </c>
      <c r="K934" t="s">
        <v>2371</v>
      </c>
      <c r="L934" t="e">
        <v>#N/A</v>
      </c>
      <c r="M934" t="e">
        <f t="shared" si="14"/>
        <v>#N/A</v>
      </c>
    </row>
    <row r="935" spans="1:13" x14ac:dyDescent="0.25">
      <c r="A935">
        <v>3</v>
      </c>
      <c r="B935" t="s">
        <v>2221</v>
      </c>
      <c r="C935" t="s">
        <v>2244</v>
      </c>
      <c r="D935" t="s">
        <v>2338</v>
      </c>
      <c r="E935" t="s">
        <v>2314</v>
      </c>
      <c r="G935" t="s">
        <v>2251</v>
      </c>
      <c r="H935" t="s">
        <v>170</v>
      </c>
      <c r="I935" t="s">
        <v>1707</v>
      </c>
      <c r="J935" s="99">
        <v>8.3221861699999997E-2</v>
      </c>
      <c r="K935" t="s">
        <v>2371</v>
      </c>
      <c r="L935" t="e">
        <v>#N/A</v>
      </c>
      <c r="M935" t="e">
        <f t="shared" si="14"/>
        <v>#N/A</v>
      </c>
    </row>
    <row r="936" spans="1:13" x14ac:dyDescent="0.25">
      <c r="A936">
        <v>3</v>
      </c>
      <c r="B936" t="s">
        <v>2221</v>
      </c>
      <c r="C936" t="s">
        <v>2244</v>
      </c>
      <c r="D936" t="s">
        <v>2338</v>
      </c>
      <c r="E936" t="s">
        <v>2314</v>
      </c>
      <c r="G936" t="s">
        <v>2251</v>
      </c>
      <c r="H936" t="s">
        <v>170</v>
      </c>
      <c r="I936" t="s">
        <v>1708</v>
      </c>
      <c r="J936" s="99">
        <v>1.247535E-4</v>
      </c>
      <c r="K936" t="s">
        <v>2371</v>
      </c>
      <c r="L936" t="e">
        <v>#N/A</v>
      </c>
      <c r="M936" t="e">
        <f t="shared" si="14"/>
        <v>#N/A</v>
      </c>
    </row>
    <row r="937" spans="1:13" x14ac:dyDescent="0.25">
      <c r="A937">
        <v>3</v>
      </c>
      <c r="B937" t="s">
        <v>2221</v>
      </c>
      <c r="C937" t="s">
        <v>2244</v>
      </c>
      <c r="D937" t="s">
        <v>2338</v>
      </c>
      <c r="E937" t="s">
        <v>2314</v>
      </c>
      <c r="G937" t="s">
        <v>2251</v>
      </c>
      <c r="H937" t="s">
        <v>170</v>
      </c>
      <c r="I937" t="s">
        <v>1709</v>
      </c>
      <c r="J937" s="99">
        <v>1.1807027000000001E-3</v>
      </c>
      <c r="K937" t="s">
        <v>2371</v>
      </c>
      <c r="L937" t="e">
        <v>#N/A</v>
      </c>
      <c r="M937" t="e">
        <f t="shared" si="14"/>
        <v>#N/A</v>
      </c>
    </row>
    <row r="938" spans="1:13" x14ac:dyDescent="0.25">
      <c r="A938">
        <v>3</v>
      </c>
      <c r="B938" t="s">
        <v>2221</v>
      </c>
      <c r="C938" t="s">
        <v>2244</v>
      </c>
      <c r="D938" t="s">
        <v>2338</v>
      </c>
      <c r="E938" t="s">
        <v>2314</v>
      </c>
      <c r="G938" t="s">
        <v>2261</v>
      </c>
      <c r="H938" t="s">
        <v>170</v>
      </c>
      <c r="I938" t="s">
        <v>1705</v>
      </c>
      <c r="J938" s="99">
        <v>0.1039159294</v>
      </c>
      <c r="K938" t="s">
        <v>2372</v>
      </c>
      <c r="L938" t="e">
        <v>#N/A</v>
      </c>
      <c r="M938" t="e">
        <f t="shared" si="14"/>
        <v>#N/A</v>
      </c>
    </row>
    <row r="939" spans="1:13" x14ac:dyDescent="0.25">
      <c r="A939">
        <v>3</v>
      </c>
      <c r="B939" t="s">
        <v>2221</v>
      </c>
      <c r="C939" t="s">
        <v>2244</v>
      </c>
      <c r="D939" t="s">
        <v>2338</v>
      </c>
      <c r="E939" t="s">
        <v>2314</v>
      </c>
      <c r="G939" t="s">
        <v>2261</v>
      </c>
      <c r="H939" t="s">
        <v>170</v>
      </c>
      <c r="I939" t="s">
        <v>1707</v>
      </c>
      <c r="J939" s="99">
        <v>0.10231103179999999</v>
      </c>
      <c r="K939" t="s">
        <v>2372</v>
      </c>
      <c r="L939" t="e">
        <v>#N/A</v>
      </c>
      <c r="M939" t="e">
        <f t="shared" si="14"/>
        <v>#N/A</v>
      </c>
    </row>
    <row r="940" spans="1:13" x14ac:dyDescent="0.25">
      <c r="A940">
        <v>3</v>
      </c>
      <c r="B940" t="s">
        <v>2221</v>
      </c>
      <c r="C940" t="s">
        <v>2244</v>
      </c>
      <c r="D940" t="s">
        <v>2338</v>
      </c>
      <c r="E940" t="s">
        <v>2314</v>
      </c>
      <c r="G940" t="s">
        <v>2261</v>
      </c>
      <c r="H940" t="s">
        <v>170</v>
      </c>
      <c r="I940" t="s">
        <v>1708</v>
      </c>
      <c r="J940" s="99">
        <v>1.5336909999999999E-4</v>
      </c>
      <c r="K940" t="s">
        <v>2372</v>
      </c>
      <c r="L940" t="e">
        <v>#N/A</v>
      </c>
      <c r="M940" t="e">
        <f t="shared" si="14"/>
        <v>#N/A</v>
      </c>
    </row>
    <row r="941" spans="1:13" x14ac:dyDescent="0.25">
      <c r="A941">
        <v>3</v>
      </c>
      <c r="B941" t="s">
        <v>2221</v>
      </c>
      <c r="C941" t="s">
        <v>2244</v>
      </c>
      <c r="D941" t="s">
        <v>2338</v>
      </c>
      <c r="E941" t="s">
        <v>2314</v>
      </c>
      <c r="G941" t="s">
        <v>2261</v>
      </c>
      <c r="H941" t="s">
        <v>170</v>
      </c>
      <c r="I941" t="s">
        <v>1709</v>
      </c>
      <c r="J941" s="99">
        <v>1.4515286000000001E-3</v>
      </c>
      <c r="K941" t="s">
        <v>2372</v>
      </c>
      <c r="L941" t="e">
        <v>#N/A</v>
      </c>
      <c r="M941" t="e">
        <f t="shared" si="14"/>
        <v>#N/A</v>
      </c>
    </row>
    <row r="942" spans="1:13" x14ac:dyDescent="0.25">
      <c r="A942">
        <v>3</v>
      </c>
      <c r="B942" t="s">
        <v>2221</v>
      </c>
      <c r="C942" t="s">
        <v>2244</v>
      </c>
      <c r="D942" t="s">
        <v>2338</v>
      </c>
      <c r="E942" t="s">
        <v>2314</v>
      </c>
      <c r="G942" t="s">
        <v>2255</v>
      </c>
      <c r="H942" t="s">
        <v>170</v>
      </c>
      <c r="I942" t="s">
        <v>1705</v>
      </c>
      <c r="J942" s="99">
        <v>0.1152706292</v>
      </c>
      <c r="K942" t="s">
        <v>2373</v>
      </c>
      <c r="L942" t="e">
        <v>#N/A</v>
      </c>
      <c r="M942" t="e">
        <f t="shared" si="14"/>
        <v>#N/A</v>
      </c>
    </row>
    <row r="943" spans="1:13" x14ac:dyDescent="0.25">
      <c r="A943">
        <v>3</v>
      </c>
      <c r="B943" t="s">
        <v>2221</v>
      </c>
      <c r="C943" t="s">
        <v>2244</v>
      </c>
      <c r="D943" t="s">
        <v>2338</v>
      </c>
      <c r="E943" t="s">
        <v>2314</v>
      </c>
      <c r="G943" t="s">
        <v>2255</v>
      </c>
      <c r="H943" t="s">
        <v>170</v>
      </c>
      <c r="I943" t="s">
        <v>1707</v>
      </c>
      <c r="J943" s="99">
        <v>0.11349036749999999</v>
      </c>
      <c r="K943" t="s">
        <v>2373</v>
      </c>
      <c r="L943" t="e">
        <v>#N/A</v>
      </c>
      <c r="M943" t="e">
        <f t="shared" si="14"/>
        <v>#N/A</v>
      </c>
    </row>
    <row r="944" spans="1:13" x14ac:dyDescent="0.25">
      <c r="A944">
        <v>3</v>
      </c>
      <c r="B944" t="s">
        <v>2221</v>
      </c>
      <c r="C944" t="s">
        <v>2244</v>
      </c>
      <c r="D944" t="s">
        <v>2338</v>
      </c>
      <c r="E944" t="s">
        <v>2314</v>
      </c>
      <c r="G944" t="s">
        <v>2255</v>
      </c>
      <c r="H944" t="s">
        <v>170</v>
      </c>
      <c r="I944" t="s">
        <v>1708</v>
      </c>
      <c r="J944" s="99">
        <v>1.7012740000000001E-4</v>
      </c>
      <c r="K944" t="s">
        <v>2373</v>
      </c>
      <c r="L944" t="e">
        <v>#N/A</v>
      </c>
      <c r="M944" t="e">
        <f t="shared" si="14"/>
        <v>#N/A</v>
      </c>
    </row>
    <row r="945" spans="1:13" x14ac:dyDescent="0.25">
      <c r="A945">
        <v>3</v>
      </c>
      <c r="B945" t="s">
        <v>2221</v>
      </c>
      <c r="C945" t="s">
        <v>2244</v>
      </c>
      <c r="D945" t="s">
        <v>2338</v>
      </c>
      <c r="E945" t="s">
        <v>2314</v>
      </c>
      <c r="G945" t="s">
        <v>2255</v>
      </c>
      <c r="H945" t="s">
        <v>170</v>
      </c>
      <c r="I945" t="s">
        <v>1709</v>
      </c>
      <c r="J945" s="99">
        <v>1.6101344E-3</v>
      </c>
      <c r="K945" t="s">
        <v>2373</v>
      </c>
      <c r="L945" t="e">
        <v>#N/A</v>
      </c>
      <c r="M945" t="e">
        <f t="shared" si="14"/>
        <v>#N/A</v>
      </c>
    </row>
    <row r="946" spans="1:13" x14ac:dyDescent="0.25">
      <c r="A946">
        <v>3</v>
      </c>
      <c r="B946" t="s">
        <v>2221</v>
      </c>
      <c r="C946" t="s">
        <v>2244</v>
      </c>
      <c r="D946" t="s">
        <v>2338</v>
      </c>
      <c r="E946" t="s">
        <v>2320</v>
      </c>
      <c r="G946" t="s">
        <v>2247</v>
      </c>
      <c r="H946" t="s">
        <v>170</v>
      </c>
      <c r="I946" t="s">
        <v>1705</v>
      </c>
      <c r="J946" s="99">
        <v>1.0099439599999999E-2</v>
      </c>
      <c r="K946" t="s">
        <v>2374</v>
      </c>
      <c r="L946" t="e">
        <v>#N/A</v>
      </c>
      <c r="M946" t="e">
        <f t="shared" si="14"/>
        <v>#N/A</v>
      </c>
    </row>
    <row r="947" spans="1:13" x14ac:dyDescent="0.25">
      <c r="A947">
        <v>3</v>
      </c>
      <c r="B947" t="s">
        <v>2221</v>
      </c>
      <c r="C947" t="s">
        <v>2244</v>
      </c>
      <c r="D947" t="s">
        <v>2338</v>
      </c>
      <c r="E947" t="s">
        <v>2320</v>
      </c>
      <c r="G947" t="s">
        <v>2247</v>
      </c>
      <c r="H947" t="s">
        <v>170</v>
      </c>
      <c r="I947" t="s">
        <v>1707</v>
      </c>
      <c r="J947" s="99">
        <v>9.8078104999999999E-3</v>
      </c>
      <c r="K947" t="s">
        <v>2374</v>
      </c>
      <c r="L947" t="e">
        <v>#N/A</v>
      </c>
      <c r="M947" t="e">
        <f t="shared" si="14"/>
        <v>#N/A</v>
      </c>
    </row>
    <row r="948" spans="1:13" x14ac:dyDescent="0.25">
      <c r="A948">
        <v>3</v>
      </c>
      <c r="B948" t="s">
        <v>2221</v>
      </c>
      <c r="C948" t="s">
        <v>2244</v>
      </c>
      <c r="D948" t="s">
        <v>2338</v>
      </c>
      <c r="E948" t="s">
        <v>2320</v>
      </c>
      <c r="G948" t="s">
        <v>2247</v>
      </c>
      <c r="H948" t="s">
        <v>170</v>
      </c>
      <c r="I948" t="s">
        <v>1708</v>
      </c>
      <c r="J948" s="99">
        <v>2.7269950000000001E-4</v>
      </c>
      <c r="K948" t="s">
        <v>2374</v>
      </c>
      <c r="L948" t="e">
        <v>#N/A</v>
      </c>
      <c r="M948" t="e">
        <f t="shared" si="14"/>
        <v>#N/A</v>
      </c>
    </row>
    <row r="949" spans="1:13" x14ac:dyDescent="0.25">
      <c r="A949">
        <v>3</v>
      </c>
      <c r="B949" t="s">
        <v>2221</v>
      </c>
      <c r="C949" t="s">
        <v>2244</v>
      </c>
      <c r="D949" t="s">
        <v>2338</v>
      </c>
      <c r="E949" t="s">
        <v>2320</v>
      </c>
      <c r="G949" t="s">
        <v>2247</v>
      </c>
      <c r="H949" t="s">
        <v>170</v>
      </c>
      <c r="I949" t="s">
        <v>1709</v>
      </c>
      <c r="J949" s="99">
        <v>1.8929699999999999E-5</v>
      </c>
      <c r="K949" t="s">
        <v>2374</v>
      </c>
      <c r="L949" t="e">
        <v>#N/A</v>
      </c>
      <c r="M949" t="e">
        <f t="shared" si="14"/>
        <v>#N/A</v>
      </c>
    </row>
    <row r="950" spans="1:13" x14ac:dyDescent="0.25">
      <c r="A950">
        <v>3</v>
      </c>
      <c r="B950" t="s">
        <v>2221</v>
      </c>
      <c r="C950" t="s">
        <v>2244</v>
      </c>
      <c r="D950" t="s">
        <v>2338</v>
      </c>
      <c r="E950" t="s">
        <v>2320</v>
      </c>
      <c r="G950" t="s">
        <v>2249</v>
      </c>
      <c r="H950" t="s">
        <v>170</v>
      </c>
      <c r="I950" t="s">
        <v>1705</v>
      </c>
      <c r="J950" s="99">
        <v>9.7001764999999993E-3</v>
      </c>
      <c r="K950" t="s">
        <v>2375</v>
      </c>
      <c r="L950" t="e">
        <v>#N/A</v>
      </c>
      <c r="M950" t="e">
        <f t="shared" si="14"/>
        <v>#N/A</v>
      </c>
    </row>
    <row r="951" spans="1:13" x14ac:dyDescent="0.25">
      <c r="A951">
        <v>3</v>
      </c>
      <c r="B951" t="s">
        <v>2221</v>
      </c>
      <c r="C951" t="s">
        <v>2244</v>
      </c>
      <c r="D951" t="s">
        <v>2338</v>
      </c>
      <c r="E951" t="s">
        <v>2320</v>
      </c>
      <c r="G951" t="s">
        <v>2249</v>
      </c>
      <c r="H951" t="s">
        <v>170</v>
      </c>
      <c r="I951" t="s">
        <v>1707</v>
      </c>
      <c r="J951" s="99">
        <v>9.4200763999999996E-3</v>
      </c>
      <c r="K951" t="s">
        <v>2375</v>
      </c>
      <c r="L951" t="e">
        <v>#N/A</v>
      </c>
      <c r="M951" t="e">
        <f t="shared" si="14"/>
        <v>#N/A</v>
      </c>
    </row>
    <row r="952" spans="1:13" x14ac:dyDescent="0.25">
      <c r="A952">
        <v>3</v>
      </c>
      <c r="B952" t="s">
        <v>2221</v>
      </c>
      <c r="C952" t="s">
        <v>2244</v>
      </c>
      <c r="D952" t="s">
        <v>2338</v>
      </c>
      <c r="E952" t="s">
        <v>2320</v>
      </c>
      <c r="G952" t="s">
        <v>2249</v>
      </c>
      <c r="H952" t="s">
        <v>170</v>
      </c>
      <c r="I952" t="s">
        <v>1708</v>
      </c>
      <c r="J952" s="99">
        <v>2.6191879999999998E-4</v>
      </c>
      <c r="K952" t="s">
        <v>2375</v>
      </c>
      <c r="L952" t="e">
        <v>#N/A</v>
      </c>
      <c r="M952" t="e">
        <f t="shared" si="14"/>
        <v>#N/A</v>
      </c>
    </row>
    <row r="953" spans="1:13" x14ac:dyDescent="0.25">
      <c r="A953">
        <v>3</v>
      </c>
      <c r="B953" t="s">
        <v>2221</v>
      </c>
      <c r="C953" t="s">
        <v>2244</v>
      </c>
      <c r="D953" t="s">
        <v>2338</v>
      </c>
      <c r="E953" t="s">
        <v>2320</v>
      </c>
      <c r="G953" t="s">
        <v>2249</v>
      </c>
      <c r="H953" t="s">
        <v>170</v>
      </c>
      <c r="I953" t="s">
        <v>1709</v>
      </c>
      <c r="J953" s="99">
        <v>1.8181300000000002E-5</v>
      </c>
      <c r="K953" t="s">
        <v>2375</v>
      </c>
      <c r="L953" t="e">
        <v>#N/A</v>
      </c>
      <c r="M953" t="e">
        <f t="shared" si="14"/>
        <v>#N/A</v>
      </c>
    </row>
    <row r="954" spans="1:13" x14ac:dyDescent="0.25">
      <c r="A954">
        <v>3</v>
      </c>
      <c r="B954" t="s">
        <v>2221</v>
      </c>
      <c r="C954" t="s">
        <v>2244</v>
      </c>
      <c r="D954" t="s">
        <v>2338</v>
      </c>
      <c r="E954" t="s">
        <v>2320</v>
      </c>
      <c r="G954" t="s">
        <v>2251</v>
      </c>
      <c r="H954" t="s">
        <v>170</v>
      </c>
      <c r="I954" t="s">
        <v>1705</v>
      </c>
      <c r="J954" s="99">
        <v>1.06283886E-2</v>
      </c>
      <c r="K954" t="s">
        <v>2376</v>
      </c>
      <c r="L954" t="e">
        <v>#N/A</v>
      </c>
      <c r="M954" t="e">
        <f t="shared" si="14"/>
        <v>#N/A</v>
      </c>
    </row>
    <row r="955" spans="1:13" x14ac:dyDescent="0.25">
      <c r="A955">
        <v>3</v>
      </c>
      <c r="B955" t="s">
        <v>2221</v>
      </c>
      <c r="C955" t="s">
        <v>2244</v>
      </c>
      <c r="D955" t="s">
        <v>2338</v>
      </c>
      <c r="E955" t="s">
        <v>2320</v>
      </c>
      <c r="G955" t="s">
        <v>2251</v>
      </c>
      <c r="H955" t="s">
        <v>170</v>
      </c>
      <c r="I955" t="s">
        <v>1707</v>
      </c>
      <c r="J955" s="99">
        <v>1.0321485599999999E-2</v>
      </c>
      <c r="K955" t="s">
        <v>2376</v>
      </c>
      <c r="L955" t="e">
        <v>#N/A</v>
      </c>
      <c r="M955" t="e">
        <f t="shared" si="14"/>
        <v>#N/A</v>
      </c>
    </row>
    <row r="956" spans="1:13" x14ac:dyDescent="0.25">
      <c r="A956">
        <v>3</v>
      </c>
      <c r="B956" t="s">
        <v>2221</v>
      </c>
      <c r="C956" t="s">
        <v>2244</v>
      </c>
      <c r="D956" t="s">
        <v>2338</v>
      </c>
      <c r="E956" t="s">
        <v>2320</v>
      </c>
      <c r="G956" t="s">
        <v>2251</v>
      </c>
      <c r="H956" t="s">
        <v>170</v>
      </c>
      <c r="I956" t="s">
        <v>1708</v>
      </c>
      <c r="J956" s="99">
        <v>2.8698189999999999E-4</v>
      </c>
      <c r="K956" t="s">
        <v>2376</v>
      </c>
      <c r="L956" t="e">
        <v>#N/A</v>
      </c>
      <c r="M956" t="e">
        <f t="shared" si="14"/>
        <v>#N/A</v>
      </c>
    </row>
    <row r="957" spans="1:13" x14ac:dyDescent="0.25">
      <c r="A957">
        <v>3</v>
      </c>
      <c r="B957" t="s">
        <v>2221</v>
      </c>
      <c r="C957" t="s">
        <v>2244</v>
      </c>
      <c r="D957" t="s">
        <v>2338</v>
      </c>
      <c r="E957" t="s">
        <v>2320</v>
      </c>
      <c r="G957" t="s">
        <v>2251</v>
      </c>
      <c r="H957" t="s">
        <v>170</v>
      </c>
      <c r="I957" t="s">
        <v>1709</v>
      </c>
      <c r="J957" s="99">
        <v>1.9921100000000001E-5</v>
      </c>
      <c r="K957" t="s">
        <v>2376</v>
      </c>
      <c r="L957" t="e">
        <v>#N/A</v>
      </c>
      <c r="M957" t="e">
        <f t="shared" si="14"/>
        <v>#N/A</v>
      </c>
    </row>
    <row r="958" spans="1:13" x14ac:dyDescent="0.25">
      <c r="A958">
        <v>3</v>
      </c>
      <c r="B958" t="s">
        <v>2221</v>
      </c>
      <c r="C958" t="s">
        <v>2244</v>
      </c>
      <c r="D958" t="s">
        <v>2338</v>
      </c>
      <c r="E958" t="s">
        <v>2320</v>
      </c>
      <c r="G958" t="s">
        <v>2261</v>
      </c>
      <c r="H958" t="s">
        <v>170</v>
      </c>
      <c r="I958" t="s">
        <v>1705</v>
      </c>
      <c r="J958" s="99">
        <v>1.2029792100000001E-2</v>
      </c>
      <c r="K958" t="s">
        <v>2377</v>
      </c>
      <c r="L958" t="e">
        <v>#N/A</v>
      </c>
      <c r="M958" t="e">
        <f t="shared" si="14"/>
        <v>#N/A</v>
      </c>
    </row>
    <row r="959" spans="1:13" x14ac:dyDescent="0.25">
      <c r="A959">
        <v>3</v>
      </c>
      <c r="B959" t="s">
        <v>2221</v>
      </c>
      <c r="C959" t="s">
        <v>2244</v>
      </c>
      <c r="D959" t="s">
        <v>2338</v>
      </c>
      <c r="E959" t="s">
        <v>2320</v>
      </c>
      <c r="G959" t="s">
        <v>2261</v>
      </c>
      <c r="H959" t="s">
        <v>170</v>
      </c>
      <c r="I959" t="s">
        <v>1707</v>
      </c>
      <c r="J959" s="99">
        <v>1.1682422499999999E-2</v>
      </c>
      <c r="K959" t="s">
        <v>2377</v>
      </c>
      <c r="L959" t="e">
        <v>#N/A</v>
      </c>
      <c r="M959" t="e">
        <f t="shared" si="14"/>
        <v>#N/A</v>
      </c>
    </row>
    <row r="960" spans="1:13" x14ac:dyDescent="0.25">
      <c r="A960">
        <v>3</v>
      </c>
      <c r="B960" t="s">
        <v>2221</v>
      </c>
      <c r="C960" t="s">
        <v>2244</v>
      </c>
      <c r="D960" t="s">
        <v>2338</v>
      </c>
      <c r="E960" t="s">
        <v>2320</v>
      </c>
      <c r="G960" t="s">
        <v>2261</v>
      </c>
      <c r="H960" t="s">
        <v>170</v>
      </c>
      <c r="I960" t="s">
        <v>1708</v>
      </c>
      <c r="J960" s="99">
        <v>3.2482179999999999E-4</v>
      </c>
      <c r="K960" t="s">
        <v>2377</v>
      </c>
      <c r="L960" t="e">
        <v>#N/A</v>
      </c>
      <c r="M960" t="e">
        <f t="shared" si="14"/>
        <v>#N/A</v>
      </c>
    </row>
    <row r="961" spans="1:13" x14ac:dyDescent="0.25">
      <c r="A961">
        <v>3</v>
      </c>
      <c r="B961" t="s">
        <v>2221</v>
      </c>
      <c r="C961" t="s">
        <v>2244</v>
      </c>
      <c r="D961" t="s">
        <v>2338</v>
      </c>
      <c r="E961" t="s">
        <v>2320</v>
      </c>
      <c r="G961" t="s">
        <v>2261</v>
      </c>
      <c r="H961" t="s">
        <v>170</v>
      </c>
      <c r="I961" t="s">
        <v>1709</v>
      </c>
      <c r="J961" s="99">
        <v>2.2547800000000001E-5</v>
      </c>
      <c r="K961" t="s">
        <v>2377</v>
      </c>
      <c r="L961" t="e">
        <v>#N/A</v>
      </c>
      <c r="M961" t="e">
        <f t="shared" si="14"/>
        <v>#N/A</v>
      </c>
    </row>
    <row r="962" spans="1:13" x14ac:dyDescent="0.25">
      <c r="A962">
        <v>3</v>
      </c>
      <c r="B962" t="s">
        <v>2221</v>
      </c>
      <c r="C962" t="s">
        <v>2244</v>
      </c>
      <c r="D962" t="s">
        <v>2338</v>
      </c>
      <c r="E962" t="s">
        <v>2320</v>
      </c>
      <c r="G962" t="s">
        <v>2255</v>
      </c>
      <c r="H962" t="s">
        <v>170</v>
      </c>
      <c r="I962" t="s">
        <v>1705</v>
      </c>
      <c r="J962" s="99">
        <v>1.4228103799999999E-2</v>
      </c>
      <c r="K962" t="s">
        <v>2378</v>
      </c>
      <c r="L962" t="e">
        <v>#N/A</v>
      </c>
      <c r="M962" t="e">
        <f t="shared" si="14"/>
        <v>#N/A</v>
      </c>
    </row>
    <row r="963" spans="1:13" x14ac:dyDescent="0.25">
      <c r="A963">
        <v>3</v>
      </c>
      <c r="B963" t="s">
        <v>2221</v>
      </c>
      <c r="C963" t="s">
        <v>2244</v>
      </c>
      <c r="D963" t="s">
        <v>2338</v>
      </c>
      <c r="E963" t="s">
        <v>2320</v>
      </c>
      <c r="G963" t="s">
        <v>2255</v>
      </c>
      <c r="H963" t="s">
        <v>170</v>
      </c>
      <c r="I963" t="s">
        <v>1707</v>
      </c>
      <c r="J963" s="99">
        <v>1.3817256300000001E-2</v>
      </c>
      <c r="K963" t="s">
        <v>2378</v>
      </c>
      <c r="L963" t="e">
        <v>#N/A</v>
      </c>
      <c r="M963" t="e">
        <f t="shared" ref="M963:M1026" si="15">I963&amp;L963</f>
        <v>#N/A</v>
      </c>
    </row>
    <row r="964" spans="1:13" x14ac:dyDescent="0.25">
      <c r="A964">
        <v>3</v>
      </c>
      <c r="B964" t="s">
        <v>2221</v>
      </c>
      <c r="C964" t="s">
        <v>2244</v>
      </c>
      <c r="D964" t="s">
        <v>2338</v>
      </c>
      <c r="E964" t="s">
        <v>2320</v>
      </c>
      <c r="G964" t="s">
        <v>2255</v>
      </c>
      <c r="H964" t="s">
        <v>170</v>
      </c>
      <c r="I964" t="s">
        <v>1708</v>
      </c>
      <c r="J964" s="99">
        <v>3.8417939999999998E-4</v>
      </c>
      <c r="K964" t="s">
        <v>2378</v>
      </c>
      <c r="L964" t="e">
        <v>#N/A</v>
      </c>
      <c r="M964" t="e">
        <f t="shared" si="15"/>
        <v>#N/A</v>
      </c>
    </row>
    <row r="965" spans="1:13" x14ac:dyDescent="0.25">
      <c r="A965">
        <v>3</v>
      </c>
      <c r="B965" t="s">
        <v>2221</v>
      </c>
      <c r="C965" t="s">
        <v>2244</v>
      </c>
      <c r="D965" t="s">
        <v>2338</v>
      </c>
      <c r="E965" t="s">
        <v>2320</v>
      </c>
      <c r="G965" t="s">
        <v>2255</v>
      </c>
      <c r="H965" t="s">
        <v>170</v>
      </c>
      <c r="I965" t="s">
        <v>1709</v>
      </c>
      <c r="J965" s="99">
        <v>2.66681E-5</v>
      </c>
      <c r="K965" t="s">
        <v>2378</v>
      </c>
      <c r="L965" t="e">
        <v>#N/A</v>
      </c>
      <c r="M965" t="e">
        <f t="shared" si="15"/>
        <v>#N/A</v>
      </c>
    </row>
    <row r="966" spans="1:13" x14ac:dyDescent="0.25">
      <c r="A966">
        <v>3</v>
      </c>
      <c r="B966" t="s">
        <v>2221</v>
      </c>
      <c r="C966" t="s">
        <v>2244</v>
      </c>
      <c r="D966" t="s">
        <v>2338</v>
      </c>
      <c r="E966" t="s">
        <v>2326</v>
      </c>
      <c r="G966" t="s">
        <v>2247</v>
      </c>
      <c r="H966" t="s">
        <v>170</v>
      </c>
      <c r="I966" t="s">
        <v>1705</v>
      </c>
      <c r="J966" s="99">
        <v>1.94259811E-2</v>
      </c>
      <c r="K966" t="s">
        <v>2379</v>
      </c>
      <c r="L966" t="e">
        <v>#N/A</v>
      </c>
      <c r="M966" t="e">
        <f t="shared" si="15"/>
        <v>#N/A</v>
      </c>
    </row>
    <row r="967" spans="1:13" x14ac:dyDescent="0.25">
      <c r="A967">
        <v>3</v>
      </c>
      <c r="B967" t="s">
        <v>2221</v>
      </c>
      <c r="C967" t="s">
        <v>2244</v>
      </c>
      <c r="D967" t="s">
        <v>2338</v>
      </c>
      <c r="E967" t="s">
        <v>2326</v>
      </c>
      <c r="G967" t="s">
        <v>2247</v>
      </c>
      <c r="H967" t="s">
        <v>170</v>
      </c>
      <c r="I967" t="s">
        <v>1707</v>
      </c>
      <c r="J967" s="99">
        <v>1.88650408E-2</v>
      </c>
      <c r="K967" t="s">
        <v>2379</v>
      </c>
      <c r="L967" t="e">
        <v>#N/A</v>
      </c>
      <c r="M967" t="e">
        <f t="shared" si="15"/>
        <v>#N/A</v>
      </c>
    </row>
    <row r="968" spans="1:13" x14ac:dyDescent="0.25">
      <c r="A968">
        <v>3</v>
      </c>
      <c r="B968" t="s">
        <v>2221</v>
      </c>
      <c r="C968" t="s">
        <v>2244</v>
      </c>
      <c r="D968" t="s">
        <v>2338</v>
      </c>
      <c r="E968" t="s">
        <v>2326</v>
      </c>
      <c r="G968" t="s">
        <v>2247</v>
      </c>
      <c r="H968" t="s">
        <v>170</v>
      </c>
      <c r="I968" t="s">
        <v>1708</v>
      </c>
      <c r="J968" s="99">
        <v>5.2452960000000002E-4</v>
      </c>
      <c r="K968" t="s">
        <v>2379</v>
      </c>
      <c r="L968" t="e">
        <v>#N/A</v>
      </c>
      <c r="M968" t="e">
        <f t="shared" si="15"/>
        <v>#N/A</v>
      </c>
    </row>
    <row r="969" spans="1:13" x14ac:dyDescent="0.25">
      <c r="A969">
        <v>3</v>
      </c>
      <c r="B969" t="s">
        <v>2221</v>
      </c>
      <c r="C969" t="s">
        <v>2244</v>
      </c>
      <c r="D969" t="s">
        <v>2338</v>
      </c>
      <c r="E969" t="s">
        <v>2326</v>
      </c>
      <c r="G969" t="s">
        <v>2247</v>
      </c>
      <c r="H969" t="s">
        <v>170</v>
      </c>
      <c r="I969" t="s">
        <v>1709</v>
      </c>
      <c r="J969" s="99">
        <v>3.64107E-5</v>
      </c>
      <c r="K969" t="s">
        <v>2379</v>
      </c>
      <c r="L969" t="e">
        <v>#N/A</v>
      </c>
      <c r="M969" t="e">
        <f t="shared" si="15"/>
        <v>#N/A</v>
      </c>
    </row>
    <row r="970" spans="1:13" x14ac:dyDescent="0.25">
      <c r="A970">
        <v>3</v>
      </c>
      <c r="B970" t="s">
        <v>2221</v>
      </c>
      <c r="C970" t="s">
        <v>2244</v>
      </c>
      <c r="D970" t="s">
        <v>2338</v>
      </c>
      <c r="E970" t="s">
        <v>2326</v>
      </c>
      <c r="G970" t="s">
        <v>2249</v>
      </c>
      <c r="H970" t="s">
        <v>170</v>
      </c>
      <c r="I970" t="s">
        <v>1705</v>
      </c>
      <c r="J970" s="99">
        <v>2.01048461E-2</v>
      </c>
      <c r="K970" t="s">
        <v>2380</v>
      </c>
      <c r="L970" t="e">
        <v>#N/A</v>
      </c>
      <c r="M970" t="e">
        <f t="shared" si="15"/>
        <v>#N/A</v>
      </c>
    </row>
    <row r="971" spans="1:13" x14ac:dyDescent="0.25">
      <c r="A971">
        <v>3</v>
      </c>
      <c r="B971" t="s">
        <v>2221</v>
      </c>
      <c r="C971" t="s">
        <v>2244</v>
      </c>
      <c r="D971" t="s">
        <v>2338</v>
      </c>
      <c r="E971" t="s">
        <v>2326</v>
      </c>
      <c r="G971" t="s">
        <v>2249</v>
      </c>
      <c r="H971" t="s">
        <v>170</v>
      </c>
      <c r="I971" t="s">
        <v>1707</v>
      </c>
      <c r="J971" s="99">
        <v>1.9524303E-2</v>
      </c>
      <c r="K971" t="s">
        <v>2380</v>
      </c>
      <c r="L971" t="e">
        <v>#N/A</v>
      </c>
      <c r="M971" t="e">
        <f t="shared" si="15"/>
        <v>#N/A</v>
      </c>
    </row>
    <row r="972" spans="1:13" x14ac:dyDescent="0.25">
      <c r="A972">
        <v>3</v>
      </c>
      <c r="B972" t="s">
        <v>2221</v>
      </c>
      <c r="C972" t="s">
        <v>2244</v>
      </c>
      <c r="D972" t="s">
        <v>2338</v>
      </c>
      <c r="E972" t="s">
        <v>2326</v>
      </c>
      <c r="G972" t="s">
        <v>2249</v>
      </c>
      <c r="H972" t="s">
        <v>170</v>
      </c>
      <c r="I972" t="s">
        <v>1708</v>
      </c>
      <c r="J972" s="99">
        <v>5.4286000000000004E-4</v>
      </c>
      <c r="K972" t="s">
        <v>2380</v>
      </c>
      <c r="L972" t="e">
        <v>#N/A</v>
      </c>
      <c r="M972" t="e">
        <f t="shared" si="15"/>
        <v>#N/A</v>
      </c>
    </row>
    <row r="973" spans="1:13" x14ac:dyDescent="0.25">
      <c r="A973">
        <v>3</v>
      </c>
      <c r="B973" t="s">
        <v>2221</v>
      </c>
      <c r="C973" t="s">
        <v>2244</v>
      </c>
      <c r="D973" t="s">
        <v>2338</v>
      </c>
      <c r="E973" t="s">
        <v>2326</v>
      </c>
      <c r="G973" t="s">
        <v>2249</v>
      </c>
      <c r="H973" t="s">
        <v>170</v>
      </c>
      <c r="I973" t="s">
        <v>1709</v>
      </c>
      <c r="J973" s="99">
        <v>3.7683099999999998E-5</v>
      </c>
      <c r="K973" t="s">
        <v>2380</v>
      </c>
      <c r="L973" t="e">
        <v>#N/A</v>
      </c>
      <c r="M973" t="e">
        <f t="shared" si="15"/>
        <v>#N/A</v>
      </c>
    </row>
    <row r="974" spans="1:13" x14ac:dyDescent="0.25">
      <c r="A974">
        <v>3</v>
      </c>
      <c r="B974" t="s">
        <v>2221</v>
      </c>
      <c r="C974" t="s">
        <v>2244</v>
      </c>
      <c r="D974" t="s">
        <v>2338</v>
      </c>
      <c r="E974" t="s">
        <v>2326</v>
      </c>
      <c r="G974" t="s">
        <v>2251</v>
      </c>
      <c r="H974" t="s">
        <v>170</v>
      </c>
      <c r="I974" t="s">
        <v>1705</v>
      </c>
      <c r="J974" s="99">
        <v>2.2637534500000001E-2</v>
      </c>
      <c r="K974" t="s">
        <v>2381</v>
      </c>
      <c r="L974" t="e">
        <v>#N/A</v>
      </c>
      <c r="M974" t="e">
        <f t="shared" si="15"/>
        <v>#N/A</v>
      </c>
    </row>
    <row r="975" spans="1:13" x14ac:dyDescent="0.25">
      <c r="A975">
        <v>3</v>
      </c>
      <c r="B975" t="s">
        <v>2221</v>
      </c>
      <c r="C975" t="s">
        <v>2244</v>
      </c>
      <c r="D975" t="s">
        <v>2338</v>
      </c>
      <c r="E975" t="s">
        <v>2326</v>
      </c>
      <c r="G975" t="s">
        <v>2251</v>
      </c>
      <c r="H975" t="s">
        <v>170</v>
      </c>
      <c r="I975" t="s">
        <v>1707</v>
      </c>
      <c r="J975" s="99">
        <v>2.1983857999999998E-2</v>
      </c>
      <c r="K975" t="s">
        <v>2381</v>
      </c>
      <c r="L975" t="e">
        <v>#N/A</v>
      </c>
      <c r="M975" t="e">
        <f t="shared" si="15"/>
        <v>#N/A</v>
      </c>
    </row>
    <row r="976" spans="1:13" x14ac:dyDescent="0.25">
      <c r="A976">
        <v>3</v>
      </c>
      <c r="B976" t="s">
        <v>2221</v>
      </c>
      <c r="C976" t="s">
        <v>2244</v>
      </c>
      <c r="D976" t="s">
        <v>2338</v>
      </c>
      <c r="E976" t="s">
        <v>2326</v>
      </c>
      <c r="G976" t="s">
        <v>2251</v>
      </c>
      <c r="H976" t="s">
        <v>170</v>
      </c>
      <c r="I976" t="s">
        <v>1708</v>
      </c>
      <c r="J976" s="99">
        <v>6.1124620000000004E-4</v>
      </c>
      <c r="K976" t="s">
        <v>2381</v>
      </c>
      <c r="L976" t="e">
        <v>#N/A</v>
      </c>
      <c r="M976" t="e">
        <f t="shared" si="15"/>
        <v>#N/A</v>
      </c>
    </row>
    <row r="977" spans="1:13" x14ac:dyDescent="0.25">
      <c r="A977">
        <v>3</v>
      </c>
      <c r="B977" t="s">
        <v>2221</v>
      </c>
      <c r="C977" t="s">
        <v>2244</v>
      </c>
      <c r="D977" t="s">
        <v>2338</v>
      </c>
      <c r="E977" t="s">
        <v>2326</v>
      </c>
      <c r="G977" t="s">
        <v>2251</v>
      </c>
      <c r="H977" t="s">
        <v>170</v>
      </c>
      <c r="I977" t="s">
        <v>1709</v>
      </c>
      <c r="J977" s="99">
        <v>4.2430199999999999E-5</v>
      </c>
      <c r="K977" t="s">
        <v>2381</v>
      </c>
      <c r="L977" t="e">
        <v>#N/A</v>
      </c>
      <c r="M977" t="e">
        <f t="shared" si="15"/>
        <v>#N/A</v>
      </c>
    </row>
    <row r="978" spans="1:13" x14ac:dyDescent="0.25">
      <c r="A978">
        <v>3</v>
      </c>
      <c r="B978" t="s">
        <v>2221</v>
      </c>
      <c r="C978" t="s">
        <v>2244</v>
      </c>
      <c r="D978" t="s">
        <v>2338</v>
      </c>
      <c r="E978" t="s">
        <v>2326</v>
      </c>
      <c r="G978" t="s">
        <v>2261</v>
      </c>
      <c r="H978" t="s">
        <v>170</v>
      </c>
      <c r="I978" t="s">
        <v>1705</v>
      </c>
      <c r="J978" s="99">
        <v>2.5144112699999999E-2</v>
      </c>
      <c r="K978" t="s">
        <v>2382</v>
      </c>
      <c r="L978" t="e">
        <v>#N/A</v>
      </c>
      <c r="M978" t="e">
        <f t="shared" si="15"/>
        <v>#N/A</v>
      </c>
    </row>
    <row r="979" spans="1:13" x14ac:dyDescent="0.25">
      <c r="A979">
        <v>3</v>
      </c>
      <c r="B979" t="s">
        <v>2221</v>
      </c>
      <c r="C979" t="s">
        <v>2244</v>
      </c>
      <c r="D979" t="s">
        <v>2338</v>
      </c>
      <c r="E979" t="s">
        <v>2326</v>
      </c>
      <c r="G979" t="s">
        <v>2261</v>
      </c>
      <c r="H979" t="s">
        <v>170</v>
      </c>
      <c r="I979" t="s">
        <v>1707</v>
      </c>
      <c r="J979" s="99">
        <v>2.4418056899999999E-2</v>
      </c>
      <c r="K979" t="s">
        <v>2382</v>
      </c>
      <c r="L979" t="e">
        <v>#N/A</v>
      </c>
      <c r="M979" t="e">
        <f t="shared" si="15"/>
        <v>#N/A</v>
      </c>
    </row>
    <row r="980" spans="1:13" x14ac:dyDescent="0.25">
      <c r="A980">
        <v>3</v>
      </c>
      <c r="B980" t="s">
        <v>2221</v>
      </c>
      <c r="C980" t="s">
        <v>2244</v>
      </c>
      <c r="D980" t="s">
        <v>2338</v>
      </c>
      <c r="E980" t="s">
        <v>2326</v>
      </c>
      <c r="G980" t="s">
        <v>2261</v>
      </c>
      <c r="H980" t="s">
        <v>170</v>
      </c>
      <c r="I980" t="s">
        <v>1708</v>
      </c>
      <c r="J980" s="99">
        <v>6.7892750000000002E-4</v>
      </c>
      <c r="K980" t="s">
        <v>2382</v>
      </c>
      <c r="L980" t="e">
        <v>#N/A</v>
      </c>
      <c r="M980" t="e">
        <f t="shared" si="15"/>
        <v>#N/A</v>
      </c>
    </row>
    <row r="981" spans="1:13" x14ac:dyDescent="0.25">
      <c r="A981">
        <v>3</v>
      </c>
      <c r="B981" t="s">
        <v>2221</v>
      </c>
      <c r="C981" t="s">
        <v>2244</v>
      </c>
      <c r="D981" t="s">
        <v>2338</v>
      </c>
      <c r="E981" t="s">
        <v>2326</v>
      </c>
      <c r="G981" t="s">
        <v>2261</v>
      </c>
      <c r="H981" t="s">
        <v>170</v>
      </c>
      <c r="I981" t="s">
        <v>1709</v>
      </c>
      <c r="J981" s="99">
        <v>4.7128300000000001E-5</v>
      </c>
      <c r="K981" t="s">
        <v>2382</v>
      </c>
      <c r="L981" t="e">
        <v>#N/A</v>
      </c>
      <c r="M981" t="e">
        <f t="shared" si="15"/>
        <v>#N/A</v>
      </c>
    </row>
    <row r="982" spans="1:13" x14ac:dyDescent="0.25">
      <c r="A982">
        <v>3</v>
      </c>
      <c r="B982" t="s">
        <v>2221</v>
      </c>
      <c r="C982" t="s">
        <v>2244</v>
      </c>
      <c r="D982" t="s">
        <v>2338</v>
      </c>
      <c r="E982" t="s">
        <v>2326</v>
      </c>
      <c r="G982" t="s">
        <v>2255</v>
      </c>
      <c r="H982" t="s">
        <v>170</v>
      </c>
      <c r="I982" t="s">
        <v>1705</v>
      </c>
      <c r="J982" s="99">
        <v>3.0078938499999999E-2</v>
      </c>
      <c r="K982" t="s">
        <v>2383</v>
      </c>
      <c r="L982" t="e">
        <v>#N/A</v>
      </c>
      <c r="M982" t="e">
        <f t="shared" si="15"/>
        <v>#N/A</v>
      </c>
    </row>
    <row r="983" spans="1:13" x14ac:dyDescent="0.25">
      <c r="A983">
        <v>3</v>
      </c>
      <c r="B983" t="s">
        <v>2221</v>
      </c>
      <c r="C983" t="s">
        <v>2244</v>
      </c>
      <c r="D983" t="s">
        <v>2338</v>
      </c>
      <c r="E983" t="s">
        <v>2326</v>
      </c>
      <c r="G983" t="s">
        <v>2255</v>
      </c>
      <c r="H983" t="s">
        <v>170</v>
      </c>
      <c r="I983" t="s">
        <v>1707</v>
      </c>
      <c r="J983" s="99">
        <v>2.9210385799999999E-2</v>
      </c>
      <c r="K983" t="s">
        <v>2383</v>
      </c>
      <c r="L983" t="e">
        <v>#N/A</v>
      </c>
      <c r="M983" t="e">
        <f t="shared" si="15"/>
        <v>#N/A</v>
      </c>
    </row>
    <row r="984" spans="1:13" x14ac:dyDescent="0.25">
      <c r="A984">
        <v>3</v>
      </c>
      <c r="B984" t="s">
        <v>2221</v>
      </c>
      <c r="C984" t="s">
        <v>2244</v>
      </c>
      <c r="D984" t="s">
        <v>2338</v>
      </c>
      <c r="E984" t="s">
        <v>2326</v>
      </c>
      <c r="G984" t="s">
        <v>2255</v>
      </c>
      <c r="H984" t="s">
        <v>170</v>
      </c>
      <c r="I984" t="s">
        <v>1708</v>
      </c>
      <c r="J984" s="99">
        <v>8.1217490000000002E-4</v>
      </c>
      <c r="K984" t="s">
        <v>2383</v>
      </c>
      <c r="L984" t="e">
        <v>#N/A</v>
      </c>
      <c r="M984" t="e">
        <f t="shared" si="15"/>
        <v>#N/A</v>
      </c>
    </row>
    <row r="985" spans="1:13" x14ac:dyDescent="0.25">
      <c r="A985">
        <v>3</v>
      </c>
      <c r="B985" t="s">
        <v>2221</v>
      </c>
      <c r="C985" t="s">
        <v>2244</v>
      </c>
      <c r="D985" t="s">
        <v>2338</v>
      </c>
      <c r="E985" t="s">
        <v>2326</v>
      </c>
      <c r="G985" t="s">
        <v>2255</v>
      </c>
      <c r="H985" t="s">
        <v>170</v>
      </c>
      <c r="I985" t="s">
        <v>1709</v>
      </c>
      <c r="J985" s="99">
        <v>5.6377800000000001E-5</v>
      </c>
      <c r="K985" t="s">
        <v>2383</v>
      </c>
      <c r="L985" t="e">
        <v>#N/A</v>
      </c>
      <c r="M985" t="e">
        <f t="shared" si="15"/>
        <v>#N/A</v>
      </c>
    </row>
    <row r="986" spans="1:13" x14ac:dyDescent="0.25">
      <c r="A986">
        <v>3</v>
      </c>
      <c r="B986" t="s">
        <v>2221</v>
      </c>
      <c r="C986" t="s">
        <v>2244</v>
      </c>
      <c r="D986" t="s">
        <v>2338</v>
      </c>
      <c r="E986" t="s">
        <v>2276</v>
      </c>
      <c r="G986" t="s">
        <v>2277</v>
      </c>
      <c r="H986" t="s">
        <v>170</v>
      </c>
      <c r="I986" t="s">
        <v>1705</v>
      </c>
      <c r="J986" s="99">
        <v>5.5761864500000001E-2</v>
      </c>
      <c r="K986" t="s">
        <v>2384</v>
      </c>
      <c r="L986" t="e">
        <v>#N/A</v>
      </c>
      <c r="M986" t="e">
        <f t="shared" si="15"/>
        <v>#N/A</v>
      </c>
    </row>
    <row r="987" spans="1:13" x14ac:dyDescent="0.25">
      <c r="A987">
        <v>3</v>
      </c>
      <c r="B987" t="s">
        <v>2221</v>
      </c>
      <c r="C987" t="s">
        <v>2244</v>
      </c>
      <c r="D987" t="s">
        <v>2338</v>
      </c>
      <c r="E987" t="s">
        <v>2276</v>
      </c>
      <c r="G987" t="s">
        <v>2277</v>
      </c>
      <c r="H987" t="s">
        <v>170</v>
      </c>
      <c r="I987" t="s">
        <v>1707</v>
      </c>
      <c r="J987" s="99">
        <v>5.3421888600000002E-2</v>
      </c>
      <c r="K987" t="s">
        <v>2384</v>
      </c>
      <c r="L987" t="e">
        <v>#N/A</v>
      </c>
      <c r="M987" t="e">
        <f t="shared" si="15"/>
        <v>#N/A</v>
      </c>
    </row>
    <row r="988" spans="1:13" x14ac:dyDescent="0.25">
      <c r="A988">
        <v>3</v>
      </c>
      <c r="B988" t="s">
        <v>2221</v>
      </c>
      <c r="C988" t="s">
        <v>2244</v>
      </c>
      <c r="D988" t="s">
        <v>2338</v>
      </c>
      <c r="E988" t="s">
        <v>2276</v>
      </c>
      <c r="G988" t="s">
        <v>2277</v>
      </c>
      <c r="H988" t="s">
        <v>170</v>
      </c>
      <c r="I988" t="s">
        <v>1708</v>
      </c>
      <c r="J988" s="99">
        <v>7.1029489999999997E-4</v>
      </c>
      <c r="K988" t="s">
        <v>2384</v>
      </c>
      <c r="L988" t="e">
        <v>#N/A</v>
      </c>
      <c r="M988" t="e">
        <f t="shared" si="15"/>
        <v>#N/A</v>
      </c>
    </row>
    <row r="989" spans="1:13" x14ac:dyDescent="0.25">
      <c r="A989">
        <v>3</v>
      </c>
      <c r="B989" t="s">
        <v>2221</v>
      </c>
      <c r="C989" t="s">
        <v>2244</v>
      </c>
      <c r="D989" t="s">
        <v>2338</v>
      </c>
      <c r="E989" t="s">
        <v>2276</v>
      </c>
      <c r="G989" t="s">
        <v>2277</v>
      </c>
      <c r="H989" t="s">
        <v>170</v>
      </c>
      <c r="I989" t="s">
        <v>1709</v>
      </c>
      <c r="J989" s="99">
        <v>1.629681E-3</v>
      </c>
      <c r="K989" t="s">
        <v>2384</v>
      </c>
      <c r="L989" t="e">
        <v>#N/A</v>
      </c>
      <c r="M989" t="e">
        <f t="shared" si="15"/>
        <v>#N/A</v>
      </c>
    </row>
    <row r="990" spans="1:13" x14ac:dyDescent="0.25">
      <c r="A990">
        <v>3</v>
      </c>
      <c r="B990" t="s">
        <v>2221</v>
      </c>
      <c r="C990" t="s">
        <v>2244</v>
      </c>
      <c r="D990" t="s">
        <v>2338</v>
      </c>
      <c r="E990" t="s">
        <v>2276</v>
      </c>
      <c r="G990" t="s">
        <v>2279</v>
      </c>
      <c r="H990" t="s">
        <v>170</v>
      </c>
      <c r="I990" t="s">
        <v>1705</v>
      </c>
      <c r="J990" s="99">
        <v>0.1074379479</v>
      </c>
      <c r="K990" t="s">
        <v>2385</v>
      </c>
      <c r="L990" t="e">
        <v>#N/A</v>
      </c>
      <c r="M990" t="e">
        <f t="shared" si="15"/>
        <v>#N/A</v>
      </c>
    </row>
    <row r="991" spans="1:13" x14ac:dyDescent="0.25">
      <c r="A991">
        <v>3</v>
      </c>
      <c r="B991" t="s">
        <v>2221</v>
      </c>
      <c r="C991" t="s">
        <v>2244</v>
      </c>
      <c r="D991" t="s">
        <v>2338</v>
      </c>
      <c r="E991" t="s">
        <v>2276</v>
      </c>
      <c r="G991" t="s">
        <v>2279</v>
      </c>
      <c r="H991" t="s">
        <v>170</v>
      </c>
      <c r="I991" t="s">
        <v>1707</v>
      </c>
      <c r="J991" s="99">
        <v>0.1029294506</v>
      </c>
      <c r="K991" t="s">
        <v>2385</v>
      </c>
      <c r="L991" t="e">
        <v>#N/A</v>
      </c>
      <c r="M991" t="e">
        <f t="shared" si="15"/>
        <v>#N/A</v>
      </c>
    </row>
    <row r="992" spans="1:13" x14ac:dyDescent="0.25">
      <c r="A992">
        <v>3</v>
      </c>
      <c r="B992" t="s">
        <v>2221</v>
      </c>
      <c r="C992" t="s">
        <v>2244</v>
      </c>
      <c r="D992" t="s">
        <v>2338</v>
      </c>
      <c r="E992" t="s">
        <v>2276</v>
      </c>
      <c r="G992" t="s">
        <v>2279</v>
      </c>
      <c r="H992" t="s">
        <v>170</v>
      </c>
      <c r="I992" t="s">
        <v>1708</v>
      </c>
      <c r="J992" s="99">
        <v>1.3685451999999999E-3</v>
      </c>
      <c r="K992" t="s">
        <v>2385</v>
      </c>
      <c r="L992" t="e">
        <v>#N/A</v>
      </c>
      <c r="M992" t="e">
        <f t="shared" si="15"/>
        <v>#N/A</v>
      </c>
    </row>
    <row r="993" spans="1:13" x14ac:dyDescent="0.25">
      <c r="A993">
        <v>3</v>
      </c>
      <c r="B993" t="s">
        <v>2221</v>
      </c>
      <c r="C993" t="s">
        <v>2244</v>
      </c>
      <c r="D993" t="s">
        <v>2338</v>
      </c>
      <c r="E993" t="s">
        <v>2276</v>
      </c>
      <c r="G993" t="s">
        <v>2279</v>
      </c>
      <c r="H993" t="s">
        <v>170</v>
      </c>
      <c r="I993" t="s">
        <v>1709</v>
      </c>
      <c r="J993" s="99">
        <v>3.1399522000000002E-3</v>
      </c>
      <c r="K993" t="s">
        <v>2385</v>
      </c>
      <c r="L993" t="e">
        <v>#N/A</v>
      </c>
      <c r="M993" t="e">
        <f t="shared" si="15"/>
        <v>#N/A</v>
      </c>
    </row>
    <row r="994" spans="1:13" x14ac:dyDescent="0.25">
      <c r="A994">
        <v>3</v>
      </c>
      <c r="B994" t="s">
        <v>2221</v>
      </c>
      <c r="C994" t="s">
        <v>2244</v>
      </c>
      <c r="D994" t="s">
        <v>2338</v>
      </c>
      <c r="E994" t="s">
        <v>2276</v>
      </c>
      <c r="G994" t="s">
        <v>2334</v>
      </c>
      <c r="H994" t="s">
        <v>170</v>
      </c>
      <c r="I994" t="s">
        <v>1705</v>
      </c>
      <c r="J994" s="99">
        <v>5.0919711000000003E-3</v>
      </c>
      <c r="K994" t="s">
        <v>2386</v>
      </c>
      <c r="L994" t="e">
        <v>#N/A</v>
      </c>
      <c r="M994" t="e">
        <f t="shared" si="15"/>
        <v>#N/A</v>
      </c>
    </row>
    <row r="995" spans="1:13" x14ac:dyDescent="0.25">
      <c r="A995">
        <v>3</v>
      </c>
      <c r="B995" t="s">
        <v>2221</v>
      </c>
      <c r="C995" t="s">
        <v>2244</v>
      </c>
      <c r="D995" t="s">
        <v>2338</v>
      </c>
      <c r="E995" t="s">
        <v>2276</v>
      </c>
      <c r="G995" t="s">
        <v>2334</v>
      </c>
      <c r="H995" t="s">
        <v>170</v>
      </c>
      <c r="I995" t="s">
        <v>1707</v>
      </c>
      <c r="J995" s="99">
        <v>4.9449365000000002E-3</v>
      </c>
      <c r="K995" t="s">
        <v>2386</v>
      </c>
      <c r="L995" t="e">
        <v>#N/A</v>
      </c>
      <c r="M995" t="e">
        <f t="shared" si="15"/>
        <v>#N/A</v>
      </c>
    </row>
    <row r="996" spans="1:13" x14ac:dyDescent="0.25">
      <c r="A996">
        <v>3</v>
      </c>
      <c r="B996" t="s">
        <v>2221</v>
      </c>
      <c r="C996" t="s">
        <v>2244</v>
      </c>
      <c r="D996" t="s">
        <v>2338</v>
      </c>
      <c r="E996" t="s">
        <v>2276</v>
      </c>
      <c r="G996" t="s">
        <v>2334</v>
      </c>
      <c r="H996" t="s">
        <v>170</v>
      </c>
      <c r="I996" t="s">
        <v>1708</v>
      </c>
      <c r="J996" s="99">
        <v>1.374906E-4</v>
      </c>
      <c r="K996" t="s">
        <v>2386</v>
      </c>
      <c r="L996" t="e">
        <v>#N/A</v>
      </c>
      <c r="M996" t="e">
        <f t="shared" si="15"/>
        <v>#N/A</v>
      </c>
    </row>
    <row r="997" spans="1:13" x14ac:dyDescent="0.25">
      <c r="A997">
        <v>3</v>
      </c>
      <c r="B997" t="s">
        <v>2221</v>
      </c>
      <c r="C997" t="s">
        <v>2244</v>
      </c>
      <c r="D997" t="s">
        <v>2338</v>
      </c>
      <c r="E997" t="s">
        <v>2276</v>
      </c>
      <c r="G997" t="s">
        <v>2334</v>
      </c>
      <c r="H997" t="s">
        <v>170</v>
      </c>
      <c r="I997" t="s">
        <v>1709</v>
      </c>
      <c r="J997" s="99">
        <v>9.5440000000000004E-6</v>
      </c>
      <c r="K997" t="s">
        <v>2386</v>
      </c>
      <c r="L997" t="e">
        <v>#N/A</v>
      </c>
      <c r="M997" t="e">
        <f t="shared" si="15"/>
        <v>#N/A</v>
      </c>
    </row>
    <row r="998" spans="1:13" x14ac:dyDescent="0.25">
      <c r="A998">
        <v>3</v>
      </c>
      <c r="B998" t="s">
        <v>2221</v>
      </c>
      <c r="C998" t="s">
        <v>2244</v>
      </c>
      <c r="D998" t="s">
        <v>2338</v>
      </c>
      <c r="E998" t="s">
        <v>2276</v>
      </c>
      <c r="G998" t="s">
        <v>2336</v>
      </c>
      <c r="H998" t="s">
        <v>170</v>
      </c>
      <c r="I998" t="s">
        <v>1705</v>
      </c>
      <c r="J998" s="99">
        <v>9.8108434999999994E-3</v>
      </c>
      <c r="K998" t="s">
        <v>2387</v>
      </c>
      <c r="L998" t="e">
        <v>#N/A</v>
      </c>
      <c r="M998" t="e">
        <f t="shared" si="15"/>
        <v>#N/A</v>
      </c>
    </row>
    <row r="999" spans="1:13" x14ac:dyDescent="0.25">
      <c r="A999">
        <v>3</v>
      </c>
      <c r="B999" t="s">
        <v>2221</v>
      </c>
      <c r="C999" t="s">
        <v>2244</v>
      </c>
      <c r="D999" t="s">
        <v>2338</v>
      </c>
      <c r="E999" t="s">
        <v>2276</v>
      </c>
      <c r="G999" t="s">
        <v>2336</v>
      </c>
      <c r="H999" t="s">
        <v>170</v>
      </c>
      <c r="I999" t="s">
        <v>1707</v>
      </c>
      <c r="J999" s="99">
        <v>9.5275476999999997E-3</v>
      </c>
      <c r="K999" t="s">
        <v>2387</v>
      </c>
      <c r="L999" t="e">
        <v>#N/A</v>
      </c>
      <c r="M999" t="e">
        <f t="shared" si="15"/>
        <v>#N/A</v>
      </c>
    </row>
    <row r="1000" spans="1:13" x14ac:dyDescent="0.25">
      <c r="A1000">
        <v>3</v>
      </c>
      <c r="B1000" t="s">
        <v>2221</v>
      </c>
      <c r="C1000" t="s">
        <v>2244</v>
      </c>
      <c r="D1000" t="s">
        <v>2338</v>
      </c>
      <c r="E1000" t="s">
        <v>2276</v>
      </c>
      <c r="G1000" t="s">
        <v>2336</v>
      </c>
      <c r="H1000" t="s">
        <v>170</v>
      </c>
      <c r="I1000" t="s">
        <v>1708</v>
      </c>
      <c r="J1000" s="99">
        <v>2.6490699999999999E-4</v>
      </c>
      <c r="K1000" t="s">
        <v>2387</v>
      </c>
      <c r="L1000" t="e">
        <v>#N/A</v>
      </c>
      <c r="M1000" t="e">
        <f t="shared" si="15"/>
        <v>#N/A</v>
      </c>
    </row>
    <row r="1001" spans="1:13" x14ac:dyDescent="0.25">
      <c r="A1001">
        <v>3</v>
      </c>
      <c r="B1001" t="s">
        <v>2221</v>
      </c>
      <c r="C1001" t="s">
        <v>2244</v>
      </c>
      <c r="D1001" t="s">
        <v>2338</v>
      </c>
      <c r="E1001" t="s">
        <v>2276</v>
      </c>
      <c r="G1001" t="s">
        <v>2336</v>
      </c>
      <c r="H1001" t="s">
        <v>170</v>
      </c>
      <c r="I1001" t="s">
        <v>1709</v>
      </c>
      <c r="J1001" s="99">
        <v>1.8388699999999999E-5</v>
      </c>
      <c r="K1001" t="s">
        <v>2387</v>
      </c>
      <c r="L1001" t="e">
        <v>#N/A</v>
      </c>
      <c r="M1001" t="e">
        <f t="shared" si="15"/>
        <v>#N/A</v>
      </c>
    </row>
    <row r="1002" spans="1:13" x14ac:dyDescent="0.25">
      <c r="A1002">
        <v>3</v>
      </c>
      <c r="B1002" t="s">
        <v>2221</v>
      </c>
      <c r="C1002" t="s">
        <v>2244</v>
      </c>
      <c r="D1002" t="s">
        <v>2388</v>
      </c>
      <c r="E1002" t="s">
        <v>2246</v>
      </c>
      <c r="G1002" t="s">
        <v>2247</v>
      </c>
      <c r="H1002" t="s">
        <v>170</v>
      </c>
      <c r="I1002" t="s">
        <v>1705</v>
      </c>
      <c r="J1002" s="99">
        <v>0.1494172272</v>
      </c>
      <c r="K1002" t="s">
        <v>2389</v>
      </c>
      <c r="L1002" t="e">
        <v>#N/A</v>
      </c>
      <c r="M1002" t="e">
        <f t="shared" si="15"/>
        <v>#N/A</v>
      </c>
    </row>
    <row r="1003" spans="1:13" x14ac:dyDescent="0.25">
      <c r="A1003">
        <v>3</v>
      </c>
      <c r="B1003" t="s">
        <v>2221</v>
      </c>
      <c r="C1003" t="s">
        <v>2244</v>
      </c>
      <c r="D1003" t="s">
        <v>2388</v>
      </c>
      <c r="E1003" t="s">
        <v>2246</v>
      </c>
      <c r="G1003" t="s">
        <v>2247</v>
      </c>
      <c r="H1003" t="s">
        <v>170</v>
      </c>
      <c r="I1003" t="s">
        <v>1707</v>
      </c>
      <c r="J1003" s="99">
        <v>0.14314712260000001</v>
      </c>
      <c r="K1003" t="s">
        <v>2389</v>
      </c>
      <c r="L1003" t="e">
        <v>#N/A</v>
      </c>
      <c r="M1003" t="e">
        <f t="shared" si="15"/>
        <v>#N/A</v>
      </c>
    </row>
    <row r="1004" spans="1:13" x14ac:dyDescent="0.25">
      <c r="A1004">
        <v>3</v>
      </c>
      <c r="B1004" t="s">
        <v>2221</v>
      </c>
      <c r="C1004" t="s">
        <v>2244</v>
      </c>
      <c r="D1004" t="s">
        <v>2388</v>
      </c>
      <c r="E1004" t="s">
        <v>2246</v>
      </c>
      <c r="G1004" t="s">
        <v>2247</v>
      </c>
      <c r="H1004" t="s">
        <v>170</v>
      </c>
      <c r="I1004" t="s">
        <v>1708</v>
      </c>
      <c r="J1004" s="99">
        <v>1.9032775E-3</v>
      </c>
      <c r="K1004" t="s">
        <v>2389</v>
      </c>
      <c r="L1004" t="e">
        <v>#N/A</v>
      </c>
      <c r="M1004" t="e">
        <f t="shared" si="15"/>
        <v>#N/A</v>
      </c>
    </row>
    <row r="1005" spans="1:13" x14ac:dyDescent="0.25">
      <c r="A1005">
        <v>3</v>
      </c>
      <c r="B1005" t="s">
        <v>2221</v>
      </c>
      <c r="C1005" t="s">
        <v>2244</v>
      </c>
      <c r="D1005" t="s">
        <v>2388</v>
      </c>
      <c r="E1005" t="s">
        <v>2246</v>
      </c>
      <c r="G1005" t="s">
        <v>2247</v>
      </c>
      <c r="H1005" t="s">
        <v>170</v>
      </c>
      <c r="I1005" t="s">
        <v>1709</v>
      </c>
      <c r="J1005" s="99">
        <v>4.3668270999999998E-3</v>
      </c>
      <c r="K1005" t="s">
        <v>2389</v>
      </c>
      <c r="L1005" t="e">
        <v>#N/A</v>
      </c>
      <c r="M1005" t="e">
        <f t="shared" si="15"/>
        <v>#N/A</v>
      </c>
    </row>
    <row r="1006" spans="1:13" x14ac:dyDescent="0.25">
      <c r="A1006">
        <v>3</v>
      </c>
      <c r="B1006" t="s">
        <v>2221</v>
      </c>
      <c r="C1006" t="s">
        <v>2244</v>
      </c>
      <c r="D1006" t="s">
        <v>2388</v>
      </c>
      <c r="E1006" t="s">
        <v>2246</v>
      </c>
      <c r="G1006" t="s">
        <v>2249</v>
      </c>
      <c r="H1006" t="s">
        <v>170</v>
      </c>
      <c r="I1006" t="s">
        <v>1705</v>
      </c>
      <c r="J1006" s="99">
        <v>0.15463879699999999</v>
      </c>
      <c r="K1006" t="s">
        <v>2390</v>
      </c>
      <c r="L1006" t="e">
        <v>#N/A</v>
      </c>
      <c r="M1006" t="e">
        <f t="shared" si="15"/>
        <v>#N/A</v>
      </c>
    </row>
    <row r="1007" spans="1:13" x14ac:dyDescent="0.25">
      <c r="A1007">
        <v>3</v>
      </c>
      <c r="B1007" t="s">
        <v>2221</v>
      </c>
      <c r="C1007" t="s">
        <v>2244</v>
      </c>
      <c r="D1007" t="s">
        <v>2388</v>
      </c>
      <c r="E1007" t="s">
        <v>2246</v>
      </c>
      <c r="G1007" t="s">
        <v>2249</v>
      </c>
      <c r="H1007" t="s">
        <v>170</v>
      </c>
      <c r="I1007" t="s">
        <v>1707</v>
      </c>
      <c r="J1007" s="99">
        <v>0.14814957579999999</v>
      </c>
      <c r="K1007" t="s">
        <v>2390</v>
      </c>
      <c r="L1007" t="e">
        <v>#N/A</v>
      </c>
      <c r="M1007" t="e">
        <f t="shared" si="15"/>
        <v>#N/A</v>
      </c>
    </row>
    <row r="1008" spans="1:13" x14ac:dyDescent="0.25">
      <c r="A1008">
        <v>3</v>
      </c>
      <c r="B1008" t="s">
        <v>2221</v>
      </c>
      <c r="C1008" t="s">
        <v>2244</v>
      </c>
      <c r="D1008" t="s">
        <v>2388</v>
      </c>
      <c r="E1008" t="s">
        <v>2246</v>
      </c>
      <c r="G1008" t="s">
        <v>2249</v>
      </c>
      <c r="H1008" t="s">
        <v>170</v>
      </c>
      <c r="I1008" t="s">
        <v>1708</v>
      </c>
      <c r="J1008" s="99">
        <v>1.9697898999999999E-3</v>
      </c>
      <c r="K1008" t="s">
        <v>2390</v>
      </c>
      <c r="L1008" t="e">
        <v>#N/A</v>
      </c>
      <c r="M1008" t="e">
        <f t="shared" si="15"/>
        <v>#N/A</v>
      </c>
    </row>
    <row r="1009" spans="1:13" x14ac:dyDescent="0.25">
      <c r="A1009">
        <v>3</v>
      </c>
      <c r="B1009" t="s">
        <v>2221</v>
      </c>
      <c r="C1009" t="s">
        <v>2244</v>
      </c>
      <c r="D1009" t="s">
        <v>2388</v>
      </c>
      <c r="E1009" t="s">
        <v>2246</v>
      </c>
      <c r="G1009" t="s">
        <v>2249</v>
      </c>
      <c r="H1009" t="s">
        <v>170</v>
      </c>
      <c r="I1009" t="s">
        <v>1709</v>
      </c>
      <c r="J1009" s="99">
        <v>4.5194312999999996E-3</v>
      </c>
      <c r="K1009" t="s">
        <v>2390</v>
      </c>
      <c r="L1009" t="e">
        <v>#N/A</v>
      </c>
      <c r="M1009" t="e">
        <f t="shared" si="15"/>
        <v>#N/A</v>
      </c>
    </row>
    <row r="1010" spans="1:13" x14ac:dyDescent="0.25">
      <c r="A1010">
        <v>3</v>
      </c>
      <c r="B1010" t="s">
        <v>2221</v>
      </c>
      <c r="C1010" t="s">
        <v>2244</v>
      </c>
      <c r="D1010" t="s">
        <v>2388</v>
      </c>
      <c r="E1010" t="s">
        <v>2246</v>
      </c>
      <c r="G1010" t="s">
        <v>2251</v>
      </c>
      <c r="H1010" t="s">
        <v>170</v>
      </c>
      <c r="I1010" t="s">
        <v>1705</v>
      </c>
      <c r="J1010" s="99">
        <v>0.1741192688</v>
      </c>
      <c r="K1010" t="s">
        <v>2391</v>
      </c>
      <c r="L1010" t="e">
        <v>#N/A</v>
      </c>
      <c r="M1010" t="e">
        <f t="shared" si="15"/>
        <v>#N/A</v>
      </c>
    </row>
    <row r="1011" spans="1:13" x14ac:dyDescent="0.25">
      <c r="A1011">
        <v>3</v>
      </c>
      <c r="B1011" t="s">
        <v>2221</v>
      </c>
      <c r="C1011" t="s">
        <v>2244</v>
      </c>
      <c r="D1011" t="s">
        <v>2388</v>
      </c>
      <c r="E1011" t="s">
        <v>2246</v>
      </c>
      <c r="G1011" t="s">
        <v>2251</v>
      </c>
      <c r="H1011" t="s">
        <v>170</v>
      </c>
      <c r="I1011" t="s">
        <v>1707</v>
      </c>
      <c r="J1011" s="99">
        <v>0.1668125744</v>
      </c>
      <c r="K1011" t="s">
        <v>2391</v>
      </c>
      <c r="L1011" t="e">
        <v>#N/A</v>
      </c>
      <c r="M1011" t="e">
        <f t="shared" si="15"/>
        <v>#N/A</v>
      </c>
    </row>
    <row r="1012" spans="1:13" x14ac:dyDescent="0.25">
      <c r="A1012">
        <v>3</v>
      </c>
      <c r="B1012" t="s">
        <v>2221</v>
      </c>
      <c r="C1012" t="s">
        <v>2244</v>
      </c>
      <c r="D1012" t="s">
        <v>2388</v>
      </c>
      <c r="E1012" t="s">
        <v>2246</v>
      </c>
      <c r="G1012" t="s">
        <v>2251</v>
      </c>
      <c r="H1012" t="s">
        <v>170</v>
      </c>
      <c r="I1012" t="s">
        <v>1708</v>
      </c>
      <c r="J1012" s="99">
        <v>2.2179321999999998E-3</v>
      </c>
      <c r="K1012" t="s">
        <v>2391</v>
      </c>
      <c r="L1012" t="e">
        <v>#N/A</v>
      </c>
      <c r="M1012" t="e">
        <f t="shared" si="15"/>
        <v>#N/A</v>
      </c>
    </row>
    <row r="1013" spans="1:13" x14ac:dyDescent="0.25">
      <c r="A1013">
        <v>3</v>
      </c>
      <c r="B1013" t="s">
        <v>2221</v>
      </c>
      <c r="C1013" t="s">
        <v>2244</v>
      </c>
      <c r="D1013" t="s">
        <v>2388</v>
      </c>
      <c r="E1013" t="s">
        <v>2246</v>
      </c>
      <c r="G1013" t="s">
        <v>2251</v>
      </c>
      <c r="H1013" t="s">
        <v>170</v>
      </c>
      <c r="I1013" t="s">
        <v>1709</v>
      </c>
      <c r="J1013" s="99">
        <v>5.0887622999999998E-3</v>
      </c>
      <c r="K1013" t="s">
        <v>2391</v>
      </c>
      <c r="L1013" t="e">
        <v>#N/A</v>
      </c>
      <c r="M1013" t="e">
        <f t="shared" si="15"/>
        <v>#N/A</v>
      </c>
    </row>
    <row r="1014" spans="1:13" x14ac:dyDescent="0.25">
      <c r="A1014">
        <v>3</v>
      </c>
      <c r="B1014" t="s">
        <v>2221</v>
      </c>
      <c r="C1014" t="s">
        <v>2244</v>
      </c>
      <c r="D1014" t="s">
        <v>2388</v>
      </c>
      <c r="E1014" t="s">
        <v>2246</v>
      </c>
      <c r="G1014" t="s">
        <v>2253</v>
      </c>
      <c r="H1014" t="s">
        <v>170</v>
      </c>
      <c r="I1014" t="s">
        <v>1705</v>
      </c>
      <c r="J1014" s="99">
        <v>0.19339891109999999</v>
      </c>
      <c r="K1014" t="s">
        <v>2392</v>
      </c>
      <c r="L1014" t="e">
        <v>#N/A</v>
      </c>
      <c r="M1014" t="e">
        <f t="shared" si="15"/>
        <v>#N/A</v>
      </c>
    </row>
    <row r="1015" spans="1:13" x14ac:dyDescent="0.25">
      <c r="A1015">
        <v>3</v>
      </c>
      <c r="B1015" t="s">
        <v>2221</v>
      </c>
      <c r="C1015" t="s">
        <v>2244</v>
      </c>
      <c r="D1015" t="s">
        <v>2388</v>
      </c>
      <c r="E1015" t="s">
        <v>2246</v>
      </c>
      <c r="G1015" t="s">
        <v>2253</v>
      </c>
      <c r="H1015" t="s">
        <v>170</v>
      </c>
      <c r="I1015" t="s">
        <v>1707</v>
      </c>
      <c r="J1015" s="99">
        <v>0.18528317080000001</v>
      </c>
      <c r="K1015" t="s">
        <v>2392</v>
      </c>
      <c r="L1015" t="e">
        <v>#N/A</v>
      </c>
      <c r="M1015" t="e">
        <f t="shared" si="15"/>
        <v>#N/A</v>
      </c>
    </row>
    <row r="1016" spans="1:13" x14ac:dyDescent="0.25">
      <c r="A1016">
        <v>3</v>
      </c>
      <c r="B1016" t="s">
        <v>2221</v>
      </c>
      <c r="C1016" t="s">
        <v>2244</v>
      </c>
      <c r="D1016" t="s">
        <v>2388</v>
      </c>
      <c r="E1016" t="s">
        <v>2246</v>
      </c>
      <c r="G1016" t="s">
        <v>2253</v>
      </c>
      <c r="H1016" t="s">
        <v>170</v>
      </c>
      <c r="I1016" t="s">
        <v>1708</v>
      </c>
      <c r="J1016" s="99">
        <v>2.4635163999999999E-3</v>
      </c>
      <c r="K1016" t="s">
        <v>2392</v>
      </c>
      <c r="L1016" t="e">
        <v>#N/A</v>
      </c>
      <c r="M1016" t="e">
        <f t="shared" si="15"/>
        <v>#N/A</v>
      </c>
    </row>
    <row r="1017" spans="1:13" x14ac:dyDescent="0.25">
      <c r="A1017">
        <v>3</v>
      </c>
      <c r="B1017" t="s">
        <v>2221</v>
      </c>
      <c r="C1017" t="s">
        <v>2244</v>
      </c>
      <c r="D1017" t="s">
        <v>2388</v>
      </c>
      <c r="E1017" t="s">
        <v>2246</v>
      </c>
      <c r="G1017" t="s">
        <v>2253</v>
      </c>
      <c r="H1017" t="s">
        <v>170</v>
      </c>
      <c r="I1017" t="s">
        <v>1709</v>
      </c>
      <c r="J1017" s="99">
        <v>5.6522237999999999E-3</v>
      </c>
      <c r="K1017" t="s">
        <v>2392</v>
      </c>
      <c r="L1017" t="e">
        <v>#N/A</v>
      </c>
      <c r="M1017" t="e">
        <f t="shared" si="15"/>
        <v>#N/A</v>
      </c>
    </row>
    <row r="1018" spans="1:13" x14ac:dyDescent="0.25">
      <c r="A1018">
        <v>3</v>
      </c>
      <c r="B1018" t="s">
        <v>2221</v>
      </c>
      <c r="C1018" t="s">
        <v>2244</v>
      </c>
      <c r="D1018" t="s">
        <v>2388</v>
      </c>
      <c r="E1018" t="s">
        <v>2246</v>
      </c>
      <c r="G1018" t="s">
        <v>2255</v>
      </c>
      <c r="H1018" t="s">
        <v>170</v>
      </c>
      <c r="I1018" t="s">
        <v>1705</v>
      </c>
      <c r="J1018" s="99">
        <v>0.2313557067</v>
      </c>
      <c r="K1018" t="s">
        <v>2393</v>
      </c>
      <c r="L1018" t="e">
        <v>#N/A</v>
      </c>
      <c r="M1018" t="e">
        <f t="shared" si="15"/>
        <v>#N/A</v>
      </c>
    </row>
    <row r="1019" spans="1:13" x14ac:dyDescent="0.25">
      <c r="A1019">
        <v>3</v>
      </c>
      <c r="B1019" t="s">
        <v>2221</v>
      </c>
      <c r="C1019" t="s">
        <v>2244</v>
      </c>
      <c r="D1019" t="s">
        <v>2388</v>
      </c>
      <c r="E1019" t="s">
        <v>2246</v>
      </c>
      <c r="G1019" t="s">
        <v>2255</v>
      </c>
      <c r="H1019" t="s">
        <v>170</v>
      </c>
      <c r="I1019" t="s">
        <v>1707</v>
      </c>
      <c r="J1019" s="99">
        <v>0.22164715760000001</v>
      </c>
      <c r="K1019" t="s">
        <v>2393</v>
      </c>
      <c r="L1019" t="e">
        <v>#N/A</v>
      </c>
      <c r="M1019" t="e">
        <f t="shared" si="15"/>
        <v>#N/A</v>
      </c>
    </row>
    <row r="1020" spans="1:13" x14ac:dyDescent="0.25">
      <c r="A1020">
        <v>3</v>
      </c>
      <c r="B1020" t="s">
        <v>2221</v>
      </c>
      <c r="C1020" t="s">
        <v>2244</v>
      </c>
      <c r="D1020" t="s">
        <v>2388</v>
      </c>
      <c r="E1020" t="s">
        <v>2246</v>
      </c>
      <c r="G1020" t="s">
        <v>2255</v>
      </c>
      <c r="H1020" t="s">
        <v>170</v>
      </c>
      <c r="I1020" t="s">
        <v>1708</v>
      </c>
      <c r="J1020" s="99">
        <v>2.9470103E-3</v>
      </c>
      <c r="K1020" t="s">
        <v>2393</v>
      </c>
      <c r="L1020" t="e">
        <v>#N/A</v>
      </c>
      <c r="M1020" t="e">
        <f t="shared" si="15"/>
        <v>#N/A</v>
      </c>
    </row>
    <row r="1021" spans="1:13" x14ac:dyDescent="0.25">
      <c r="A1021">
        <v>3</v>
      </c>
      <c r="B1021" t="s">
        <v>2221</v>
      </c>
      <c r="C1021" t="s">
        <v>2244</v>
      </c>
      <c r="D1021" t="s">
        <v>2388</v>
      </c>
      <c r="E1021" t="s">
        <v>2246</v>
      </c>
      <c r="G1021" t="s">
        <v>2255</v>
      </c>
      <c r="H1021" t="s">
        <v>170</v>
      </c>
      <c r="I1021" t="s">
        <v>1709</v>
      </c>
      <c r="J1021" s="99">
        <v>6.7615388000000004E-3</v>
      </c>
      <c r="K1021" t="s">
        <v>2393</v>
      </c>
      <c r="L1021" t="e">
        <v>#N/A</v>
      </c>
      <c r="M1021" t="e">
        <f t="shared" si="15"/>
        <v>#N/A</v>
      </c>
    </row>
    <row r="1022" spans="1:13" x14ac:dyDescent="0.25">
      <c r="A1022">
        <v>3</v>
      </c>
      <c r="B1022" t="s">
        <v>2221</v>
      </c>
      <c r="C1022" t="s">
        <v>2244</v>
      </c>
      <c r="D1022" t="s">
        <v>2388</v>
      </c>
      <c r="E1022" t="s">
        <v>2257</v>
      </c>
      <c r="G1022" t="s">
        <v>2247</v>
      </c>
      <c r="H1022" t="s">
        <v>170</v>
      </c>
      <c r="I1022" t="s">
        <v>1705</v>
      </c>
      <c r="J1022" s="99">
        <v>0.17065554050000001</v>
      </c>
      <c r="K1022" t="s">
        <v>2394</v>
      </c>
      <c r="L1022" t="e">
        <v>#N/A</v>
      </c>
      <c r="M1022" t="e">
        <f t="shared" si="15"/>
        <v>#N/A</v>
      </c>
    </row>
    <row r="1023" spans="1:13" x14ac:dyDescent="0.25">
      <c r="A1023">
        <v>3</v>
      </c>
      <c r="B1023" t="s">
        <v>2221</v>
      </c>
      <c r="C1023" t="s">
        <v>2244</v>
      </c>
      <c r="D1023" t="s">
        <v>2388</v>
      </c>
      <c r="E1023" t="s">
        <v>2257</v>
      </c>
      <c r="G1023" t="s">
        <v>2247</v>
      </c>
      <c r="H1023" t="s">
        <v>170</v>
      </c>
      <c r="I1023" t="s">
        <v>1707</v>
      </c>
      <c r="J1023" s="99">
        <v>0.16801990350000001</v>
      </c>
      <c r="K1023" t="s">
        <v>2394</v>
      </c>
      <c r="L1023" t="e">
        <v>#N/A</v>
      </c>
      <c r="M1023" t="e">
        <f t="shared" si="15"/>
        <v>#N/A</v>
      </c>
    </row>
    <row r="1024" spans="1:13" x14ac:dyDescent="0.25">
      <c r="A1024">
        <v>3</v>
      </c>
      <c r="B1024" t="s">
        <v>2221</v>
      </c>
      <c r="C1024" t="s">
        <v>2244</v>
      </c>
      <c r="D1024" t="s">
        <v>2388</v>
      </c>
      <c r="E1024" t="s">
        <v>2257</v>
      </c>
      <c r="G1024" t="s">
        <v>2247</v>
      </c>
      <c r="H1024" t="s">
        <v>170</v>
      </c>
      <c r="I1024" t="s">
        <v>1708</v>
      </c>
      <c r="J1024" s="99">
        <v>2.5186970000000002E-4</v>
      </c>
      <c r="K1024" t="s">
        <v>2394</v>
      </c>
      <c r="L1024" t="e">
        <v>#N/A</v>
      </c>
      <c r="M1024" t="e">
        <f t="shared" si="15"/>
        <v>#N/A</v>
      </c>
    </row>
    <row r="1025" spans="1:13" x14ac:dyDescent="0.25">
      <c r="A1025">
        <v>3</v>
      </c>
      <c r="B1025" t="s">
        <v>2221</v>
      </c>
      <c r="C1025" t="s">
        <v>2244</v>
      </c>
      <c r="D1025" t="s">
        <v>2388</v>
      </c>
      <c r="E1025" t="s">
        <v>2257</v>
      </c>
      <c r="G1025" t="s">
        <v>2247</v>
      </c>
      <c r="H1025" t="s">
        <v>170</v>
      </c>
      <c r="I1025" t="s">
        <v>1709</v>
      </c>
      <c r="J1025" s="99">
        <v>2.3837672999999998E-3</v>
      </c>
      <c r="K1025" t="s">
        <v>2394</v>
      </c>
      <c r="L1025" t="e">
        <v>#N/A</v>
      </c>
      <c r="M1025" t="e">
        <f t="shared" si="15"/>
        <v>#N/A</v>
      </c>
    </row>
    <row r="1026" spans="1:13" x14ac:dyDescent="0.25">
      <c r="A1026">
        <v>3</v>
      </c>
      <c r="B1026" t="s">
        <v>2221</v>
      </c>
      <c r="C1026" t="s">
        <v>2244</v>
      </c>
      <c r="D1026" t="s">
        <v>2388</v>
      </c>
      <c r="E1026" t="s">
        <v>2257</v>
      </c>
      <c r="G1026" t="s">
        <v>2249</v>
      </c>
      <c r="H1026" t="s">
        <v>170</v>
      </c>
      <c r="I1026" t="s">
        <v>1705</v>
      </c>
      <c r="J1026" s="99">
        <v>0.16422418019999999</v>
      </c>
      <c r="K1026" t="s">
        <v>2395</v>
      </c>
      <c r="L1026" t="e">
        <v>#N/A</v>
      </c>
      <c r="M1026" t="e">
        <f t="shared" si="15"/>
        <v>#N/A</v>
      </c>
    </row>
    <row r="1027" spans="1:13" x14ac:dyDescent="0.25">
      <c r="A1027">
        <v>3</v>
      </c>
      <c r="B1027" t="s">
        <v>2221</v>
      </c>
      <c r="C1027" t="s">
        <v>2244</v>
      </c>
      <c r="D1027" t="s">
        <v>2388</v>
      </c>
      <c r="E1027" t="s">
        <v>2257</v>
      </c>
      <c r="G1027" t="s">
        <v>2249</v>
      </c>
      <c r="H1027" t="s">
        <v>170</v>
      </c>
      <c r="I1027" t="s">
        <v>1707</v>
      </c>
      <c r="J1027" s="99">
        <v>0.16168787039999999</v>
      </c>
      <c r="K1027" t="s">
        <v>2395</v>
      </c>
      <c r="L1027" t="e">
        <v>#N/A</v>
      </c>
      <c r="M1027" t="e">
        <f t="shared" ref="M1027:M1090" si="16">I1027&amp;L1027</f>
        <v>#N/A</v>
      </c>
    </row>
    <row r="1028" spans="1:13" x14ac:dyDescent="0.25">
      <c r="A1028">
        <v>3</v>
      </c>
      <c r="B1028" t="s">
        <v>2221</v>
      </c>
      <c r="C1028" t="s">
        <v>2244</v>
      </c>
      <c r="D1028" t="s">
        <v>2388</v>
      </c>
      <c r="E1028" t="s">
        <v>2257</v>
      </c>
      <c r="G1028" t="s">
        <v>2249</v>
      </c>
      <c r="H1028" t="s">
        <v>170</v>
      </c>
      <c r="I1028" t="s">
        <v>1708</v>
      </c>
      <c r="J1028" s="99">
        <v>2.423777E-4</v>
      </c>
      <c r="K1028" t="s">
        <v>2395</v>
      </c>
      <c r="L1028" t="e">
        <v>#N/A</v>
      </c>
      <c r="M1028" t="e">
        <f t="shared" si="16"/>
        <v>#N/A</v>
      </c>
    </row>
    <row r="1029" spans="1:13" x14ac:dyDescent="0.25">
      <c r="A1029">
        <v>3</v>
      </c>
      <c r="B1029" t="s">
        <v>2221</v>
      </c>
      <c r="C1029" t="s">
        <v>2244</v>
      </c>
      <c r="D1029" t="s">
        <v>2388</v>
      </c>
      <c r="E1029" t="s">
        <v>2257</v>
      </c>
      <c r="G1029" t="s">
        <v>2249</v>
      </c>
      <c r="H1029" t="s">
        <v>170</v>
      </c>
      <c r="I1029" t="s">
        <v>1709</v>
      </c>
      <c r="J1029" s="99">
        <v>2.2939320999999999E-3</v>
      </c>
      <c r="K1029" t="s">
        <v>2395</v>
      </c>
      <c r="L1029" t="e">
        <v>#N/A</v>
      </c>
      <c r="M1029" t="e">
        <f t="shared" si="16"/>
        <v>#N/A</v>
      </c>
    </row>
    <row r="1030" spans="1:13" x14ac:dyDescent="0.25">
      <c r="A1030">
        <v>3</v>
      </c>
      <c r="B1030" t="s">
        <v>2221</v>
      </c>
      <c r="C1030" t="s">
        <v>2244</v>
      </c>
      <c r="D1030" t="s">
        <v>2388</v>
      </c>
      <c r="E1030" t="s">
        <v>2257</v>
      </c>
      <c r="G1030" t="s">
        <v>2251</v>
      </c>
      <c r="H1030" t="s">
        <v>170</v>
      </c>
      <c r="I1030" t="s">
        <v>1705</v>
      </c>
      <c r="J1030" s="99">
        <v>0.17405850170000001</v>
      </c>
      <c r="K1030" t="s">
        <v>2396</v>
      </c>
      <c r="L1030" t="e">
        <v>#N/A</v>
      </c>
      <c r="M1030" t="e">
        <f t="shared" si="16"/>
        <v>#N/A</v>
      </c>
    </row>
    <row r="1031" spans="1:13" x14ac:dyDescent="0.25">
      <c r="A1031">
        <v>3</v>
      </c>
      <c r="B1031" t="s">
        <v>2221</v>
      </c>
      <c r="C1031" t="s">
        <v>2244</v>
      </c>
      <c r="D1031" t="s">
        <v>2388</v>
      </c>
      <c r="E1031" t="s">
        <v>2257</v>
      </c>
      <c r="G1031" t="s">
        <v>2251</v>
      </c>
      <c r="H1031" t="s">
        <v>170</v>
      </c>
      <c r="I1031" t="s">
        <v>1707</v>
      </c>
      <c r="J1031" s="99">
        <v>0.1713703087</v>
      </c>
      <c r="K1031" t="s">
        <v>2396</v>
      </c>
      <c r="L1031" t="e">
        <v>#N/A</v>
      </c>
      <c r="M1031" t="e">
        <f t="shared" si="16"/>
        <v>#N/A</v>
      </c>
    </row>
    <row r="1032" spans="1:13" x14ac:dyDescent="0.25">
      <c r="A1032">
        <v>3</v>
      </c>
      <c r="B1032" t="s">
        <v>2221</v>
      </c>
      <c r="C1032" t="s">
        <v>2244</v>
      </c>
      <c r="D1032" t="s">
        <v>2388</v>
      </c>
      <c r="E1032" t="s">
        <v>2257</v>
      </c>
      <c r="G1032" t="s">
        <v>2251</v>
      </c>
      <c r="H1032" t="s">
        <v>170</v>
      </c>
      <c r="I1032" t="s">
        <v>1708</v>
      </c>
      <c r="J1032" s="99">
        <v>2.5689220000000001E-4</v>
      </c>
      <c r="K1032" t="s">
        <v>2396</v>
      </c>
      <c r="L1032" t="e">
        <v>#N/A</v>
      </c>
      <c r="M1032" t="e">
        <f t="shared" si="16"/>
        <v>#N/A</v>
      </c>
    </row>
    <row r="1033" spans="1:13" x14ac:dyDescent="0.25">
      <c r="A1033">
        <v>3</v>
      </c>
      <c r="B1033" t="s">
        <v>2221</v>
      </c>
      <c r="C1033" t="s">
        <v>2244</v>
      </c>
      <c r="D1033" t="s">
        <v>2388</v>
      </c>
      <c r="E1033" t="s">
        <v>2257</v>
      </c>
      <c r="G1033" t="s">
        <v>2251</v>
      </c>
      <c r="H1033" t="s">
        <v>170</v>
      </c>
      <c r="I1033" t="s">
        <v>1709</v>
      </c>
      <c r="J1033" s="99">
        <v>2.4313007999999998E-3</v>
      </c>
      <c r="K1033" t="s">
        <v>2396</v>
      </c>
      <c r="L1033" t="e">
        <v>#N/A</v>
      </c>
      <c r="M1033" t="e">
        <f t="shared" si="16"/>
        <v>#N/A</v>
      </c>
    </row>
    <row r="1034" spans="1:13" x14ac:dyDescent="0.25">
      <c r="A1034">
        <v>3</v>
      </c>
      <c r="B1034" t="s">
        <v>2221</v>
      </c>
      <c r="C1034" t="s">
        <v>2244</v>
      </c>
      <c r="D1034" t="s">
        <v>2388</v>
      </c>
      <c r="E1034" t="s">
        <v>2257</v>
      </c>
      <c r="G1034" t="s">
        <v>2261</v>
      </c>
      <c r="H1034" t="s">
        <v>170</v>
      </c>
      <c r="I1034" t="s">
        <v>1705</v>
      </c>
      <c r="J1034" s="99">
        <v>0.2138213793</v>
      </c>
      <c r="K1034" t="s">
        <v>2397</v>
      </c>
      <c r="L1034" t="e">
        <v>#N/A</v>
      </c>
      <c r="M1034" t="e">
        <f t="shared" si="16"/>
        <v>#N/A</v>
      </c>
    </row>
    <row r="1035" spans="1:13" x14ac:dyDescent="0.25">
      <c r="A1035">
        <v>3</v>
      </c>
      <c r="B1035" t="s">
        <v>2221</v>
      </c>
      <c r="C1035" t="s">
        <v>2244</v>
      </c>
      <c r="D1035" t="s">
        <v>2388</v>
      </c>
      <c r="E1035" t="s">
        <v>2257</v>
      </c>
      <c r="G1035" t="s">
        <v>2261</v>
      </c>
      <c r="H1035" t="s">
        <v>170</v>
      </c>
      <c r="I1035" t="s">
        <v>1707</v>
      </c>
      <c r="J1035" s="99">
        <v>0.2105190807</v>
      </c>
      <c r="K1035" t="s">
        <v>2397</v>
      </c>
      <c r="L1035" t="e">
        <v>#N/A</v>
      </c>
      <c r="M1035" t="e">
        <f t="shared" si="16"/>
        <v>#N/A</v>
      </c>
    </row>
    <row r="1036" spans="1:13" x14ac:dyDescent="0.25">
      <c r="A1036">
        <v>3</v>
      </c>
      <c r="B1036" t="s">
        <v>2221</v>
      </c>
      <c r="C1036" t="s">
        <v>2244</v>
      </c>
      <c r="D1036" t="s">
        <v>2388</v>
      </c>
      <c r="E1036" t="s">
        <v>2257</v>
      </c>
      <c r="G1036" t="s">
        <v>2261</v>
      </c>
      <c r="H1036" t="s">
        <v>170</v>
      </c>
      <c r="I1036" t="s">
        <v>1708</v>
      </c>
      <c r="J1036" s="99">
        <v>3.1557800000000001E-4</v>
      </c>
      <c r="K1036" t="s">
        <v>2397</v>
      </c>
      <c r="L1036" t="e">
        <v>#N/A</v>
      </c>
      <c r="M1036" t="e">
        <f t="shared" si="16"/>
        <v>#N/A</v>
      </c>
    </row>
    <row r="1037" spans="1:13" x14ac:dyDescent="0.25">
      <c r="A1037">
        <v>3</v>
      </c>
      <c r="B1037" t="s">
        <v>2221</v>
      </c>
      <c r="C1037" t="s">
        <v>2244</v>
      </c>
      <c r="D1037" t="s">
        <v>2388</v>
      </c>
      <c r="E1037" t="s">
        <v>2257</v>
      </c>
      <c r="G1037" t="s">
        <v>2261</v>
      </c>
      <c r="H1037" t="s">
        <v>170</v>
      </c>
      <c r="I1037" t="s">
        <v>1709</v>
      </c>
      <c r="J1037" s="99">
        <v>2.9867205000000002E-3</v>
      </c>
      <c r="K1037" t="s">
        <v>2397</v>
      </c>
      <c r="L1037" t="e">
        <v>#N/A</v>
      </c>
      <c r="M1037" t="e">
        <f t="shared" si="16"/>
        <v>#N/A</v>
      </c>
    </row>
    <row r="1038" spans="1:13" x14ac:dyDescent="0.25">
      <c r="A1038">
        <v>3</v>
      </c>
      <c r="B1038" t="s">
        <v>2221</v>
      </c>
      <c r="C1038" t="s">
        <v>2244</v>
      </c>
      <c r="D1038" t="s">
        <v>2388</v>
      </c>
      <c r="E1038" t="s">
        <v>2257</v>
      </c>
      <c r="G1038" t="s">
        <v>2255</v>
      </c>
      <c r="H1038" t="s">
        <v>170</v>
      </c>
      <c r="I1038" t="s">
        <v>1705</v>
      </c>
      <c r="J1038" s="99">
        <v>0.23718524260000001</v>
      </c>
      <c r="K1038" t="s">
        <v>2398</v>
      </c>
      <c r="L1038" t="e">
        <v>#N/A</v>
      </c>
      <c r="M1038" t="e">
        <f t="shared" si="16"/>
        <v>#N/A</v>
      </c>
    </row>
    <row r="1039" spans="1:13" x14ac:dyDescent="0.25">
      <c r="A1039">
        <v>3</v>
      </c>
      <c r="B1039" t="s">
        <v>2221</v>
      </c>
      <c r="C1039" t="s">
        <v>2244</v>
      </c>
      <c r="D1039" t="s">
        <v>2388</v>
      </c>
      <c r="E1039" t="s">
        <v>2257</v>
      </c>
      <c r="G1039" t="s">
        <v>2255</v>
      </c>
      <c r="H1039" t="s">
        <v>170</v>
      </c>
      <c r="I1039" t="s">
        <v>1707</v>
      </c>
      <c r="J1039" s="99">
        <v>0.23352210809999999</v>
      </c>
      <c r="K1039" t="s">
        <v>2398</v>
      </c>
      <c r="L1039" t="e">
        <v>#N/A</v>
      </c>
      <c r="M1039" t="e">
        <f t="shared" si="16"/>
        <v>#N/A</v>
      </c>
    </row>
    <row r="1040" spans="1:13" x14ac:dyDescent="0.25">
      <c r="A1040">
        <v>3</v>
      </c>
      <c r="B1040" t="s">
        <v>2221</v>
      </c>
      <c r="C1040" t="s">
        <v>2244</v>
      </c>
      <c r="D1040" t="s">
        <v>2388</v>
      </c>
      <c r="E1040" t="s">
        <v>2257</v>
      </c>
      <c r="G1040" t="s">
        <v>2255</v>
      </c>
      <c r="H1040" t="s">
        <v>170</v>
      </c>
      <c r="I1040" t="s">
        <v>1708</v>
      </c>
      <c r="J1040" s="99">
        <v>3.5006060000000001E-4</v>
      </c>
      <c r="K1040" t="s">
        <v>2398</v>
      </c>
      <c r="L1040" t="e">
        <v>#N/A</v>
      </c>
      <c r="M1040" t="e">
        <f t="shared" si="16"/>
        <v>#N/A</v>
      </c>
    </row>
    <row r="1041" spans="1:13" x14ac:dyDescent="0.25">
      <c r="A1041">
        <v>3</v>
      </c>
      <c r="B1041" t="s">
        <v>2221</v>
      </c>
      <c r="C1041" t="s">
        <v>2244</v>
      </c>
      <c r="D1041" t="s">
        <v>2388</v>
      </c>
      <c r="E1041" t="s">
        <v>2257</v>
      </c>
      <c r="G1041" t="s">
        <v>2255</v>
      </c>
      <c r="H1041" t="s">
        <v>170</v>
      </c>
      <c r="I1041" t="s">
        <v>1709</v>
      </c>
      <c r="J1041" s="99">
        <v>3.3130739E-3</v>
      </c>
      <c r="K1041" t="s">
        <v>2398</v>
      </c>
      <c r="L1041" t="e">
        <v>#N/A</v>
      </c>
      <c r="M1041" t="e">
        <f t="shared" si="16"/>
        <v>#N/A</v>
      </c>
    </row>
    <row r="1042" spans="1:13" x14ac:dyDescent="0.25">
      <c r="A1042">
        <v>3</v>
      </c>
      <c r="B1042" t="s">
        <v>2221</v>
      </c>
      <c r="C1042" t="s">
        <v>2244</v>
      </c>
      <c r="D1042" t="s">
        <v>2388</v>
      </c>
      <c r="E1042" t="s">
        <v>2264</v>
      </c>
      <c r="G1042" t="s">
        <v>2247</v>
      </c>
      <c r="H1042" t="s">
        <v>170</v>
      </c>
      <c r="I1042" t="s">
        <v>1705</v>
      </c>
      <c r="J1042" s="99">
        <v>0.1178177333</v>
      </c>
      <c r="K1042" t="s">
        <v>2399</v>
      </c>
      <c r="L1042" t="e">
        <v>#N/A</v>
      </c>
      <c r="M1042" t="e">
        <f t="shared" si="16"/>
        <v>#N/A</v>
      </c>
    </row>
    <row r="1043" spans="1:13" x14ac:dyDescent="0.25">
      <c r="A1043">
        <v>3</v>
      </c>
      <c r="B1043" t="s">
        <v>2221</v>
      </c>
      <c r="C1043" t="s">
        <v>2244</v>
      </c>
      <c r="D1043" t="s">
        <v>2388</v>
      </c>
      <c r="E1043" t="s">
        <v>2264</v>
      </c>
      <c r="G1043" t="s">
        <v>2247</v>
      </c>
      <c r="H1043" t="s">
        <v>170</v>
      </c>
      <c r="I1043" t="s">
        <v>1707</v>
      </c>
      <c r="J1043" s="99">
        <v>0.11287366140000001</v>
      </c>
      <c r="K1043" t="s">
        <v>2399</v>
      </c>
      <c r="L1043" t="e">
        <v>#N/A</v>
      </c>
      <c r="M1043" t="e">
        <f t="shared" si="16"/>
        <v>#N/A</v>
      </c>
    </row>
    <row r="1044" spans="1:13" x14ac:dyDescent="0.25">
      <c r="A1044">
        <v>3</v>
      </c>
      <c r="B1044" t="s">
        <v>2221</v>
      </c>
      <c r="C1044" t="s">
        <v>2244</v>
      </c>
      <c r="D1044" t="s">
        <v>2388</v>
      </c>
      <c r="E1044" t="s">
        <v>2264</v>
      </c>
      <c r="G1044" t="s">
        <v>2247</v>
      </c>
      <c r="H1044" t="s">
        <v>170</v>
      </c>
      <c r="I1044" t="s">
        <v>1708</v>
      </c>
      <c r="J1044" s="99">
        <v>1.500763E-3</v>
      </c>
      <c r="K1044" t="s">
        <v>2399</v>
      </c>
      <c r="L1044" t="e">
        <v>#N/A</v>
      </c>
      <c r="M1044" t="e">
        <f t="shared" si="16"/>
        <v>#N/A</v>
      </c>
    </row>
    <row r="1045" spans="1:13" x14ac:dyDescent="0.25">
      <c r="A1045">
        <v>3</v>
      </c>
      <c r="B1045" t="s">
        <v>2221</v>
      </c>
      <c r="C1045" t="s">
        <v>2244</v>
      </c>
      <c r="D1045" t="s">
        <v>2388</v>
      </c>
      <c r="E1045" t="s">
        <v>2264</v>
      </c>
      <c r="G1045" t="s">
        <v>2247</v>
      </c>
      <c r="H1045" t="s">
        <v>170</v>
      </c>
      <c r="I1045" t="s">
        <v>1709</v>
      </c>
      <c r="J1045" s="99">
        <v>3.4433088999999998E-3</v>
      </c>
      <c r="K1045" t="s">
        <v>2399</v>
      </c>
      <c r="L1045" t="e">
        <v>#N/A</v>
      </c>
      <c r="M1045" t="e">
        <f t="shared" si="16"/>
        <v>#N/A</v>
      </c>
    </row>
    <row r="1046" spans="1:13" x14ac:dyDescent="0.25">
      <c r="A1046">
        <v>3</v>
      </c>
      <c r="B1046" t="s">
        <v>2221</v>
      </c>
      <c r="C1046" t="s">
        <v>2244</v>
      </c>
      <c r="D1046" t="s">
        <v>2388</v>
      </c>
      <c r="E1046" t="s">
        <v>2264</v>
      </c>
      <c r="G1046" t="s">
        <v>2249</v>
      </c>
      <c r="H1046" t="s">
        <v>170</v>
      </c>
      <c r="I1046" t="s">
        <v>1705</v>
      </c>
      <c r="J1046" s="99">
        <v>0.12193501969999999</v>
      </c>
      <c r="K1046" t="s">
        <v>2400</v>
      </c>
      <c r="L1046" t="e">
        <v>#N/A</v>
      </c>
      <c r="M1046" t="e">
        <f t="shared" si="16"/>
        <v>#N/A</v>
      </c>
    </row>
    <row r="1047" spans="1:13" x14ac:dyDescent="0.25">
      <c r="A1047">
        <v>3</v>
      </c>
      <c r="B1047" t="s">
        <v>2221</v>
      </c>
      <c r="C1047" t="s">
        <v>2244</v>
      </c>
      <c r="D1047" t="s">
        <v>2388</v>
      </c>
      <c r="E1047" t="s">
        <v>2264</v>
      </c>
      <c r="G1047" t="s">
        <v>2249</v>
      </c>
      <c r="H1047" t="s">
        <v>170</v>
      </c>
      <c r="I1047" t="s">
        <v>1707</v>
      </c>
      <c r="J1047" s="99">
        <v>0.11681817110000001</v>
      </c>
      <c r="K1047" t="s">
        <v>2400</v>
      </c>
      <c r="L1047" t="e">
        <v>#N/A</v>
      </c>
      <c r="M1047" t="e">
        <f t="shared" si="16"/>
        <v>#N/A</v>
      </c>
    </row>
    <row r="1048" spans="1:13" x14ac:dyDescent="0.25">
      <c r="A1048">
        <v>3</v>
      </c>
      <c r="B1048" t="s">
        <v>2221</v>
      </c>
      <c r="C1048" t="s">
        <v>2244</v>
      </c>
      <c r="D1048" t="s">
        <v>2388</v>
      </c>
      <c r="E1048" t="s">
        <v>2264</v>
      </c>
      <c r="G1048" t="s">
        <v>2249</v>
      </c>
      <c r="H1048" t="s">
        <v>170</v>
      </c>
      <c r="I1048" t="s">
        <v>1708</v>
      </c>
      <c r="J1048" s="99">
        <v>1.5532090000000001E-3</v>
      </c>
      <c r="K1048" t="s">
        <v>2400</v>
      </c>
      <c r="L1048" t="e">
        <v>#N/A</v>
      </c>
      <c r="M1048" t="e">
        <f t="shared" si="16"/>
        <v>#N/A</v>
      </c>
    </row>
    <row r="1049" spans="1:13" x14ac:dyDescent="0.25">
      <c r="A1049">
        <v>3</v>
      </c>
      <c r="B1049" t="s">
        <v>2221</v>
      </c>
      <c r="C1049" t="s">
        <v>2244</v>
      </c>
      <c r="D1049" t="s">
        <v>2388</v>
      </c>
      <c r="E1049" t="s">
        <v>2264</v>
      </c>
      <c r="G1049" t="s">
        <v>2249</v>
      </c>
      <c r="H1049" t="s">
        <v>170</v>
      </c>
      <c r="I1049" t="s">
        <v>1709</v>
      </c>
      <c r="J1049" s="99">
        <v>3.5636396000000002E-3</v>
      </c>
      <c r="K1049" t="s">
        <v>2400</v>
      </c>
      <c r="L1049" t="e">
        <v>#N/A</v>
      </c>
      <c r="M1049" t="e">
        <f t="shared" si="16"/>
        <v>#N/A</v>
      </c>
    </row>
    <row r="1050" spans="1:13" x14ac:dyDescent="0.25">
      <c r="A1050">
        <v>3</v>
      </c>
      <c r="B1050" t="s">
        <v>2221</v>
      </c>
      <c r="C1050" t="s">
        <v>2244</v>
      </c>
      <c r="D1050" t="s">
        <v>2388</v>
      </c>
      <c r="E1050" t="s">
        <v>2264</v>
      </c>
      <c r="G1050" t="s">
        <v>2251</v>
      </c>
      <c r="H1050" t="s">
        <v>170</v>
      </c>
      <c r="I1050" t="s">
        <v>1705</v>
      </c>
      <c r="J1050" s="99">
        <v>0.13729566500000001</v>
      </c>
      <c r="K1050" t="s">
        <v>2401</v>
      </c>
      <c r="L1050" t="e">
        <v>#N/A</v>
      </c>
      <c r="M1050" t="e">
        <f t="shared" si="16"/>
        <v>#N/A</v>
      </c>
    </row>
    <row r="1051" spans="1:13" x14ac:dyDescent="0.25">
      <c r="A1051">
        <v>3</v>
      </c>
      <c r="B1051" t="s">
        <v>2221</v>
      </c>
      <c r="C1051" t="s">
        <v>2244</v>
      </c>
      <c r="D1051" t="s">
        <v>2388</v>
      </c>
      <c r="E1051" t="s">
        <v>2264</v>
      </c>
      <c r="G1051" t="s">
        <v>2251</v>
      </c>
      <c r="H1051" t="s">
        <v>170</v>
      </c>
      <c r="I1051" t="s">
        <v>1707</v>
      </c>
      <c r="J1051" s="99">
        <v>0.13153422640000001</v>
      </c>
      <c r="K1051" t="s">
        <v>2401</v>
      </c>
      <c r="L1051" t="e">
        <v>#N/A</v>
      </c>
      <c r="M1051" t="e">
        <f t="shared" si="16"/>
        <v>#N/A</v>
      </c>
    </row>
    <row r="1052" spans="1:13" x14ac:dyDescent="0.25">
      <c r="A1052">
        <v>3</v>
      </c>
      <c r="B1052" t="s">
        <v>2221</v>
      </c>
      <c r="C1052" t="s">
        <v>2244</v>
      </c>
      <c r="D1052" t="s">
        <v>2388</v>
      </c>
      <c r="E1052" t="s">
        <v>2264</v>
      </c>
      <c r="G1052" t="s">
        <v>2251</v>
      </c>
      <c r="H1052" t="s">
        <v>170</v>
      </c>
      <c r="I1052" t="s">
        <v>1708</v>
      </c>
      <c r="J1052" s="99">
        <v>1.748873E-3</v>
      </c>
      <c r="K1052" t="s">
        <v>2401</v>
      </c>
      <c r="L1052" t="e">
        <v>#N/A</v>
      </c>
      <c r="M1052" t="e">
        <f t="shared" si="16"/>
        <v>#N/A</v>
      </c>
    </row>
    <row r="1053" spans="1:13" x14ac:dyDescent="0.25">
      <c r="A1053">
        <v>3</v>
      </c>
      <c r="B1053" t="s">
        <v>2221</v>
      </c>
      <c r="C1053" t="s">
        <v>2244</v>
      </c>
      <c r="D1053" t="s">
        <v>2388</v>
      </c>
      <c r="E1053" t="s">
        <v>2264</v>
      </c>
      <c r="G1053" t="s">
        <v>2251</v>
      </c>
      <c r="H1053" t="s">
        <v>170</v>
      </c>
      <c r="I1053" t="s">
        <v>1709</v>
      </c>
      <c r="J1053" s="99">
        <v>4.0125656999999999E-3</v>
      </c>
      <c r="K1053" t="s">
        <v>2401</v>
      </c>
      <c r="L1053" t="e">
        <v>#N/A</v>
      </c>
      <c r="M1053" t="e">
        <f t="shared" si="16"/>
        <v>#N/A</v>
      </c>
    </row>
    <row r="1054" spans="1:13" x14ac:dyDescent="0.25">
      <c r="A1054">
        <v>3</v>
      </c>
      <c r="B1054" t="s">
        <v>2221</v>
      </c>
      <c r="C1054" t="s">
        <v>2244</v>
      </c>
      <c r="D1054" t="s">
        <v>2388</v>
      </c>
      <c r="E1054" t="s">
        <v>2264</v>
      </c>
      <c r="G1054" t="s">
        <v>2261</v>
      </c>
      <c r="H1054" t="s">
        <v>170</v>
      </c>
      <c r="I1054" t="s">
        <v>1705</v>
      </c>
      <c r="J1054" s="99">
        <v>0.15249795320000001</v>
      </c>
      <c r="K1054" t="s">
        <v>2402</v>
      </c>
      <c r="L1054" t="e">
        <v>#N/A</v>
      </c>
      <c r="M1054" t="e">
        <f t="shared" si="16"/>
        <v>#N/A</v>
      </c>
    </row>
    <row r="1055" spans="1:13" x14ac:dyDescent="0.25">
      <c r="A1055">
        <v>3</v>
      </c>
      <c r="B1055" t="s">
        <v>2221</v>
      </c>
      <c r="C1055" t="s">
        <v>2244</v>
      </c>
      <c r="D1055" t="s">
        <v>2388</v>
      </c>
      <c r="E1055" t="s">
        <v>2264</v>
      </c>
      <c r="G1055" t="s">
        <v>2261</v>
      </c>
      <c r="H1055" t="s">
        <v>170</v>
      </c>
      <c r="I1055" t="s">
        <v>1707</v>
      </c>
      <c r="J1055" s="99">
        <v>0.14609856979999999</v>
      </c>
      <c r="K1055" t="s">
        <v>2402</v>
      </c>
      <c r="L1055" t="e">
        <v>#N/A</v>
      </c>
      <c r="M1055" t="e">
        <f t="shared" si="16"/>
        <v>#N/A</v>
      </c>
    </row>
    <row r="1056" spans="1:13" x14ac:dyDescent="0.25">
      <c r="A1056">
        <v>3</v>
      </c>
      <c r="B1056" t="s">
        <v>2221</v>
      </c>
      <c r="C1056" t="s">
        <v>2244</v>
      </c>
      <c r="D1056" t="s">
        <v>2388</v>
      </c>
      <c r="E1056" t="s">
        <v>2264</v>
      </c>
      <c r="G1056" t="s">
        <v>2261</v>
      </c>
      <c r="H1056" t="s">
        <v>170</v>
      </c>
      <c r="I1056" t="s">
        <v>1708</v>
      </c>
      <c r="J1056" s="99">
        <v>1.9425198E-3</v>
      </c>
      <c r="K1056" t="s">
        <v>2402</v>
      </c>
      <c r="L1056" t="e">
        <v>#N/A</v>
      </c>
      <c r="M1056" t="e">
        <f t="shared" si="16"/>
        <v>#N/A</v>
      </c>
    </row>
    <row r="1057" spans="1:13" x14ac:dyDescent="0.25">
      <c r="A1057">
        <v>3</v>
      </c>
      <c r="B1057" t="s">
        <v>2221</v>
      </c>
      <c r="C1057" t="s">
        <v>2244</v>
      </c>
      <c r="D1057" t="s">
        <v>2388</v>
      </c>
      <c r="E1057" t="s">
        <v>2264</v>
      </c>
      <c r="G1057" t="s">
        <v>2261</v>
      </c>
      <c r="H1057" t="s">
        <v>170</v>
      </c>
      <c r="I1057" t="s">
        <v>1709</v>
      </c>
      <c r="J1057" s="99">
        <v>4.4568636000000003E-3</v>
      </c>
      <c r="K1057" t="s">
        <v>2402</v>
      </c>
      <c r="L1057" t="e">
        <v>#N/A</v>
      </c>
      <c r="M1057" t="e">
        <f t="shared" si="16"/>
        <v>#N/A</v>
      </c>
    </row>
    <row r="1058" spans="1:13" x14ac:dyDescent="0.25">
      <c r="A1058">
        <v>3</v>
      </c>
      <c r="B1058" t="s">
        <v>2221</v>
      </c>
      <c r="C1058" t="s">
        <v>2244</v>
      </c>
      <c r="D1058" t="s">
        <v>2388</v>
      </c>
      <c r="E1058" t="s">
        <v>2264</v>
      </c>
      <c r="G1058" t="s">
        <v>2255</v>
      </c>
      <c r="H1058" t="s">
        <v>170</v>
      </c>
      <c r="I1058" t="s">
        <v>1705</v>
      </c>
      <c r="J1058" s="99">
        <v>0.1824274581</v>
      </c>
      <c r="K1058" t="s">
        <v>2403</v>
      </c>
      <c r="L1058" t="e">
        <v>#N/A</v>
      </c>
      <c r="M1058" t="e">
        <f t="shared" si="16"/>
        <v>#N/A</v>
      </c>
    </row>
    <row r="1059" spans="1:13" x14ac:dyDescent="0.25">
      <c r="A1059">
        <v>3</v>
      </c>
      <c r="B1059" t="s">
        <v>2221</v>
      </c>
      <c r="C1059" t="s">
        <v>2244</v>
      </c>
      <c r="D1059" t="s">
        <v>2388</v>
      </c>
      <c r="E1059" t="s">
        <v>2264</v>
      </c>
      <c r="G1059" t="s">
        <v>2255</v>
      </c>
      <c r="H1059" t="s">
        <v>170</v>
      </c>
      <c r="I1059" t="s">
        <v>1707</v>
      </c>
      <c r="J1059" s="99">
        <v>0.17477212089999999</v>
      </c>
      <c r="K1059" t="s">
        <v>2403</v>
      </c>
      <c r="L1059" t="e">
        <v>#N/A</v>
      </c>
      <c r="M1059" t="e">
        <f t="shared" si="16"/>
        <v>#N/A</v>
      </c>
    </row>
    <row r="1060" spans="1:13" x14ac:dyDescent="0.25">
      <c r="A1060">
        <v>3</v>
      </c>
      <c r="B1060" t="s">
        <v>2221</v>
      </c>
      <c r="C1060" t="s">
        <v>2244</v>
      </c>
      <c r="D1060" t="s">
        <v>2388</v>
      </c>
      <c r="E1060" t="s">
        <v>2264</v>
      </c>
      <c r="G1060" t="s">
        <v>2255</v>
      </c>
      <c r="H1060" t="s">
        <v>170</v>
      </c>
      <c r="I1060" t="s">
        <v>1708</v>
      </c>
      <c r="J1060" s="99">
        <v>2.323762E-3</v>
      </c>
      <c r="K1060" t="s">
        <v>2403</v>
      </c>
      <c r="L1060" t="e">
        <v>#N/A</v>
      </c>
      <c r="M1060" t="e">
        <f t="shared" si="16"/>
        <v>#N/A</v>
      </c>
    </row>
    <row r="1061" spans="1:13" x14ac:dyDescent="0.25">
      <c r="A1061">
        <v>3</v>
      </c>
      <c r="B1061" t="s">
        <v>2221</v>
      </c>
      <c r="C1061" t="s">
        <v>2244</v>
      </c>
      <c r="D1061" t="s">
        <v>2388</v>
      </c>
      <c r="E1061" t="s">
        <v>2264</v>
      </c>
      <c r="G1061" t="s">
        <v>2255</v>
      </c>
      <c r="H1061" t="s">
        <v>170</v>
      </c>
      <c r="I1061" t="s">
        <v>1709</v>
      </c>
      <c r="J1061" s="99">
        <v>5.3315751000000003E-3</v>
      </c>
      <c r="K1061" t="s">
        <v>2403</v>
      </c>
      <c r="L1061" t="e">
        <v>#N/A</v>
      </c>
      <c r="M1061" t="e">
        <f t="shared" si="16"/>
        <v>#N/A</v>
      </c>
    </row>
    <row r="1062" spans="1:13" x14ac:dyDescent="0.25">
      <c r="A1062">
        <v>3</v>
      </c>
      <c r="B1062" t="s">
        <v>2221</v>
      </c>
      <c r="C1062" t="s">
        <v>2244</v>
      </c>
      <c r="D1062" t="s">
        <v>2388</v>
      </c>
      <c r="E1062" t="s">
        <v>2270</v>
      </c>
      <c r="G1062" t="s">
        <v>2247</v>
      </c>
      <c r="H1062" t="s">
        <v>170</v>
      </c>
      <c r="I1062" t="s">
        <v>1705</v>
      </c>
      <c r="J1062" s="99">
        <v>0.15012992659999999</v>
      </c>
      <c r="K1062" t="s">
        <v>2404</v>
      </c>
      <c r="L1062" t="e">
        <v>#N/A</v>
      </c>
      <c r="M1062" t="e">
        <f t="shared" si="16"/>
        <v>#N/A</v>
      </c>
    </row>
    <row r="1063" spans="1:13" x14ac:dyDescent="0.25">
      <c r="A1063">
        <v>3</v>
      </c>
      <c r="B1063" t="s">
        <v>2221</v>
      </c>
      <c r="C1063" t="s">
        <v>2244</v>
      </c>
      <c r="D1063" t="s">
        <v>2388</v>
      </c>
      <c r="E1063" t="s">
        <v>2270</v>
      </c>
      <c r="G1063" t="s">
        <v>2247</v>
      </c>
      <c r="H1063" t="s">
        <v>170</v>
      </c>
      <c r="I1063" t="s">
        <v>1707</v>
      </c>
      <c r="J1063" s="99">
        <v>0.14781129109999999</v>
      </c>
      <c r="K1063" t="s">
        <v>2404</v>
      </c>
      <c r="L1063" t="e">
        <v>#N/A</v>
      </c>
      <c r="M1063" t="e">
        <f t="shared" si="16"/>
        <v>#N/A</v>
      </c>
    </row>
    <row r="1064" spans="1:13" x14ac:dyDescent="0.25">
      <c r="A1064">
        <v>3</v>
      </c>
      <c r="B1064" t="s">
        <v>2221</v>
      </c>
      <c r="C1064" t="s">
        <v>2244</v>
      </c>
      <c r="D1064" t="s">
        <v>2388</v>
      </c>
      <c r="E1064" t="s">
        <v>2270</v>
      </c>
      <c r="G1064" t="s">
        <v>2247</v>
      </c>
      <c r="H1064" t="s">
        <v>170</v>
      </c>
      <c r="I1064" t="s">
        <v>1708</v>
      </c>
      <c r="J1064" s="99">
        <v>2.215761E-4</v>
      </c>
      <c r="K1064" t="s">
        <v>2404</v>
      </c>
      <c r="L1064" t="e">
        <v>#N/A</v>
      </c>
      <c r="M1064" t="e">
        <f t="shared" si="16"/>
        <v>#N/A</v>
      </c>
    </row>
    <row r="1065" spans="1:13" x14ac:dyDescent="0.25">
      <c r="A1065">
        <v>3</v>
      </c>
      <c r="B1065" t="s">
        <v>2221</v>
      </c>
      <c r="C1065" t="s">
        <v>2244</v>
      </c>
      <c r="D1065" t="s">
        <v>2388</v>
      </c>
      <c r="E1065" t="s">
        <v>2270</v>
      </c>
      <c r="G1065" t="s">
        <v>2247</v>
      </c>
      <c r="H1065" t="s">
        <v>170</v>
      </c>
      <c r="I1065" t="s">
        <v>1709</v>
      </c>
      <c r="J1065" s="99">
        <v>2.0970594000000002E-3</v>
      </c>
      <c r="K1065" t="s">
        <v>2404</v>
      </c>
      <c r="L1065" t="e">
        <v>#N/A</v>
      </c>
      <c r="M1065" t="e">
        <f t="shared" si="16"/>
        <v>#N/A</v>
      </c>
    </row>
    <row r="1066" spans="1:13" x14ac:dyDescent="0.25">
      <c r="A1066">
        <v>3</v>
      </c>
      <c r="B1066" t="s">
        <v>2221</v>
      </c>
      <c r="C1066" t="s">
        <v>2244</v>
      </c>
      <c r="D1066" t="s">
        <v>2388</v>
      </c>
      <c r="E1066" t="s">
        <v>2270</v>
      </c>
      <c r="G1066" t="s">
        <v>2249</v>
      </c>
      <c r="H1066" t="s">
        <v>170</v>
      </c>
      <c r="I1066" t="s">
        <v>1705</v>
      </c>
      <c r="J1066" s="99">
        <v>0.1444720988</v>
      </c>
      <c r="K1066" t="s">
        <v>2405</v>
      </c>
      <c r="L1066" t="e">
        <v>#N/A</v>
      </c>
      <c r="M1066" t="e">
        <f t="shared" si="16"/>
        <v>#N/A</v>
      </c>
    </row>
    <row r="1067" spans="1:13" x14ac:dyDescent="0.25">
      <c r="A1067">
        <v>3</v>
      </c>
      <c r="B1067" t="s">
        <v>2221</v>
      </c>
      <c r="C1067" t="s">
        <v>2244</v>
      </c>
      <c r="D1067" t="s">
        <v>2388</v>
      </c>
      <c r="E1067" t="s">
        <v>2270</v>
      </c>
      <c r="G1067" t="s">
        <v>2249</v>
      </c>
      <c r="H1067" t="s">
        <v>170</v>
      </c>
      <c r="I1067" t="s">
        <v>1707</v>
      </c>
      <c r="J1067" s="99">
        <v>0.1422408439</v>
      </c>
      <c r="K1067" t="s">
        <v>2405</v>
      </c>
      <c r="L1067" t="e">
        <v>#N/A</v>
      </c>
      <c r="M1067" t="e">
        <f t="shared" si="16"/>
        <v>#N/A</v>
      </c>
    </row>
    <row r="1068" spans="1:13" x14ac:dyDescent="0.25">
      <c r="A1068">
        <v>3</v>
      </c>
      <c r="B1068" t="s">
        <v>2221</v>
      </c>
      <c r="C1068" t="s">
        <v>2244</v>
      </c>
      <c r="D1068" t="s">
        <v>2388</v>
      </c>
      <c r="E1068" t="s">
        <v>2270</v>
      </c>
      <c r="G1068" t="s">
        <v>2249</v>
      </c>
      <c r="H1068" t="s">
        <v>170</v>
      </c>
      <c r="I1068" t="s">
        <v>1708</v>
      </c>
      <c r="J1068" s="99">
        <v>2.1322569999999999E-4</v>
      </c>
      <c r="K1068" t="s">
        <v>2405</v>
      </c>
      <c r="L1068" t="e">
        <v>#N/A</v>
      </c>
      <c r="M1068" t="e">
        <f t="shared" si="16"/>
        <v>#N/A</v>
      </c>
    </row>
    <row r="1069" spans="1:13" x14ac:dyDescent="0.25">
      <c r="A1069">
        <v>3</v>
      </c>
      <c r="B1069" t="s">
        <v>2221</v>
      </c>
      <c r="C1069" t="s">
        <v>2244</v>
      </c>
      <c r="D1069" t="s">
        <v>2388</v>
      </c>
      <c r="E1069" t="s">
        <v>2270</v>
      </c>
      <c r="G1069" t="s">
        <v>2249</v>
      </c>
      <c r="H1069" t="s">
        <v>170</v>
      </c>
      <c r="I1069" t="s">
        <v>1709</v>
      </c>
      <c r="J1069" s="99">
        <v>2.0180291999999998E-3</v>
      </c>
      <c r="K1069" t="s">
        <v>2405</v>
      </c>
      <c r="L1069" t="e">
        <v>#N/A</v>
      </c>
      <c r="M1069" t="e">
        <f t="shared" si="16"/>
        <v>#N/A</v>
      </c>
    </row>
    <row r="1070" spans="1:13" x14ac:dyDescent="0.25">
      <c r="A1070">
        <v>3</v>
      </c>
      <c r="B1070" t="s">
        <v>2221</v>
      </c>
      <c r="C1070" t="s">
        <v>2244</v>
      </c>
      <c r="D1070" t="s">
        <v>2388</v>
      </c>
      <c r="E1070" t="s">
        <v>2270</v>
      </c>
      <c r="G1070" t="s">
        <v>2251</v>
      </c>
      <c r="H1070" t="s">
        <v>170</v>
      </c>
      <c r="I1070" t="s">
        <v>1705</v>
      </c>
      <c r="J1070" s="99">
        <v>0.15312359619999999</v>
      </c>
      <c r="K1070" t="s">
        <v>2406</v>
      </c>
      <c r="L1070" t="e">
        <v>#N/A</v>
      </c>
      <c r="M1070" t="e">
        <f t="shared" si="16"/>
        <v>#N/A</v>
      </c>
    </row>
    <row r="1071" spans="1:13" x14ac:dyDescent="0.25">
      <c r="A1071">
        <v>3</v>
      </c>
      <c r="B1071" t="s">
        <v>2221</v>
      </c>
      <c r="C1071" t="s">
        <v>2244</v>
      </c>
      <c r="D1071" t="s">
        <v>2388</v>
      </c>
      <c r="E1071" t="s">
        <v>2270</v>
      </c>
      <c r="G1071" t="s">
        <v>2251</v>
      </c>
      <c r="H1071" t="s">
        <v>170</v>
      </c>
      <c r="I1071" t="s">
        <v>1707</v>
      </c>
      <c r="J1071" s="99">
        <v>0.1507587259</v>
      </c>
      <c r="K1071" t="s">
        <v>2406</v>
      </c>
      <c r="L1071" t="e">
        <v>#N/A</v>
      </c>
      <c r="M1071" t="e">
        <f t="shared" si="16"/>
        <v>#N/A</v>
      </c>
    </row>
    <row r="1072" spans="1:13" x14ac:dyDescent="0.25">
      <c r="A1072">
        <v>3</v>
      </c>
      <c r="B1072" t="s">
        <v>2221</v>
      </c>
      <c r="C1072" t="s">
        <v>2244</v>
      </c>
      <c r="D1072" t="s">
        <v>2388</v>
      </c>
      <c r="E1072" t="s">
        <v>2270</v>
      </c>
      <c r="G1072" t="s">
        <v>2251</v>
      </c>
      <c r="H1072" t="s">
        <v>170</v>
      </c>
      <c r="I1072" t="s">
        <v>1708</v>
      </c>
      <c r="J1072" s="99">
        <v>2.2599440000000001E-4</v>
      </c>
      <c r="K1072" t="s">
        <v>2406</v>
      </c>
      <c r="L1072" t="e">
        <v>#N/A</v>
      </c>
      <c r="M1072" t="e">
        <f t="shared" si="16"/>
        <v>#N/A</v>
      </c>
    </row>
    <row r="1073" spans="1:13" x14ac:dyDescent="0.25">
      <c r="A1073">
        <v>3</v>
      </c>
      <c r="B1073" t="s">
        <v>2221</v>
      </c>
      <c r="C1073" t="s">
        <v>2244</v>
      </c>
      <c r="D1073" t="s">
        <v>2388</v>
      </c>
      <c r="E1073" t="s">
        <v>2270</v>
      </c>
      <c r="G1073" t="s">
        <v>2251</v>
      </c>
      <c r="H1073" t="s">
        <v>170</v>
      </c>
      <c r="I1073" t="s">
        <v>1709</v>
      </c>
      <c r="J1073" s="99">
        <v>2.1388758E-3</v>
      </c>
      <c r="K1073" t="s">
        <v>2406</v>
      </c>
      <c r="L1073" t="e">
        <v>#N/A</v>
      </c>
      <c r="M1073" t="e">
        <f t="shared" si="16"/>
        <v>#N/A</v>
      </c>
    </row>
    <row r="1074" spans="1:13" x14ac:dyDescent="0.25">
      <c r="A1074">
        <v>3</v>
      </c>
      <c r="B1074" t="s">
        <v>2221</v>
      </c>
      <c r="C1074" t="s">
        <v>2244</v>
      </c>
      <c r="D1074" t="s">
        <v>2388</v>
      </c>
      <c r="E1074" t="s">
        <v>2270</v>
      </c>
      <c r="G1074" t="s">
        <v>2261</v>
      </c>
      <c r="H1074" t="s">
        <v>170</v>
      </c>
      <c r="I1074" t="s">
        <v>1705</v>
      </c>
      <c r="J1074" s="99">
        <v>0.1882466075</v>
      </c>
      <c r="K1074" t="s">
        <v>2407</v>
      </c>
      <c r="L1074" t="e">
        <v>#N/A</v>
      </c>
      <c r="M1074" t="e">
        <f t="shared" si="16"/>
        <v>#N/A</v>
      </c>
    </row>
    <row r="1075" spans="1:13" x14ac:dyDescent="0.25">
      <c r="A1075">
        <v>3</v>
      </c>
      <c r="B1075" t="s">
        <v>2221</v>
      </c>
      <c r="C1075" t="s">
        <v>2244</v>
      </c>
      <c r="D1075" t="s">
        <v>2388</v>
      </c>
      <c r="E1075" t="s">
        <v>2270</v>
      </c>
      <c r="G1075" t="s">
        <v>2261</v>
      </c>
      <c r="H1075" t="s">
        <v>170</v>
      </c>
      <c r="I1075" t="s">
        <v>1707</v>
      </c>
      <c r="J1075" s="99">
        <v>0.18533929069999999</v>
      </c>
      <c r="K1075" t="s">
        <v>2407</v>
      </c>
      <c r="L1075" t="e">
        <v>#N/A</v>
      </c>
      <c r="M1075" t="e">
        <f t="shared" si="16"/>
        <v>#N/A</v>
      </c>
    </row>
    <row r="1076" spans="1:13" x14ac:dyDescent="0.25">
      <c r="A1076">
        <v>3</v>
      </c>
      <c r="B1076" t="s">
        <v>2221</v>
      </c>
      <c r="C1076" t="s">
        <v>2244</v>
      </c>
      <c r="D1076" t="s">
        <v>2388</v>
      </c>
      <c r="E1076" t="s">
        <v>2270</v>
      </c>
      <c r="G1076" t="s">
        <v>2261</v>
      </c>
      <c r="H1076" t="s">
        <v>170</v>
      </c>
      <c r="I1076" t="s">
        <v>1708</v>
      </c>
      <c r="J1076" s="99">
        <v>2.7783229999999999E-4</v>
      </c>
      <c r="K1076" t="s">
        <v>2407</v>
      </c>
      <c r="L1076" t="e">
        <v>#N/A</v>
      </c>
      <c r="M1076" t="e">
        <f t="shared" si="16"/>
        <v>#N/A</v>
      </c>
    </row>
    <row r="1077" spans="1:13" x14ac:dyDescent="0.25">
      <c r="A1077">
        <v>3</v>
      </c>
      <c r="B1077" t="s">
        <v>2221</v>
      </c>
      <c r="C1077" t="s">
        <v>2244</v>
      </c>
      <c r="D1077" t="s">
        <v>2388</v>
      </c>
      <c r="E1077" t="s">
        <v>2270</v>
      </c>
      <c r="G1077" t="s">
        <v>2261</v>
      </c>
      <c r="H1077" t="s">
        <v>170</v>
      </c>
      <c r="I1077" t="s">
        <v>1709</v>
      </c>
      <c r="J1077" s="99">
        <v>2.6294844999999998E-3</v>
      </c>
      <c r="K1077" t="s">
        <v>2407</v>
      </c>
      <c r="L1077" t="e">
        <v>#N/A</v>
      </c>
      <c r="M1077" t="e">
        <f t="shared" si="16"/>
        <v>#N/A</v>
      </c>
    </row>
    <row r="1078" spans="1:13" x14ac:dyDescent="0.25">
      <c r="A1078">
        <v>3</v>
      </c>
      <c r="B1078" t="s">
        <v>2221</v>
      </c>
      <c r="C1078" t="s">
        <v>2244</v>
      </c>
      <c r="D1078" t="s">
        <v>2388</v>
      </c>
      <c r="E1078" t="s">
        <v>2270</v>
      </c>
      <c r="G1078" t="s">
        <v>2255</v>
      </c>
      <c r="H1078" t="s">
        <v>170</v>
      </c>
      <c r="I1078" t="s">
        <v>1705</v>
      </c>
      <c r="J1078" s="99">
        <v>0.20881596320000001</v>
      </c>
      <c r="K1078" t="s">
        <v>2408</v>
      </c>
      <c r="L1078" t="e">
        <v>#N/A</v>
      </c>
      <c r="M1078" t="e">
        <f t="shared" si="16"/>
        <v>#N/A</v>
      </c>
    </row>
    <row r="1079" spans="1:13" x14ac:dyDescent="0.25">
      <c r="A1079">
        <v>3</v>
      </c>
      <c r="B1079" t="s">
        <v>2221</v>
      </c>
      <c r="C1079" t="s">
        <v>2244</v>
      </c>
      <c r="D1079" t="s">
        <v>2388</v>
      </c>
      <c r="E1079" t="s">
        <v>2270</v>
      </c>
      <c r="G1079" t="s">
        <v>2255</v>
      </c>
      <c r="H1079" t="s">
        <v>170</v>
      </c>
      <c r="I1079" t="s">
        <v>1707</v>
      </c>
      <c r="J1079" s="99">
        <v>0.20559096930000001</v>
      </c>
      <c r="K1079" t="s">
        <v>2408</v>
      </c>
      <c r="L1079" t="e">
        <v>#N/A</v>
      </c>
      <c r="M1079" t="e">
        <f t="shared" si="16"/>
        <v>#N/A</v>
      </c>
    </row>
    <row r="1080" spans="1:13" x14ac:dyDescent="0.25">
      <c r="A1080">
        <v>3</v>
      </c>
      <c r="B1080" t="s">
        <v>2221</v>
      </c>
      <c r="C1080" t="s">
        <v>2244</v>
      </c>
      <c r="D1080" t="s">
        <v>2388</v>
      </c>
      <c r="E1080" t="s">
        <v>2270</v>
      </c>
      <c r="G1080" t="s">
        <v>2255</v>
      </c>
      <c r="H1080" t="s">
        <v>170</v>
      </c>
      <c r="I1080" t="s">
        <v>1708</v>
      </c>
      <c r="J1080" s="99">
        <v>3.0819050000000002E-4</v>
      </c>
      <c r="K1080" t="s">
        <v>2408</v>
      </c>
      <c r="L1080" t="e">
        <v>#N/A</v>
      </c>
      <c r="M1080" t="e">
        <f t="shared" si="16"/>
        <v>#N/A</v>
      </c>
    </row>
    <row r="1081" spans="1:13" x14ac:dyDescent="0.25">
      <c r="A1081">
        <v>3</v>
      </c>
      <c r="B1081" t="s">
        <v>2221</v>
      </c>
      <c r="C1081" t="s">
        <v>2244</v>
      </c>
      <c r="D1081" t="s">
        <v>2388</v>
      </c>
      <c r="E1081" t="s">
        <v>2270</v>
      </c>
      <c r="G1081" t="s">
        <v>2255</v>
      </c>
      <c r="H1081" t="s">
        <v>170</v>
      </c>
      <c r="I1081" t="s">
        <v>1709</v>
      </c>
      <c r="J1081" s="99">
        <v>2.9168034000000001E-3</v>
      </c>
      <c r="K1081" t="s">
        <v>2408</v>
      </c>
      <c r="L1081" t="e">
        <v>#N/A</v>
      </c>
      <c r="M1081" t="e">
        <f t="shared" si="16"/>
        <v>#N/A</v>
      </c>
    </row>
    <row r="1082" spans="1:13" x14ac:dyDescent="0.25">
      <c r="A1082">
        <v>3</v>
      </c>
      <c r="B1082" t="s">
        <v>2221</v>
      </c>
      <c r="C1082" t="s">
        <v>2244</v>
      </c>
      <c r="D1082" t="s">
        <v>2388</v>
      </c>
      <c r="E1082" t="s">
        <v>2302</v>
      </c>
      <c r="G1082" t="s">
        <v>2247</v>
      </c>
      <c r="H1082" t="s">
        <v>170</v>
      </c>
      <c r="I1082" t="s">
        <v>1705</v>
      </c>
      <c r="J1082" s="99">
        <v>6.1657947099999999E-2</v>
      </c>
      <c r="K1082" t="s">
        <v>2409</v>
      </c>
      <c r="L1082" t="e">
        <v>#N/A</v>
      </c>
      <c r="M1082" t="e">
        <f t="shared" si="16"/>
        <v>#N/A</v>
      </c>
    </row>
    <row r="1083" spans="1:13" x14ac:dyDescent="0.25">
      <c r="A1083">
        <v>3</v>
      </c>
      <c r="B1083" t="s">
        <v>2221</v>
      </c>
      <c r="C1083" t="s">
        <v>2244</v>
      </c>
      <c r="D1083" t="s">
        <v>2388</v>
      </c>
      <c r="E1083" t="s">
        <v>2302</v>
      </c>
      <c r="G1083" t="s">
        <v>2247</v>
      </c>
      <c r="H1083" t="s">
        <v>170</v>
      </c>
      <c r="I1083" t="s">
        <v>1707</v>
      </c>
      <c r="J1083" s="99">
        <v>5.90705495E-2</v>
      </c>
      <c r="K1083" t="s">
        <v>2409</v>
      </c>
      <c r="L1083" t="e">
        <v>#N/A</v>
      </c>
      <c r="M1083" t="e">
        <f t="shared" si="16"/>
        <v>#N/A</v>
      </c>
    </row>
    <row r="1084" spans="1:13" x14ac:dyDescent="0.25">
      <c r="A1084">
        <v>3</v>
      </c>
      <c r="B1084" t="s">
        <v>2221</v>
      </c>
      <c r="C1084" t="s">
        <v>2244</v>
      </c>
      <c r="D1084" t="s">
        <v>2388</v>
      </c>
      <c r="E1084" t="s">
        <v>2302</v>
      </c>
      <c r="G1084" t="s">
        <v>2247</v>
      </c>
      <c r="H1084" t="s">
        <v>170</v>
      </c>
      <c r="I1084" t="s">
        <v>1708</v>
      </c>
      <c r="J1084" s="99">
        <v>7.8539929999999999E-4</v>
      </c>
      <c r="K1084" t="s">
        <v>2409</v>
      </c>
      <c r="L1084" t="e">
        <v>#N/A</v>
      </c>
      <c r="M1084" t="e">
        <f t="shared" si="16"/>
        <v>#N/A</v>
      </c>
    </row>
    <row r="1085" spans="1:13" x14ac:dyDescent="0.25">
      <c r="A1085">
        <v>3</v>
      </c>
      <c r="B1085" t="s">
        <v>2221</v>
      </c>
      <c r="C1085" t="s">
        <v>2244</v>
      </c>
      <c r="D1085" t="s">
        <v>2388</v>
      </c>
      <c r="E1085" t="s">
        <v>2302</v>
      </c>
      <c r="G1085" t="s">
        <v>2247</v>
      </c>
      <c r="H1085" t="s">
        <v>170</v>
      </c>
      <c r="I1085" t="s">
        <v>1709</v>
      </c>
      <c r="J1085" s="99">
        <v>1.8019983000000001E-3</v>
      </c>
      <c r="K1085" t="s">
        <v>2409</v>
      </c>
      <c r="L1085" t="e">
        <v>#N/A</v>
      </c>
      <c r="M1085" t="e">
        <f t="shared" si="16"/>
        <v>#N/A</v>
      </c>
    </row>
    <row r="1086" spans="1:13" x14ac:dyDescent="0.25">
      <c r="A1086">
        <v>3</v>
      </c>
      <c r="B1086" t="s">
        <v>2221</v>
      </c>
      <c r="C1086" t="s">
        <v>2244</v>
      </c>
      <c r="D1086" t="s">
        <v>2388</v>
      </c>
      <c r="E1086" t="s">
        <v>2302</v>
      </c>
      <c r="G1086" t="s">
        <v>2249</v>
      </c>
      <c r="H1086" t="s">
        <v>170</v>
      </c>
      <c r="I1086" t="s">
        <v>1705</v>
      </c>
      <c r="J1086" s="99">
        <v>6.3812660300000004E-2</v>
      </c>
      <c r="K1086" t="s">
        <v>2410</v>
      </c>
      <c r="L1086" t="e">
        <v>#N/A</v>
      </c>
      <c r="M1086" t="e">
        <f t="shared" si="16"/>
        <v>#N/A</v>
      </c>
    </row>
    <row r="1087" spans="1:13" x14ac:dyDescent="0.25">
      <c r="A1087">
        <v>3</v>
      </c>
      <c r="B1087" t="s">
        <v>2221</v>
      </c>
      <c r="C1087" t="s">
        <v>2244</v>
      </c>
      <c r="D1087" t="s">
        <v>2388</v>
      </c>
      <c r="E1087" t="s">
        <v>2302</v>
      </c>
      <c r="G1087" t="s">
        <v>2249</v>
      </c>
      <c r="H1087" t="s">
        <v>170</v>
      </c>
      <c r="I1087" t="s">
        <v>1707</v>
      </c>
      <c r="J1087" s="99">
        <v>6.11348429E-2</v>
      </c>
      <c r="K1087" t="s">
        <v>2410</v>
      </c>
      <c r="L1087" t="e">
        <v>#N/A</v>
      </c>
      <c r="M1087" t="e">
        <f t="shared" si="16"/>
        <v>#N/A</v>
      </c>
    </row>
    <row r="1088" spans="1:13" x14ac:dyDescent="0.25">
      <c r="A1088">
        <v>3</v>
      </c>
      <c r="B1088" t="s">
        <v>2221</v>
      </c>
      <c r="C1088" t="s">
        <v>2244</v>
      </c>
      <c r="D1088" t="s">
        <v>2388</v>
      </c>
      <c r="E1088" t="s">
        <v>2302</v>
      </c>
      <c r="G1088" t="s">
        <v>2249</v>
      </c>
      <c r="H1088" t="s">
        <v>170</v>
      </c>
      <c r="I1088" t="s">
        <v>1708</v>
      </c>
      <c r="J1088" s="99">
        <v>8.1284599999999999E-4</v>
      </c>
      <c r="K1088" t="s">
        <v>2410</v>
      </c>
      <c r="L1088" t="e">
        <v>#N/A</v>
      </c>
      <c r="M1088" t="e">
        <f t="shared" si="16"/>
        <v>#N/A</v>
      </c>
    </row>
    <row r="1089" spans="1:13" x14ac:dyDescent="0.25">
      <c r="A1089">
        <v>3</v>
      </c>
      <c r="B1089" t="s">
        <v>2221</v>
      </c>
      <c r="C1089" t="s">
        <v>2244</v>
      </c>
      <c r="D1089" t="s">
        <v>2388</v>
      </c>
      <c r="E1089" t="s">
        <v>2302</v>
      </c>
      <c r="G1089" t="s">
        <v>2249</v>
      </c>
      <c r="H1089" t="s">
        <v>170</v>
      </c>
      <c r="I1089" t="s">
        <v>1709</v>
      </c>
      <c r="J1089" s="99">
        <v>1.8649713999999999E-3</v>
      </c>
      <c r="K1089" t="s">
        <v>2410</v>
      </c>
      <c r="L1089" t="e">
        <v>#N/A</v>
      </c>
      <c r="M1089" t="e">
        <f t="shared" si="16"/>
        <v>#N/A</v>
      </c>
    </row>
    <row r="1090" spans="1:13" x14ac:dyDescent="0.25">
      <c r="A1090">
        <v>3</v>
      </c>
      <c r="B1090" t="s">
        <v>2221</v>
      </c>
      <c r="C1090" t="s">
        <v>2244</v>
      </c>
      <c r="D1090" t="s">
        <v>2388</v>
      </c>
      <c r="E1090" t="s">
        <v>2302</v>
      </c>
      <c r="G1090" t="s">
        <v>2251</v>
      </c>
      <c r="H1090" t="s">
        <v>170</v>
      </c>
      <c r="I1090" t="s">
        <v>1705</v>
      </c>
      <c r="J1090" s="99">
        <v>7.1851398100000005E-2</v>
      </c>
      <c r="K1090" t="s">
        <v>2411</v>
      </c>
      <c r="L1090" t="e">
        <v>#N/A</v>
      </c>
      <c r="M1090" t="e">
        <f t="shared" si="16"/>
        <v>#N/A</v>
      </c>
    </row>
    <row r="1091" spans="1:13" x14ac:dyDescent="0.25">
      <c r="A1091">
        <v>3</v>
      </c>
      <c r="B1091" t="s">
        <v>2221</v>
      </c>
      <c r="C1091" t="s">
        <v>2244</v>
      </c>
      <c r="D1091" t="s">
        <v>2388</v>
      </c>
      <c r="E1091" t="s">
        <v>2302</v>
      </c>
      <c r="G1091" t="s">
        <v>2251</v>
      </c>
      <c r="H1091" t="s">
        <v>170</v>
      </c>
      <c r="I1091" t="s">
        <v>1707</v>
      </c>
      <c r="J1091" s="99">
        <v>6.8836245200000007E-2</v>
      </c>
      <c r="K1091" t="s">
        <v>2411</v>
      </c>
      <c r="L1091" t="e">
        <v>#N/A</v>
      </c>
      <c r="M1091" t="e">
        <f t="shared" ref="M1091:M1154" si="17">I1091&amp;L1091</f>
        <v>#N/A</v>
      </c>
    </row>
    <row r="1092" spans="1:13" x14ac:dyDescent="0.25">
      <c r="A1092">
        <v>3</v>
      </c>
      <c r="B1092" t="s">
        <v>2221</v>
      </c>
      <c r="C1092" t="s">
        <v>2244</v>
      </c>
      <c r="D1092" t="s">
        <v>2388</v>
      </c>
      <c r="E1092" t="s">
        <v>2302</v>
      </c>
      <c r="G1092" t="s">
        <v>2251</v>
      </c>
      <c r="H1092" t="s">
        <v>170</v>
      </c>
      <c r="I1092" t="s">
        <v>1708</v>
      </c>
      <c r="J1092" s="99">
        <v>9.152435E-4</v>
      </c>
      <c r="K1092" t="s">
        <v>2411</v>
      </c>
      <c r="L1092" t="e">
        <v>#N/A</v>
      </c>
      <c r="M1092" t="e">
        <f t="shared" si="17"/>
        <v>#N/A</v>
      </c>
    </row>
    <row r="1093" spans="1:13" x14ac:dyDescent="0.25">
      <c r="A1093">
        <v>3</v>
      </c>
      <c r="B1093" t="s">
        <v>2221</v>
      </c>
      <c r="C1093" t="s">
        <v>2244</v>
      </c>
      <c r="D1093" t="s">
        <v>2388</v>
      </c>
      <c r="E1093" t="s">
        <v>2302</v>
      </c>
      <c r="G1093" t="s">
        <v>2251</v>
      </c>
      <c r="H1093" t="s">
        <v>170</v>
      </c>
      <c r="I1093" t="s">
        <v>1709</v>
      </c>
      <c r="J1093" s="99">
        <v>2.0999094000000002E-3</v>
      </c>
      <c r="K1093" t="s">
        <v>2411</v>
      </c>
      <c r="L1093" t="e">
        <v>#N/A</v>
      </c>
      <c r="M1093" t="e">
        <f t="shared" si="17"/>
        <v>#N/A</v>
      </c>
    </row>
    <row r="1094" spans="1:13" x14ac:dyDescent="0.25">
      <c r="A1094">
        <v>3</v>
      </c>
      <c r="B1094" t="s">
        <v>2221</v>
      </c>
      <c r="C1094" t="s">
        <v>2244</v>
      </c>
      <c r="D1094" t="s">
        <v>2388</v>
      </c>
      <c r="E1094" t="s">
        <v>2302</v>
      </c>
      <c r="G1094" t="s">
        <v>2261</v>
      </c>
      <c r="H1094" t="s">
        <v>170</v>
      </c>
      <c r="I1094" t="s">
        <v>1705</v>
      </c>
      <c r="J1094" s="99">
        <v>7.9807262200000006E-2</v>
      </c>
      <c r="K1094" t="s">
        <v>2412</v>
      </c>
      <c r="L1094" t="e">
        <v>#N/A</v>
      </c>
      <c r="M1094" t="e">
        <f t="shared" si="17"/>
        <v>#N/A</v>
      </c>
    </row>
    <row r="1095" spans="1:13" x14ac:dyDescent="0.25">
      <c r="A1095">
        <v>3</v>
      </c>
      <c r="B1095" t="s">
        <v>2221</v>
      </c>
      <c r="C1095" t="s">
        <v>2244</v>
      </c>
      <c r="D1095" t="s">
        <v>2388</v>
      </c>
      <c r="E1095" t="s">
        <v>2302</v>
      </c>
      <c r="G1095" t="s">
        <v>2261</v>
      </c>
      <c r="H1095" t="s">
        <v>170</v>
      </c>
      <c r="I1095" t="s">
        <v>1707</v>
      </c>
      <c r="J1095" s="99">
        <v>7.6458251599999999E-2</v>
      </c>
      <c r="K1095" t="s">
        <v>2412</v>
      </c>
      <c r="L1095" t="e">
        <v>#N/A</v>
      </c>
      <c r="M1095" t="e">
        <f t="shared" si="17"/>
        <v>#N/A</v>
      </c>
    </row>
    <row r="1096" spans="1:13" x14ac:dyDescent="0.25">
      <c r="A1096">
        <v>3</v>
      </c>
      <c r="B1096" t="s">
        <v>2221</v>
      </c>
      <c r="C1096" t="s">
        <v>2244</v>
      </c>
      <c r="D1096" t="s">
        <v>2388</v>
      </c>
      <c r="E1096" t="s">
        <v>2302</v>
      </c>
      <c r="G1096" t="s">
        <v>2261</v>
      </c>
      <c r="H1096" t="s">
        <v>170</v>
      </c>
      <c r="I1096" t="s">
        <v>1708</v>
      </c>
      <c r="J1096" s="99">
        <v>1.0165854000000001E-3</v>
      </c>
      <c r="K1096" t="s">
        <v>2412</v>
      </c>
      <c r="L1096" t="e">
        <v>#N/A</v>
      </c>
      <c r="M1096" t="e">
        <f t="shared" si="17"/>
        <v>#N/A</v>
      </c>
    </row>
    <row r="1097" spans="1:13" x14ac:dyDescent="0.25">
      <c r="A1097">
        <v>3</v>
      </c>
      <c r="B1097" t="s">
        <v>2221</v>
      </c>
      <c r="C1097" t="s">
        <v>2244</v>
      </c>
      <c r="D1097" t="s">
        <v>2388</v>
      </c>
      <c r="E1097" t="s">
        <v>2302</v>
      </c>
      <c r="G1097" t="s">
        <v>2261</v>
      </c>
      <c r="H1097" t="s">
        <v>170</v>
      </c>
      <c r="I1097" t="s">
        <v>1709</v>
      </c>
      <c r="J1097" s="99">
        <v>2.3324253000000001E-3</v>
      </c>
      <c r="K1097" t="s">
        <v>2412</v>
      </c>
      <c r="L1097" t="e">
        <v>#N/A</v>
      </c>
      <c r="M1097" t="e">
        <f t="shared" si="17"/>
        <v>#N/A</v>
      </c>
    </row>
    <row r="1098" spans="1:13" x14ac:dyDescent="0.25">
      <c r="A1098">
        <v>3</v>
      </c>
      <c r="B1098" t="s">
        <v>2221</v>
      </c>
      <c r="C1098" t="s">
        <v>2244</v>
      </c>
      <c r="D1098" t="s">
        <v>2388</v>
      </c>
      <c r="E1098" t="s">
        <v>2302</v>
      </c>
      <c r="G1098" t="s">
        <v>2255</v>
      </c>
      <c r="H1098" t="s">
        <v>170</v>
      </c>
      <c r="I1098" t="s">
        <v>1705</v>
      </c>
      <c r="J1098" s="99">
        <v>9.5470369700000002E-2</v>
      </c>
      <c r="K1098" t="s">
        <v>2413</v>
      </c>
      <c r="L1098" t="e">
        <v>#N/A</v>
      </c>
      <c r="M1098" t="e">
        <f t="shared" si="17"/>
        <v>#N/A</v>
      </c>
    </row>
    <row r="1099" spans="1:13" x14ac:dyDescent="0.25">
      <c r="A1099">
        <v>3</v>
      </c>
      <c r="B1099" t="s">
        <v>2221</v>
      </c>
      <c r="C1099" t="s">
        <v>2244</v>
      </c>
      <c r="D1099" t="s">
        <v>2388</v>
      </c>
      <c r="E1099" t="s">
        <v>2302</v>
      </c>
      <c r="G1099" t="s">
        <v>2255</v>
      </c>
      <c r="H1099" t="s">
        <v>170</v>
      </c>
      <c r="I1099" t="s">
        <v>1707</v>
      </c>
      <c r="J1099" s="99">
        <v>9.1464076599999999E-2</v>
      </c>
      <c r="K1099" t="s">
        <v>2413</v>
      </c>
      <c r="L1099" t="e">
        <v>#N/A</v>
      </c>
      <c r="M1099" t="e">
        <f t="shared" si="17"/>
        <v>#N/A</v>
      </c>
    </row>
    <row r="1100" spans="1:13" x14ac:dyDescent="0.25">
      <c r="A1100">
        <v>3</v>
      </c>
      <c r="B1100" t="s">
        <v>2221</v>
      </c>
      <c r="C1100" t="s">
        <v>2244</v>
      </c>
      <c r="D1100" t="s">
        <v>2388</v>
      </c>
      <c r="E1100" t="s">
        <v>2302</v>
      </c>
      <c r="G1100" t="s">
        <v>2255</v>
      </c>
      <c r="H1100" t="s">
        <v>170</v>
      </c>
      <c r="I1100" t="s">
        <v>1708</v>
      </c>
      <c r="J1100" s="99">
        <v>1.2161021E-3</v>
      </c>
      <c r="K1100" t="s">
        <v>2413</v>
      </c>
      <c r="L1100" t="e">
        <v>#N/A</v>
      </c>
      <c r="M1100" t="e">
        <f t="shared" si="17"/>
        <v>#N/A</v>
      </c>
    </row>
    <row r="1101" spans="1:13" x14ac:dyDescent="0.25">
      <c r="A1101">
        <v>3</v>
      </c>
      <c r="B1101" t="s">
        <v>2221</v>
      </c>
      <c r="C1101" t="s">
        <v>2244</v>
      </c>
      <c r="D1101" t="s">
        <v>2388</v>
      </c>
      <c r="E1101" t="s">
        <v>2302</v>
      </c>
      <c r="G1101" t="s">
        <v>2255</v>
      </c>
      <c r="H1101" t="s">
        <v>170</v>
      </c>
      <c r="I1101" t="s">
        <v>1709</v>
      </c>
      <c r="J1101" s="99">
        <v>2.790191E-3</v>
      </c>
      <c r="K1101" t="s">
        <v>2413</v>
      </c>
      <c r="L1101" t="e">
        <v>#N/A</v>
      </c>
      <c r="M1101" t="e">
        <f t="shared" si="17"/>
        <v>#N/A</v>
      </c>
    </row>
    <row r="1102" spans="1:13" x14ac:dyDescent="0.25">
      <c r="A1102">
        <v>3</v>
      </c>
      <c r="B1102" t="s">
        <v>2221</v>
      </c>
      <c r="C1102" t="s">
        <v>2244</v>
      </c>
      <c r="D1102" t="s">
        <v>2388</v>
      </c>
      <c r="E1102" t="s">
        <v>2308</v>
      </c>
      <c r="G1102" t="s">
        <v>2247</v>
      </c>
      <c r="H1102" t="s">
        <v>170</v>
      </c>
      <c r="I1102" t="s">
        <v>1705</v>
      </c>
      <c r="J1102" s="99">
        <v>8.9199984999999999E-3</v>
      </c>
      <c r="K1102" t="s">
        <v>2414</v>
      </c>
      <c r="L1102" t="e">
        <v>#N/A</v>
      </c>
      <c r="M1102" t="e">
        <f t="shared" si="17"/>
        <v>#N/A</v>
      </c>
    </row>
    <row r="1103" spans="1:13" x14ac:dyDescent="0.25">
      <c r="A1103">
        <v>3</v>
      </c>
      <c r="B1103" t="s">
        <v>2221</v>
      </c>
      <c r="C1103" t="s">
        <v>2244</v>
      </c>
      <c r="D1103" t="s">
        <v>2388</v>
      </c>
      <c r="E1103" t="s">
        <v>2308</v>
      </c>
      <c r="G1103" t="s">
        <v>2247</v>
      </c>
      <c r="H1103" t="s">
        <v>170</v>
      </c>
      <c r="I1103" t="s">
        <v>1707</v>
      </c>
      <c r="J1103" s="99">
        <v>8.6624266999999998E-3</v>
      </c>
      <c r="K1103" t="s">
        <v>2414</v>
      </c>
      <c r="L1103" t="e">
        <v>#N/A</v>
      </c>
      <c r="M1103" t="e">
        <f t="shared" si="17"/>
        <v>#N/A</v>
      </c>
    </row>
    <row r="1104" spans="1:13" x14ac:dyDescent="0.25">
      <c r="A1104">
        <v>3</v>
      </c>
      <c r="B1104" t="s">
        <v>2221</v>
      </c>
      <c r="C1104" t="s">
        <v>2244</v>
      </c>
      <c r="D1104" t="s">
        <v>2388</v>
      </c>
      <c r="E1104" t="s">
        <v>2308</v>
      </c>
      <c r="G1104" t="s">
        <v>2247</v>
      </c>
      <c r="H1104" t="s">
        <v>170</v>
      </c>
      <c r="I1104" t="s">
        <v>1708</v>
      </c>
      <c r="J1104" s="99">
        <v>2.4085290000000001E-4</v>
      </c>
      <c r="K1104" t="s">
        <v>2414</v>
      </c>
      <c r="L1104" t="e">
        <v>#N/A</v>
      </c>
      <c r="M1104" t="e">
        <f t="shared" si="17"/>
        <v>#N/A</v>
      </c>
    </row>
    <row r="1105" spans="1:13" x14ac:dyDescent="0.25">
      <c r="A1105">
        <v>3</v>
      </c>
      <c r="B1105" t="s">
        <v>2221</v>
      </c>
      <c r="C1105" t="s">
        <v>2244</v>
      </c>
      <c r="D1105" t="s">
        <v>2388</v>
      </c>
      <c r="E1105" t="s">
        <v>2308</v>
      </c>
      <c r="G1105" t="s">
        <v>2247</v>
      </c>
      <c r="H1105" t="s">
        <v>170</v>
      </c>
      <c r="I1105" t="s">
        <v>1709</v>
      </c>
      <c r="J1105" s="99">
        <v>1.6719E-5</v>
      </c>
      <c r="K1105" t="s">
        <v>2414</v>
      </c>
      <c r="L1105" t="e">
        <v>#N/A</v>
      </c>
      <c r="M1105" t="e">
        <f t="shared" si="17"/>
        <v>#N/A</v>
      </c>
    </row>
    <row r="1106" spans="1:13" x14ac:dyDescent="0.25">
      <c r="A1106">
        <v>3</v>
      </c>
      <c r="B1106" t="s">
        <v>2221</v>
      </c>
      <c r="C1106" t="s">
        <v>2244</v>
      </c>
      <c r="D1106" t="s">
        <v>2388</v>
      </c>
      <c r="E1106" t="s">
        <v>2308</v>
      </c>
      <c r="G1106" t="s">
        <v>2249</v>
      </c>
      <c r="H1106" t="s">
        <v>170</v>
      </c>
      <c r="I1106" t="s">
        <v>1705</v>
      </c>
      <c r="J1106" s="99">
        <v>9.2317188999999997E-3</v>
      </c>
      <c r="K1106" t="s">
        <v>2415</v>
      </c>
      <c r="L1106" t="e">
        <v>#N/A</v>
      </c>
      <c r="M1106" t="e">
        <f t="shared" si="17"/>
        <v>#N/A</v>
      </c>
    </row>
    <row r="1107" spans="1:13" x14ac:dyDescent="0.25">
      <c r="A1107">
        <v>3</v>
      </c>
      <c r="B1107" t="s">
        <v>2221</v>
      </c>
      <c r="C1107" t="s">
        <v>2244</v>
      </c>
      <c r="D1107" t="s">
        <v>2388</v>
      </c>
      <c r="E1107" t="s">
        <v>2308</v>
      </c>
      <c r="G1107" t="s">
        <v>2249</v>
      </c>
      <c r="H1107" t="s">
        <v>170</v>
      </c>
      <c r="I1107" t="s">
        <v>1707</v>
      </c>
      <c r="J1107" s="99">
        <v>8.9651459000000006E-3</v>
      </c>
      <c r="K1107" t="s">
        <v>2415</v>
      </c>
      <c r="L1107" t="e">
        <v>#N/A</v>
      </c>
      <c r="M1107" t="e">
        <f t="shared" si="17"/>
        <v>#N/A</v>
      </c>
    </row>
    <row r="1108" spans="1:13" x14ac:dyDescent="0.25">
      <c r="A1108">
        <v>3</v>
      </c>
      <c r="B1108" t="s">
        <v>2221</v>
      </c>
      <c r="C1108" t="s">
        <v>2244</v>
      </c>
      <c r="D1108" t="s">
        <v>2388</v>
      </c>
      <c r="E1108" t="s">
        <v>2308</v>
      </c>
      <c r="G1108" t="s">
        <v>2249</v>
      </c>
      <c r="H1108" t="s">
        <v>170</v>
      </c>
      <c r="I1108" t="s">
        <v>1708</v>
      </c>
      <c r="J1108" s="99">
        <v>2.4926979999999999E-4</v>
      </c>
      <c r="K1108" t="s">
        <v>2415</v>
      </c>
      <c r="L1108" t="e">
        <v>#N/A</v>
      </c>
      <c r="M1108" t="e">
        <f t="shared" si="17"/>
        <v>#N/A</v>
      </c>
    </row>
    <row r="1109" spans="1:13" x14ac:dyDescent="0.25">
      <c r="A1109">
        <v>3</v>
      </c>
      <c r="B1109" t="s">
        <v>2221</v>
      </c>
      <c r="C1109" t="s">
        <v>2244</v>
      </c>
      <c r="D1109" t="s">
        <v>2388</v>
      </c>
      <c r="E1109" t="s">
        <v>2308</v>
      </c>
      <c r="G1109" t="s">
        <v>2249</v>
      </c>
      <c r="H1109" t="s">
        <v>170</v>
      </c>
      <c r="I1109" t="s">
        <v>1709</v>
      </c>
      <c r="J1109" s="99">
        <v>1.7303300000000001E-5</v>
      </c>
      <c r="K1109" t="s">
        <v>2415</v>
      </c>
      <c r="L1109" t="e">
        <v>#N/A</v>
      </c>
      <c r="M1109" t="e">
        <f t="shared" si="17"/>
        <v>#N/A</v>
      </c>
    </row>
    <row r="1110" spans="1:13" x14ac:dyDescent="0.25">
      <c r="A1110">
        <v>3</v>
      </c>
      <c r="B1110" t="s">
        <v>2221</v>
      </c>
      <c r="C1110" t="s">
        <v>2244</v>
      </c>
      <c r="D1110" t="s">
        <v>2388</v>
      </c>
      <c r="E1110" t="s">
        <v>2308</v>
      </c>
      <c r="G1110" t="s">
        <v>2251</v>
      </c>
      <c r="H1110" t="s">
        <v>170</v>
      </c>
      <c r="I1110" t="s">
        <v>1705</v>
      </c>
      <c r="J1110" s="99">
        <v>1.03946757E-2</v>
      </c>
      <c r="K1110" t="s">
        <v>2416</v>
      </c>
      <c r="L1110" t="e">
        <v>#N/A</v>
      </c>
      <c r="M1110" t="e">
        <f t="shared" si="17"/>
        <v>#N/A</v>
      </c>
    </row>
    <row r="1111" spans="1:13" x14ac:dyDescent="0.25">
      <c r="A1111">
        <v>3</v>
      </c>
      <c r="B1111" t="s">
        <v>2221</v>
      </c>
      <c r="C1111" t="s">
        <v>2244</v>
      </c>
      <c r="D1111" t="s">
        <v>2388</v>
      </c>
      <c r="E1111" t="s">
        <v>2308</v>
      </c>
      <c r="G1111" t="s">
        <v>2251</v>
      </c>
      <c r="H1111" t="s">
        <v>170</v>
      </c>
      <c r="I1111" t="s">
        <v>1707</v>
      </c>
      <c r="J1111" s="99">
        <v>1.0094521400000001E-2</v>
      </c>
      <c r="K1111" t="s">
        <v>2416</v>
      </c>
      <c r="L1111" t="e">
        <v>#N/A</v>
      </c>
      <c r="M1111" t="e">
        <f t="shared" si="17"/>
        <v>#N/A</v>
      </c>
    </row>
    <row r="1112" spans="1:13" x14ac:dyDescent="0.25">
      <c r="A1112">
        <v>3</v>
      </c>
      <c r="B1112" t="s">
        <v>2221</v>
      </c>
      <c r="C1112" t="s">
        <v>2244</v>
      </c>
      <c r="D1112" t="s">
        <v>2388</v>
      </c>
      <c r="E1112" t="s">
        <v>2308</v>
      </c>
      <c r="G1112" t="s">
        <v>2251</v>
      </c>
      <c r="H1112" t="s">
        <v>170</v>
      </c>
      <c r="I1112" t="s">
        <v>1708</v>
      </c>
      <c r="J1112" s="99">
        <v>2.8067130000000002E-4</v>
      </c>
      <c r="K1112" t="s">
        <v>2416</v>
      </c>
      <c r="L1112" t="e">
        <v>#N/A</v>
      </c>
      <c r="M1112" t="e">
        <f t="shared" si="17"/>
        <v>#N/A</v>
      </c>
    </row>
    <row r="1113" spans="1:13" x14ac:dyDescent="0.25">
      <c r="A1113">
        <v>3</v>
      </c>
      <c r="B1113" t="s">
        <v>2221</v>
      </c>
      <c r="C1113" t="s">
        <v>2244</v>
      </c>
      <c r="D1113" t="s">
        <v>2388</v>
      </c>
      <c r="E1113" t="s">
        <v>2308</v>
      </c>
      <c r="G1113" t="s">
        <v>2251</v>
      </c>
      <c r="H1113" t="s">
        <v>170</v>
      </c>
      <c r="I1113" t="s">
        <v>1709</v>
      </c>
      <c r="J1113" s="99">
        <v>1.9483E-5</v>
      </c>
      <c r="K1113" t="s">
        <v>2416</v>
      </c>
      <c r="L1113" t="e">
        <v>#N/A</v>
      </c>
      <c r="M1113" t="e">
        <f t="shared" si="17"/>
        <v>#N/A</v>
      </c>
    </row>
    <row r="1114" spans="1:13" x14ac:dyDescent="0.25">
      <c r="A1114">
        <v>3</v>
      </c>
      <c r="B1114" t="s">
        <v>2221</v>
      </c>
      <c r="C1114" t="s">
        <v>2244</v>
      </c>
      <c r="D1114" t="s">
        <v>2388</v>
      </c>
      <c r="E1114" t="s">
        <v>2308</v>
      </c>
      <c r="G1114" t="s">
        <v>2261</v>
      </c>
      <c r="H1114" t="s">
        <v>170</v>
      </c>
      <c r="I1114" t="s">
        <v>1705</v>
      </c>
      <c r="J1114" s="99">
        <v>1.15456433E-2</v>
      </c>
      <c r="K1114" t="s">
        <v>2417</v>
      </c>
      <c r="L1114" t="e">
        <v>#N/A</v>
      </c>
      <c r="M1114" t="e">
        <f t="shared" si="17"/>
        <v>#N/A</v>
      </c>
    </row>
    <row r="1115" spans="1:13" x14ac:dyDescent="0.25">
      <c r="A1115">
        <v>3</v>
      </c>
      <c r="B1115" t="s">
        <v>2221</v>
      </c>
      <c r="C1115" t="s">
        <v>2244</v>
      </c>
      <c r="D1115" t="s">
        <v>2388</v>
      </c>
      <c r="E1115" t="s">
        <v>2308</v>
      </c>
      <c r="G1115" t="s">
        <v>2261</v>
      </c>
      <c r="H1115" t="s">
        <v>170</v>
      </c>
      <c r="I1115" t="s">
        <v>1707</v>
      </c>
      <c r="J1115" s="99">
        <v>1.12122539E-2</v>
      </c>
      <c r="K1115" t="s">
        <v>2417</v>
      </c>
      <c r="L1115" t="e">
        <v>#N/A</v>
      </c>
      <c r="M1115" t="e">
        <f t="shared" si="17"/>
        <v>#N/A</v>
      </c>
    </row>
    <row r="1116" spans="1:13" x14ac:dyDescent="0.25">
      <c r="A1116">
        <v>3</v>
      </c>
      <c r="B1116" t="s">
        <v>2221</v>
      </c>
      <c r="C1116" t="s">
        <v>2244</v>
      </c>
      <c r="D1116" t="s">
        <v>2388</v>
      </c>
      <c r="E1116" t="s">
        <v>2308</v>
      </c>
      <c r="G1116" t="s">
        <v>2261</v>
      </c>
      <c r="H1116" t="s">
        <v>170</v>
      </c>
      <c r="I1116" t="s">
        <v>1708</v>
      </c>
      <c r="J1116" s="99">
        <v>3.1174909999999998E-4</v>
      </c>
      <c r="K1116" t="s">
        <v>2417</v>
      </c>
      <c r="L1116" t="e">
        <v>#N/A</v>
      </c>
      <c r="M1116" t="e">
        <f t="shared" si="17"/>
        <v>#N/A</v>
      </c>
    </row>
    <row r="1117" spans="1:13" x14ac:dyDescent="0.25">
      <c r="A1117">
        <v>3</v>
      </c>
      <c r="B1117" t="s">
        <v>2221</v>
      </c>
      <c r="C1117" t="s">
        <v>2244</v>
      </c>
      <c r="D1117" t="s">
        <v>2388</v>
      </c>
      <c r="E1117" t="s">
        <v>2308</v>
      </c>
      <c r="G1117" t="s">
        <v>2261</v>
      </c>
      <c r="H1117" t="s">
        <v>170</v>
      </c>
      <c r="I1117" t="s">
        <v>1709</v>
      </c>
      <c r="J1117" s="99">
        <v>2.16403E-5</v>
      </c>
      <c r="K1117" t="s">
        <v>2417</v>
      </c>
      <c r="L1117" t="e">
        <v>#N/A</v>
      </c>
      <c r="M1117" t="e">
        <f t="shared" si="17"/>
        <v>#N/A</v>
      </c>
    </row>
    <row r="1118" spans="1:13" x14ac:dyDescent="0.25">
      <c r="A1118">
        <v>3</v>
      </c>
      <c r="B1118" t="s">
        <v>2221</v>
      </c>
      <c r="C1118" t="s">
        <v>2244</v>
      </c>
      <c r="D1118" t="s">
        <v>2388</v>
      </c>
      <c r="E1118" t="s">
        <v>2308</v>
      </c>
      <c r="G1118" t="s">
        <v>2255</v>
      </c>
      <c r="H1118" t="s">
        <v>170</v>
      </c>
      <c r="I1118" t="s">
        <v>1705</v>
      </c>
      <c r="J1118" s="99">
        <v>1.3811610699999999E-2</v>
      </c>
      <c r="K1118" t="s">
        <v>2418</v>
      </c>
      <c r="L1118" t="e">
        <v>#N/A</v>
      </c>
      <c r="M1118" t="e">
        <f t="shared" si="17"/>
        <v>#N/A</v>
      </c>
    </row>
    <row r="1119" spans="1:13" x14ac:dyDescent="0.25">
      <c r="A1119">
        <v>3</v>
      </c>
      <c r="B1119" t="s">
        <v>2221</v>
      </c>
      <c r="C1119" t="s">
        <v>2244</v>
      </c>
      <c r="D1119" t="s">
        <v>2388</v>
      </c>
      <c r="E1119" t="s">
        <v>2308</v>
      </c>
      <c r="G1119" t="s">
        <v>2255</v>
      </c>
      <c r="H1119" t="s">
        <v>170</v>
      </c>
      <c r="I1119" t="s">
        <v>1707</v>
      </c>
      <c r="J1119" s="99">
        <v>1.34127897E-2</v>
      </c>
      <c r="K1119" t="s">
        <v>2418</v>
      </c>
      <c r="L1119" t="e">
        <v>#N/A</v>
      </c>
      <c r="M1119" t="e">
        <f t="shared" si="17"/>
        <v>#N/A</v>
      </c>
    </row>
    <row r="1120" spans="1:13" x14ac:dyDescent="0.25">
      <c r="A1120">
        <v>3</v>
      </c>
      <c r="B1120" t="s">
        <v>2221</v>
      </c>
      <c r="C1120" t="s">
        <v>2244</v>
      </c>
      <c r="D1120" t="s">
        <v>2388</v>
      </c>
      <c r="E1120" t="s">
        <v>2308</v>
      </c>
      <c r="G1120" t="s">
        <v>2255</v>
      </c>
      <c r="H1120" t="s">
        <v>170</v>
      </c>
      <c r="I1120" t="s">
        <v>1708</v>
      </c>
      <c r="J1120" s="99">
        <v>3.729335E-4</v>
      </c>
      <c r="K1120" t="s">
        <v>2418</v>
      </c>
      <c r="L1120" t="e">
        <v>#N/A</v>
      </c>
      <c r="M1120" t="e">
        <f t="shared" si="17"/>
        <v>#N/A</v>
      </c>
    </row>
    <row r="1121" spans="1:13" x14ac:dyDescent="0.25">
      <c r="A1121">
        <v>3</v>
      </c>
      <c r="B1121" t="s">
        <v>2221</v>
      </c>
      <c r="C1121" t="s">
        <v>2244</v>
      </c>
      <c r="D1121" t="s">
        <v>2388</v>
      </c>
      <c r="E1121" t="s">
        <v>2308</v>
      </c>
      <c r="G1121" t="s">
        <v>2255</v>
      </c>
      <c r="H1121" t="s">
        <v>170</v>
      </c>
      <c r="I1121" t="s">
        <v>1709</v>
      </c>
      <c r="J1121" s="99">
        <v>2.5887499999999999E-5</v>
      </c>
      <c r="K1121" t="s">
        <v>2418</v>
      </c>
      <c r="L1121" t="e">
        <v>#N/A</v>
      </c>
      <c r="M1121" t="e">
        <f t="shared" si="17"/>
        <v>#N/A</v>
      </c>
    </row>
    <row r="1122" spans="1:13" x14ac:dyDescent="0.25">
      <c r="A1122">
        <v>3</v>
      </c>
      <c r="B1122" t="s">
        <v>2221</v>
      </c>
      <c r="C1122" t="s">
        <v>2244</v>
      </c>
      <c r="D1122" t="s">
        <v>2388</v>
      </c>
      <c r="E1122" t="s">
        <v>2314</v>
      </c>
      <c r="G1122" t="s">
        <v>2247</v>
      </c>
      <c r="H1122" t="s">
        <v>170</v>
      </c>
      <c r="I1122" t="s">
        <v>1705</v>
      </c>
      <c r="J1122" s="99">
        <v>7.8567994899999993E-2</v>
      </c>
      <c r="K1122" t="s">
        <v>2419</v>
      </c>
      <c r="L1122" t="e">
        <v>#N/A</v>
      </c>
      <c r="M1122" t="e">
        <f t="shared" si="17"/>
        <v>#N/A</v>
      </c>
    </row>
    <row r="1123" spans="1:13" x14ac:dyDescent="0.25">
      <c r="A1123">
        <v>3</v>
      </c>
      <c r="B1123" t="s">
        <v>2221</v>
      </c>
      <c r="C1123" t="s">
        <v>2244</v>
      </c>
      <c r="D1123" t="s">
        <v>2388</v>
      </c>
      <c r="E1123" t="s">
        <v>2314</v>
      </c>
      <c r="G1123" t="s">
        <v>2247</v>
      </c>
      <c r="H1123" t="s">
        <v>170</v>
      </c>
      <c r="I1123" t="s">
        <v>1707</v>
      </c>
      <c r="J1123" s="99">
        <v>7.7354575699999997E-2</v>
      </c>
      <c r="K1123" t="s">
        <v>2419</v>
      </c>
      <c r="L1123" t="e">
        <v>#N/A</v>
      </c>
      <c r="M1123" t="e">
        <f t="shared" si="17"/>
        <v>#N/A</v>
      </c>
    </row>
    <row r="1124" spans="1:13" x14ac:dyDescent="0.25">
      <c r="A1124">
        <v>3</v>
      </c>
      <c r="B1124" t="s">
        <v>2221</v>
      </c>
      <c r="C1124" t="s">
        <v>2244</v>
      </c>
      <c r="D1124" t="s">
        <v>2388</v>
      </c>
      <c r="E1124" t="s">
        <v>2314</v>
      </c>
      <c r="G1124" t="s">
        <v>2247</v>
      </c>
      <c r="H1124" t="s">
        <v>170</v>
      </c>
      <c r="I1124" t="s">
        <v>1708</v>
      </c>
      <c r="J1124" s="99">
        <v>1.159582E-4</v>
      </c>
      <c r="K1124" t="s">
        <v>2419</v>
      </c>
      <c r="L1124" t="e">
        <v>#N/A</v>
      </c>
      <c r="M1124" t="e">
        <f t="shared" si="17"/>
        <v>#N/A</v>
      </c>
    </row>
    <row r="1125" spans="1:13" x14ac:dyDescent="0.25">
      <c r="A1125">
        <v>3</v>
      </c>
      <c r="B1125" t="s">
        <v>2221</v>
      </c>
      <c r="C1125" t="s">
        <v>2244</v>
      </c>
      <c r="D1125" t="s">
        <v>2388</v>
      </c>
      <c r="E1125" t="s">
        <v>2314</v>
      </c>
      <c r="G1125" t="s">
        <v>2247</v>
      </c>
      <c r="H1125" t="s">
        <v>170</v>
      </c>
      <c r="I1125" t="s">
        <v>1709</v>
      </c>
      <c r="J1125" s="99">
        <v>1.0974610999999999E-3</v>
      </c>
      <c r="K1125" t="s">
        <v>2419</v>
      </c>
      <c r="L1125" t="e">
        <v>#N/A</v>
      </c>
      <c r="M1125" t="e">
        <f t="shared" si="17"/>
        <v>#N/A</v>
      </c>
    </row>
    <row r="1126" spans="1:13" x14ac:dyDescent="0.25">
      <c r="A1126">
        <v>3</v>
      </c>
      <c r="B1126" t="s">
        <v>2221</v>
      </c>
      <c r="C1126" t="s">
        <v>2244</v>
      </c>
      <c r="D1126" t="s">
        <v>2388</v>
      </c>
      <c r="E1126" t="s">
        <v>2314</v>
      </c>
      <c r="G1126" t="s">
        <v>2249</v>
      </c>
      <c r="H1126" t="s">
        <v>170</v>
      </c>
      <c r="I1126" t="s">
        <v>1705</v>
      </c>
      <c r="J1126" s="99">
        <v>7.5607065099999995E-2</v>
      </c>
      <c r="K1126" t="s">
        <v>2420</v>
      </c>
      <c r="L1126" t="e">
        <v>#N/A</v>
      </c>
      <c r="M1126" t="e">
        <f t="shared" si="17"/>
        <v>#N/A</v>
      </c>
    </row>
    <row r="1127" spans="1:13" x14ac:dyDescent="0.25">
      <c r="A1127">
        <v>3</v>
      </c>
      <c r="B1127" t="s">
        <v>2221</v>
      </c>
      <c r="C1127" t="s">
        <v>2244</v>
      </c>
      <c r="D1127" t="s">
        <v>2388</v>
      </c>
      <c r="E1127" t="s">
        <v>2314</v>
      </c>
      <c r="G1127" t="s">
        <v>2249</v>
      </c>
      <c r="H1127" t="s">
        <v>170</v>
      </c>
      <c r="I1127" t="s">
        <v>1707</v>
      </c>
      <c r="J1127" s="99">
        <v>7.4439375000000002E-2</v>
      </c>
      <c r="K1127" t="s">
        <v>2420</v>
      </c>
      <c r="L1127" t="e">
        <v>#N/A</v>
      </c>
      <c r="M1127" t="e">
        <f t="shared" si="17"/>
        <v>#N/A</v>
      </c>
    </row>
    <row r="1128" spans="1:13" x14ac:dyDescent="0.25">
      <c r="A1128">
        <v>3</v>
      </c>
      <c r="B1128" t="s">
        <v>2221</v>
      </c>
      <c r="C1128" t="s">
        <v>2244</v>
      </c>
      <c r="D1128" t="s">
        <v>2388</v>
      </c>
      <c r="E1128" t="s">
        <v>2314</v>
      </c>
      <c r="G1128" t="s">
        <v>2249</v>
      </c>
      <c r="H1128" t="s">
        <v>170</v>
      </c>
      <c r="I1128" t="s">
        <v>1708</v>
      </c>
      <c r="J1128" s="99">
        <v>1.115881E-4</v>
      </c>
      <c r="K1128" t="s">
        <v>2420</v>
      </c>
      <c r="L1128" t="e">
        <v>#N/A</v>
      </c>
      <c r="M1128" t="e">
        <f t="shared" si="17"/>
        <v>#N/A</v>
      </c>
    </row>
    <row r="1129" spans="1:13" x14ac:dyDescent="0.25">
      <c r="A1129">
        <v>3</v>
      </c>
      <c r="B1129" t="s">
        <v>2221</v>
      </c>
      <c r="C1129" t="s">
        <v>2244</v>
      </c>
      <c r="D1129" t="s">
        <v>2388</v>
      </c>
      <c r="E1129" t="s">
        <v>2314</v>
      </c>
      <c r="G1129" t="s">
        <v>2249</v>
      </c>
      <c r="H1129" t="s">
        <v>170</v>
      </c>
      <c r="I1129" t="s">
        <v>1709</v>
      </c>
      <c r="J1129" s="99">
        <v>1.0561018999999999E-3</v>
      </c>
      <c r="K1129" t="s">
        <v>2420</v>
      </c>
      <c r="L1129" t="e">
        <v>#N/A</v>
      </c>
      <c r="M1129" t="e">
        <f t="shared" si="17"/>
        <v>#N/A</v>
      </c>
    </row>
    <row r="1130" spans="1:13" x14ac:dyDescent="0.25">
      <c r="A1130">
        <v>3</v>
      </c>
      <c r="B1130" t="s">
        <v>2221</v>
      </c>
      <c r="C1130" t="s">
        <v>2244</v>
      </c>
      <c r="D1130" t="s">
        <v>2388</v>
      </c>
      <c r="E1130" t="s">
        <v>2314</v>
      </c>
      <c r="G1130" t="s">
        <v>2251</v>
      </c>
      <c r="H1130" t="s">
        <v>170</v>
      </c>
      <c r="I1130" t="s">
        <v>1705</v>
      </c>
      <c r="J1130" s="99">
        <v>8.0134681999999999E-2</v>
      </c>
      <c r="K1130" t="s">
        <v>2421</v>
      </c>
      <c r="L1130" t="e">
        <v>#N/A</v>
      </c>
      <c r="M1130" t="e">
        <f t="shared" si="17"/>
        <v>#N/A</v>
      </c>
    </row>
    <row r="1131" spans="1:13" x14ac:dyDescent="0.25">
      <c r="A1131">
        <v>3</v>
      </c>
      <c r="B1131" t="s">
        <v>2221</v>
      </c>
      <c r="C1131" t="s">
        <v>2244</v>
      </c>
      <c r="D1131" t="s">
        <v>2388</v>
      </c>
      <c r="E1131" t="s">
        <v>2314</v>
      </c>
      <c r="G1131" t="s">
        <v>2251</v>
      </c>
      <c r="H1131" t="s">
        <v>170</v>
      </c>
      <c r="I1131" t="s">
        <v>1707</v>
      </c>
      <c r="J1131" s="99">
        <v>7.8897066599999996E-2</v>
      </c>
      <c r="K1131" t="s">
        <v>2421</v>
      </c>
      <c r="L1131" t="e">
        <v>#N/A</v>
      </c>
      <c r="M1131" t="e">
        <f t="shared" si="17"/>
        <v>#N/A</v>
      </c>
    </row>
    <row r="1132" spans="1:13" x14ac:dyDescent="0.25">
      <c r="A1132">
        <v>3</v>
      </c>
      <c r="B1132" t="s">
        <v>2221</v>
      </c>
      <c r="C1132" t="s">
        <v>2244</v>
      </c>
      <c r="D1132" t="s">
        <v>2388</v>
      </c>
      <c r="E1132" t="s">
        <v>2314</v>
      </c>
      <c r="G1132" t="s">
        <v>2251</v>
      </c>
      <c r="H1132" t="s">
        <v>170</v>
      </c>
      <c r="I1132" t="s">
        <v>1708</v>
      </c>
      <c r="J1132" s="99">
        <v>1.1827040000000001E-4</v>
      </c>
      <c r="K1132" t="s">
        <v>2421</v>
      </c>
      <c r="L1132" t="e">
        <v>#N/A</v>
      </c>
      <c r="M1132" t="e">
        <f t="shared" si="17"/>
        <v>#N/A</v>
      </c>
    </row>
    <row r="1133" spans="1:13" x14ac:dyDescent="0.25">
      <c r="A1133">
        <v>3</v>
      </c>
      <c r="B1133" t="s">
        <v>2221</v>
      </c>
      <c r="C1133" t="s">
        <v>2244</v>
      </c>
      <c r="D1133" t="s">
        <v>2388</v>
      </c>
      <c r="E1133" t="s">
        <v>2314</v>
      </c>
      <c r="G1133" t="s">
        <v>2251</v>
      </c>
      <c r="H1133" t="s">
        <v>170</v>
      </c>
      <c r="I1133" t="s">
        <v>1709</v>
      </c>
      <c r="J1133" s="99">
        <v>1.1193450000000001E-3</v>
      </c>
      <c r="K1133" t="s">
        <v>2421</v>
      </c>
      <c r="L1133" t="e">
        <v>#N/A</v>
      </c>
      <c r="M1133" t="e">
        <f t="shared" si="17"/>
        <v>#N/A</v>
      </c>
    </row>
    <row r="1134" spans="1:13" x14ac:dyDescent="0.25">
      <c r="A1134">
        <v>3</v>
      </c>
      <c r="B1134" t="s">
        <v>2221</v>
      </c>
      <c r="C1134" t="s">
        <v>2244</v>
      </c>
      <c r="D1134" t="s">
        <v>2388</v>
      </c>
      <c r="E1134" t="s">
        <v>2314</v>
      </c>
      <c r="G1134" t="s">
        <v>2261</v>
      </c>
      <c r="H1134" t="s">
        <v>170</v>
      </c>
      <c r="I1134" t="s">
        <v>1705</v>
      </c>
      <c r="J1134" s="99">
        <v>9.8515724599999993E-2</v>
      </c>
      <c r="K1134" t="s">
        <v>2422</v>
      </c>
      <c r="L1134" t="e">
        <v>#N/A</v>
      </c>
      <c r="M1134" t="e">
        <f t="shared" si="17"/>
        <v>#N/A</v>
      </c>
    </row>
    <row r="1135" spans="1:13" x14ac:dyDescent="0.25">
      <c r="A1135">
        <v>3</v>
      </c>
      <c r="B1135" t="s">
        <v>2221</v>
      </c>
      <c r="C1135" t="s">
        <v>2244</v>
      </c>
      <c r="D1135" t="s">
        <v>2388</v>
      </c>
      <c r="E1135" t="s">
        <v>2314</v>
      </c>
      <c r="G1135" t="s">
        <v>2261</v>
      </c>
      <c r="H1135" t="s">
        <v>170</v>
      </c>
      <c r="I1135" t="s">
        <v>1707</v>
      </c>
      <c r="J1135" s="99">
        <v>9.6994228799999999E-2</v>
      </c>
      <c r="K1135" t="s">
        <v>2422</v>
      </c>
      <c r="L1135" t="e">
        <v>#N/A</v>
      </c>
      <c r="M1135" t="e">
        <f t="shared" si="17"/>
        <v>#N/A</v>
      </c>
    </row>
    <row r="1136" spans="1:13" x14ac:dyDescent="0.25">
      <c r="A1136">
        <v>3</v>
      </c>
      <c r="B1136" t="s">
        <v>2221</v>
      </c>
      <c r="C1136" t="s">
        <v>2244</v>
      </c>
      <c r="D1136" t="s">
        <v>2388</v>
      </c>
      <c r="E1136" t="s">
        <v>2314</v>
      </c>
      <c r="G1136" t="s">
        <v>2261</v>
      </c>
      <c r="H1136" t="s">
        <v>170</v>
      </c>
      <c r="I1136" t="s">
        <v>1708</v>
      </c>
      <c r="J1136" s="99">
        <v>1.4539889999999999E-4</v>
      </c>
      <c r="K1136" t="s">
        <v>2422</v>
      </c>
      <c r="L1136" t="e">
        <v>#N/A</v>
      </c>
      <c r="M1136" t="e">
        <f t="shared" si="17"/>
        <v>#N/A</v>
      </c>
    </row>
    <row r="1137" spans="1:13" x14ac:dyDescent="0.25">
      <c r="A1137">
        <v>3</v>
      </c>
      <c r="B1137" t="s">
        <v>2221</v>
      </c>
      <c r="C1137" t="s">
        <v>2244</v>
      </c>
      <c r="D1137" t="s">
        <v>2388</v>
      </c>
      <c r="E1137" t="s">
        <v>2314</v>
      </c>
      <c r="G1137" t="s">
        <v>2261</v>
      </c>
      <c r="H1137" t="s">
        <v>170</v>
      </c>
      <c r="I1137" t="s">
        <v>1709</v>
      </c>
      <c r="J1137" s="99">
        <v>1.3760968999999999E-3</v>
      </c>
      <c r="K1137" t="s">
        <v>2422</v>
      </c>
      <c r="L1137" t="e">
        <v>#N/A</v>
      </c>
      <c r="M1137" t="e">
        <f t="shared" si="17"/>
        <v>#N/A</v>
      </c>
    </row>
    <row r="1138" spans="1:13" x14ac:dyDescent="0.25">
      <c r="A1138">
        <v>3</v>
      </c>
      <c r="B1138" t="s">
        <v>2221</v>
      </c>
      <c r="C1138" t="s">
        <v>2244</v>
      </c>
      <c r="D1138" t="s">
        <v>2388</v>
      </c>
      <c r="E1138" t="s">
        <v>2314</v>
      </c>
      <c r="G1138" t="s">
        <v>2255</v>
      </c>
      <c r="H1138" t="s">
        <v>170</v>
      </c>
      <c r="I1138" t="s">
        <v>1705</v>
      </c>
      <c r="J1138" s="99">
        <v>0.1092803541</v>
      </c>
      <c r="K1138" t="s">
        <v>2423</v>
      </c>
      <c r="L1138" t="e">
        <v>#N/A</v>
      </c>
      <c r="M1138" t="e">
        <f t="shared" si="17"/>
        <v>#N/A</v>
      </c>
    </row>
    <row r="1139" spans="1:13" x14ac:dyDescent="0.25">
      <c r="A1139">
        <v>3</v>
      </c>
      <c r="B1139" t="s">
        <v>2221</v>
      </c>
      <c r="C1139" t="s">
        <v>2244</v>
      </c>
      <c r="D1139" t="s">
        <v>2388</v>
      </c>
      <c r="E1139" t="s">
        <v>2314</v>
      </c>
      <c r="G1139" t="s">
        <v>2255</v>
      </c>
      <c r="H1139" t="s">
        <v>170</v>
      </c>
      <c r="I1139" t="s">
        <v>1707</v>
      </c>
      <c r="J1139" s="99">
        <v>0.1075926073</v>
      </c>
      <c r="K1139" t="s">
        <v>2423</v>
      </c>
      <c r="L1139" t="e">
        <v>#N/A</v>
      </c>
      <c r="M1139" t="e">
        <f t="shared" si="17"/>
        <v>#N/A</v>
      </c>
    </row>
    <row r="1140" spans="1:13" x14ac:dyDescent="0.25">
      <c r="A1140">
        <v>3</v>
      </c>
      <c r="B1140" t="s">
        <v>2221</v>
      </c>
      <c r="C1140" t="s">
        <v>2244</v>
      </c>
      <c r="D1140" t="s">
        <v>2388</v>
      </c>
      <c r="E1140" t="s">
        <v>2314</v>
      </c>
      <c r="G1140" t="s">
        <v>2255</v>
      </c>
      <c r="H1140" t="s">
        <v>170</v>
      </c>
      <c r="I1140" t="s">
        <v>1708</v>
      </c>
      <c r="J1140" s="99">
        <v>1.6128639999999999E-4</v>
      </c>
      <c r="K1140" t="s">
        <v>2423</v>
      </c>
      <c r="L1140" t="e">
        <v>#N/A</v>
      </c>
      <c r="M1140" t="e">
        <f t="shared" si="17"/>
        <v>#N/A</v>
      </c>
    </row>
    <row r="1141" spans="1:13" x14ac:dyDescent="0.25">
      <c r="A1141">
        <v>3</v>
      </c>
      <c r="B1141" t="s">
        <v>2221</v>
      </c>
      <c r="C1141" t="s">
        <v>2244</v>
      </c>
      <c r="D1141" t="s">
        <v>2388</v>
      </c>
      <c r="E1141" t="s">
        <v>2314</v>
      </c>
      <c r="G1141" t="s">
        <v>2255</v>
      </c>
      <c r="H1141" t="s">
        <v>170</v>
      </c>
      <c r="I1141" t="s">
        <v>1709</v>
      </c>
      <c r="J1141" s="99">
        <v>1.5264604E-3</v>
      </c>
      <c r="K1141" t="s">
        <v>2423</v>
      </c>
      <c r="L1141" t="e">
        <v>#N/A</v>
      </c>
      <c r="M1141" t="e">
        <f t="shared" si="17"/>
        <v>#N/A</v>
      </c>
    </row>
    <row r="1142" spans="1:13" x14ac:dyDescent="0.25">
      <c r="A1142">
        <v>3</v>
      </c>
      <c r="B1142" t="s">
        <v>2221</v>
      </c>
      <c r="C1142" t="s">
        <v>2244</v>
      </c>
      <c r="D1142" t="s">
        <v>2388</v>
      </c>
      <c r="E1142" t="s">
        <v>2320</v>
      </c>
      <c r="G1142" t="s">
        <v>2247</v>
      </c>
      <c r="H1142" t="s">
        <v>170</v>
      </c>
      <c r="I1142" t="s">
        <v>1705</v>
      </c>
      <c r="J1142" s="99">
        <v>9.7289128999999992E-3</v>
      </c>
      <c r="K1142" t="s">
        <v>2424</v>
      </c>
      <c r="L1142" t="e">
        <v>#N/A</v>
      </c>
      <c r="M1142" t="e">
        <f t="shared" si="17"/>
        <v>#N/A</v>
      </c>
    </row>
    <row r="1143" spans="1:13" x14ac:dyDescent="0.25">
      <c r="A1143">
        <v>3</v>
      </c>
      <c r="B1143" t="s">
        <v>2221</v>
      </c>
      <c r="C1143" t="s">
        <v>2244</v>
      </c>
      <c r="D1143" t="s">
        <v>2388</v>
      </c>
      <c r="E1143" t="s">
        <v>2320</v>
      </c>
      <c r="G1143" t="s">
        <v>2247</v>
      </c>
      <c r="H1143" t="s">
        <v>170</v>
      </c>
      <c r="I1143" t="s">
        <v>1707</v>
      </c>
      <c r="J1143" s="99">
        <v>9.4479830000000001E-3</v>
      </c>
      <c r="K1143" t="s">
        <v>2424</v>
      </c>
      <c r="L1143" t="e">
        <v>#N/A</v>
      </c>
      <c r="M1143" t="e">
        <f t="shared" si="17"/>
        <v>#N/A</v>
      </c>
    </row>
    <row r="1144" spans="1:13" x14ac:dyDescent="0.25">
      <c r="A1144">
        <v>3</v>
      </c>
      <c r="B1144" t="s">
        <v>2221</v>
      </c>
      <c r="C1144" t="s">
        <v>2244</v>
      </c>
      <c r="D1144" t="s">
        <v>2388</v>
      </c>
      <c r="E1144" t="s">
        <v>2320</v>
      </c>
      <c r="G1144" t="s">
        <v>2247</v>
      </c>
      <c r="H1144" t="s">
        <v>170</v>
      </c>
      <c r="I1144" t="s">
        <v>1708</v>
      </c>
      <c r="J1144" s="99">
        <v>2.6269470000000002E-4</v>
      </c>
      <c r="K1144" t="s">
        <v>2424</v>
      </c>
      <c r="L1144" t="e">
        <v>#N/A</v>
      </c>
      <c r="M1144" t="e">
        <f t="shared" si="17"/>
        <v>#N/A</v>
      </c>
    </row>
    <row r="1145" spans="1:13" x14ac:dyDescent="0.25">
      <c r="A1145">
        <v>3</v>
      </c>
      <c r="B1145" t="s">
        <v>2221</v>
      </c>
      <c r="C1145" t="s">
        <v>2244</v>
      </c>
      <c r="D1145" t="s">
        <v>2388</v>
      </c>
      <c r="E1145" t="s">
        <v>2320</v>
      </c>
      <c r="G1145" t="s">
        <v>2247</v>
      </c>
      <c r="H1145" t="s">
        <v>170</v>
      </c>
      <c r="I1145" t="s">
        <v>1709</v>
      </c>
      <c r="J1145" s="99">
        <v>1.8235200000000001E-5</v>
      </c>
      <c r="K1145" t="s">
        <v>2424</v>
      </c>
      <c r="L1145" t="e">
        <v>#N/A</v>
      </c>
      <c r="M1145" t="e">
        <f t="shared" si="17"/>
        <v>#N/A</v>
      </c>
    </row>
    <row r="1146" spans="1:13" x14ac:dyDescent="0.25">
      <c r="A1146">
        <v>3</v>
      </c>
      <c r="B1146" t="s">
        <v>2221</v>
      </c>
      <c r="C1146" t="s">
        <v>2244</v>
      </c>
      <c r="D1146" t="s">
        <v>2388</v>
      </c>
      <c r="E1146" t="s">
        <v>2320</v>
      </c>
      <c r="G1146" t="s">
        <v>2249</v>
      </c>
      <c r="H1146" t="s">
        <v>170</v>
      </c>
      <c r="I1146" t="s">
        <v>1705</v>
      </c>
      <c r="J1146" s="99">
        <v>9.3442978999999995E-3</v>
      </c>
      <c r="K1146" t="s">
        <v>2425</v>
      </c>
      <c r="L1146" t="e">
        <v>#N/A</v>
      </c>
      <c r="M1146" t="e">
        <f t="shared" si="17"/>
        <v>#N/A</v>
      </c>
    </row>
    <row r="1147" spans="1:13" x14ac:dyDescent="0.25">
      <c r="A1147">
        <v>3</v>
      </c>
      <c r="B1147" t="s">
        <v>2221</v>
      </c>
      <c r="C1147" t="s">
        <v>2244</v>
      </c>
      <c r="D1147" t="s">
        <v>2388</v>
      </c>
      <c r="E1147" t="s">
        <v>2320</v>
      </c>
      <c r="G1147" t="s">
        <v>2249</v>
      </c>
      <c r="H1147" t="s">
        <v>170</v>
      </c>
      <c r="I1147" t="s">
        <v>1707</v>
      </c>
      <c r="J1147" s="99">
        <v>9.0744741000000004E-3</v>
      </c>
      <c r="K1147" t="s">
        <v>2425</v>
      </c>
      <c r="L1147" t="e">
        <v>#N/A</v>
      </c>
      <c r="M1147" t="e">
        <f t="shared" si="17"/>
        <v>#N/A</v>
      </c>
    </row>
    <row r="1148" spans="1:13" x14ac:dyDescent="0.25">
      <c r="A1148">
        <v>3</v>
      </c>
      <c r="B1148" t="s">
        <v>2221</v>
      </c>
      <c r="C1148" t="s">
        <v>2244</v>
      </c>
      <c r="D1148" t="s">
        <v>2388</v>
      </c>
      <c r="E1148" t="s">
        <v>2320</v>
      </c>
      <c r="G1148" t="s">
        <v>2249</v>
      </c>
      <c r="H1148" t="s">
        <v>170</v>
      </c>
      <c r="I1148" t="s">
        <v>1708</v>
      </c>
      <c r="J1148" s="99">
        <v>2.5230959999999997E-4</v>
      </c>
      <c r="K1148" t="s">
        <v>2425</v>
      </c>
      <c r="L1148" t="e">
        <v>#N/A</v>
      </c>
      <c r="M1148" t="e">
        <f t="shared" si="17"/>
        <v>#N/A</v>
      </c>
    </row>
    <row r="1149" spans="1:13" x14ac:dyDescent="0.25">
      <c r="A1149">
        <v>3</v>
      </c>
      <c r="B1149" t="s">
        <v>2221</v>
      </c>
      <c r="C1149" t="s">
        <v>2244</v>
      </c>
      <c r="D1149" t="s">
        <v>2388</v>
      </c>
      <c r="E1149" t="s">
        <v>2320</v>
      </c>
      <c r="G1149" t="s">
        <v>2249</v>
      </c>
      <c r="H1149" t="s">
        <v>170</v>
      </c>
      <c r="I1149" t="s">
        <v>1709</v>
      </c>
      <c r="J1149" s="99">
        <v>1.7514299999999999E-5</v>
      </c>
      <c r="K1149" t="s">
        <v>2425</v>
      </c>
      <c r="L1149" t="e">
        <v>#N/A</v>
      </c>
      <c r="M1149" t="e">
        <f t="shared" si="17"/>
        <v>#N/A</v>
      </c>
    </row>
    <row r="1150" spans="1:13" x14ac:dyDescent="0.25">
      <c r="A1150">
        <v>3</v>
      </c>
      <c r="B1150" t="s">
        <v>2221</v>
      </c>
      <c r="C1150" t="s">
        <v>2244</v>
      </c>
      <c r="D1150" t="s">
        <v>2388</v>
      </c>
      <c r="E1150" t="s">
        <v>2320</v>
      </c>
      <c r="G1150" t="s">
        <v>2251</v>
      </c>
      <c r="H1150" t="s">
        <v>170</v>
      </c>
      <c r="I1150" t="s">
        <v>1705</v>
      </c>
      <c r="J1150" s="99">
        <v>1.02384559E-2</v>
      </c>
      <c r="K1150" t="s">
        <v>2426</v>
      </c>
      <c r="L1150" t="e">
        <v>#N/A</v>
      </c>
      <c r="M1150" t="e">
        <f t="shared" si="17"/>
        <v>#N/A</v>
      </c>
    </row>
    <row r="1151" spans="1:13" x14ac:dyDescent="0.25">
      <c r="A1151">
        <v>3</v>
      </c>
      <c r="B1151" t="s">
        <v>2221</v>
      </c>
      <c r="C1151" t="s">
        <v>2244</v>
      </c>
      <c r="D1151" t="s">
        <v>2388</v>
      </c>
      <c r="E1151" t="s">
        <v>2320</v>
      </c>
      <c r="G1151" t="s">
        <v>2251</v>
      </c>
      <c r="H1151" t="s">
        <v>170</v>
      </c>
      <c r="I1151" t="s">
        <v>1707</v>
      </c>
      <c r="J1151" s="99">
        <v>9.9428125000000003E-3</v>
      </c>
      <c r="K1151" t="s">
        <v>2426</v>
      </c>
      <c r="L1151" t="e">
        <v>#N/A</v>
      </c>
      <c r="M1151" t="e">
        <f t="shared" si="17"/>
        <v>#N/A</v>
      </c>
    </row>
    <row r="1152" spans="1:13" x14ac:dyDescent="0.25">
      <c r="A1152">
        <v>3</v>
      </c>
      <c r="B1152" t="s">
        <v>2221</v>
      </c>
      <c r="C1152" t="s">
        <v>2244</v>
      </c>
      <c r="D1152" t="s">
        <v>2388</v>
      </c>
      <c r="E1152" t="s">
        <v>2320</v>
      </c>
      <c r="G1152" t="s">
        <v>2251</v>
      </c>
      <c r="H1152" t="s">
        <v>170</v>
      </c>
      <c r="I1152" t="s">
        <v>1708</v>
      </c>
      <c r="J1152" s="99">
        <v>2.764531E-4</v>
      </c>
      <c r="K1152" t="s">
        <v>2426</v>
      </c>
      <c r="L1152" t="e">
        <v>#N/A</v>
      </c>
      <c r="M1152" t="e">
        <f t="shared" si="17"/>
        <v>#N/A</v>
      </c>
    </row>
    <row r="1153" spans="1:13" x14ac:dyDescent="0.25">
      <c r="A1153">
        <v>3</v>
      </c>
      <c r="B1153" t="s">
        <v>2221</v>
      </c>
      <c r="C1153" t="s">
        <v>2244</v>
      </c>
      <c r="D1153" t="s">
        <v>2388</v>
      </c>
      <c r="E1153" t="s">
        <v>2320</v>
      </c>
      <c r="G1153" t="s">
        <v>2251</v>
      </c>
      <c r="H1153" t="s">
        <v>170</v>
      </c>
      <c r="I1153" t="s">
        <v>1709</v>
      </c>
      <c r="J1153" s="99">
        <v>1.9190200000000001E-5</v>
      </c>
      <c r="K1153" t="s">
        <v>2426</v>
      </c>
      <c r="L1153" t="e">
        <v>#N/A</v>
      </c>
      <c r="M1153" t="e">
        <f t="shared" si="17"/>
        <v>#N/A</v>
      </c>
    </row>
    <row r="1154" spans="1:13" x14ac:dyDescent="0.25">
      <c r="A1154">
        <v>3</v>
      </c>
      <c r="B1154" t="s">
        <v>2221</v>
      </c>
      <c r="C1154" t="s">
        <v>2244</v>
      </c>
      <c r="D1154" t="s">
        <v>2388</v>
      </c>
      <c r="E1154" t="s">
        <v>2320</v>
      </c>
      <c r="G1154" t="s">
        <v>2261</v>
      </c>
      <c r="H1154" t="s">
        <v>170</v>
      </c>
      <c r="I1154" t="s">
        <v>1705</v>
      </c>
      <c r="J1154" s="99">
        <v>1.15884449E-2</v>
      </c>
      <c r="K1154" t="s">
        <v>2427</v>
      </c>
      <c r="L1154" t="e">
        <v>#N/A</v>
      </c>
      <c r="M1154" t="e">
        <f t="shared" si="17"/>
        <v>#N/A</v>
      </c>
    </row>
    <row r="1155" spans="1:13" x14ac:dyDescent="0.25">
      <c r="A1155">
        <v>3</v>
      </c>
      <c r="B1155" t="s">
        <v>2221</v>
      </c>
      <c r="C1155" t="s">
        <v>2244</v>
      </c>
      <c r="D1155" t="s">
        <v>2388</v>
      </c>
      <c r="E1155" t="s">
        <v>2320</v>
      </c>
      <c r="G1155" t="s">
        <v>2261</v>
      </c>
      <c r="H1155" t="s">
        <v>170</v>
      </c>
      <c r="I1155" t="s">
        <v>1707</v>
      </c>
      <c r="J1155" s="99">
        <v>1.12538195E-2</v>
      </c>
      <c r="K1155" t="s">
        <v>2427</v>
      </c>
      <c r="L1155" t="e">
        <v>#N/A</v>
      </c>
      <c r="M1155" t="e">
        <f t="shared" ref="M1155:M1218" si="18">I1155&amp;L1155</f>
        <v>#N/A</v>
      </c>
    </row>
    <row r="1156" spans="1:13" x14ac:dyDescent="0.25">
      <c r="A1156">
        <v>3</v>
      </c>
      <c r="B1156" t="s">
        <v>2221</v>
      </c>
      <c r="C1156" t="s">
        <v>2244</v>
      </c>
      <c r="D1156" t="s">
        <v>2388</v>
      </c>
      <c r="E1156" t="s">
        <v>2320</v>
      </c>
      <c r="G1156" t="s">
        <v>2261</v>
      </c>
      <c r="H1156" t="s">
        <v>170</v>
      </c>
      <c r="I1156" t="s">
        <v>1708</v>
      </c>
      <c r="J1156" s="99">
        <v>3.1290480000000003E-4</v>
      </c>
      <c r="K1156" t="s">
        <v>2427</v>
      </c>
      <c r="L1156" t="e">
        <v>#N/A</v>
      </c>
      <c r="M1156" t="e">
        <f t="shared" si="18"/>
        <v>#N/A</v>
      </c>
    </row>
    <row r="1157" spans="1:13" x14ac:dyDescent="0.25">
      <c r="A1157">
        <v>3</v>
      </c>
      <c r="B1157" t="s">
        <v>2221</v>
      </c>
      <c r="C1157" t="s">
        <v>2244</v>
      </c>
      <c r="D1157" t="s">
        <v>2388</v>
      </c>
      <c r="E1157" t="s">
        <v>2320</v>
      </c>
      <c r="G1157" t="s">
        <v>2261</v>
      </c>
      <c r="H1157" t="s">
        <v>170</v>
      </c>
      <c r="I1157" t="s">
        <v>1709</v>
      </c>
      <c r="J1157" s="99">
        <v>2.17206E-5</v>
      </c>
      <c r="K1157" t="s">
        <v>2427</v>
      </c>
      <c r="L1157" t="e">
        <v>#N/A</v>
      </c>
      <c r="M1157" t="e">
        <f t="shared" si="18"/>
        <v>#N/A</v>
      </c>
    </row>
    <row r="1158" spans="1:13" x14ac:dyDescent="0.25">
      <c r="A1158">
        <v>3</v>
      </c>
      <c r="B1158" t="s">
        <v>2221</v>
      </c>
      <c r="C1158" t="s">
        <v>2244</v>
      </c>
      <c r="D1158" t="s">
        <v>2388</v>
      </c>
      <c r="E1158" t="s">
        <v>2320</v>
      </c>
      <c r="G1158" t="s">
        <v>2255</v>
      </c>
      <c r="H1158" t="s">
        <v>170</v>
      </c>
      <c r="I1158" t="s">
        <v>1705</v>
      </c>
      <c r="J1158" s="99">
        <v>1.37061053E-2</v>
      </c>
      <c r="K1158" t="s">
        <v>2428</v>
      </c>
      <c r="L1158" t="e">
        <v>#N/A</v>
      </c>
      <c r="M1158" t="e">
        <f t="shared" si="18"/>
        <v>#N/A</v>
      </c>
    </row>
    <row r="1159" spans="1:13" x14ac:dyDescent="0.25">
      <c r="A1159">
        <v>3</v>
      </c>
      <c r="B1159" t="s">
        <v>2221</v>
      </c>
      <c r="C1159" t="s">
        <v>2244</v>
      </c>
      <c r="D1159" t="s">
        <v>2388</v>
      </c>
      <c r="E1159" t="s">
        <v>2320</v>
      </c>
      <c r="G1159" t="s">
        <v>2255</v>
      </c>
      <c r="H1159" t="s">
        <v>170</v>
      </c>
      <c r="I1159" t="s">
        <v>1707</v>
      </c>
      <c r="J1159" s="99">
        <v>1.3310330800000001E-2</v>
      </c>
      <c r="K1159" t="s">
        <v>2428</v>
      </c>
      <c r="L1159" t="e">
        <v>#N/A</v>
      </c>
      <c r="M1159" t="e">
        <f t="shared" si="18"/>
        <v>#N/A</v>
      </c>
    </row>
    <row r="1160" spans="1:13" x14ac:dyDescent="0.25">
      <c r="A1160">
        <v>3</v>
      </c>
      <c r="B1160" t="s">
        <v>2221</v>
      </c>
      <c r="C1160" t="s">
        <v>2244</v>
      </c>
      <c r="D1160" t="s">
        <v>2388</v>
      </c>
      <c r="E1160" t="s">
        <v>2320</v>
      </c>
      <c r="G1160" t="s">
        <v>2255</v>
      </c>
      <c r="H1160" t="s">
        <v>170</v>
      </c>
      <c r="I1160" t="s">
        <v>1708</v>
      </c>
      <c r="J1160" s="99">
        <v>3.7008469999999998E-4</v>
      </c>
      <c r="K1160" t="s">
        <v>2428</v>
      </c>
      <c r="L1160" t="e">
        <v>#N/A</v>
      </c>
      <c r="M1160" t="e">
        <f t="shared" si="18"/>
        <v>#N/A</v>
      </c>
    </row>
    <row r="1161" spans="1:13" x14ac:dyDescent="0.25">
      <c r="A1161">
        <v>3</v>
      </c>
      <c r="B1161" t="s">
        <v>2221</v>
      </c>
      <c r="C1161" t="s">
        <v>2244</v>
      </c>
      <c r="D1161" t="s">
        <v>2388</v>
      </c>
      <c r="E1161" t="s">
        <v>2320</v>
      </c>
      <c r="G1161" t="s">
        <v>2255</v>
      </c>
      <c r="H1161" t="s">
        <v>170</v>
      </c>
      <c r="I1161" t="s">
        <v>1709</v>
      </c>
      <c r="J1161" s="99">
        <v>2.5689699999999999E-5</v>
      </c>
      <c r="K1161" t="s">
        <v>2428</v>
      </c>
      <c r="L1161" t="e">
        <v>#N/A</v>
      </c>
      <c r="M1161" t="e">
        <f t="shared" si="18"/>
        <v>#N/A</v>
      </c>
    </row>
    <row r="1162" spans="1:13" x14ac:dyDescent="0.25">
      <c r="A1162">
        <v>3</v>
      </c>
      <c r="B1162" t="s">
        <v>2221</v>
      </c>
      <c r="C1162" t="s">
        <v>2244</v>
      </c>
      <c r="D1162" t="s">
        <v>2388</v>
      </c>
      <c r="E1162" t="s">
        <v>2326</v>
      </c>
      <c r="G1162" t="s">
        <v>2247</v>
      </c>
      <c r="H1162" t="s">
        <v>170</v>
      </c>
      <c r="I1162" t="s">
        <v>1705</v>
      </c>
      <c r="J1162" s="99">
        <v>1.87132837E-2</v>
      </c>
      <c r="K1162" t="s">
        <v>2429</v>
      </c>
      <c r="L1162" t="e">
        <v>#N/A</v>
      </c>
      <c r="M1162" t="e">
        <f t="shared" si="18"/>
        <v>#N/A</v>
      </c>
    </row>
    <row r="1163" spans="1:13" x14ac:dyDescent="0.25">
      <c r="A1163">
        <v>3</v>
      </c>
      <c r="B1163" t="s">
        <v>2221</v>
      </c>
      <c r="C1163" t="s">
        <v>2244</v>
      </c>
      <c r="D1163" t="s">
        <v>2388</v>
      </c>
      <c r="E1163" t="s">
        <v>2326</v>
      </c>
      <c r="G1163" t="s">
        <v>2247</v>
      </c>
      <c r="H1163" t="s">
        <v>170</v>
      </c>
      <c r="I1163" t="s">
        <v>1707</v>
      </c>
      <c r="J1163" s="99">
        <v>1.8172923099999998E-2</v>
      </c>
      <c r="K1163" t="s">
        <v>2429</v>
      </c>
      <c r="L1163" t="e">
        <v>#N/A</v>
      </c>
      <c r="M1163" t="e">
        <f t="shared" si="18"/>
        <v>#N/A</v>
      </c>
    </row>
    <row r="1164" spans="1:13" x14ac:dyDescent="0.25">
      <c r="A1164">
        <v>3</v>
      </c>
      <c r="B1164" t="s">
        <v>2221</v>
      </c>
      <c r="C1164" t="s">
        <v>2244</v>
      </c>
      <c r="D1164" t="s">
        <v>2388</v>
      </c>
      <c r="E1164" t="s">
        <v>2326</v>
      </c>
      <c r="G1164" t="s">
        <v>2247</v>
      </c>
      <c r="H1164" t="s">
        <v>170</v>
      </c>
      <c r="I1164" t="s">
        <v>1708</v>
      </c>
      <c r="J1164" s="99">
        <v>5.0528580000000001E-4</v>
      </c>
      <c r="K1164" t="s">
        <v>2429</v>
      </c>
      <c r="L1164" t="e">
        <v>#N/A</v>
      </c>
      <c r="M1164" t="e">
        <f t="shared" si="18"/>
        <v>#N/A</v>
      </c>
    </row>
    <row r="1165" spans="1:13" x14ac:dyDescent="0.25">
      <c r="A1165">
        <v>3</v>
      </c>
      <c r="B1165" t="s">
        <v>2221</v>
      </c>
      <c r="C1165" t="s">
        <v>2244</v>
      </c>
      <c r="D1165" t="s">
        <v>2388</v>
      </c>
      <c r="E1165" t="s">
        <v>2326</v>
      </c>
      <c r="G1165" t="s">
        <v>2247</v>
      </c>
      <c r="H1165" t="s">
        <v>170</v>
      </c>
      <c r="I1165" t="s">
        <v>1709</v>
      </c>
      <c r="J1165" s="99">
        <v>3.5074799999999998E-5</v>
      </c>
      <c r="K1165" t="s">
        <v>2429</v>
      </c>
      <c r="L1165" t="e">
        <v>#N/A</v>
      </c>
      <c r="M1165" t="e">
        <f t="shared" si="18"/>
        <v>#N/A</v>
      </c>
    </row>
    <row r="1166" spans="1:13" x14ac:dyDescent="0.25">
      <c r="A1166">
        <v>3</v>
      </c>
      <c r="B1166" t="s">
        <v>2221</v>
      </c>
      <c r="C1166" t="s">
        <v>2244</v>
      </c>
      <c r="D1166" t="s">
        <v>2388</v>
      </c>
      <c r="E1166" t="s">
        <v>2326</v>
      </c>
      <c r="G1166" t="s">
        <v>2249</v>
      </c>
      <c r="H1166" t="s">
        <v>170</v>
      </c>
      <c r="I1166" t="s">
        <v>1705</v>
      </c>
      <c r="J1166" s="99">
        <v>1.93672425E-2</v>
      </c>
      <c r="K1166" t="s">
        <v>2430</v>
      </c>
      <c r="L1166" t="e">
        <v>#N/A</v>
      </c>
      <c r="M1166" t="e">
        <f t="shared" si="18"/>
        <v>#N/A</v>
      </c>
    </row>
    <row r="1167" spans="1:13" x14ac:dyDescent="0.25">
      <c r="A1167">
        <v>3</v>
      </c>
      <c r="B1167" t="s">
        <v>2221</v>
      </c>
      <c r="C1167" t="s">
        <v>2244</v>
      </c>
      <c r="D1167" t="s">
        <v>2388</v>
      </c>
      <c r="E1167" t="s">
        <v>2326</v>
      </c>
      <c r="G1167" t="s">
        <v>2249</v>
      </c>
      <c r="H1167" t="s">
        <v>170</v>
      </c>
      <c r="I1167" t="s">
        <v>1707</v>
      </c>
      <c r="J1167" s="99">
        <v>1.88079983E-2</v>
      </c>
      <c r="K1167" t="s">
        <v>2430</v>
      </c>
      <c r="L1167" t="e">
        <v>#N/A</v>
      </c>
      <c r="M1167" t="e">
        <f t="shared" si="18"/>
        <v>#N/A</v>
      </c>
    </row>
    <row r="1168" spans="1:13" x14ac:dyDescent="0.25">
      <c r="A1168">
        <v>3</v>
      </c>
      <c r="B1168" t="s">
        <v>2221</v>
      </c>
      <c r="C1168" t="s">
        <v>2244</v>
      </c>
      <c r="D1168" t="s">
        <v>2388</v>
      </c>
      <c r="E1168" t="s">
        <v>2326</v>
      </c>
      <c r="G1168" t="s">
        <v>2249</v>
      </c>
      <c r="H1168" t="s">
        <v>170</v>
      </c>
      <c r="I1168" t="s">
        <v>1708</v>
      </c>
      <c r="J1168" s="99">
        <v>5.2294359999999999E-4</v>
      </c>
      <c r="K1168" t="s">
        <v>2430</v>
      </c>
      <c r="L1168" t="e">
        <v>#N/A</v>
      </c>
      <c r="M1168" t="e">
        <f t="shared" si="18"/>
        <v>#N/A</v>
      </c>
    </row>
    <row r="1169" spans="1:13" x14ac:dyDescent="0.25">
      <c r="A1169">
        <v>3</v>
      </c>
      <c r="B1169" t="s">
        <v>2221</v>
      </c>
      <c r="C1169" t="s">
        <v>2244</v>
      </c>
      <c r="D1169" t="s">
        <v>2388</v>
      </c>
      <c r="E1169" t="s">
        <v>2326</v>
      </c>
      <c r="G1169" t="s">
        <v>2249</v>
      </c>
      <c r="H1169" t="s">
        <v>170</v>
      </c>
      <c r="I1169" t="s">
        <v>1709</v>
      </c>
      <c r="J1169" s="99">
        <v>3.6300600000000003E-5</v>
      </c>
      <c r="K1169" t="s">
        <v>2430</v>
      </c>
      <c r="L1169" t="e">
        <v>#N/A</v>
      </c>
      <c r="M1169" t="e">
        <f t="shared" si="18"/>
        <v>#N/A</v>
      </c>
    </row>
    <row r="1170" spans="1:13" x14ac:dyDescent="0.25">
      <c r="A1170">
        <v>3</v>
      </c>
      <c r="B1170" t="s">
        <v>2221</v>
      </c>
      <c r="C1170" t="s">
        <v>2244</v>
      </c>
      <c r="D1170" t="s">
        <v>2388</v>
      </c>
      <c r="E1170" t="s">
        <v>2326</v>
      </c>
      <c r="G1170" t="s">
        <v>2251</v>
      </c>
      <c r="H1170" t="s">
        <v>170</v>
      </c>
      <c r="I1170" t="s">
        <v>1705</v>
      </c>
      <c r="J1170" s="99">
        <v>2.1807012000000001E-2</v>
      </c>
      <c r="K1170" t="s">
        <v>2431</v>
      </c>
      <c r="L1170" t="e">
        <v>#N/A</v>
      </c>
      <c r="M1170" t="e">
        <f t="shared" si="18"/>
        <v>#N/A</v>
      </c>
    </row>
    <row r="1171" spans="1:13" x14ac:dyDescent="0.25">
      <c r="A1171">
        <v>3</v>
      </c>
      <c r="B1171" t="s">
        <v>2221</v>
      </c>
      <c r="C1171" t="s">
        <v>2244</v>
      </c>
      <c r="D1171" t="s">
        <v>2388</v>
      </c>
      <c r="E1171" t="s">
        <v>2326</v>
      </c>
      <c r="G1171" t="s">
        <v>2251</v>
      </c>
      <c r="H1171" t="s">
        <v>170</v>
      </c>
      <c r="I1171" t="s">
        <v>1707</v>
      </c>
      <c r="J1171" s="99">
        <v>2.1177317599999999E-2</v>
      </c>
      <c r="K1171" t="s">
        <v>2431</v>
      </c>
      <c r="L1171" t="e">
        <v>#N/A</v>
      </c>
      <c r="M1171" t="e">
        <f t="shared" si="18"/>
        <v>#N/A</v>
      </c>
    </row>
    <row r="1172" spans="1:13" x14ac:dyDescent="0.25">
      <c r="A1172">
        <v>3</v>
      </c>
      <c r="B1172" t="s">
        <v>2221</v>
      </c>
      <c r="C1172" t="s">
        <v>2244</v>
      </c>
      <c r="D1172" t="s">
        <v>2388</v>
      </c>
      <c r="E1172" t="s">
        <v>2326</v>
      </c>
      <c r="G1172" t="s">
        <v>2251</v>
      </c>
      <c r="H1172" t="s">
        <v>170</v>
      </c>
      <c r="I1172" t="s">
        <v>1708</v>
      </c>
      <c r="J1172" s="99">
        <v>5.8882089999999997E-4</v>
      </c>
      <c r="K1172" t="s">
        <v>2431</v>
      </c>
      <c r="L1172" t="e">
        <v>#N/A</v>
      </c>
      <c r="M1172" t="e">
        <f t="shared" si="18"/>
        <v>#N/A</v>
      </c>
    </row>
    <row r="1173" spans="1:13" x14ac:dyDescent="0.25">
      <c r="A1173">
        <v>3</v>
      </c>
      <c r="B1173" t="s">
        <v>2221</v>
      </c>
      <c r="C1173" t="s">
        <v>2244</v>
      </c>
      <c r="D1173" t="s">
        <v>2388</v>
      </c>
      <c r="E1173" t="s">
        <v>2326</v>
      </c>
      <c r="G1173" t="s">
        <v>2251</v>
      </c>
      <c r="H1173" t="s">
        <v>170</v>
      </c>
      <c r="I1173" t="s">
        <v>1709</v>
      </c>
      <c r="J1173" s="99">
        <v>4.0873500000000001E-5</v>
      </c>
      <c r="K1173" t="s">
        <v>2431</v>
      </c>
      <c r="L1173" t="e">
        <v>#N/A</v>
      </c>
      <c r="M1173" t="e">
        <f t="shared" si="18"/>
        <v>#N/A</v>
      </c>
    </row>
    <row r="1174" spans="1:13" x14ac:dyDescent="0.25">
      <c r="A1174">
        <v>3</v>
      </c>
      <c r="B1174" t="s">
        <v>2221</v>
      </c>
      <c r="C1174" t="s">
        <v>2244</v>
      </c>
      <c r="D1174" t="s">
        <v>2388</v>
      </c>
      <c r="E1174" t="s">
        <v>2326</v>
      </c>
      <c r="G1174" t="s">
        <v>2261</v>
      </c>
      <c r="H1174" t="s">
        <v>170</v>
      </c>
      <c r="I1174" t="s">
        <v>1705</v>
      </c>
      <c r="J1174" s="99">
        <v>2.4221629299999999E-2</v>
      </c>
      <c r="K1174" t="s">
        <v>2432</v>
      </c>
      <c r="L1174" t="e">
        <v>#N/A</v>
      </c>
      <c r="M1174" t="e">
        <f t="shared" si="18"/>
        <v>#N/A</v>
      </c>
    </row>
    <row r="1175" spans="1:13" x14ac:dyDescent="0.25">
      <c r="A1175">
        <v>3</v>
      </c>
      <c r="B1175" t="s">
        <v>2221</v>
      </c>
      <c r="C1175" t="s">
        <v>2244</v>
      </c>
      <c r="D1175" t="s">
        <v>2388</v>
      </c>
      <c r="E1175" t="s">
        <v>2326</v>
      </c>
      <c r="G1175" t="s">
        <v>2261</v>
      </c>
      <c r="H1175" t="s">
        <v>170</v>
      </c>
      <c r="I1175" t="s">
        <v>1707</v>
      </c>
      <c r="J1175" s="99">
        <v>2.35222109E-2</v>
      </c>
      <c r="K1175" t="s">
        <v>2432</v>
      </c>
      <c r="L1175" t="e">
        <v>#N/A</v>
      </c>
      <c r="M1175" t="e">
        <f t="shared" si="18"/>
        <v>#N/A</v>
      </c>
    </row>
    <row r="1176" spans="1:13" x14ac:dyDescent="0.25">
      <c r="A1176">
        <v>3</v>
      </c>
      <c r="B1176" t="s">
        <v>2221</v>
      </c>
      <c r="C1176" t="s">
        <v>2244</v>
      </c>
      <c r="D1176" t="s">
        <v>2388</v>
      </c>
      <c r="E1176" t="s">
        <v>2326</v>
      </c>
      <c r="G1176" t="s">
        <v>2261</v>
      </c>
      <c r="H1176" t="s">
        <v>170</v>
      </c>
      <c r="I1176" t="s">
        <v>1708</v>
      </c>
      <c r="J1176" s="99">
        <v>6.5401909999999997E-4</v>
      </c>
      <c r="K1176" t="s">
        <v>2432</v>
      </c>
      <c r="L1176" t="e">
        <v>#N/A</v>
      </c>
      <c r="M1176" t="e">
        <f t="shared" si="18"/>
        <v>#N/A</v>
      </c>
    </row>
    <row r="1177" spans="1:13" x14ac:dyDescent="0.25">
      <c r="A1177">
        <v>3</v>
      </c>
      <c r="B1177" t="s">
        <v>2221</v>
      </c>
      <c r="C1177" t="s">
        <v>2244</v>
      </c>
      <c r="D1177" t="s">
        <v>2388</v>
      </c>
      <c r="E1177" t="s">
        <v>2326</v>
      </c>
      <c r="G1177" t="s">
        <v>2261</v>
      </c>
      <c r="H1177" t="s">
        <v>170</v>
      </c>
      <c r="I1177" t="s">
        <v>1709</v>
      </c>
      <c r="J1177" s="99">
        <v>4.5399299999999997E-5</v>
      </c>
      <c r="K1177" t="s">
        <v>2432</v>
      </c>
      <c r="L1177" t="e">
        <v>#N/A</v>
      </c>
      <c r="M1177" t="e">
        <f t="shared" si="18"/>
        <v>#N/A</v>
      </c>
    </row>
    <row r="1178" spans="1:13" x14ac:dyDescent="0.25">
      <c r="A1178">
        <v>3</v>
      </c>
      <c r="B1178" t="s">
        <v>2221</v>
      </c>
      <c r="C1178" t="s">
        <v>2244</v>
      </c>
      <c r="D1178" t="s">
        <v>2388</v>
      </c>
      <c r="E1178" t="s">
        <v>2326</v>
      </c>
      <c r="G1178" t="s">
        <v>2255</v>
      </c>
      <c r="H1178" t="s">
        <v>170</v>
      </c>
      <c r="I1178" t="s">
        <v>1705</v>
      </c>
      <c r="J1178" s="99">
        <v>2.8975407000000002E-2</v>
      </c>
      <c r="K1178" t="s">
        <v>2433</v>
      </c>
      <c r="L1178" t="e">
        <v>#N/A</v>
      </c>
      <c r="M1178" t="e">
        <f t="shared" si="18"/>
        <v>#N/A</v>
      </c>
    </row>
    <row r="1179" spans="1:13" x14ac:dyDescent="0.25">
      <c r="A1179">
        <v>3</v>
      </c>
      <c r="B1179" t="s">
        <v>2221</v>
      </c>
      <c r="C1179" t="s">
        <v>2244</v>
      </c>
      <c r="D1179" t="s">
        <v>2388</v>
      </c>
      <c r="E1179" t="s">
        <v>2326</v>
      </c>
      <c r="G1179" t="s">
        <v>2255</v>
      </c>
      <c r="H1179" t="s">
        <v>170</v>
      </c>
      <c r="I1179" t="s">
        <v>1707</v>
      </c>
      <c r="J1179" s="99">
        <v>2.8138719600000001E-2</v>
      </c>
      <c r="K1179" t="s">
        <v>2433</v>
      </c>
      <c r="L1179" t="e">
        <v>#N/A</v>
      </c>
      <c r="M1179" t="e">
        <f t="shared" si="18"/>
        <v>#N/A</v>
      </c>
    </row>
    <row r="1180" spans="1:13" x14ac:dyDescent="0.25">
      <c r="A1180">
        <v>3</v>
      </c>
      <c r="B1180" t="s">
        <v>2221</v>
      </c>
      <c r="C1180" t="s">
        <v>2244</v>
      </c>
      <c r="D1180" t="s">
        <v>2388</v>
      </c>
      <c r="E1180" t="s">
        <v>2326</v>
      </c>
      <c r="G1180" t="s">
        <v>2255</v>
      </c>
      <c r="H1180" t="s">
        <v>170</v>
      </c>
      <c r="I1180" t="s">
        <v>1708</v>
      </c>
      <c r="J1180" s="99">
        <v>7.8237800000000002E-4</v>
      </c>
      <c r="K1180" t="s">
        <v>2433</v>
      </c>
      <c r="L1180" t="e">
        <v>#N/A</v>
      </c>
      <c r="M1180" t="e">
        <f t="shared" si="18"/>
        <v>#N/A</v>
      </c>
    </row>
    <row r="1181" spans="1:13" x14ac:dyDescent="0.25">
      <c r="A1181">
        <v>3</v>
      </c>
      <c r="B1181" t="s">
        <v>2221</v>
      </c>
      <c r="C1181" t="s">
        <v>2244</v>
      </c>
      <c r="D1181" t="s">
        <v>2388</v>
      </c>
      <c r="E1181" t="s">
        <v>2326</v>
      </c>
      <c r="G1181" t="s">
        <v>2255</v>
      </c>
      <c r="H1181" t="s">
        <v>170</v>
      </c>
      <c r="I1181" t="s">
        <v>1709</v>
      </c>
      <c r="J1181" s="99">
        <v>5.4309399999999999E-5</v>
      </c>
      <c r="K1181" t="s">
        <v>2433</v>
      </c>
      <c r="L1181" t="e">
        <v>#N/A</v>
      </c>
      <c r="M1181" t="e">
        <f t="shared" si="18"/>
        <v>#N/A</v>
      </c>
    </row>
    <row r="1182" spans="1:13" x14ac:dyDescent="0.25">
      <c r="A1182">
        <v>3</v>
      </c>
      <c r="B1182" t="s">
        <v>2221</v>
      </c>
      <c r="C1182" t="s">
        <v>2244</v>
      </c>
      <c r="D1182" t="s">
        <v>2388</v>
      </c>
      <c r="E1182" t="s">
        <v>2276</v>
      </c>
      <c r="G1182" t="s">
        <v>2277</v>
      </c>
      <c r="H1182" t="s">
        <v>170</v>
      </c>
      <c r="I1182" t="s">
        <v>1705</v>
      </c>
      <c r="J1182" s="99">
        <v>5.3249049499999999E-2</v>
      </c>
      <c r="K1182" t="s">
        <v>2434</v>
      </c>
      <c r="L1182" t="e">
        <v>#N/A</v>
      </c>
      <c r="M1182" t="e">
        <f t="shared" si="18"/>
        <v>#N/A</v>
      </c>
    </row>
    <row r="1183" spans="1:13" x14ac:dyDescent="0.25">
      <c r="A1183">
        <v>3</v>
      </c>
      <c r="B1183" t="s">
        <v>2221</v>
      </c>
      <c r="C1183" t="s">
        <v>2244</v>
      </c>
      <c r="D1183" t="s">
        <v>2388</v>
      </c>
      <c r="E1183" t="s">
        <v>2276</v>
      </c>
      <c r="G1183" t="s">
        <v>2277</v>
      </c>
      <c r="H1183" t="s">
        <v>170</v>
      </c>
      <c r="I1183" t="s">
        <v>1707</v>
      </c>
      <c r="J1183" s="99">
        <v>5.1014520600000002E-2</v>
      </c>
      <c r="K1183" t="s">
        <v>2434</v>
      </c>
      <c r="L1183" t="e">
        <v>#N/A</v>
      </c>
      <c r="M1183" t="e">
        <f t="shared" si="18"/>
        <v>#N/A</v>
      </c>
    </row>
    <row r="1184" spans="1:13" x14ac:dyDescent="0.25">
      <c r="A1184">
        <v>3</v>
      </c>
      <c r="B1184" t="s">
        <v>2221</v>
      </c>
      <c r="C1184" t="s">
        <v>2244</v>
      </c>
      <c r="D1184" t="s">
        <v>2388</v>
      </c>
      <c r="E1184" t="s">
        <v>2276</v>
      </c>
      <c r="G1184" t="s">
        <v>2277</v>
      </c>
      <c r="H1184" t="s">
        <v>170</v>
      </c>
      <c r="I1184" t="s">
        <v>1708</v>
      </c>
      <c r="J1184" s="99">
        <v>6.7828669999999997E-4</v>
      </c>
      <c r="K1184" t="s">
        <v>2434</v>
      </c>
      <c r="L1184" t="e">
        <v>#N/A</v>
      </c>
      <c r="M1184" t="e">
        <f t="shared" si="18"/>
        <v>#N/A</v>
      </c>
    </row>
    <row r="1185" spans="1:13" x14ac:dyDescent="0.25">
      <c r="A1185">
        <v>3</v>
      </c>
      <c r="B1185" t="s">
        <v>2221</v>
      </c>
      <c r="C1185" t="s">
        <v>2244</v>
      </c>
      <c r="D1185" t="s">
        <v>2388</v>
      </c>
      <c r="E1185" t="s">
        <v>2276</v>
      </c>
      <c r="G1185" t="s">
        <v>2277</v>
      </c>
      <c r="H1185" t="s">
        <v>170</v>
      </c>
      <c r="I1185" t="s">
        <v>1709</v>
      </c>
      <c r="J1185" s="99">
        <v>1.5562422000000001E-3</v>
      </c>
      <c r="K1185" t="s">
        <v>2434</v>
      </c>
      <c r="L1185" t="e">
        <v>#N/A</v>
      </c>
      <c r="M1185" t="e">
        <f t="shared" si="18"/>
        <v>#N/A</v>
      </c>
    </row>
    <row r="1186" spans="1:13" x14ac:dyDescent="0.25">
      <c r="A1186">
        <v>3</v>
      </c>
      <c r="B1186" t="s">
        <v>2221</v>
      </c>
      <c r="C1186" t="s">
        <v>2244</v>
      </c>
      <c r="D1186" t="s">
        <v>2388</v>
      </c>
      <c r="E1186" t="s">
        <v>2276</v>
      </c>
      <c r="G1186" t="s">
        <v>2279</v>
      </c>
      <c r="H1186" t="s">
        <v>170</v>
      </c>
      <c r="I1186" t="s">
        <v>1705</v>
      </c>
      <c r="J1186" s="99">
        <v>0.10615320490000001</v>
      </c>
      <c r="K1186" t="s">
        <v>2435</v>
      </c>
      <c r="L1186" t="e">
        <v>#N/A</v>
      </c>
      <c r="M1186" t="e">
        <f t="shared" si="18"/>
        <v>#N/A</v>
      </c>
    </row>
    <row r="1187" spans="1:13" x14ac:dyDescent="0.25">
      <c r="A1187">
        <v>3</v>
      </c>
      <c r="B1187" t="s">
        <v>2221</v>
      </c>
      <c r="C1187" t="s">
        <v>2244</v>
      </c>
      <c r="D1187" t="s">
        <v>2388</v>
      </c>
      <c r="E1187" t="s">
        <v>2276</v>
      </c>
      <c r="G1187" t="s">
        <v>2279</v>
      </c>
      <c r="H1187" t="s">
        <v>170</v>
      </c>
      <c r="I1187" t="s">
        <v>1707</v>
      </c>
      <c r="J1187" s="99">
        <v>0.10169862020000001</v>
      </c>
      <c r="K1187" t="s">
        <v>2435</v>
      </c>
      <c r="L1187" t="e">
        <v>#N/A</v>
      </c>
      <c r="M1187" t="e">
        <f t="shared" si="18"/>
        <v>#N/A</v>
      </c>
    </row>
    <row r="1188" spans="1:13" x14ac:dyDescent="0.25">
      <c r="A1188">
        <v>3</v>
      </c>
      <c r="B1188" t="s">
        <v>2221</v>
      </c>
      <c r="C1188" t="s">
        <v>2244</v>
      </c>
      <c r="D1188" t="s">
        <v>2388</v>
      </c>
      <c r="E1188" t="s">
        <v>2276</v>
      </c>
      <c r="G1188" t="s">
        <v>2279</v>
      </c>
      <c r="H1188" t="s">
        <v>170</v>
      </c>
      <c r="I1188" t="s">
        <v>1708</v>
      </c>
      <c r="J1188" s="99">
        <v>1.3521801E-3</v>
      </c>
      <c r="K1188" t="s">
        <v>2435</v>
      </c>
      <c r="L1188" t="e">
        <v>#N/A</v>
      </c>
      <c r="M1188" t="e">
        <f t="shared" si="18"/>
        <v>#N/A</v>
      </c>
    </row>
    <row r="1189" spans="1:13" x14ac:dyDescent="0.25">
      <c r="A1189">
        <v>3</v>
      </c>
      <c r="B1189" t="s">
        <v>2221</v>
      </c>
      <c r="C1189" t="s">
        <v>2244</v>
      </c>
      <c r="D1189" t="s">
        <v>2388</v>
      </c>
      <c r="E1189" t="s">
        <v>2276</v>
      </c>
      <c r="G1189" t="s">
        <v>2279</v>
      </c>
      <c r="H1189" t="s">
        <v>170</v>
      </c>
      <c r="I1189" t="s">
        <v>1709</v>
      </c>
      <c r="J1189" s="99">
        <v>3.1024045999999998E-3</v>
      </c>
      <c r="K1189" t="s">
        <v>2435</v>
      </c>
      <c r="L1189" t="e">
        <v>#N/A</v>
      </c>
      <c r="M1189" t="e">
        <f t="shared" si="18"/>
        <v>#N/A</v>
      </c>
    </row>
    <row r="1190" spans="1:13" x14ac:dyDescent="0.25">
      <c r="A1190">
        <v>3</v>
      </c>
      <c r="B1190" t="s">
        <v>2221</v>
      </c>
      <c r="C1190" t="s">
        <v>2244</v>
      </c>
      <c r="D1190" t="s">
        <v>2388</v>
      </c>
      <c r="E1190" t="s">
        <v>2276</v>
      </c>
      <c r="G1190" t="s">
        <v>2334</v>
      </c>
      <c r="H1190" t="s">
        <v>170</v>
      </c>
      <c r="I1190" t="s">
        <v>1705</v>
      </c>
      <c r="J1190" s="99">
        <v>4.8625099E-3</v>
      </c>
      <c r="K1190" t="s">
        <v>2436</v>
      </c>
      <c r="L1190" t="e">
        <v>#N/A</v>
      </c>
      <c r="M1190" t="e">
        <f t="shared" si="18"/>
        <v>#N/A</v>
      </c>
    </row>
    <row r="1191" spans="1:13" x14ac:dyDescent="0.25">
      <c r="A1191">
        <v>3</v>
      </c>
      <c r="B1191" t="s">
        <v>2221</v>
      </c>
      <c r="C1191" t="s">
        <v>2244</v>
      </c>
      <c r="D1191" t="s">
        <v>2388</v>
      </c>
      <c r="E1191" t="s">
        <v>2276</v>
      </c>
      <c r="G1191" t="s">
        <v>2334</v>
      </c>
      <c r="H1191" t="s">
        <v>170</v>
      </c>
      <c r="I1191" t="s">
        <v>1707</v>
      </c>
      <c r="J1191" s="99">
        <v>4.7221012000000003E-3</v>
      </c>
      <c r="K1191" t="s">
        <v>2436</v>
      </c>
      <c r="L1191" t="e">
        <v>#N/A</v>
      </c>
      <c r="M1191" t="e">
        <f t="shared" si="18"/>
        <v>#N/A</v>
      </c>
    </row>
    <row r="1192" spans="1:13" x14ac:dyDescent="0.25">
      <c r="A1192">
        <v>3</v>
      </c>
      <c r="B1192" t="s">
        <v>2221</v>
      </c>
      <c r="C1192" t="s">
        <v>2244</v>
      </c>
      <c r="D1192" t="s">
        <v>2388</v>
      </c>
      <c r="E1192" t="s">
        <v>2276</v>
      </c>
      <c r="G1192" t="s">
        <v>2334</v>
      </c>
      <c r="H1192" t="s">
        <v>170</v>
      </c>
      <c r="I1192" t="s">
        <v>1708</v>
      </c>
      <c r="J1192" s="99">
        <v>1.3129480000000001E-4</v>
      </c>
      <c r="K1192" t="s">
        <v>2436</v>
      </c>
      <c r="L1192" t="e">
        <v>#N/A</v>
      </c>
      <c r="M1192" t="e">
        <f t="shared" si="18"/>
        <v>#N/A</v>
      </c>
    </row>
    <row r="1193" spans="1:13" x14ac:dyDescent="0.25">
      <c r="A1193">
        <v>3</v>
      </c>
      <c r="B1193" t="s">
        <v>2221</v>
      </c>
      <c r="C1193" t="s">
        <v>2244</v>
      </c>
      <c r="D1193" t="s">
        <v>2388</v>
      </c>
      <c r="E1193" t="s">
        <v>2276</v>
      </c>
      <c r="G1193" t="s">
        <v>2334</v>
      </c>
      <c r="H1193" t="s">
        <v>170</v>
      </c>
      <c r="I1193" t="s">
        <v>1709</v>
      </c>
      <c r="J1193" s="99">
        <v>9.1138999999999993E-6</v>
      </c>
      <c r="K1193" t="s">
        <v>2436</v>
      </c>
      <c r="L1193" t="e">
        <v>#N/A</v>
      </c>
      <c r="M1193" t="e">
        <f t="shared" si="18"/>
        <v>#N/A</v>
      </c>
    </row>
    <row r="1194" spans="1:13" x14ac:dyDescent="0.25">
      <c r="A1194">
        <v>3</v>
      </c>
      <c r="B1194" t="s">
        <v>2221</v>
      </c>
      <c r="C1194" t="s">
        <v>2244</v>
      </c>
      <c r="D1194" t="s">
        <v>2388</v>
      </c>
      <c r="E1194" t="s">
        <v>2276</v>
      </c>
      <c r="G1194" t="s">
        <v>2336</v>
      </c>
      <c r="H1194" t="s">
        <v>170</v>
      </c>
      <c r="I1194" t="s">
        <v>1705</v>
      </c>
      <c r="J1194" s="99">
        <v>9.6935253999999998E-3</v>
      </c>
      <c r="K1194" t="s">
        <v>2437</v>
      </c>
      <c r="L1194" t="e">
        <v>#N/A</v>
      </c>
      <c r="M1194" t="e">
        <f t="shared" si="18"/>
        <v>#N/A</v>
      </c>
    </row>
    <row r="1195" spans="1:13" x14ac:dyDescent="0.25">
      <c r="A1195">
        <v>3</v>
      </c>
      <c r="B1195" t="s">
        <v>2221</v>
      </c>
      <c r="C1195" t="s">
        <v>2244</v>
      </c>
      <c r="D1195" t="s">
        <v>2388</v>
      </c>
      <c r="E1195" t="s">
        <v>2276</v>
      </c>
      <c r="G1195" t="s">
        <v>2336</v>
      </c>
      <c r="H1195" t="s">
        <v>170</v>
      </c>
      <c r="I1195" t="s">
        <v>1707</v>
      </c>
      <c r="J1195" s="99">
        <v>9.4136172999999997E-3</v>
      </c>
      <c r="K1195" t="s">
        <v>2437</v>
      </c>
      <c r="L1195" t="e">
        <v>#N/A</v>
      </c>
      <c r="M1195" t="e">
        <f t="shared" si="18"/>
        <v>#N/A</v>
      </c>
    </row>
    <row r="1196" spans="1:13" x14ac:dyDescent="0.25">
      <c r="A1196">
        <v>3</v>
      </c>
      <c r="B1196" t="s">
        <v>2221</v>
      </c>
      <c r="C1196" t="s">
        <v>2244</v>
      </c>
      <c r="D1196" t="s">
        <v>2388</v>
      </c>
      <c r="E1196" t="s">
        <v>2276</v>
      </c>
      <c r="G1196" t="s">
        <v>2336</v>
      </c>
      <c r="H1196" t="s">
        <v>170</v>
      </c>
      <c r="I1196" t="s">
        <v>1708</v>
      </c>
      <c r="J1196" s="99">
        <v>2.617392E-4</v>
      </c>
      <c r="K1196" t="s">
        <v>2437</v>
      </c>
      <c r="L1196" t="e">
        <v>#N/A</v>
      </c>
      <c r="M1196" t="e">
        <f t="shared" si="18"/>
        <v>#N/A</v>
      </c>
    </row>
    <row r="1197" spans="1:13" x14ac:dyDescent="0.25">
      <c r="A1197">
        <v>3</v>
      </c>
      <c r="B1197" t="s">
        <v>2221</v>
      </c>
      <c r="C1197" t="s">
        <v>2244</v>
      </c>
      <c r="D1197" t="s">
        <v>2388</v>
      </c>
      <c r="E1197" t="s">
        <v>2276</v>
      </c>
      <c r="G1197" t="s">
        <v>2336</v>
      </c>
      <c r="H1197" t="s">
        <v>170</v>
      </c>
      <c r="I1197" t="s">
        <v>1709</v>
      </c>
      <c r="J1197" s="99">
        <v>1.8168900000000001E-5</v>
      </c>
      <c r="K1197" t="s">
        <v>2437</v>
      </c>
      <c r="L1197" t="e">
        <v>#N/A</v>
      </c>
      <c r="M1197" t="e">
        <f t="shared" si="18"/>
        <v>#N/A</v>
      </c>
    </row>
    <row r="1198" spans="1:13" x14ac:dyDescent="0.25">
      <c r="A1198">
        <v>3</v>
      </c>
      <c r="B1198" t="s">
        <v>2221</v>
      </c>
      <c r="C1198" t="s">
        <v>2438</v>
      </c>
      <c r="D1198" t="s">
        <v>2439</v>
      </c>
      <c r="G1198" t="s">
        <v>403</v>
      </c>
      <c r="H1198" t="s">
        <v>170</v>
      </c>
      <c r="I1198" t="s">
        <v>1705</v>
      </c>
      <c r="J1198" s="99">
        <v>0.2443684485</v>
      </c>
      <c r="K1198" t="s">
        <v>2440</v>
      </c>
      <c r="L1198" t="s">
        <v>1580</v>
      </c>
      <c r="M1198" t="str">
        <f t="shared" si="18"/>
        <v>CO₂-ePersonal_Vehicles_NZ_JA</v>
      </c>
    </row>
    <row r="1199" spans="1:13" x14ac:dyDescent="0.25">
      <c r="A1199">
        <v>3</v>
      </c>
      <c r="B1199" t="s">
        <v>2221</v>
      </c>
      <c r="C1199" t="s">
        <v>2438</v>
      </c>
      <c r="D1199" t="s">
        <v>2439</v>
      </c>
      <c r="G1199" t="s">
        <v>403</v>
      </c>
      <c r="H1199" t="s">
        <v>170</v>
      </c>
      <c r="I1199" t="s">
        <v>1707</v>
      </c>
      <c r="J1199" s="99">
        <v>0.23411383620000001</v>
      </c>
      <c r="K1199" t="s">
        <v>2440</v>
      </c>
      <c r="L1199" t="s">
        <v>1580</v>
      </c>
      <c r="M1199" t="str">
        <f t="shared" si="18"/>
        <v>CO₂Personal_Vehicles_NZ_JA</v>
      </c>
    </row>
    <row r="1200" spans="1:13" x14ac:dyDescent="0.25">
      <c r="A1200">
        <v>3</v>
      </c>
      <c r="B1200" t="s">
        <v>2221</v>
      </c>
      <c r="C1200" t="s">
        <v>2438</v>
      </c>
      <c r="D1200" t="s">
        <v>2439</v>
      </c>
      <c r="G1200" t="s">
        <v>403</v>
      </c>
      <c r="H1200" t="s">
        <v>170</v>
      </c>
      <c r="I1200" t="s">
        <v>1708</v>
      </c>
      <c r="J1200" s="99">
        <v>3.1127667000000001E-3</v>
      </c>
      <c r="K1200" t="s">
        <v>2440</v>
      </c>
      <c r="L1200" t="s">
        <v>1580</v>
      </c>
      <c r="M1200" t="str">
        <f t="shared" si="18"/>
        <v>CH₄Personal_Vehicles_NZ_JA</v>
      </c>
    </row>
    <row r="1201" spans="1:13" x14ac:dyDescent="0.25">
      <c r="A1201">
        <v>3</v>
      </c>
      <c r="B1201" t="s">
        <v>2221</v>
      </c>
      <c r="C1201" t="s">
        <v>2438</v>
      </c>
      <c r="D1201" t="s">
        <v>2439</v>
      </c>
      <c r="G1201" t="s">
        <v>403</v>
      </c>
      <c r="H1201" t="s">
        <v>170</v>
      </c>
      <c r="I1201" t="s">
        <v>1709</v>
      </c>
      <c r="J1201" s="99">
        <v>7.1418456000000002E-3</v>
      </c>
      <c r="K1201" t="s">
        <v>2440</v>
      </c>
      <c r="L1201" t="s">
        <v>1580</v>
      </c>
      <c r="M1201" t="str">
        <f t="shared" si="18"/>
        <v>N₂OPersonal_Vehicles_NZ_JA</v>
      </c>
    </row>
    <row r="1202" spans="1:13" x14ac:dyDescent="0.25">
      <c r="A1202">
        <v>3</v>
      </c>
      <c r="B1202" t="s">
        <v>2221</v>
      </c>
      <c r="C1202" t="s">
        <v>2438</v>
      </c>
      <c r="D1202" t="s">
        <v>2439</v>
      </c>
      <c r="G1202" t="s">
        <v>393</v>
      </c>
      <c r="H1202" t="s">
        <v>170</v>
      </c>
      <c r="I1202" t="s">
        <v>1705</v>
      </c>
      <c r="J1202" s="99">
        <v>0.26501793400000001</v>
      </c>
      <c r="K1202" t="s">
        <v>2441</v>
      </c>
      <c r="L1202" t="s">
        <v>1582</v>
      </c>
      <c r="M1202" t="str">
        <f t="shared" si="18"/>
        <v>CO₂-ePersonal_Vehicles_NZ_JB</v>
      </c>
    </row>
    <row r="1203" spans="1:13" x14ac:dyDescent="0.25">
      <c r="A1203">
        <v>3</v>
      </c>
      <c r="B1203" t="s">
        <v>2221</v>
      </c>
      <c r="C1203" t="s">
        <v>2438</v>
      </c>
      <c r="D1203" t="s">
        <v>2439</v>
      </c>
      <c r="G1203" t="s">
        <v>393</v>
      </c>
      <c r="H1203" t="s">
        <v>170</v>
      </c>
      <c r="I1203" t="s">
        <v>1707</v>
      </c>
      <c r="J1203" s="99">
        <v>0.2609249461</v>
      </c>
      <c r="K1203" t="s">
        <v>2441</v>
      </c>
      <c r="L1203" t="s">
        <v>1582</v>
      </c>
      <c r="M1203" t="str">
        <f t="shared" si="18"/>
        <v>CO₂Personal_Vehicles_NZ_JB</v>
      </c>
    </row>
    <row r="1204" spans="1:13" x14ac:dyDescent="0.25">
      <c r="A1204">
        <v>3</v>
      </c>
      <c r="B1204" t="s">
        <v>2221</v>
      </c>
      <c r="C1204" t="s">
        <v>2438</v>
      </c>
      <c r="D1204" t="s">
        <v>2439</v>
      </c>
      <c r="G1204" t="s">
        <v>393</v>
      </c>
      <c r="H1204" t="s">
        <v>170</v>
      </c>
      <c r="I1204" t="s">
        <v>1708</v>
      </c>
      <c r="J1204" s="99">
        <v>3.9113880000000002E-4</v>
      </c>
      <c r="K1204" t="s">
        <v>2441</v>
      </c>
      <c r="L1204" t="s">
        <v>1582</v>
      </c>
      <c r="M1204" t="str">
        <f t="shared" si="18"/>
        <v>CH₄Personal_Vehicles_NZ_JB</v>
      </c>
    </row>
    <row r="1205" spans="1:13" x14ac:dyDescent="0.25">
      <c r="A1205">
        <v>3</v>
      </c>
      <c r="B1205" t="s">
        <v>2221</v>
      </c>
      <c r="C1205" t="s">
        <v>2438</v>
      </c>
      <c r="D1205" t="s">
        <v>2439</v>
      </c>
      <c r="G1205" t="s">
        <v>393</v>
      </c>
      <c r="H1205" t="s">
        <v>170</v>
      </c>
      <c r="I1205" t="s">
        <v>1709</v>
      </c>
      <c r="J1205" s="99">
        <v>3.7018492000000002E-3</v>
      </c>
      <c r="K1205" t="s">
        <v>2441</v>
      </c>
      <c r="L1205" t="s">
        <v>1582</v>
      </c>
      <c r="M1205" t="str">
        <f t="shared" si="18"/>
        <v>N₂OPersonal_Vehicles_NZ_JB</v>
      </c>
    </row>
    <row r="1206" spans="1:13" x14ac:dyDescent="0.25">
      <c r="A1206">
        <v>3</v>
      </c>
      <c r="B1206" t="s">
        <v>2221</v>
      </c>
      <c r="C1206" t="s">
        <v>2438</v>
      </c>
      <c r="D1206" t="s">
        <v>2439</v>
      </c>
      <c r="G1206" t="s">
        <v>2442</v>
      </c>
      <c r="H1206" t="s">
        <v>170</v>
      </c>
      <c r="I1206" t="s">
        <v>1705</v>
      </c>
      <c r="J1206" s="99">
        <v>0.1929224594</v>
      </c>
      <c r="K1206" t="s">
        <v>2443</v>
      </c>
      <c r="L1206" t="e">
        <v>#N/A</v>
      </c>
      <c r="M1206" t="e">
        <f t="shared" si="18"/>
        <v>#N/A</v>
      </c>
    </row>
    <row r="1207" spans="1:13" x14ac:dyDescent="0.25">
      <c r="A1207">
        <v>3</v>
      </c>
      <c r="B1207" t="s">
        <v>2221</v>
      </c>
      <c r="C1207" t="s">
        <v>2438</v>
      </c>
      <c r="D1207" t="s">
        <v>2439</v>
      </c>
      <c r="G1207" t="s">
        <v>2442</v>
      </c>
      <c r="H1207" t="s">
        <v>170</v>
      </c>
      <c r="I1207" t="s">
        <v>1707</v>
      </c>
      <c r="J1207" s="99">
        <v>0.18482671279999999</v>
      </c>
      <c r="K1207" t="s">
        <v>2443</v>
      </c>
      <c r="L1207" t="e">
        <v>#N/A</v>
      </c>
      <c r="M1207" t="e">
        <f t="shared" si="18"/>
        <v>#N/A</v>
      </c>
    </row>
    <row r="1208" spans="1:13" x14ac:dyDescent="0.25">
      <c r="A1208">
        <v>3</v>
      </c>
      <c r="B1208" t="s">
        <v>2221</v>
      </c>
      <c r="C1208" t="s">
        <v>2438</v>
      </c>
      <c r="D1208" t="s">
        <v>2439</v>
      </c>
      <c r="G1208" t="s">
        <v>2442</v>
      </c>
      <c r="H1208" t="s">
        <v>170</v>
      </c>
      <c r="I1208" t="s">
        <v>1708</v>
      </c>
      <c r="J1208" s="99">
        <v>2.4574473999999999E-3</v>
      </c>
      <c r="K1208" t="s">
        <v>2443</v>
      </c>
      <c r="L1208" t="e">
        <v>#N/A</v>
      </c>
      <c r="M1208" t="e">
        <f t="shared" si="18"/>
        <v>#N/A</v>
      </c>
    </row>
    <row r="1209" spans="1:13" x14ac:dyDescent="0.25">
      <c r="A1209">
        <v>3</v>
      </c>
      <c r="B1209" t="s">
        <v>2221</v>
      </c>
      <c r="C1209" t="s">
        <v>2438</v>
      </c>
      <c r="D1209" t="s">
        <v>2439</v>
      </c>
      <c r="G1209" t="s">
        <v>2442</v>
      </c>
      <c r="H1209" t="s">
        <v>170</v>
      </c>
      <c r="I1209" t="s">
        <v>1709</v>
      </c>
      <c r="J1209" s="99">
        <v>5.6382992000000003E-3</v>
      </c>
      <c r="K1209" t="s">
        <v>2443</v>
      </c>
      <c r="L1209" t="e">
        <v>#N/A</v>
      </c>
      <c r="M1209" t="e">
        <f t="shared" si="18"/>
        <v>#N/A</v>
      </c>
    </row>
    <row r="1210" spans="1:13" x14ac:dyDescent="0.25">
      <c r="A1210">
        <v>3</v>
      </c>
      <c r="B1210" t="s">
        <v>2221</v>
      </c>
      <c r="C1210" t="s">
        <v>2438</v>
      </c>
      <c r="D1210" t="s">
        <v>2439</v>
      </c>
      <c r="G1210" t="s">
        <v>2444</v>
      </c>
      <c r="H1210" t="s">
        <v>170</v>
      </c>
      <c r="I1210" t="s">
        <v>1705</v>
      </c>
      <c r="J1210" s="99">
        <v>0.23756964799999999</v>
      </c>
      <c r="K1210" t="s">
        <v>2445</v>
      </c>
      <c r="L1210" t="e">
        <v>#N/A</v>
      </c>
      <c r="M1210" t="e">
        <f t="shared" si="18"/>
        <v>#N/A</v>
      </c>
    </row>
    <row r="1211" spans="1:13" x14ac:dyDescent="0.25">
      <c r="A1211">
        <v>3</v>
      </c>
      <c r="B1211" t="s">
        <v>2221</v>
      </c>
      <c r="C1211" t="s">
        <v>2438</v>
      </c>
      <c r="D1211" t="s">
        <v>2439</v>
      </c>
      <c r="G1211" t="s">
        <v>2444</v>
      </c>
      <c r="H1211" t="s">
        <v>170</v>
      </c>
      <c r="I1211" t="s">
        <v>1707</v>
      </c>
      <c r="J1211" s="99">
        <v>0.2339005767</v>
      </c>
      <c r="K1211" t="s">
        <v>2445</v>
      </c>
      <c r="L1211" t="e">
        <v>#N/A</v>
      </c>
      <c r="M1211" t="e">
        <f t="shared" si="18"/>
        <v>#N/A</v>
      </c>
    </row>
    <row r="1212" spans="1:13" x14ac:dyDescent="0.25">
      <c r="A1212">
        <v>3</v>
      </c>
      <c r="B1212" t="s">
        <v>2221</v>
      </c>
      <c r="C1212" t="s">
        <v>2438</v>
      </c>
      <c r="D1212" t="s">
        <v>2439</v>
      </c>
      <c r="G1212" t="s">
        <v>2444</v>
      </c>
      <c r="H1212" t="s">
        <v>170</v>
      </c>
      <c r="I1212" t="s">
        <v>1708</v>
      </c>
      <c r="J1212" s="99">
        <v>3.5062800000000002E-4</v>
      </c>
      <c r="K1212" t="s">
        <v>2445</v>
      </c>
      <c r="L1212" t="e">
        <v>#N/A</v>
      </c>
      <c r="M1212" t="e">
        <f t="shared" si="18"/>
        <v>#N/A</v>
      </c>
    </row>
    <row r="1213" spans="1:13" x14ac:dyDescent="0.25">
      <c r="A1213">
        <v>3</v>
      </c>
      <c r="B1213" t="s">
        <v>2221</v>
      </c>
      <c r="C1213" t="s">
        <v>2438</v>
      </c>
      <c r="D1213" t="s">
        <v>2439</v>
      </c>
      <c r="G1213" t="s">
        <v>2444</v>
      </c>
      <c r="H1213" t="s">
        <v>170</v>
      </c>
      <c r="I1213" t="s">
        <v>1709</v>
      </c>
      <c r="J1213" s="99">
        <v>3.3184434000000001E-3</v>
      </c>
      <c r="K1213" t="s">
        <v>2445</v>
      </c>
      <c r="L1213" t="e">
        <v>#N/A</v>
      </c>
      <c r="M1213" t="e">
        <f t="shared" si="18"/>
        <v>#N/A</v>
      </c>
    </row>
    <row r="1214" spans="1:13" x14ac:dyDescent="0.25">
      <c r="A1214">
        <v>3</v>
      </c>
      <c r="B1214" t="s">
        <v>2221</v>
      </c>
      <c r="C1214" t="s">
        <v>2438</v>
      </c>
      <c r="D1214" t="s">
        <v>2439</v>
      </c>
      <c r="G1214" t="s">
        <v>2302</v>
      </c>
      <c r="H1214" t="s">
        <v>170</v>
      </c>
      <c r="I1214" t="s">
        <v>1705</v>
      </c>
      <c r="J1214" s="99">
        <v>8.9475131999999999E-2</v>
      </c>
      <c r="K1214" t="s">
        <v>2446</v>
      </c>
      <c r="L1214" t="e">
        <v>#N/A</v>
      </c>
      <c r="M1214" t="e">
        <f t="shared" si="18"/>
        <v>#N/A</v>
      </c>
    </row>
    <row r="1215" spans="1:13" x14ac:dyDescent="0.25">
      <c r="A1215">
        <v>3</v>
      </c>
      <c r="B1215" t="s">
        <v>2221</v>
      </c>
      <c r="C1215" t="s">
        <v>2438</v>
      </c>
      <c r="D1215" t="s">
        <v>2439</v>
      </c>
      <c r="G1215" t="s">
        <v>2302</v>
      </c>
      <c r="H1215" t="s">
        <v>170</v>
      </c>
      <c r="I1215" t="s">
        <v>1707</v>
      </c>
      <c r="J1215" s="99">
        <v>8.5720421399999996E-2</v>
      </c>
      <c r="K1215" t="s">
        <v>2446</v>
      </c>
      <c r="L1215" t="e">
        <v>#N/A</v>
      </c>
      <c r="M1215" t="e">
        <f t="shared" si="18"/>
        <v>#N/A</v>
      </c>
    </row>
    <row r="1216" spans="1:13" x14ac:dyDescent="0.25">
      <c r="A1216">
        <v>3</v>
      </c>
      <c r="B1216" t="s">
        <v>2221</v>
      </c>
      <c r="C1216" t="s">
        <v>2438</v>
      </c>
      <c r="D1216" t="s">
        <v>2439</v>
      </c>
      <c r="G1216" t="s">
        <v>2302</v>
      </c>
      <c r="H1216" t="s">
        <v>170</v>
      </c>
      <c r="I1216" t="s">
        <v>1708</v>
      </c>
      <c r="J1216" s="99">
        <v>1.1397346999999999E-3</v>
      </c>
      <c r="K1216" t="s">
        <v>2446</v>
      </c>
      <c r="L1216" t="e">
        <v>#N/A</v>
      </c>
      <c r="M1216" t="e">
        <f t="shared" si="18"/>
        <v>#N/A</v>
      </c>
    </row>
    <row r="1217" spans="1:13" x14ac:dyDescent="0.25">
      <c r="A1217">
        <v>3</v>
      </c>
      <c r="B1217" t="s">
        <v>2221</v>
      </c>
      <c r="C1217" t="s">
        <v>2438</v>
      </c>
      <c r="D1217" t="s">
        <v>2439</v>
      </c>
      <c r="G1217" t="s">
        <v>2302</v>
      </c>
      <c r="H1217" t="s">
        <v>170</v>
      </c>
      <c r="I1217" t="s">
        <v>1709</v>
      </c>
      <c r="J1217" s="99">
        <v>2.6149758000000001E-3</v>
      </c>
      <c r="K1217" t="s">
        <v>2446</v>
      </c>
      <c r="L1217" t="e">
        <v>#N/A</v>
      </c>
      <c r="M1217" t="e">
        <f t="shared" si="18"/>
        <v>#N/A</v>
      </c>
    </row>
    <row r="1218" spans="1:13" x14ac:dyDescent="0.25">
      <c r="A1218">
        <v>3</v>
      </c>
      <c r="B1218" t="s">
        <v>2221</v>
      </c>
      <c r="C1218" t="s">
        <v>2438</v>
      </c>
      <c r="D1218" t="s">
        <v>2439</v>
      </c>
      <c r="G1218" t="s">
        <v>2308</v>
      </c>
      <c r="H1218" t="s">
        <v>170</v>
      </c>
      <c r="I1218" t="s">
        <v>1705</v>
      </c>
      <c r="J1218" s="99">
        <v>1.25278392E-2</v>
      </c>
      <c r="K1218" t="s">
        <v>2447</v>
      </c>
      <c r="L1218" t="e">
        <v>#N/A</v>
      </c>
      <c r="M1218" t="e">
        <f t="shared" si="18"/>
        <v>#N/A</v>
      </c>
    </row>
    <row r="1219" spans="1:13" x14ac:dyDescent="0.25">
      <c r="A1219">
        <v>3</v>
      </c>
      <c r="B1219" t="s">
        <v>2221</v>
      </c>
      <c r="C1219" t="s">
        <v>2438</v>
      </c>
      <c r="D1219" t="s">
        <v>2439</v>
      </c>
      <c r="G1219" t="s">
        <v>2308</v>
      </c>
      <c r="H1219" t="s">
        <v>170</v>
      </c>
      <c r="I1219" t="s">
        <v>1707</v>
      </c>
      <c r="J1219" s="99">
        <v>1.21660881E-2</v>
      </c>
      <c r="K1219" t="s">
        <v>2447</v>
      </c>
      <c r="L1219" t="e">
        <v>#N/A</v>
      </c>
      <c r="M1219" t="e">
        <f t="shared" ref="M1219:M1282" si="19">I1219&amp;L1219</f>
        <v>#N/A</v>
      </c>
    </row>
    <row r="1220" spans="1:13" x14ac:dyDescent="0.25">
      <c r="A1220">
        <v>3</v>
      </c>
      <c r="B1220" t="s">
        <v>2221</v>
      </c>
      <c r="C1220" t="s">
        <v>2438</v>
      </c>
      <c r="D1220" t="s">
        <v>2439</v>
      </c>
      <c r="G1220" t="s">
        <v>2308</v>
      </c>
      <c r="H1220" t="s">
        <v>170</v>
      </c>
      <c r="I1220" t="s">
        <v>1708</v>
      </c>
      <c r="J1220" s="99">
        <v>3.3826979999999998E-4</v>
      </c>
      <c r="K1220" t="s">
        <v>2447</v>
      </c>
      <c r="L1220" t="e">
        <v>#N/A</v>
      </c>
      <c r="M1220" t="e">
        <f t="shared" si="19"/>
        <v>#N/A</v>
      </c>
    </row>
    <row r="1221" spans="1:13" x14ac:dyDescent="0.25">
      <c r="A1221">
        <v>3</v>
      </c>
      <c r="B1221" t="s">
        <v>2221</v>
      </c>
      <c r="C1221" t="s">
        <v>2438</v>
      </c>
      <c r="D1221" t="s">
        <v>2439</v>
      </c>
      <c r="G1221" t="s">
        <v>2308</v>
      </c>
      <c r="H1221" t="s">
        <v>170</v>
      </c>
      <c r="I1221" t="s">
        <v>1709</v>
      </c>
      <c r="J1221" s="99">
        <v>2.3481300000000002E-5</v>
      </c>
      <c r="K1221" t="s">
        <v>2447</v>
      </c>
      <c r="L1221" t="e">
        <v>#N/A</v>
      </c>
      <c r="M1221" t="e">
        <f t="shared" si="19"/>
        <v>#N/A</v>
      </c>
    </row>
    <row r="1222" spans="1:13" x14ac:dyDescent="0.25">
      <c r="A1222">
        <v>3</v>
      </c>
      <c r="B1222" t="s">
        <v>2221</v>
      </c>
      <c r="C1222" t="s">
        <v>2438</v>
      </c>
      <c r="D1222" t="s">
        <v>2439</v>
      </c>
      <c r="G1222" t="s">
        <v>2314</v>
      </c>
      <c r="H1222" t="s">
        <v>170</v>
      </c>
      <c r="I1222" t="s">
        <v>1705</v>
      </c>
      <c r="J1222" s="99">
        <v>0.1101819647</v>
      </c>
      <c r="K1222" t="s">
        <v>2448</v>
      </c>
      <c r="L1222" t="e">
        <v>#N/A</v>
      </c>
      <c r="M1222" t="e">
        <f t="shared" si="19"/>
        <v>#N/A</v>
      </c>
    </row>
    <row r="1223" spans="1:13" x14ac:dyDescent="0.25">
      <c r="A1223">
        <v>3</v>
      </c>
      <c r="B1223" t="s">
        <v>2221</v>
      </c>
      <c r="C1223" t="s">
        <v>2438</v>
      </c>
      <c r="D1223" t="s">
        <v>2439</v>
      </c>
      <c r="G1223" t="s">
        <v>2314</v>
      </c>
      <c r="H1223" t="s">
        <v>170</v>
      </c>
      <c r="I1223" t="s">
        <v>1707</v>
      </c>
      <c r="J1223" s="99">
        <v>0.10848029319999999</v>
      </c>
      <c r="K1223" t="s">
        <v>2448</v>
      </c>
      <c r="L1223" t="e">
        <v>#N/A</v>
      </c>
      <c r="M1223" t="e">
        <f t="shared" si="19"/>
        <v>#N/A</v>
      </c>
    </row>
    <row r="1224" spans="1:13" x14ac:dyDescent="0.25">
      <c r="A1224">
        <v>3</v>
      </c>
      <c r="B1224" t="s">
        <v>2221</v>
      </c>
      <c r="C1224" t="s">
        <v>2438</v>
      </c>
      <c r="D1224" t="s">
        <v>2439</v>
      </c>
      <c r="G1224" t="s">
        <v>2314</v>
      </c>
      <c r="H1224" t="s">
        <v>170</v>
      </c>
      <c r="I1224" t="s">
        <v>1708</v>
      </c>
      <c r="J1224" s="99">
        <v>1.626171E-4</v>
      </c>
      <c r="K1224" t="s">
        <v>2448</v>
      </c>
      <c r="L1224" t="e">
        <v>#N/A</v>
      </c>
      <c r="M1224" t="e">
        <f t="shared" si="19"/>
        <v>#N/A</v>
      </c>
    </row>
    <row r="1225" spans="1:13" x14ac:dyDescent="0.25">
      <c r="A1225">
        <v>3</v>
      </c>
      <c r="B1225" t="s">
        <v>2221</v>
      </c>
      <c r="C1225" t="s">
        <v>2438</v>
      </c>
      <c r="D1225" t="s">
        <v>2439</v>
      </c>
      <c r="G1225" t="s">
        <v>2314</v>
      </c>
      <c r="H1225" t="s">
        <v>170</v>
      </c>
      <c r="I1225" t="s">
        <v>1709</v>
      </c>
      <c r="J1225" s="99">
        <v>1.5390543999999999E-3</v>
      </c>
      <c r="K1225" t="s">
        <v>2448</v>
      </c>
      <c r="L1225" t="e">
        <v>#N/A</v>
      </c>
      <c r="M1225" t="e">
        <f t="shared" si="19"/>
        <v>#N/A</v>
      </c>
    </row>
    <row r="1226" spans="1:13" x14ac:dyDescent="0.25">
      <c r="A1226">
        <v>3</v>
      </c>
      <c r="B1226" t="s">
        <v>2221</v>
      </c>
      <c r="C1226" t="s">
        <v>2438</v>
      </c>
      <c r="D1226" t="s">
        <v>2439</v>
      </c>
      <c r="G1226" t="s">
        <v>2320</v>
      </c>
      <c r="H1226" t="s">
        <v>170</v>
      </c>
      <c r="I1226" t="s">
        <v>1705</v>
      </c>
      <c r="J1226" s="99">
        <v>1.2574282000000001E-2</v>
      </c>
      <c r="K1226" t="s">
        <v>2449</v>
      </c>
      <c r="L1226" t="e">
        <v>#N/A</v>
      </c>
      <c r="M1226" t="e">
        <f t="shared" si="19"/>
        <v>#N/A</v>
      </c>
    </row>
    <row r="1227" spans="1:13" x14ac:dyDescent="0.25">
      <c r="A1227">
        <v>3</v>
      </c>
      <c r="B1227" t="s">
        <v>2221</v>
      </c>
      <c r="C1227" t="s">
        <v>2438</v>
      </c>
      <c r="D1227" t="s">
        <v>2439</v>
      </c>
      <c r="G1227" t="s">
        <v>2320</v>
      </c>
      <c r="H1227" t="s">
        <v>170</v>
      </c>
      <c r="I1227" t="s">
        <v>1707</v>
      </c>
      <c r="J1227" s="99">
        <v>1.2211189799999999E-2</v>
      </c>
      <c r="K1227" t="s">
        <v>2449</v>
      </c>
      <c r="L1227" t="e">
        <v>#N/A</v>
      </c>
      <c r="M1227" t="e">
        <f t="shared" si="19"/>
        <v>#N/A</v>
      </c>
    </row>
    <row r="1228" spans="1:13" x14ac:dyDescent="0.25">
      <c r="A1228">
        <v>3</v>
      </c>
      <c r="B1228" t="s">
        <v>2221</v>
      </c>
      <c r="C1228" t="s">
        <v>2438</v>
      </c>
      <c r="D1228" t="s">
        <v>2439</v>
      </c>
      <c r="G1228" t="s">
        <v>2320</v>
      </c>
      <c r="H1228" t="s">
        <v>170</v>
      </c>
      <c r="I1228" t="s">
        <v>1708</v>
      </c>
      <c r="J1228" s="99">
        <v>3.395238E-4</v>
      </c>
      <c r="K1228" t="s">
        <v>2449</v>
      </c>
      <c r="L1228" t="e">
        <v>#N/A</v>
      </c>
      <c r="M1228" t="e">
        <f t="shared" si="19"/>
        <v>#N/A</v>
      </c>
    </row>
    <row r="1229" spans="1:13" x14ac:dyDescent="0.25">
      <c r="A1229">
        <v>3</v>
      </c>
      <c r="B1229" t="s">
        <v>2221</v>
      </c>
      <c r="C1229" t="s">
        <v>2438</v>
      </c>
      <c r="D1229" t="s">
        <v>2439</v>
      </c>
      <c r="G1229" t="s">
        <v>2320</v>
      </c>
      <c r="H1229" t="s">
        <v>170</v>
      </c>
      <c r="I1229" t="s">
        <v>1709</v>
      </c>
      <c r="J1229" s="99">
        <v>2.3568299999999999E-5</v>
      </c>
      <c r="K1229" t="s">
        <v>2449</v>
      </c>
      <c r="L1229" t="e">
        <v>#N/A</v>
      </c>
      <c r="M1229" t="e">
        <f t="shared" si="19"/>
        <v>#N/A</v>
      </c>
    </row>
    <row r="1230" spans="1:13" x14ac:dyDescent="0.25">
      <c r="A1230">
        <v>3</v>
      </c>
      <c r="B1230" t="s">
        <v>2221</v>
      </c>
      <c r="C1230" t="s">
        <v>2438</v>
      </c>
      <c r="D1230" t="s">
        <v>2439</v>
      </c>
      <c r="G1230" t="s">
        <v>2450</v>
      </c>
      <c r="H1230" t="s">
        <v>170</v>
      </c>
      <c r="I1230" t="s">
        <v>1705</v>
      </c>
      <c r="J1230" s="99">
        <v>2.62821801E-2</v>
      </c>
      <c r="K1230" t="s">
        <v>2451</v>
      </c>
      <c r="L1230" t="e">
        <v>#N/A</v>
      </c>
      <c r="M1230" t="e">
        <f t="shared" si="19"/>
        <v>#N/A</v>
      </c>
    </row>
    <row r="1231" spans="1:13" x14ac:dyDescent="0.25">
      <c r="A1231">
        <v>3</v>
      </c>
      <c r="B1231" t="s">
        <v>2221</v>
      </c>
      <c r="C1231" t="s">
        <v>2438</v>
      </c>
      <c r="D1231" t="s">
        <v>2439</v>
      </c>
      <c r="G1231" t="s">
        <v>2450</v>
      </c>
      <c r="H1231" t="s">
        <v>170</v>
      </c>
      <c r="I1231" t="s">
        <v>1707</v>
      </c>
      <c r="J1231" s="99">
        <v>2.5523261700000001E-2</v>
      </c>
      <c r="K1231" t="s">
        <v>2451</v>
      </c>
      <c r="L1231" t="e">
        <v>#N/A</v>
      </c>
      <c r="M1231" t="e">
        <f t="shared" si="19"/>
        <v>#N/A</v>
      </c>
    </row>
    <row r="1232" spans="1:13" x14ac:dyDescent="0.25">
      <c r="A1232">
        <v>3</v>
      </c>
      <c r="B1232" t="s">
        <v>2221</v>
      </c>
      <c r="C1232" t="s">
        <v>2438</v>
      </c>
      <c r="D1232" t="s">
        <v>2439</v>
      </c>
      <c r="G1232" t="s">
        <v>2450</v>
      </c>
      <c r="H1232" t="s">
        <v>170</v>
      </c>
      <c r="I1232" t="s">
        <v>1708</v>
      </c>
      <c r="J1232" s="99">
        <v>7.0965690000000001E-4</v>
      </c>
      <c r="K1232" t="s">
        <v>2451</v>
      </c>
      <c r="L1232" t="e">
        <v>#N/A</v>
      </c>
      <c r="M1232" t="e">
        <f t="shared" si="19"/>
        <v>#N/A</v>
      </c>
    </row>
    <row r="1233" spans="1:13" x14ac:dyDescent="0.25">
      <c r="A1233">
        <v>3</v>
      </c>
      <c r="B1233" t="s">
        <v>2221</v>
      </c>
      <c r="C1233" t="s">
        <v>2438</v>
      </c>
      <c r="D1233" t="s">
        <v>2439</v>
      </c>
      <c r="G1233" t="s">
        <v>2450</v>
      </c>
      <c r="H1233" t="s">
        <v>170</v>
      </c>
      <c r="I1233" t="s">
        <v>1709</v>
      </c>
      <c r="J1233" s="99">
        <v>4.9261400000000002E-5</v>
      </c>
      <c r="K1233" t="s">
        <v>2451</v>
      </c>
      <c r="L1233" t="e">
        <v>#N/A</v>
      </c>
      <c r="M1233" t="e">
        <f t="shared" si="19"/>
        <v>#N/A</v>
      </c>
    </row>
    <row r="1234" spans="1:13" x14ac:dyDescent="0.25">
      <c r="A1234">
        <v>3</v>
      </c>
      <c r="B1234" t="s">
        <v>2221</v>
      </c>
      <c r="C1234" t="s">
        <v>2438</v>
      </c>
      <c r="D1234" t="s">
        <v>2452</v>
      </c>
      <c r="G1234" t="s">
        <v>403</v>
      </c>
      <c r="H1234" t="s">
        <v>170</v>
      </c>
      <c r="I1234" t="s">
        <v>1705</v>
      </c>
      <c r="J1234" s="99">
        <v>0.1838868682</v>
      </c>
      <c r="K1234" t="s">
        <v>2453</v>
      </c>
      <c r="L1234" t="s">
        <v>1585</v>
      </c>
      <c r="M1234" t="str">
        <f t="shared" si="19"/>
        <v>CO₂-eRental_Vehicles_NZ_K_Petrol</v>
      </c>
    </row>
    <row r="1235" spans="1:13" x14ac:dyDescent="0.25">
      <c r="A1235">
        <v>3</v>
      </c>
      <c r="B1235" t="s">
        <v>2221</v>
      </c>
      <c r="C1235" t="s">
        <v>2438</v>
      </c>
      <c r="D1235" t="s">
        <v>2452</v>
      </c>
      <c r="G1235" t="s">
        <v>403</v>
      </c>
      <c r="H1235" t="s">
        <v>170</v>
      </c>
      <c r="I1235" t="s">
        <v>1707</v>
      </c>
      <c r="J1235" s="99">
        <v>0.17617028879999999</v>
      </c>
      <c r="K1235" t="s">
        <v>2453</v>
      </c>
      <c r="L1235" t="s">
        <v>1585</v>
      </c>
      <c r="M1235" t="str">
        <f t="shared" si="19"/>
        <v>CO₂Rental_Vehicles_NZ_K_Petrol</v>
      </c>
    </row>
    <row r="1236" spans="1:13" x14ac:dyDescent="0.25">
      <c r="A1236">
        <v>3</v>
      </c>
      <c r="B1236" t="s">
        <v>2221</v>
      </c>
      <c r="C1236" t="s">
        <v>2438</v>
      </c>
      <c r="D1236" t="s">
        <v>2452</v>
      </c>
      <c r="G1236" t="s">
        <v>403</v>
      </c>
      <c r="H1236" t="s">
        <v>170</v>
      </c>
      <c r="I1236" t="s">
        <v>1708</v>
      </c>
      <c r="J1236" s="99">
        <v>2.3423519999999998E-3</v>
      </c>
      <c r="K1236" t="s">
        <v>2453</v>
      </c>
      <c r="L1236" t="s">
        <v>1585</v>
      </c>
      <c r="M1236" t="str">
        <f t="shared" si="19"/>
        <v>CH₄Rental_Vehicles_NZ_K_Petrol</v>
      </c>
    </row>
    <row r="1237" spans="1:13" x14ac:dyDescent="0.25">
      <c r="A1237">
        <v>3</v>
      </c>
      <c r="B1237" t="s">
        <v>2221</v>
      </c>
      <c r="C1237" t="s">
        <v>2438</v>
      </c>
      <c r="D1237" t="s">
        <v>2452</v>
      </c>
      <c r="G1237" t="s">
        <v>403</v>
      </c>
      <c r="H1237" t="s">
        <v>170</v>
      </c>
      <c r="I1237" t="s">
        <v>1709</v>
      </c>
      <c r="J1237" s="99">
        <v>5.3742273999999998E-3</v>
      </c>
      <c r="K1237" t="s">
        <v>2453</v>
      </c>
      <c r="L1237" t="s">
        <v>1585</v>
      </c>
      <c r="M1237" t="str">
        <f t="shared" si="19"/>
        <v>N₂ORental_Vehicles_NZ_K_Petrol</v>
      </c>
    </row>
    <row r="1238" spans="1:13" x14ac:dyDescent="0.25">
      <c r="A1238">
        <v>3</v>
      </c>
      <c r="B1238" t="s">
        <v>2221</v>
      </c>
      <c r="C1238" t="s">
        <v>2438</v>
      </c>
      <c r="D1238" t="s">
        <v>2452</v>
      </c>
      <c r="G1238" t="s">
        <v>393</v>
      </c>
      <c r="H1238" t="s">
        <v>170</v>
      </c>
      <c r="I1238" t="s">
        <v>1705</v>
      </c>
      <c r="J1238" s="99">
        <v>0.1819998662</v>
      </c>
      <c r="K1238" t="s">
        <v>2454</v>
      </c>
      <c r="L1238" t="s">
        <v>1583</v>
      </c>
      <c r="M1238" t="str">
        <f t="shared" si="19"/>
        <v>CO₂-eRental_Vehicles_NZ_K_Diesel</v>
      </c>
    </row>
    <row r="1239" spans="1:13" x14ac:dyDescent="0.25">
      <c r="A1239">
        <v>3</v>
      </c>
      <c r="B1239" t="s">
        <v>2221</v>
      </c>
      <c r="C1239" t="s">
        <v>2438</v>
      </c>
      <c r="D1239" t="s">
        <v>2452</v>
      </c>
      <c r="G1239" t="s">
        <v>393</v>
      </c>
      <c r="H1239" t="s">
        <v>170</v>
      </c>
      <c r="I1239" t="s">
        <v>1707</v>
      </c>
      <c r="J1239" s="99">
        <v>0.17918902519999999</v>
      </c>
      <c r="K1239" t="s">
        <v>2454</v>
      </c>
      <c r="L1239" t="s">
        <v>1583</v>
      </c>
      <c r="M1239" t="str">
        <f t="shared" si="19"/>
        <v>CO₂Rental_Vehicles_NZ_K_Diesel</v>
      </c>
    </row>
    <row r="1240" spans="1:13" x14ac:dyDescent="0.25">
      <c r="A1240">
        <v>3</v>
      </c>
      <c r="B1240" t="s">
        <v>2221</v>
      </c>
      <c r="C1240" t="s">
        <v>2438</v>
      </c>
      <c r="D1240" t="s">
        <v>2452</v>
      </c>
      <c r="G1240" t="s">
        <v>393</v>
      </c>
      <c r="H1240" t="s">
        <v>170</v>
      </c>
      <c r="I1240" t="s">
        <v>1708</v>
      </c>
      <c r="J1240" s="99">
        <v>2.686128E-4</v>
      </c>
      <c r="K1240" t="s">
        <v>2454</v>
      </c>
      <c r="L1240" t="s">
        <v>1583</v>
      </c>
      <c r="M1240" t="str">
        <f t="shared" si="19"/>
        <v>CH₄Rental_Vehicles_NZ_K_Diesel</v>
      </c>
    </row>
    <row r="1241" spans="1:13" x14ac:dyDescent="0.25">
      <c r="A1241">
        <v>3</v>
      </c>
      <c r="B1241" t="s">
        <v>2221</v>
      </c>
      <c r="C1241" t="s">
        <v>2438</v>
      </c>
      <c r="D1241" t="s">
        <v>2452</v>
      </c>
      <c r="G1241" t="s">
        <v>393</v>
      </c>
      <c r="H1241" t="s">
        <v>170</v>
      </c>
      <c r="I1241" t="s">
        <v>1709</v>
      </c>
      <c r="J1241" s="99">
        <v>2.5422282000000002E-3</v>
      </c>
      <c r="K1241" t="s">
        <v>2454</v>
      </c>
      <c r="L1241" t="s">
        <v>1583</v>
      </c>
      <c r="M1241" t="str">
        <f t="shared" si="19"/>
        <v>N₂ORental_Vehicles_NZ_K_Diesel</v>
      </c>
    </row>
    <row r="1242" spans="1:13" x14ac:dyDescent="0.25">
      <c r="A1242">
        <v>3</v>
      </c>
      <c r="B1242" t="s">
        <v>2221</v>
      </c>
      <c r="C1242" t="s">
        <v>2438</v>
      </c>
      <c r="D1242" t="s">
        <v>2452</v>
      </c>
      <c r="G1242" t="s">
        <v>2442</v>
      </c>
      <c r="H1242" t="s">
        <v>170</v>
      </c>
      <c r="I1242" t="s">
        <v>1705</v>
      </c>
      <c r="J1242" s="99">
        <v>0.14517384329999999</v>
      </c>
      <c r="K1242" t="s">
        <v>2455</v>
      </c>
      <c r="L1242" t="s">
        <v>2456</v>
      </c>
      <c r="M1242" t="str">
        <f t="shared" si="19"/>
        <v>CO₂-eRental_Vehicles_NZ_K_Pet_Hyb</v>
      </c>
    </row>
    <row r="1243" spans="1:13" x14ac:dyDescent="0.25">
      <c r="A1243">
        <v>3</v>
      </c>
      <c r="B1243" t="s">
        <v>2221</v>
      </c>
      <c r="C1243" t="s">
        <v>2438</v>
      </c>
      <c r="D1243" t="s">
        <v>2452</v>
      </c>
      <c r="G1243" t="s">
        <v>2442</v>
      </c>
      <c r="H1243" t="s">
        <v>170</v>
      </c>
      <c r="I1243" t="s">
        <v>1707</v>
      </c>
      <c r="J1243" s="99">
        <v>0.13908180689999999</v>
      </c>
      <c r="K1243" t="s">
        <v>2455</v>
      </c>
      <c r="L1243" t="s">
        <v>2456</v>
      </c>
      <c r="M1243" t="str">
        <f t="shared" si="19"/>
        <v>CO₂Rental_Vehicles_NZ_K_Pet_Hyb</v>
      </c>
    </row>
    <row r="1244" spans="1:13" x14ac:dyDescent="0.25">
      <c r="A1244">
        <v>3</v>
      </c>
      <c r="B1244" t="s">
        <v>2221</v>
      </c>
      <c r="C1244" t="s">
        <v>2438</v>
      </c>
      <c r="D1244" t="s">
        <v>2452</v>
      </c>
      <c r="G1244" t="s">
        <v>2442</v>
      </c>
      <c r="H1244" t="s">
        <v>170</v>
      </c>
      <c r="I1244" t="s">
        <v>1708</v>
      </c>
      <c r="J1244" s="99">
        <v>1.8492252E-3</v>
      </c>
      <c r="K1244" t="s">
        <v>2455</v>
      </c>
      <c r="L1244" t="s">
        <v>2456</v>
      </c>
      <c r="M1244" t="str">
        <f t="shared" si="19"/>
        <v>CH₄Rental_Vehicles_NZ_K_Pet_Hyb</v>
      </c>
    </row>
    <row r="1245" spans="1:13" x14ac:dyDescent="0.25">
      <c r="A1245">
        <v>3</v>
      </c>
      <c r="B1245" t="s">
        <v>2221</v>
      </c>
      <c r="C1245" t="s">
        <v>2438</v>
      </c>
      <c r="D1245" t="s">
        <v>2452</v>
      </c>
      <c r="G1245" t="s">
        <v>2442</v>
      </c>
      <c r="H1245" t="s">
        <v>170</v>
      </c>
      <c r="I1245" t="s">
        <v>1709</v>
      </c>
      <c r="J1245" s="99">
        <v>4.2428110999999996E-3</v>
      </c>
      <c r="K1245" t="s">
        <v>2455</v>
      </c>
      <c r="L1245" t="s">
        <v>2456</v>
      </c>
      <c r="M1245" t="str">
        <f t="shared" si="19"/>
        <v>N₂ORental_Vehicles_NZ_K_Pet_Hyb</v>
      </c>
    </row>
    <row r="1246" spans="1:13" x14ac:dyDescent="0.25">
      <c r="A1246">
        <v>3</v>
      </c>
      <c r="B1246" t="s">
        <v>2221</v>
      </c>
      <c r="C1246" t="s">
        <v>2438</v>
      </c>
      <c r="D1246" t="s">
        <v>2452</v>
      </c>
      <c r="G1246" t="s">
        <v>2444</v>
      </c>
      <c r="H1246" t="s">
        <v>170</v>
      </c>
      <c r="I1246" t="s">
        <v>1705</v>
      </c>
      <c r="J1246" s="99">
        <v>0.1615171678</v>
      </c>
      <c r="K1246" t="s">
        <v>2457</v>
      </c>
      <c r="L1246" t="e">
        <v>#N/A</v>
      </c>
      <c r="M1246" t="e">
        <f t="shared" si="19"/>
        <v>#N/A</v>
      </c>
    </row>
    <row r="1247" spans="1:13" x14ac:dyDescent="0.25">
      <c r="A1247">
        <v>3</v>
      </c>
      <c r="B1247" t="s">
        <v>2221</v>
      </c>
      <c r="C1247" t="s">
        <v>2438</v>
      </c>
      <c r="D1247" t="s">
        <v>2452</v>
      </c>
      <c r="G1247" t="s">
        <v>2444</v>
      </c>
      <c r="H1247" t="s">
        <v>170</v>
      </c>
      <c r="I1247" t="s">
        <v>1707</v>
      </c>
      <c r="J1247" s="99">
        <v>0.1590226656</v>
      </c>
      <c r="K1247" t="s">
        <v>2457</v>
      </c>
      <c r="L1247" t="e">
        <v>#N/A</v>
      </c>
      <c r="M1247" t="e">
        <f t="shared" si="19"/>
        <v>#N/A</v>
      </c>
    </row>
    <row r="1248" spans="1:13" x14ac:dyDescent="0.25">
      <c r="A1248">
        <v>3</v>
      </c>
      <c r="B1248" t="s">
        <v>2221</v>
      </c>
      <c r="C1248" t="s">
        <v>2438</v>
      </c>
      <c r="D1248" t="s">
        <v>2452</v>
      </c>
      <c r="G1248" t="s">
        <v>2444</v>
      </c>
      <c r="H1248" t="s">
        <v>170</v>
      </c>
      <c r="I1248" t="s">
        <v>1708</v>
      </c>
      <c r="J1248" s="99">
        <v>2.3838249999999999E-4</v>
      </c>
      <c r="K1248" t="s">
        <v>2457</v>
      </c>
      <c r="L1248" t="e">
        <v>#N/A</v>
      </c>
      <c r="M1248" t="e">
        <f t="shared" si="19"/>
        <v>#N/A</v>
      </c>
    </row>
    <row r="1249" spans="1:13" x14ac:dyDescent="0.25">
      <c r="A1249">
        <v>3</v>
      </c>
      <c r="B1249" t="s">
        <v>2221</v>
      </c>
      <c r="C1249" t="s">
        <v>2438</v>
      </c>
      <c r="D1249" t="s">
        <v>2452</v>
      </c>
      <c r="G1249" t="s">
        <v>2444</v>
      </c>
      <c r="H1249" t="s">
        <v>170</v>
      </c>
      <c r="I1249" t="s">
        <v>1709</v>
      </c>
      <c r="J1249" s="99">
        <v>2.2561196999999998E-3</v>
      </c>
      <c r="K1249" t="s">
        <v>2457</v>
      </c>
      <c r="L1249" t="e">
        <v>#N/A</v>
      </c>
      <c r="M1249" t="e">
        <f t="shared" si="19"/>
        <v>#N/A</v>
      </c>
    </row>
    <row r="1250" spans="1:13" x14ac:dyDescent="0.25">
      <c r="A1250">
        <v>3</v>
      </c>
      <c r="B1250" t="s">
        <v>2221</v>
      </c>
      <c r="C1250" t="s">
        <v>2438</v>
      </c>
      <c r="D1250" t="s">
        <v>2452</v>
      </c>
      <c r="G1250" t="s">
        <v>2302</v>
      </c>
      <c r="H1250" t="s">
        <v>170</v>
      </c>
      <c r="I1250" t="s">
        <v>1705</v>
      </c>
      <c r="J1250" s="99">
        <v>7.59743113E-2</v>
      </c>
      <c r="K1250" t="s">
        <v>2458</v>
      </c>
      <c r="L1250" t="e">
        <v>#N/A</v>
      </c>
      <c r="M1250" t="e">
        <f t="shared" si="19"/>
        <v>#N/A</v>
      </c>
    </row>
    <row r="1251" spans="1:13" x14ac:dyDescent="0.25">
      <c r="A1251">
        <v>3</v>
      </c>
      <c r="B1251" t="s">
        <v>2221</v>
      </c>
      <c r="C1251" t="s">
        <v>2438</v>
      </c>
      <c r="D1251" t="s">
        <v>2452</v>
      </c>
      <c r="G1251" t="s">
        <v>2302</v>
      </c>
      <c r="H1251" t="s">
        <v>170</v>
      </c>
      <c r="I1251" t="s">
        <v>1707</v>
      </c>
      <c r="J1251" s="99">
        <v>7.2786145600000005E-2</v>
      </c>
      <c r="K1251" t="s">
        <v>2458</v>
      </c>
      <c r="L1251" t="e">
        <v>#N/A</v>
      </c>
      <c r="M1251" t="e">
        <f t="shared" si="19"/>
        <v>#N/A</v>
      </c>
    </row>
    <row r="1252" spans="1:13" x14ac:dyDescent="0.25">
      <c r="A1252">
        <v>3</v>
      </c>
      <c r="B1252" t="s">
        <v>2221</v>
      </c>
      <c r="C1252" t="s">
        <v>2438</v>
      </c>
      <c r="D1252" t="s">
        <v>2452</v>
      </c>
      <c r="G1252" t="s">
        <v>2302</v>
      </c>
      <c r="H1252" t="s">
        <v>170</v>
      </c>
      <c r="I1252" t="s">
        <v>1708</v>
      </c>
      <c r="J1252" s="99">
        <v>9.6776119999999999E-4</v>
      </c>
      <c r="K1252" t="s">
        <v>2458</v>
      </c>
      <c r="L1252" t="e">
        <v>#N/A</v>
      </c>
      <c r="M1252" t="e">
        <f t="shared" si="19"/>
        <v>#N/A</v>
      </c>
    </row>
    <row r="1253" spans="1:13" x14ac:dyDescent="0.25">
      <c r="A1253">
        <v>3</v>
      </c>
      <c r="B1253" t="s">
        <v>2221</v>
      </c>
      <c r="C1253" t="s">
        <v>2438</v>
      </c>
      <c r="D1253" t="s">
        <v>2452</v>
      </c>
      <c r="G1253" t="s">
        <v>2302</v>
      </c>
      <c r="H1253" t="s">
        <v>170</v>
      </c>
      <c r="I1253" t="s">
        <v>1709</v>
      </c>
      <c r="J1253" s="99">
        <v>2.2204045000000002E-3</v>
      </c>
      <c r="K1253" t="s">
        <v>2458</v>
      </c>
      <c r="L1253" t="e">
        <v>#N/A</v>
      </c>
      <c r="M1253" t="e">
        <f t="shared" si="19"/>
        <v>#N/A</v>
      </c>
    </row>
    <row r="1254" spans="1:13" x14ac:dyDescent="0.25">
      <c r="A1254">
        <v>3</v>
      </c>
      <c r="B1254" t="s">
        <v>2221</v>
      </c>
      <c r="C1254" t="s">
        <v>2438</v>
      </c>
      <c r="D1254" t="s">
        <v>2452</v>
      </c>
      <c r="G1254" t="s">
        <v>2308</v>
      </c>
      <c r="H1254" t="s">
        <v>170</v>
      </c>
      <c r="I1254" t="s">
        <v>1705</v>
      </c>
      <c r="J1254" s="99">
        <v>1.07905581E-2</v>
      </c>
      <c r="K1254" t="s">
        <v>2459</v>
      </c>
      <c r="L1254" t="e">
        <v>#N/A</v>
      </c>
      <c r="M1254" t="e">
        <f t="shared" si="19"/>
        <v>#N/A</v>
      </c>
    </row>
    <row r="1255" spans="1:13" x14ac:dyDescent="0.25">
      <c r="A1255">
        <v>3</v>
      </c>
      <c r="B1255" t="s">
        <v>2221</v>
      </c>
      <c r="C1255" t="s">
        <v>2438</v>
      </c>
      <c r="D1255" t="s">
        <v>2452</v>
      </c>
      <c r="G1255" t="s">
        <v>2308</v>
      </c>
      <c r="H1255" t="s">
        <v>170</v>
      </c>
      <c r="I1255" t="s">
        <v>1707</v>
      </c>
      <c r="J1255" s="99">
        <v>1.04789723E-2</v>
      </c>
      <c r="K1255" t="s">
        <v>2459</v>
      </c>
      <c r="L1255" t="e">
        <v>#N/A</v>
      </c>
      <c r="M1255" t="e">
        <f t="shared" si="19"/>
        <v>#N/A</v>
      </c>
    </row>
    <row r="1256" spans="1:13" x14ac:dyDescent="0.25">
      <c r="A1256">
        <v>3</v>
      </c>
      <c r="B1256" t="s">
        <v>2221</v>
      </c>
      <c r="C1256" t="s">
        <v>2438</v>
      </c>
      <c r="D1256" t="s">
        <v>2452</v>
      </c>
      <c r="G1256" t="s">
        <v>2308</v>
      </c>
      <c r="H1256" t="s">
        <v>170</v>
      </c>
      <c r="I1256" t="s">
        <v>1708</v>
      </c>
      <c r="J1256" s="99">
        <v>2.9136070000000002E-4</v>
      </c>
      <c r="K1256" t="s">
        <v>2459</v>
      </c>
      <c r="L1256" t="e">
        <v>#N/A</v>
      </c>
      <c r="M1256" t="e">
        <f t="shared" si="19"/>
        <v>#N/A</v>
      </c>
    </row>
    <row r="1257" spans="1:13" x14ac:dyDescent="0.25">
      <c r="A1257">
        <v>3</v>
      </c>
      <c r="B1257" t="s">
        <v>2221</v>
      </c>
      <c r="C1257" t="s">
        <v>2438</v>
      </c>
      <c r="D1257" t="s">
        <v>2452</v>
      </c>
      <c r="G1257" t="s">
        <v>2308</v>
      </c>
      <c r="H1257" t="s">
        <v>170</v>
      </c>
      <c r="I1257" t="s">
        <v>1709</v>
      </c>
      <c r="J1257" s="99">
        <v>2.0225100000000001E-5</v>
      </c>
      <c r="K1257" t="s">
        <v>2459</v>
      </c>
      <c r="L1257" t="e">
        <v>#N/A</v>
      </c>
      <c r="M1257" t="e">
        <f t="shared" si="19"/>
        <v>#N/A</v>
      </c>
    </row>
    <row r="1258" spans="1:13" x14ac:dyDescent="0.25">
      <c r="A1258">
        <v>3</v>
      </c>
      <c r="B1258" t="s">
        <v>2221</v>
      </c>
      <c r="C1258" t="s">
        <v>2438</v>
      </c>
      <c r="D1258" t="s">
        <v>2452</v>
      </c>
      <c r="G1258" t="s">
        <v>2314</v>
      </c>
      <c r="H1258" t="s">
        <v>170</v>
      </c>
      <c r="I1258" t="s">
        <v>1705</v>
      </c>
      <c r="J1258" s="99">
        <v>8.4527317800000001E-2</v>
      </c>
      <c r="K1258" t="s">
        <v>2460</v>
      </c>
      <c r="L1258" t="e">
        <v>#N/A</v>
      </c>
      <c r="M1258" t="e">
        <f t="shared" si="19"/>
        <v>#N/A</v>
      </c>
    </row>
    <row r="1259" spans="1:13" x14ac:dyDescent="0.25">
      <c r="A1259">
        <v>3</v>
      </c>
      <c r="B1259" t="s">
        <v>2221</v>
      </c>
      <c r="C1259" t="s">
        <v>2438</v>
      </c>
      <c r="D1259" t="s">
        <v>2452</v>
      </c>
      <c r="G1259" t="s">
        <v>2314</v>
      </c>
      <c r="H1259" t="s">
        <v>170</v>
      </c>
      <c r="I1259" t="s">
        <v>1707</v>
      </c>
      <c r="J1259" s="99">
        <v>8.3221861699999997E-2</v>
      </c>
      <c r="K1259" t="s">
        <v>2460</v>
      </c>
      <c r="L1259" t="e">
        <v>#N/A</v>
      </c>
      <c r="M1259" t="e">
        <f t="shared" si="19"/>
        <v>#N/A</v>
      </c>
    </row>
    <row r="1260" spans="1:13" x14ac:dyDescent="0.25">
      <c r="A1260">
        <v>3</v>
      </c>
      <c r="B1260" t="s">
        <v>2221</v>
      </c>
      <c r="C1260" t="s">
        <v>2438</v>
      </c>
      <c r="D1260" t="s">
        <v>2452</v>
      </c>
      <c r="G1260" t="s">
        <v>2314</v>
      </c>
      <c r="H1260" t="s">
        <v>170</v>
      </c>
      <c r="I1260" t="s">
        <v>1708</v>
      </c>
      <c r="J1260" s="99">
        <v>1.247535E-4</v>
      </c>
      <c r="K1260" t="s">
        <v>2460</v>
      </c>
      <c r="L1260" t="e">
        <v>#N/A</v>
      </c>
      <c r="M1260" t="e">
        <f t="shared" si="19"/>
        <v>#N/A</v>
      </c>
    </row>
    <row r="1261" spans="1:13" x14ac:dyDescent="0.25">
      <c r="A1261">
        <v>3</v>
      </c>
      <c r="B1261" t="s">
        <v>2221</v>
      </c>
      <c r="C1261" t="s">
        <v>2438</v>
      </c>
      <c r="D1261" t="s">
        <v>2452</v>
      </c>
      <c r="G1261" t="s">
        <v>2314</v>
      </c>
      <c r="H1261" t="s">
        <v>170</v>
      </c>
      <c r="I1261" t="s">
        <v>1709</v>
      </c>
      <c r="J1261" s="99">
        <v>1.1807027000000001E-3</v>
      </c>
      <c r="K1261" t="s">
        <v>2460</v>
      </c>
      <c r="L1261" t="e">
        <v>#N/A</v>
      </c>
      <c r="M1261" t="e">
        <f t="shared" si="19"/>
        <v>#N/A</v>
      </c>
    </row>
    <row r="1262" spans="1:13" x14ac:dyDescent="0.25">
      <c r="A1262">
        <v>3</v>
      </c>
      <c r="B1262" t="s">
        <v>2221</v>
      </c>
      <c r="C1262" t="s">
        <v>2438</v>
      </c>
      <c r="D1262" t="s">
        <v>2452</v>
      </c>
      <c r="G1262" t="s">
        <v>2320</v>
      </c>
      <c r="H1262" t="s">
        <v>170</v>
      </c>
      <c r="I1262" t="s">
        <v>1705</v>
      </c>
      <c r="J1262" s="99">
        <v>1.06283886E-2</v>
      </c>
      <c r="K1262" t="s">
        <v>2461</v>
      </c>
      <c r="L1262" t="e">
        <v>#N/A</v>
      </c>
      <c r="M1262" t="e">
        <f t="shared" si="19"/>
        <v>#N/A</v>
      </c>
    </row>
    <row r="1263" spans="1:13" x14ac:dyDescent="0.25">
      <c r="A1263">
        <v>3</v>
      </c>
      <c r="B1263" t="s">
        <v>2221</v>
      </c>
      <c r="C1263" t="s">
        <v>2438</v>
      </c>
      <c r="D1263" t="s">
        <v>2452</v>
      </c>
      <c r="G1263" t="s">
        <v>2320</v>
      </c>
      <c r="H1263" t="s">
        <v>170</v>
      </c>
      <c r="I1263" t="s">
        <v>1707</v>
      </c>
      <c r="J1263" s="99">
        <v>1.0321485599999999E-2</v>
      </c>
      <c r="K1263" t="s">
        <v>2461</v>
      </c>
      <c r="L1263" t="e">
        <v>#N/A</v>
      </c>
      <c r="M1263" t="e">
        <f t="shared" si="19"/>
        <v>#N/A</v>
      </c>
    </row>
    <row r="1264" spans="1:13" x14ac:dyDescent="0.25">
      <c r="A1264">
        <v>3</v>
      </c>
      <c r="B1264" t="s">
        <v>2221</v>
      </c>
      <c r="C1264" t="s">
        <v>2438</v>
      </c>
      <c r="D1264" t="s">
        <v>2452</v>
      </c>
      <c r="G1264" t="s">
        <v>2320</v>
      </c>
      <c r="H1264" t="s">
        <v>170</v>
      </c>
      <c r="I1264" t="s">
        <v>1708</v>
      </c>
      <c r="J1264" s="99">
        <v>2.8698189999999999E-4</v>
      </c>
      <c r="K1264" t="s">
        <v>2461</v>
      </c>
      <c r="L1264" t="e">
        <v>#N/A</v>
      </c>
      <c r="M1264" t="e">
        <f t="shared" si="19"/>
        <v>#N/A</v>
      </c>
    </row>
    <row r="1265" spans="1:13" x14ac:dyDescent="0.25">
      <c r="A1265">
        <v>3</v>
      </c>
      <c r="B1265" t="s">
        <v>2221</v>
      </c>
      <c r="C1265" t="s">
        <v>2438</v>
      </c>
      <c r="D1265" t="s">
        <v>2452</v>
      </c>
      <c r="G1265" t="s">
        <v>2320</v>
      </c>
      <c r="H1265" t="s">
        <v>170</v>
      </c>
      <c r="I1265" t="s">
        <v>1709</v>
      </c>
      <c r="J1265" s="99">
        <v>1.9921100000000001E-5</v>
      </c>
      <c r="K1265" t="s">
        <v>2461</v>
      </c>
      <c r="L1265" t="e">
        <v>#N/A</v>
      </c>
      <c r="M1265" t="e">
        <f t="shared" si="19"/>
        <v>#N/A</v>
      </c>
    </row>
    <row r="1266" spans="1:13" x14ac:dyDescent="0.25">
      <c r="A1266">
        <v>3</v>
      </c>
      <c r="B1266" t="s">
        <v>2221</v>
      </c>
      <c r="C1266" t="s">
        <v>2438</v>
      </c>
      <c r="D1266" t="s">
        <v>2452</v>
      </c>
      <c r="G1266" t="s">
        <v>2450</v>
      </c>
      <c r="H1266" t="s">
        <v>170</v>
      </c>
      <c r="I1266" t="s">
        <v>1705</v>
      </c>
      <c r="J1266" s="99">
        <v>2.2637534500000001E-2</v>
      </c>
      <c r="K1266" t="s">
        <v>2462</v>
      </c>
      <c r="L1266" t="s">
        <v>1584</v>
      </c>
      <c r="M1266" t="str">
        <f t="shared" si="19"/>
        <v>CO₂-eRental_Vehicles_NZ_K_Electric</v>
      </c>
    </row>
    <row r="1267" spans="1:13" x14ac:dyDescent="0.25">
      <c r="A1267">
        <v>3</v>
      </c>
      <c r="B1267" t="s">
        <v>2221</v>
      </c>
      <c r="C1267" t="s">
        <v>2438</v>
      </c>
      <c r="D1267" t="s">
        <v>2452</v>
      </c>
      <c r="G1267" t="s">
        <v>2450</v>
      </c>
      <c r="H1267" t="s">
        <v>170</v>
      </c>
      <c r="I1267" t="s">
        <v>1707</v>
      </c>
      <c r="J1267" s="99">
        <v>2.1983857999999998E-2</v>
      </c>
      <c r="K1267" t="s">
        <v>2462</v>
      </c>
      <c r="L1267" t="s">
        <v>1584</v>
      </c>
      <c r="M1267" t="str">
        <f t="shared" si="19"/>
        <v>CO₂Rental_Vehicles_NZ_K_Electric</v>
      </c>
    </row>
    <row r="1268" spans="1:13" x14ac:dyDescent="0.25">
      <c r="A1268">
        <v>3</v>
      </c>
      <c r="B1268" t="s">
        <v>2221</v>
      </c>
      <c r="C1268" t="s">
        <v>2438</v>
      </c>
      <c r="D1268" t="s">
        <v>2452</v>
      </c>
      <c r="G1268" t="s">
        <v>2450</v>
      </c>
      <c r="H1268" t="s">
        <v>170</v>
      </c>
      <c r="I1268" t="s">
        <v>1708</v>
      </c>
      <c r="J1268" s="99">
        <v>6.1124620000000004E-4</v>
      </c>
      <c r="K1268" t="s">
        <v>2462</v>
      </c>
      <c r="L1268" t="s">
        <v>1584</v>
      </c>
      <c r="M1268" t="str">
        <f t="shared" si="19"/>
        <v>CH₄Rental_Vehicles_NZ_K_Electric</v>
      </c>
    </row>
    <row r="1269" spans="1:13" x14ac:dyDescent="0.25">
      <c r="A1269">
        <v>3</v>
      </c>
      <c r="B1269" t="s">
        <v>2221</v>
      </c>
      <c r="C1269" t="s">
        <v>2438</v>
      </c>
      <c r="D1269" t="s">
        <v>2452</v>
      </c>
      <c r="G1269" t="s">
        <v>2450</v>
      </c>
      <c r="H1269" t="s">
        <v>170</v>
      </c>
      <c r="I1269" t="s">
        <v>1709</v>
      </c>
      <c r="J1269" s="99">
        <v>4.2430199999999999E-5</v>
      </c>
      <c r="K1269" t="s">
        <v>2462</v>
      </c>
      <c r="L1269" t="s">
        <v>1584</v>
      </c>
      <c r="M1269" t="str">
        <f t="shared" si="19"/>
        <v>N₂ORental_Vehicles_NZ_K_Electric</v>
      </c>
    </row>
    <row r="1270" spans="1:13" x14ac:dyDescent="0.25">
      <c r="A1270">
        <v>3</v>
      </c>
      <c r="B1270" t="s">
        <v>2221</v>
      </c>
      <c r="C1270" t="s">
        <v>2438</v>
      </c>
      <c r="D1270" t="s">
        <v>2463</v>
      </c>
      <c r="G1270" t="s">
        <v>407</v>
      </c>
      <c r="H1270" t="s">
        <v>170</v>
      </c>
      <c r="I1270" t="s">
        <v>1705</v>
      </c>
      <c r="J1270" s="99">
        <v>0.16226275579999999</v>
      </c>
      <c r="K1270" t="s">
        <v>2464</v>
      </c>
      <c r="L1270" t="s">
        <v>2465</v>
      </c>
      <c r="M1270" t="str">
        <f t="shared" si="19"/>
        <v>CO₂-eTAXI_NZ_IA</v>
      </c>
    </row>
    <row r="1271" spans="1:13" x14ac:dyDescent="0.25">
      <c r="A1271">
        <v>3</v>
      </c>
      <c r="B1271" t="s">
        <v>2221</v>
      </c>
      <c r="C1271" t="s">
        <v>2438</v>
      </c>
      <c r="D1271" t="s">
        <v>2463</v>
      </c>
      <c r="G1271" t="s">
        <v>407</v>
      </c>
      <c r="H1271" t="s">
        <v>170</v>
      </c>
      <c r="I1271" t="s">
        <v>1707</v>
      </c>
      <c r="J1271" s="99">
        <v>0.1570991692</v>
      </c>
      <c r="K1271" t="s">
        <v>2464</v>
      </c>
      <c r="L1271" t="s">
        <v>2465</v>
      </c>
      <c r="M1271" t="str">
        <f t="shared" si="19"/>
        <v>CO₂TAXI_NZ_IA</v>
      </c>
    </row>
    <row r="1272" spans="1:13" x14ac:dyDescent="0.25">
      <c r="A1272">
        <v>3</v>
      </c>
      <c r="B1272" t="s">
        <v>2221</v>
      </c>
      <c r="C1272" t="s">
        <v>2438</v>
      </c>
      <c r="D1272" t="s">
        <v>2463</v>
      </c>
      <c r="G1272" t="s">
        <v>407</v>
      </c>
      <c r="H1272" t="s">
        <v>170</v>
      </c>
      <c r="I1272" t="s">
        <v>1708</v>
      </c>
      <c r="J1272" s="99">
        <v>1.4983168E-3</v>
      </c>
      <c r="K1272" t="s">
        <v>2464</v>
      </c>
      <c r="L1272" t="s">
        <v>2465</v>
      </c>
      <c r="M1272" t="str">
        <f t="shared" si="19"/>
        <v>CH₄TAXI_NZ_IA</v>
      </c>
    </row>
    <row r="1273" spans="1:13" x14ac:dyDescent="0.25">
      <c r="A1273">
        <v>3</v>
      </c>
      <c r="B1273" t="s">
        <v>2221</v>
      </c>
      <c r="C1273" t="s">
        <v>2438</v>
      </c>
      <c r="D1273" t="s">
        <v>2463</v>
      </c>
      <c r="G1273" t="s">
        <v>407</v>
      </c>
      <c r="H1273" t="s">
        <v>170</v>
      </c>
      <c r="I1273" t="s">
        <v>1709</v>
      </c>
      <c r="J1273" s="99">
        <v>3.6652696999999999E-3</v>
      </c>
      <c r="K1273" t="s">
        <v>2464</v>
      </c>
      <c r="L1273" t="s">
        <v>2465</v>
      </c>
      <c r="M1273" t="str">
        <f t="shared" si="19"/>
        <v>N₂OTAXI_NZ_IA</v>
      </c>
    </row>
    <row r="1274" spans="1:13" x14ac:dyDescent="0.25">
      <c r="A1274">
        <v>3</v>
      </c>
      <c r="B1274" t="s">
        <v>2221</v>
      </c>
      <c r="C1274" t="s">
        <v>2438</v>
      </c>
      <c r="D1274" t="s">
        <v>2463</v>
      </c>
      <c r="G1274" t="s">
        <v>2466</v>
      </c>
      <c r="H1274" t="s">
        <v>2467</v>
      </c>
      <c r="I1274" t="s">
        <v>1705</v>
      </c>
      <c r="J1274" s="99">
        <v>4.4823965700000003E-2</v>
      </c>
      <c r="K1274" t="s">
        <v>2468</v>
      </c>
      <c r="L1274" t="s">
        <v>2469</v>
      </c>
      <c r="M1274" t="str">
        <f t="shared" si="19"/>
        <v>CO₂-eTAXI_NZ_ID</v>
      </c>
    </row>
    <row r="1275" spans="1:13" x14ac:dyDescent="0.25">
      <c r="A1275">
        <v>3</v>
      </c>
      <c r="B1275" t="s">
        <v>2221</v>
      </c>
      <c r="C1275" t="s">
        <v>2438</v>
      </c>
      <c r="D1275" t="s">
        <v>2463</v>
      </c>
      <c r="G1275" t="s">
        <v>2466</v>
      </c>
      <c r="H1275" t="s">
        <v>2467</v>
      </c>
      <c r="I1275" t="s">
        <v>1707</v>
      </c>
      <c r="J1275" s="99">
        <v>4.3397560600000003E-2</v>
      </c>
      <c r="K1275" t="s">
        <v>2468</v>
      </c>
      <c r="L1275" t="s">
        <v>2469</v>
      </c>
      <c r="M1275" t="str">
        <f t="shared" si="19"/>
        <v>CO₂TAXI_NZ_ID</v>
      </c>
    </row>
    <row r="1276" spans="1:13" x14ac:dyDescent="0.25">
      <c r="A1276">
        <v>3</v>
      </c>
      <c r="B1276" t="s">
        <v>2221</v>
      </c>
      <c r="C1276" t="s">
        <v>2438</v>
      </c>
      <c r="D1276" t="s">
        <v>2463</v>
      </c>
      <c r="G1276" t="s">
        <v>2466</v>
      </c>
      <c r="H1276" t="s">
        <v>2467</v>
      </c>
      <c r="I1276" t="s">
        <v>1708</v>
      </c>
      <c r="J1276" s="99">
        <v>4.1389969999999998E-4</v>
      </c>
      <c r="K1276" t="s">
        <v>2468</v>
      </c>
      <c r="L1276" t="s">
        <v>2469</v>
      </c>
      <c r="M1276" t="str">
        <f t="shared" si="19"/>
        <v>CH₄TAXI_NZ_ID</v>
      </c>
    </row>
    <row r="1277" spans="1:13" x14ac:dyDescent="0.25">
      <c r="A1277">
        <v>3</v>
      </c>
      <c r="B1277" t="s">
        <v>2221</v>
      </c>
      <c r="C1277" t="s">
        <v>2438</v>
      </c>
      <c r="D1277" t="s">
        <v>2463</v>
      </c>
      <c r="G1277" t="s">
        <v>2466</v>
      </c>
      <c r="H1277" t="s">
        <v>2467</v>
      </c>
      <c r="I1277" t="s">
        <v>1709</v>
      </c>
      <c r="J1277" s="99">
        <v>1.0125055000000001E-3</v>
      </c>
      <c r="K1277" t="s">
        <v>2468</v>
      </c>
      <c r="L1277" t="s">
        <v>2469</v>
      </c>
      <c r="M1277" t="str">
        <f t="shared" si="19"/>
        <v>N₂OTAXI_NZ_ID</v>
      </c>
    </row>
    <row r="1278" spans="1:13" x14ac:dyDescent="0.25">
      <c r="A1278">
        <v>3</v>
      </c>
      <c r="B1278" t="s">
        <v>2221</v>
      </c>
      <c r="C1278" t="s">
        <v>2438</v>
      </c>
      <c r="D1278" t="s">
        <v>2463</v>
      </c>
      <c r="G1278" t="s">
        <v>2442</v>
      </c>
      <c r="H1278" t="s">
        <v>170</v>
      </c>
      <c r="I1278" t="s">
        <v>1705</v>
      </c>
      <c r="J1278" s="99">
        <v>0.17097158979999999</v>
      </c>
      <c r="K1278" t="s">
        <v>2470</v>
      </c>
      <c r="L1278" t="e">
        <v>#N/A</v>
      </c>
      <c r="M1278" t="e">
        <f t="shared" si="19"/>
        <v>#N/A</v>
      </c>
    </row>
    <row r="1279" spans="1:13" x14ac:dyDescent="0.25">
      <c r="A1279">
        <v>3</v>
      </c>
      <c r="B1279" t="s">
        <v>2221</v>
      </c>
      <c r="C1279" t="s">
        <v>2438</v>
      </c>
      <c r="D1279" t="s">
        <v>2463</v>
      </c>
      <c r="G1279" t="s">
        <v>2442</v>
      </c>
      <c r="H1279" t="s">
        <v>170</v>
      </c>
      <c r="I1279" t="s">
        <v>1707</v>
      </c>
      <c r="J1279" s="99">
        <v>0.16379698370000001</v>
      </c>
      <c r="K1279" t="s">
        <v>2470</v>
      </c>
      <c r="L1279" t="e">
        <v>#N/A</v>
      </c>
      <c r="M1279" t="e">
        <f t="shared" si="19"/>
        <v>#N/A</v>
      </c>
    </row>
    <row r="1280" spans="1:13" x14ac:dyDescent="0.25">
      <c r="A1280">
        <v>3</v>
      </c>
      <c r="B1280" t="s">
        <v>2221</v>
      </c>
      <c r="C1280" t="s">
        <v>2438</v>
      </c>
      <c r="D1280" t="s">
        <v>2463</v>
      </c>
      <c r="G1280" t="s">
        <v>2442</v>
      </c>
      <c r="H1280" t="s">
        <v>170</v>
      </c>
      <c r="I1280" t="s">
        <v>1708</v>
      </c>
      <c r="J1280" s="99">
        <v>2.1778371000000002E-3</v>
      </c>
      <c r="K1280" t="s">
        <v>2470</v>
      </c>
      <c r="L1280" t="e">
        <v>#N/A</v>
      </c>
      <c r="M1280" t="e">
        <f t="shared" si="19"/>
        <v>#N/A</v>
      </c>
    </row>
    <row r="1281" spans="1:13" x14ac:dyDescent="0.25">
      <c r="A1281">
        <v>3</v>
      </c>
      <c r="B1281" t="s">
        <v>2221</v>
      </c>
      <c r="C1281" t="s">
        <v>2438</v>
      </c>
      <c r="D1281" t="s">
        <v>2463</v>
      </c>
      <c r="G1281" t="s">
        <v>2442</v>
      </c>
      <c r="H1281" t="s">
        <v>170</v>
      </c>
      <c r="I1281" t="s">
        <v>1709</v>
      </c>
      <c r="J1281" s="99">
        <v>4.9967689999999999E-3</v>
      </c>
      <c r="K1281" t="s">
        <v>2470</v>
      </c>
      <c r="L1281" t="e">
        <v>#N/A</v>
      </c>
      <c r="M1281" t="e">
        <f t="shared" si="19"/>
        <v>#N/A</v>
      </c>
    </row>
    <row r="1282" spans="1:13" x14ac:dyDescent="0.25">
      <c r="A1282">
        <v>3</v>
      </c>
      <c r="B1282" t="s">
        <v>2221</v>
      </c>
      <c r="C1282" t="s">
        <v>2438</v>
      </c>
      <c r="D1282" t="s">
        <v>2463</v>
      </c>
      <c r="G1282" t="s">
        <v>2471</v>
      </c>
      <c r="H1282" t="s">
        <v>2467</v>
      </c>
      <c r="I1282" t="s">
        <v>1705</v>
      </c>
      <c r="J1282" s="99">
        <v>4.7229720900000001E-2</v>
      </c>
      <c r="K1282" t="s">
        <v>2472</v>
      </c>
      <c r="L1282" t="s">
        <v>2473</v>
      </c>
      <c r="M1282" t="str">
        <f t="shared" si="19"/>
        <v>CO₂-eTaxi_NZ_ID_PH</v>
      </c>
    </row>
    <row r="1283" spans="1:13" x14ac:dyDescent="0.25">
      <c r="A1283">
        <v>3</v>
      </c>
      <c r="B1283" t="s">
        <v>2221</v>
      </c>
      <c r="C1283" t="s">
        <v>2438</v>
      </c>
      <c r="D1283" t="s">
        <v>2463</v>
      </c>
      <c r="G1283" t="s">
        <v>2471</v>
      </c>
      <c r="H1283" t="s">
        <v>2467</v>
      </c>
      <c r="I1283" t="s">
        <v>1707</v>
      </c>
      <c r="J1283" s="99">
        <v>4.5247785499999998E-2</v>
      </c>
      <c r="K1283" t="s">
        <v>2472</v>
      </c>
      <c r="L1283" t="s">
        <v>2473</v>
      </c>
      <c r="M1283" t="str">
        <f t="shared" ref="M1283:M1346" si="20">I1283&amp;L1283</f>
        <v>CO₂Taxi_NZ_ID_PH</v>
      </c>
    </row>
    <row r="1284" spans="1:13" x14ac:dyDescent="0.25">
      <c r="A1284">
        <v>3</v>
      </c>
      <c r="B1284" t="s">
        <v>2221</v>
      </c>
      <c r="C1284" t="s">
        <v>2438</v>
      </c>
      <c r="D1284" t="s">
        <v>2463</v>
      </c>
      <c r="G1284" t="s">
        <v>2471</v>
      </c>
      <c r="H1284" t="s">
        <v>2467</v>
      </c>
      <c r="I1284" t="s">
        <v>1708</v>
      </c>
      <c r="J1284" s="99">
        <v>6.0161250000000002E-4</v>
      </c>
      <c r="K1284" t="s">
        <v>2472</v>
      </c>
      <c r="L1284" t="s">
        <v>2473</v>
      </c>
      <c r="M1284" t="str">
        <f t="shared" si="20"/>
        <v>CH₄Taxi_NZ_ID_PH</v>
      </c>
    </row>
    <row r="1285" spans="1:13" x14ac:dyDescent="0.25">
      <c r="A1285">
        <v>3</v>
      </c>
      <c r="B1285" t="s">
        <v>2221</v>
      </c>
      <c r="C1285" t="s">
        <v>2438</v>
      </c>
      <c r="D1285" t="s">
        <v>2463</v>
      </c>
      <c r="G1285" t="s">
        <v>2471</v>
      </c>
      <c r="H1285" t="s">
        <v>2467</v>
      </c>
      <c r="I1285" t="s">
        <v>1709</v>
      </c>
      <c r="J1285" s="99">
        <v>1.3803229000000001E-3</v>
      </c>
      <c r="K1285" t="s">
        <v>2472</v>
      </c>
      <c r="L1285" t="s">
        <v>2473</v>
      </c>
      <c r="M1285" t="str">
        <f t="shared" si="20"/>
        <v>N₂OTaxi_NZ_ID_PH</v>
      </c>
    </row>
    <row r="1286" spans="1:13" x14ac:dyDescent="0.25">
      <c r="A1286">
        <v>3</v>
      </c>
      <c r="B1286" t="s">
        <v>2221</v>
      </c>
      <c r="C1286" t="s">
        <v>2438</v>
      </c>
      <c r="D1286" t="s">
        <v>2463</v>
      </c>
      <c r="G1286" t="s">
        <v>2450</v>
      </c>
      <c r="H1286" t="s">
        <v>170</v>
      </c>
      <c r="I1286" t="s">
        <v>1705</v>
      </c>
      <c r="J1286" s="99">
        <v>2.62821801E-2</v>
      </c>
      <c r="K1286" t="s">
        <v>2474</v>
      </c>
      <c r="L1286" t="e">
        <v>#N/A</v>
      </c>
      <c r="M1286" t="e">
        <f t="shared" si="20"/>
        <v>#N/A</v>
      </c>
    </row>
    <row r="1287" spans="1:13" x14ac:dyDescent="0.25">
      <c r="A1287">
        <v>3</v>
      </c>
      <c r="B1287" t="s">
        <v>2221</v>
      </c>
      <c r="C1287" t="s">
        <v>2438</v>
      </c>
      <c r="D1287" t="s">
        <v>2463</v>
      </c>
      <c r="G1287" t="s">
        <v>2450</v>
      </c>
      <c r="H1287" t="s">
        <v>170</v>
      </c>
      <c r="I1287" t="s">
        <v>1707</v>
      </c>
      <c r="J1287" s="99">
        <v>2.5523261700000001E-2</v>
      </c>
      <c r="K1287" t="s">
        <v>2474</v>
      </c>
      <c r="L1287" t="e">
        <v>#N/A</v>
      </c>
      <c r="M1287" t="e">
        <f t="shared" si="20"/>
        <v>#N/A</v>
      </c>
    </row>
    <row r="1288" spans="1:13" x14ac:dyDescent="0.25">
      <c r="A1288">
        <v>3</v>
      </c>
      <c r="B1288" t="s">
        <v>2221</v>
      </c>
      <c r="C1288" t="s">
        <v>2438</v>
      </c>
      <c r="D1288" t="s">
        <v>2463</v>
      </c>
      <c r="G1288" t="s">
        <v>2450</v>
      </c>
      <c r="H1288" t="s">
        <v>170</v>
      </c>
      <c r="I1288" t="s">
        <v>1708</v>
      </c>
      <c r="J1288" s="99">
        <v>7.0965690000000001E-4</v>
      </c>
      <c r="K1288" t="s">
        <v>2474</v>
      </c>
      <c r="L1288" t="e">
        <v>#N/A</v>
      </c>
      <c r="M1288" t="e">
        <f t="shared" si="20"/>
        <v>#N/A</v>
      </c>
    </row>
    <row r="1289" spans="1:13" x14ac:dyDescent="0.25">
      <c r="A1289">
        <v>3</v>
      </c>
      <c r="B1289" t="s">
        <v>2221</v>
      </c>
      <c r="C1289" t="s">
        <v>2438</v>
      </c>
      <c r="D1289" t="s">
        <v>2463</v>
      </c>
      <c r="G1289" t="s">
        <v>2450</v>
      </c>
      <c r="H1289" t="s">
        <v>170</v>
      </c>
      <c r="I1289" t="s">
        <v>1709</v>
      </c>
      <c r="J1289" s="99">
        <v>4.9261400000000002E-5</v>
      </c>
      <c r="K1289" t="s">
        <v>2474</v>
      </c>
      <c r="L1289" t="e">
        <v>#N/A</v>
      </c>
      <c r="M1289" t="e">
        <f t="shared" si="20"/>
        <v>#N/A</v>
      </c>
    </row>
    <row r="1290" spans="1:13" x14ac:dyDescent="0.25">
      <c r="A1290">
        <v>3</v>
      </c>
      <c r="B1290" t="s">
        <v>2221</v>
      </c>
      <c r="C1290" t="s">
        <v>2438</v>
      </c>
      <c r="D1290" t="s">
        <v>2463</v>
      </c>
      <c r="G1290" t="s">
        <v>2475</v>
      </c>
      <c r="H1290" t="s">
        <v>2467</v>
      </c>
      <c r="I1290" t="s">
        <v>1705</v>
      </c>
      <c r="J1290" s="99">
        <v>7.2602708000000004E-3</v>
      </c>
      <c r="K1290" t="s">
        <v>2476</v>
      </c>
      <c r="L1290" t="s">
        <v>2477</v>
      </c>
      <c r="M1290" t="str">
        <f t="shared" si="20"/>
        <v>CO₂-eTaxi_NZ_ID_E</v>
      </c>
    </row>
    <row r="1291" spans="1:13" x14ac:dyDescent="0.25">
      <c r="A1291">
        <v>3</v>
      </c>
      <c r="B1291" t="s">
        <v>2221</v>
      </c>
      <c r="C1291" t="s">
        <v>2438</v>
      </c>
      <c r="D1291" t="s">
        <v>2463</v>
      </c>
      <c r="G1291" t="s">
        <v>2475</v>
      </c>
      <c r="H1291" t="s">
        <v>2467</v>
      </c>
      <c r="I1291" t="s">
        <v>1707</v>
      </c>
      <c r="J1291" s="99">
        <v>7.0506248000000004E-3</v>
      </c>
      <c r="K1291" t="s">
        <v>2476</v>
      </c>
      <c r="L1291" t="s">
        <v>2477</v>
      </c>
      <c r="M1291" t="str">
        <f t="shared" si="20"/>
        <v>CO₂Taxi_NZ_ID_E</v>
      </c>
    </row>
    <row r="1292" spans="1:13" x14ac:dyDescent="0.25">
      <c r="A1292">
        <v>3</v>
      </c>
      <c r="B1292" t="s">
        <v>2221</v>
      </c>
      <c r="C1292" t="s">
        <v>2438</v>
      </c>
      <c r="D1292" t="s">
        <v>2463</v>
      </c>
      <c r="G1292" t="s">
        <v>2475</v>
      </c>
      <c r="H1292" t="s">
        <v>2467</v>
      </c>
      <c r="I1292" t="s">
        <v>1708</v>
      </c>
      <c r="J1292" s="99">
        <v>1.9603780000000001E-4</v>
      </c>
      <c r="K1292" t="s">
        <v>2476</v>
      </c>
      <c r="L1292" t="s">
        <v>2477</v>
      </c>
      <c r="M1292" t="str">
        <f t="shared" si="20"/>
        <v>CH₄Taxi_NZ_ID_E</v>
      </c>
    </row>
    <row r="1293" spans="1:13" x14ac:dyDescent="0.25">
      <c r="A1293">
        <v>3</v>
      </c>
      <c r="B1293" t="s">
        <v>2221</v>
      </c>
      <c r="C1293" t="s">
        <v>2438</v>
      </c>
      <c r="D1293" t="s">
        <v>2463</v>
      </c>
      <c r="G1293" t="s">
        <v>2475</v>
      </c>
      <c r="H1293" t="s">
        <v>2467</v>
      </c>
      <c r="I1293" t="s">
        <v>1709</v>
      </c>
      <c r="J1293" s="99">
        <v>1.3608099999999999E-5</v>
      </c>
      <c r="K1293" t="s">
        <v>2476</v>
      </c>
      <c r="L1293" t="s">
        <v>2477</v>
      </c>
      <c r="M1293" t="str">
        <f t="shared" si="20"/>
        <v>N₂OTaxi_NZ_ID_E</v>
      </c>
    </row>
    <row r="1294" spans="1:13" x14ac:dyDescent="0.25">
      <c r="A1294">
        <v>3</v>
      </c>
      <c r="B1294" t="s">
        <v>2221</v>
      </c>
      <c r="C1294" t="s">
        <v>2478</v>
      </c>
      <c r="D1294" t="s">
        <v>2228</v>
      </c>
      <c r="G1294" t="s">
        <v>2479</v>
      </c>
      <c r="H1294" t="s">
        <v>170</v>
      </c>
      <c r="I1294" t="s">
        <v>1705</v>
      </c>
      <c r="J1294" s="99">
        <v>0.56345735210000003</v>
      </c>
      <c r="K1294" t="s">
        <v>2480</v>
      </c>
      <c r="L1294" t="e">
        <v>#N/A</v>
      </c>
      <c r="M1294" t="e">
        <f t="shared" si="20"/>
        <v>#N/A</v>
      </c>
    </row>
    <row r="1295" spans="1:13" x14ac:dyDescent="0.25">
      <c r="A1295">
        <v>3</v>
      </c>
      <c r="B1295" t="s">
        <v>2221</v>
      </c>
      <c r="C1295" t="s">
        <v>2478</v>
      </c>
      <c r="D1295" t="s">
        <v>2228</v>
      </c>
      <c r="G1295" t="s">
        <v>2479</v>
      </c>
      <c r="H1295" t="s">
        <v>170</v>
      </c>
      <c r="I1295" t="s">
        <v>1707</v>
      </c>
      <c r="J1295" s="99">
        <v>0.55475520840000003</v>
      </c>
      <c r="K1295" t="s">
        <v>2480</v>
      </c>
      <c r="L1295" t="e">
        <v>#N/A</v>
      </c>
      <c r="M1295" t="e">
        <f t="shared" si="20"/>
        <v>#N/A</v>
      </c>
    </row>
    <row r="1296" spans="1:13" x14ac:dyDescent="0.25">
      <c r="A1296">
        <v>3</v>
      </c>
      <c r="B1296" t="s">
        <v>2221</v>
      </c>
      <c r="C1296" t="s">
        <v>2478</v>
      </c>
      <c r="D1296" t="s">
        <v>2228</v>
      </c>
      <c r="G1296" t="s">
        <v>2479</v>
      </c>
      <c r="H1296" t="s">
        <v>170</v>
      </c>
      <c r="I1296" t="s">
        <v>1708</v>
      </c>
      <c r="J1296" s="99">
        <v>8.3160419999999996E-4</v>
      </c>
      <c r="K1296" t="s">
        <v>2480</v>
      </c>
      <c r="L1296" t="e">
        <v>#N/A</v>
      </c>
      <c r="M1296" t="e">
        <f t="shared" si="20"/>
        <v>#N/A</v>
      </c>
    </row>
    <row r="1297" spans="1:13" x14ac:dyDescent="0.25">
      <c r="A1297">
        <v>3</v>
      </c>
      <c r="B1297" t="s">
        <v>2221</v>
      </c>
      <c r="C1297" t="s">
        <v>2478</v>
      </c>
      <c r="D1297" t="s">
        <v>2228</v>
      </c>
      <c r="G1297" t="s">
        <v>2479</v>
      </c>
      <c r="H1297" t="s">
        <v>170</v>
      </c>
      <c r="I1297" t="s">
        <v>1709</v>
      </c>
      <c r="J1297" s="99">
        <v>7.8705396000000004E-3</v>
      </c>
      <c r="K1297" t="s">
        <v>2480</v>
      </c>
      <c r="L1297" t="e">
        <v>#N/A</v>
      </c>
      <c r="M1297" t="e">
        <f t="shared" si="20"/>
        <v>#N/A</v>
      </c>
    </row>
    <row r="1298" spans="1:13" x14ac:dyDescent="0.25">
      <c r="A1298">
        <v>3</v>
      </c>
      <c r="B1298" t="s">
        <v>2221</v>
      </c>
      <c r="C1298" t="s">
        <v>2478</v>
      </c>
      <c r="D1298" t="s">
        <v>2228</v>
      </c>
      <c r="G1298" t="s">
        <v>2481</v>
      </c>
      <c r="H1298" t="s">
        <v>170</v>
      </c>
      <c r="I1298" t="s">
        <v>1705</v>
      </c>
      <c r="J1298" s="99">
        <v>0.78045702090000002</v>
      </c>
      <c r="K1298" t="s">
        <v>2482</v>
      </c>
      <c r="L1298" t="e">
        <v>#N/A</v>
      </c>
      <c r="M1298" t="e">
        <f t="shared" si="20"/>
        <v>#N/A</v>
      </c>
    </row>
    <row r="1299" spans="1:13" x14ac:dyDescent="0.25">
      <c r="A1299">
        <v>3</v>
      </c>
      <c r="B1299" t="s">
        <v>2221</v>
      </c>
      <c r="C1299" t="s">
        <v>2478</v>
      </c>
      <c r="D1299" t="s">
        <v>2228</v>
      </c>
      <c r="G1299" t="s">
        <v>2481</v>
      </c>
      <c r="H1299" t="s">
        <v>170</v>
      </c>
      <c r="I1299" t="s">
        <v>1707</v>
      </c>
      <c r="J1299" s="99">
        <v>0.76840349249999995</v>
      </c>
      <c r="K1299" t="s">
        <v>2482</v>
      </c>
      <c r="L1299" t="e">
        <v>#N/A</v>
      </c>
      <c r="M1299" t="e">
        <f t="shared" si="20"/>
        <v>#N/A</v>
      </c>
    </row>
    <row r="1300" spans="1:13" x14ac:dyDescent="0.25">
      <c r="A1300">
        <v>3</v>
      </c>
      <c r="B1300" t="s">
        <v>2221</v>
      </c>
      <c r="C1300" t="s">
        <v>2478</v>
      </c>
      <c r="D1300" t="s">
        <v>2228</v>
      </c>
      <c r="G1300" t="s">
        <v>2481</v>
      </c>
      <c r="H1300" t="s">
        <v>170</v>
      </c>
      <c r="I1300" t="s">
        <v>1708</v>
      </c>
      <c r="J1300" s="99">
        <v>1.1518730000000001E-3</v>
      </c>
      <c r="K1300" t="s">
        <v>2482</v>
      </c>
      <c r="L1300" t="e">
        <v>#N/A</v>
      </c>
      <c r="M1300" t="e">
        <f t="shared" si="20"/>
        <v>#N/A</v>
      </c>
    </row>
    <row r="1301" spans="1:13" x14ac:dyDescent="0.25">
      <c r="A1301">
        <v>3</v>
      </c>
      <c r="B1301" t="s">
        <v>2221</v>
      </c>
      <c r="C1301" t="s">
        <v>2478</v>
      </c>
      <c r="D1301" t="s">
        <v>2228</v>
      </c>
      <c r="G1301" t="s">
        <v>2481</v>
      </c>
      <c r="H1301" t="s">
        <v>170</v>
      </c>
      <c r="I1301" t="s">
        <v>1709</v>
      </c>
      <c r="J1301" s="99">
        <v>1.09016554E-2</v>
      </c>
      <c r="K1301" t="s">
        <v>2482</v>
      </c>
      <c r="L1301" t="e">
        <v>#N/A</v>
      </c>
      <c r="M1301" t="e">
        <f t="shared" si="20"/>
        <v>#N/A</v>
      </c>
    </row>
    <row r="1302" spans="1:13" x14ac:dyDescent="0.25">
      <c r="A1302">
        <v>3</v>
      </c>
      <c r="B1302" t="s">
        <v>2221</v>
      </c>
      <c r="C1302" t="s">
        <v>2478</v>
      </c>
      <c r="D1302" t="s">
        <v>2228</v>
      </c>
      <c r="G1302" t="s">
        <v>2483</v>
      </c>
      <c r="H1302" t="s">
        <v>170</v>
      </c>
      <c r="I1302" t="s">
        <v>1705</v>
      </c>
      <c r="J1302" s="99">
        <v>1.0816847679999999</v>
      </c>
      <c r="K1302" t="s">
        <v>2484</v>
      </c>
      <c r="L1302" t="e">
        <v>#N/A</v>
      </c>
      <c r="M1302" t="e">
        <f t="shared" si="20"/>
        <v>#N/A</v>
      </c>
    </row>
    <row r="1303" spans="1:13" x14ac:dyDescent="0.25">
      <c r="A1303">
        <v>3</v>
      </c>
      <c r="B1303" t="s">
        <v>2221</v>
      </c>
      <c r="C1303" t="s">
        <v>2478</v>
      </c>
      <c r="D1303" t="s">
        <v>2228</v>
      </c>
      <c r="G1303" t="s">
        <v>2483</v>
      </c>
      <c r="H1303" t="s">
        <v>170</v>
      </c>
      <c r="I1303" t="s">
        <v>1707</v>
      </c>
      <c r="J1303" s="99">
        <v>1.06497902</v>
      </c>
      <c r="K1303" t="s">
        <v>2484</v>
      </c>
      <c r="L1303" t="e">
        <v>#N/A</v>
      </c>
      <c r="M1303" t="e">
        <f t="shared" si="20"/>
        <v>#N/A</v>
      </c>
    </row>
    <row r="1304" spans="1:13" x14ac:dyDescent="0.25">
      <c r="A1304">
        <v>3</v>
      </c>
      <c r="B1304" t="s">
        <v>2221</v>
      </c>
      <c r="C1304" t="s">
        <v>2478</v>
      </c>
      <c r="D1304" t="s">
        <v>2228</v>
      </c>
      <c r="G1304" t="s">
        <v>2483</v>
      </c>
      <c r="H1304" t="s">
        <v>170</v>
      </c>
      <c r="I1304" t="s">
        <v>1708</v>
      </c>
      <c r="J1304" s="99">
        <v>1.5964537000000001E-3</v>
      </c>
      <c r="K1304" t="s">
        <v>2484</v>
      </c>
      <c r="L1304" t="e">
        <v>#N/A</v>
      </c>
      <c r="M1304" t="e">
        <f t="shared" si="20"/>
        <v>#N/A</v>
      </c>
    </row>
    <row r="1305" spans="1:13" x14ac:dyDescent="0.25">
      <c r="A1305">
        <v>3</v>
      </c>
      <c r="B1305" t="s">
        <v>2221</v>
      </c>
      <c r="C1305" t="s">
        <v>2478</v>
      </c>
      <c r="D1305" t="s">
        <v>2228</v>
      </c>
      <c r="G1305" t="s">
        <v>2483</v>
      </c>
      <c r="H1305" t="s">
        <v>170</v>
      </c>
      <c r="I1305" t="s">
        <v>1709</v>
      </c>
      <c r="J1305" s="99">
        <v>1.5109293899999999E-2</v>
      </c>
      <c r="K1305" t="s">
        <v>2484</v>
      </c>
      <c r="L1305" t="e">
        <v>#N/A</v>
      </c>
      <c r="M1305" t="e">
        <f t="shared" si="20"/>
        <v>#N/A</v>
      </c>
    </row>
    <row r="1306" spans="1:13" x14ac:dyDescent="0.25">
      <c r="A1306">
        <v>3</v>
      </c>
      <c r="B1306" t="s">
        <v>2221</v>
      </c>
      <c r="C1306" t="s">
        <v>2478</v>
      </c>
      <c r="D1306" t="s">
        <v>2485</v>
      </c>
      <c r="G1306" t="s">
        <v>2479</v>
      </c>
      <c r="H1306" t="s">
        <v>170</v>
      </c>
      <c r="I1306" t="s">
        <v>1705</v>
      </c>
      <c r="J1306" s="99">
        <v>0.3987296488</v>
      </c>
      <c r="K1306" t="s">
        <v>2486</v>
      </c>
      <c r="L1306" t="e">
        <v>#N/A</v>
      </c>
      <c r="M1306" t="e">
        <f t="shared" si="20"/>
        <v>#N/A</v>
      </c>
    </row>
    <row r="1307" spans="1:13" x14ac:dyDescent="0.25">
      <c r="A1307">
        <v>3</v>
      </c>
      <c r="B1307" t="s">
        <v>2221</v>
      </c>
      <c r="C1307" t="s">
        <v>2478</v>
      </c>
      <c r="D1307" t="s">
        <v>2485</v>
      </c>
      <c r="G1307" t="s">
        <v>2479</v>
      </c>
      <c r="H1307" t="s">
        <v>170</v>
      </c>
      <c r="I1307" t="s">
        <v>1707</v>
      </c>
      <c r="J1307" s="99">
        <v>0.39257159139999998</v>
      </c>
      <c r="K1307" t="s">
        <v>2486</v>
      </c>
      <c r="L1307" t="e">
        <v>#N/A</v>
      </c>
      <c r="M1307" t="e">
        <f t="shared" si="20"/>
        <v>#N/A</v>
      </c>
    </row>
    <row r="1308" spans="1:13" x14ac:dyDescent="0.25">
      <c r="A1308">
        <v>3</v>
      </c>
      <c r="B1308" t="s">
        <v>2221</v>
      </c>
      <c r="C1308" t="s">
        <v>2478</v>
      </c>
      <c r="D1308" t="s">
        <v>2485</v>
      </c>
      <c r="G1308" t="s">
        <v>2479</v>
      </c>
      <c r="H1308" t="s">
        <v>170</v>
      </c>
      <c r="I1308" t="s">
        <v>1708</v>
      </c>
      <c r="J1308" s="99">
        <v>5.8848329999999999E-4</v>
      </c>
      <c r="K1308" t="s">
        <v>2486</v>
      </c>
      <c r="L1308" t="e">
        <v>#N/A</v>
      </c>
      <c r="M1308" t="e">
        <f t="shared" si="20"/>
        <v>#N/A</v>
      </c>
    </row>
    <row r="1309" spans="1:13" x14ac:dyDescent="0.25">
      <c r="A1309">
        <v>3</v>
      </c>
      <c r="B1309" t="s">
        <v>2221</v>
      </c>
      <c r="C1309" t="s">
        <v>2478</v>
      </c>
      <c r="D1309" t="s">
        <v>2485</v>
      </c>
      <c r="G1309" t="s">
        <v>2479</v>
      </c>
      <c r="H1309" t="s">
        <v>170</v>
      </c>
      <c r="I1309" t="s">
        <v>1709</v>
      </c>
      <c r="J1309" s="99">
        <v>5.5695741000000003E-3</v>
      </c>
      <c r="K1309" t="s">
        <v>2486</v>
      </c>
      <c r="L1309" t="e">
        <v>#N/A</v>
      </c>
      <c r="M1309" t="e">
        <f t="shared" si="20"/>
        <v>#N/A</v>
      </c>
    </row>
    <row r="1310" spans="1:13" x14ac:dyDescent="0.25">
      <c r="A1310">
        <v>3</v>
      </c>
      <c r="B1310" t="s">
        <v>2221</v>
      </c>
      <c r="C1310" t="s">
        <v>2478</v>
      </c>
      <c r="D1310" t="s">
        <v>2485</v>
      </c>
      <c r="G1310" t="s">
        <v>2481</v>
      </c>
      <c r="H1310" t="s">
        <v>170</v>
      </c>
      <c r="I1310" t="s">
        <v>1705</v>
      </c>
      <c r="J1310" s="99">
        <v>0.55228909979999996</v>
      </c>
      <c r="K1310" t="s">
        <v>2487</v>
      </c>
      <c r="L1310" t="e">
        <v>#N/A</v>
      </c>
      <c r="M1310" t="e">
        <f t="shared" si="20"/>
        <v>#N/A</v>
      </c>
    </row>
    <row r="1311" spans="1:13" x14ac:dyDescent="0.25">
      <c r="A1311">
        <v>3</v>
      </c>
      <c r="B1311" t="s">
        <v>2221</v>
      </c>
      <c r="C1311" t="s">
        <v>2478</v>
      </c>
      <c r="D1311" t="s">
        <v>2485</v>
      </c>
      <c r="G1311" t="s">
        <v>2481</v>
      </c>
      <c r="H1311" t="s">
        <v>170</v>
      </c>
      <c r="I1311" t="s">
        <v>1707</v>
      </c>
      <c r="J1311" s="99">
        <v>0.54375944070000004</v>
      </c>
      <c r="K1311" t="s">
        <v>2487</v>
      </c>
      <c r="L1311" t="e">
        <v>#N/A</v>
      </c>
      <c r="M1311" t="e">
        <f t="shared" si="20"/>
        <v>#N/A</v>
      </c>
    </row>
    <row r="1312" spans="1:13" x14ac:dyDescent="0.25">
      <c r="A1312">
        <v>3</v>
      </c>
      <c r="B1312" t="s">
        <v>2221</v>
      </c>
      <c r="C1312" t="s">
        <v>2478</v>
      </c>
      <c r="D1312" t="s">
        <v>2485</v>
      </c>
      <c r="G1312" t="s">
        <v>2481</v>
      </c>
      <c r="H1312" t="s">
        <v>170</v>
      </c>
      <c r="I1312" t="s">
        <v>1708</v>
      </c>
      <c r="J1312" s="99">
        <v>8.1512100000000003E-4</v>
      </c>
      <c r="K1312" t="s">
        <v>2487</v>
      </c>
      <c r="L1312" t="e">
        <v>#N/A</v>
      </c>
      <c r="M1312" t="e">
        <f t="shared" si="20"/>
        <v>#N/A</v>
      </c>
    </row>
    <row r="1313" spans="1:13" x14ac:dyDescent="0.25">
      <c r="A1313">
        <v>3</v>
      </c>
      <c r="B1313" t="s">
        <v>2221</v>
      </c>
      <c r="C1313" t="s">
        <v>2478</v>
      </c>
      <c r="D1313" t="s">
        <v>2485</v>
      </c>
      <c r="G1313" t="s">
        <v>2481</v>
      </c>
      <c r="H1313" t="s">
        <v>170</v>
      </c>
      <c r="I1313" t="s">
        <v>1709</v>
      </c>
      <c r="J1313" s="99">
        <v>7.7145381000000004E-3</v>
      </c>
      <c r="K1313" t="s">
        <v>2487</v>
      </c>
      <c r="L1313" t="e">
        <v>#N/A</v>
      </c>
      <c r="M1313" t="e">
        <f t="shared" si="20"/>
        <v>#N/A</v>
      </c>
    </row>
    <row r="1314" spans="1:13" x14ac:dyDescent="0.25">
      <c r="A1314">
        <v>3</v>
      </c>
      <c r="B1314" t="s">
        <v>2221</v>
      </c>
      <c r="C1314" t="s">
        <v>2478</v>
      </c>
      <c r="D1314" t="s">
        <v>2485</v>
      </c>
      <c r="G1314" t="s">
        <v>2483</v>
      </c>
      <c r="H1314" t="s">
        <v>170</v>
      </c>
      <c r="I1314" t="s">
        <v>1705</v>
      </c>
      <c r="J1314" s="99">
        <v>0.76545240920000002</v>
      </c>
      <c r="K1314" t="s">
        <v>2488</v>
      </c>
      <c r="L1314" t="e">
        <v>#N/A</v>
      </c>
      <c r="M1314" t="e">
        <f t="shared" si="20"/>
        <v>#N/A</v>
      </c>
    </row>
    <row r="1315" spans="1:13" x14ac:dyDescent="0.25">
      <c r="A1315">
        <v>3</v>
      </c>
      <c r="B1315" t="s">
        <v>2221</v>
      </c>
      <c r="C1315" t="s">
        <v>2478</v>
      </c>
      <c r="D1315" t="s">
        <v>2485</v>
      </c>
      <c r="G1315" t="s">
        <v>2483</v>
      </c>
      <c r="H1315" t="s">
        <v>170</v>
      </c>
      <c r="I1315" t="s">
        <v>1707</v>
      </c>
      <c r="J1315" s="99">
        <v>0.75363061490000005</v>
      </c>
      <c r="K1315" t="s">
        <v>2488</v>
      </c>
      <c r="L1315" t="e">
        <v>#N/A</v>
      </c>
      <c r="M1315" t="e">
        <f t="shared" si="20"/>
        <v>#N/A</v>
      </c>
    </row>
    <row r="1316" spans="1:13" x14ac:dyDescent="0.25">
      <c r="A1316">
        <v>3</v>
      </c>
      <c r="B1316" t="s">
        <v>2221</v>
      </c>
      <c r="C1316" t="s">
        <v>2478</v>
      </c>
      <c r="D1316" t="s">
        <v>2485</v>
      </c>
      <c r="G1316" t="s">
        <v>2483</v>
      </c>
      <c r="H1316" t="s">
        <v>170</v>
      </c>
      <c r="I1316" t="s">
        <v>1708</v>
      </c>
      <c r="J1316" s="99">
        <v>1.1297277999999999E-3</v>
      </c>
      <c r="K1316" t="s">
        <v>2488</v>
      </c>
      <c r="L1316" t="e">
        <v>#N/A</v>
      </c>
      <c r="M1316" t="e">
        <f t="shared" si="20"/>
        <v>#N/A</v>
      </c>
    </row>
    <row r="1317" spans="1:13" x14ac:dyDescent="0.25">
      <c r="A1317">
        <v>3</v>
      </c>
      <c r="B1317" t="s">
        <v>2221</v>
      </c>
      <c r="C1317" t="s">
        <v>2478</v>
      </c>
      <c r="D1317" t="s">
        <v>2485</v>
      </c>
      <c r="G1317" t="s">
        <v>2483</v>
      </c>
      <c r="H1317" t="s">
        <v>170</v>
      </c>
      <c r="I1317" t="s">
        <v>1709</v>
      </c>
      <c r="J1317" s="99">
        <v>1.06920665E-2</v>
      </c>
      <c r="K1317" t="s">
        <v>2488</v>
      </c>
      <c r="L1317" t="e">
        <v>#N/A</v>
      </c>
      <c r="M1317" t="e">
        <f t="shared" si="20"/>
        <v>#N/A</v>
      </c>
    </row>
    <row r="1318" spans="1:13" x14ac:dyDescent="0.25">
      <c r="A1318">
        <v>3</v>
      </c>
      <c r="B1318" t="s">
        <v>2221</v>
      </c>
      <c r="C1318" t="s">
        <v>2478</v>
      </c>
      <c r="D1318" t="s">
        <v>2489</v>
      </c>
      <c r="G1318" t="s">
        <v>2479</v>
      </c>
      <c r="H1318" t="s">
        <v>170</v>
      </c>
      <c r="I1318" t="s">
        <v>1705</v>
      </c>
      <c r="J1318" s="99">
        <v>6.2771484200000005E-2</v>
      </c>
      <c r="K1318" t="s">
        <v>2490</v>
      </c>
      <c r="L1318" t="e">
        <v>#N/A</v>
      </c>
      <c r="M1318" t="e">
        <f t="shared" si="20"/>
        <v>#N/A</v>
      </c>
    </row>
    <row r="1319" spans="1:13" x14ac:dyDescent="0.25">
      <c r="A1319">
        <v>3</v>
      </c>
      <c r="B1319" t="s">
        <v>2221</v>
      </c>
      <c r="C1319" t="s">
        <v>2478</v>
      </c>
      <c r="D1319" t="s">
        <v>2489</v>
      </c>
      <c r="G1319" t="s">
        <v>2479</v>
      </c>
      <c r="H1319" t="s">
        <v>170</v>
      </c>
      <c r="I1319" t="s">
        <v>1707</v>
      </c>
      <c r="J1319" s="99">
        <v>6.0958908800000003E-2</v>
      </c>
      <c r="K1319" t="s">
        <v>2490</v>
      </c>
      <c r="L1319" t="e">
        <v>#N/A</v>
      </c>
      <c r="M1319" t="e">
        <f t="shared" si="20"/>
        <v>#N/A</v>
      </c>
    </row>
    <row r="1320" spans="1:13" x14ac:dyDescent="0.25">
      <c r="A1320">
        <v>3</v>
      </c>
      <c r="B1320" t="s">
        <v>2221</v>
      </c>
      <c r="C1320" t="s">
        <v>2478</v>
      </c>
      <c r="D1320" t="s">
        <v>2489</v>
      </c>
      <c r="G1320" t="s">
        <v>2479</v>
      </c>
      <c r="H1320" t="s">
        <v>170</v>
      </c>
      <c r="I1320" t="s">
        <v>1708</v>
      </c>
      <c r="J1320" s="99">
        <v>1.6949210000000001E-3</v>
      </c>
      <c r="K1320" t="s">
        <v>2490</v>
      </c>
      <c r="L1320" t="e">
        <v>#N/A</v>
      </c>
      <c r="M1320" t="e">
        <f t="shared" si="20"/>
        <v>#N/A</v>
      </c>
    </row>
    <row r="1321" spans="1:13" x14ac:dyDescent="0.25">
      <c r="A1321">
        <v>3</v>
      </c>
      <c r="B1321" t="s">
        <v>2221</v>
      </c>
      <c r="C1321" t="s">
        <v>2478</v>
      </c>
      <c r="D1321" t="s">
        <v>2489</v>
      </c>
      <c r="G1321" t="s">
        <v>2479</v>
      </c>
      <c r="H1321" t="s">
        <v>170</v>
      </c>
      <c r="I1321" t="s">
        <v>1709</v>
      </c>
      <c r="J1321" s="99">
        <v>1.176544E-4</v>
      </c>
      <c r="K1321" t="s">
        <v>2490</v>
      </c>
      <c r="L1321" t="e">
        <v>#N/A</v>
      </c>
      <c r="M1321" t="e">
        <f t="shared" si="20"/>
        <v>#N/A</v>
      </c>
    </row>
    <row r="1322" spans="1:13" x14ac:dyDescent="0.25">
      <c r="A1322">
        <v>3</v>
      </c>
      <c r="B1322" t="s">
        <v>2221</v>
      </c>
      <c r="C1322" t="s">
        <v>2478</v>
      </c>
      <c r="D1322" t="s">
        <v>2489</v>
      </c>
      <c r="G1322" t="s">
        <v>2481</v>
      </c>
      <c r="H1322" t="s">
        <v>170</v>
      </c>
      <c r="I1322" t="s">
        <v>1705</v>
      </c>
      <c r="J1322" s="99">
        <v>8.6946146700000004E-2</v>
      </c>
      <c r="K1322" t="s">
        <v>2491</v>
      </c>
      <c r="L1322" t="e">
        <v>#N/A</v>
      </c>
      <c r="M1322" t="e">
        <f t="shared" si="20"/>
        <v>#N/A</v>
      </c>
    </row>
    <row r="1323" spans="1:13" x14ac:dyDescent="0.25">
      <c r="A1323">
        <v>3</v>
      </c>
      <c r="B1323" t="s">
        <v>2221</v>
      </c>
      <c r="C1323" t="s">
        <v>2478</v>
      </c>
      <c r="D1323" t="s">
        <v>2489</v>
      </c>
      <c r="G1323" t="s">
        <v>2481</v>
      </c>
      <c r="H1323" t="s">
        <v>170</v>
      </c>
      <c r="I1323" t="s">
        <v>1707</v>
      </c>
      <c r="J1323" s="99">
        <v>8.44355091E-2</v>
      </c>
      <c r="K1323" t="s">
        <v>2491</v>
      </c>
      <c r="L1323" t="e">
        <v>#N/A</v>
      </c>
      <c r="M1323" t="e">
        <f t="shared" si="20"/>
        <v>#N/A</v>
      </c>
    </row>
    <row r="1324" spans="1:13" x14ac:dyDescent="0.25">
      <c r="A1324">
        <v>3</v>
      </c>
      <c r="B1324" t="s">
        <v>2221</v>
      </c>
      <c r="C1324" t="s">
        <v>2478</v>
      </c>
      <c r="D1324" t="s">
        <v>2489</v>
      </c>
      <c r="G1324" t="s">
        <v>2481</v>
      </c>
      <c r="H1324" t="s">
        <v>170</v>
      </c>
      <c r="I1324" t="s">
        <v>1708</v>
      </c>
      <c r="J1324" s="99">
        <v>2.3476718999999998E-3</v>
      </c>
      <c r="K1324" t="s">
        <v>2491</v>
      </c>
      <c r="L1324" t="e">
        <v>#N/A</v>
      </c>
      <c r="M1324" t="e">
        <f t="shared" si="20"/>
        <v>#N/A</v>
      </c>
    </row>
    <row r="1325" spans="1:13" x14ac:dyDescent="0.25">
      <c r="A1325">
        <v>3</v>
      </c>
      <c r="B1325" t="s">
        <v>2221</v>
      </c>
      <c r="C1325" t="s">
        <v>2478</v>
      </c>
      <c r="D1325" t="s">
        <v>2489</v>
      </c>
      <c r="G1325" t="s">
        <v>2481</v>
      </c>
      <c r="H1325" t="s">
        <v>170</v>
      </c>
      <c r="I1325" t="s">
        <v>1709</v>
      </c>
      <c r="J1325" s="99">
        <v>1.6296569999999999E-4</v>
      </c>
      <c r="K1325" t="s">
        <v>2491</v>
      </c>
      <c r="L1325" t="e">
        <v>#N/A</v>
      </c>
      <c r="M1325" t="e">
        <f t="shared" si="20"/>
        <v>#N/A</v>
      </c>
    </row>
    <row r="1326" spans="1:13" x14ac:dyDescent="0.25">
      <c r="A1326">
        <v>3</v>
      </c>
      <c r="B1326" t="s">
        <v>2221</v>
      </c>
      <c r="C1326" t="s">
        <v>2478</v>
      </c>
      <c r="D1326" t="s">
        <v>2489</v>
      </c>
      <c r="G1326" t="s">
        <v>2483</v>
      </c>
      <c r="H1326" t="s">
        <v>170</v>
      </c>
      <c r="I1326" t="s">
        <v>1705</v>
      </c>
      <c r="J1326" s="99">
        <v>0.1205041662</v>
      </c>
      <c r="K1326" t="s">
        <v>2492</v>
      </c>
      <c r="L1326" t="e">
        <v>#N/A</v>
      </c>
      <c r="M1326" t="e">
        <f t="shared" si="20"/>
        <v>#N/A</v>
      </c>
    </row>
    <row r="1327" spans="1:13" x14ac:dyDescent="0.25">
      <c r="A1327">
        <v>3</v>
      </c>
      <c r="B1327" t="s">
        <v>2221</v>
      </c>
      <c r="C1327" t="s">
        <v>2478</v>
      </c>
      <c r="D1327" t="s">
        <v>2489</v>
      </c>
      <c r="G1327" t="s">
        <v>2483</v>
      </c>
      <c r="H1327" t="s">
        <v>170</v>
      </c>
      <c r="I1327" t="s">
        <v>1707</v>
      </c>
      <c r="J1327" s="99">
        <v>0.1170245147</v>
      </c>
      <c r="K1327" t="s">
        <v>2492</v>
      </c>
      <c r="L1327" t="e">
        <v>#N/A</v>
      </c>
      <c r="M1327" t="e">
        <f t="shared" si="20"/>
        <v>#N/A</v>
      </c>
    </row>
    <row r="1328" spans="1:13" x14ac:dyDescent="0.25">
      <c r="A1328">
        <v>3</v>
      </c>
      <c r="B1328" t="s">
        <v>2221</v>
      </c>
      <c r="C1328" t="s">
        <v>2478</v>
      </c>
      <c r="D1328" t="s">
        <v>2489</v>
      </c>
      <c r="G1328" t="s">
        <v>2483</v>
      </c>
      <c r="H1328" t="s">
        <v>170</v>
      </c>
      <c r="I1328" t="s">
        <v>1708</v>
      </c>
      <c r="J1328" s="99">
        <v>3.2537871000000002E-3</v>
      </c>
      <c r="K1328" t="s">
        <v>2492</v>
      </c>
      <c r="L1328" t="e">
        <v>#N/A</v>
      </c>
      <c r="M1328" t="e">
        <f t="shared" si="20"/>
        <v>#N/A</v>
      </c>
    </row>
    <row r="1329" spans="1:13" x14ac:dyDescent="0.25">
      <c r="A1329">
        <v>3</v>
      </c>
      <c r="B1329" t="s">
        <v>2221</v>
      </c>
      <c r="C1329" t="s">
        <v>2478</v>
      </c>
      <c r="D1329" t="s">
        <v>2489</v>
      </c>
      <c r="G1329" t="s">
        <v>2483</v>
      </c>
      <c r="H1329" t="s">
        <v>170</v>
      </c>
      <c r="I1329" t="s">
        <v>1709</v>
      </c>
      <c r="J1329" s="99">
        <v>2.2586439999999999E-4</v>
      </c>
      <c r="K1329" t="s">
        <v>2492</v>
      </c>
      <c r="L1329" t="e">
        <v>#N/A</v>
      </c>
      <c r="M1329" t="e">
        <f t="shared" si="20"/>
        <v>#N/A</v>
      </c>
    </row>
    <row r="1330" spans="1:13" x14ac:dyDescent="0.25">
      <c r="A1330">
        <v>3</v>
      </c>
      <c r="B1330" t="s">
        <v>2221</v>
      </c>
      <c r="C1330" t="s">
        <v>2493</v>
      </c>
      <c r="D1330" t="s">
        <v>2494</v>
      </c>
      <c r="E1330" t="s">
        <v>2495</v>
      </c>
      <c r="G1330" t="s">
        <v>2496</v>
      </c>
      <c r="H1330" t="s">
        <v>91</v>
      </c>
      <c r="I1330" t="s">
        <v>1705</v>
      </c>
      <c r="J1330" s="99">
        <v>0.19428307610000001</v>
      </c>
      <c r="K1330" t="s">
        <v>2497</v>
      </c>
      <c r="L1330" t="s">
        <v>1529</v>
      </c>
      <c r="M1330" t="str">
        <f t="shared" si="20"/>
        <v>CO₂-eAir_Travel_NZ_Domestic</v>
      </c>
    </row>
    <row r="1331" spans="1:13" x14ac:dyDescent="0.25">
      <c r="A1331">
        <v>3</v>
      </c>
      <c r="B1331" t="s">
        <v>2221</v>
      </c>
      <c r="C1331" t="s">
        <v>2493</v>
      </c>
      <c r="D1331" t="s">
        <v>2494</v>
      </c>
      <c r="E1331" t="s">
        <v>2495</v>
      </c>
      <c r="G1331" t="s">
        <v>2496</v>
      </c>
      <c r="H1331" t="s">
        <v>91</v>
      </c>
      <c r="I1331" t="s">
        <v>1707</v>
      </c>
      <c r="J1331" s="99">
        <v>0.193417546</v>
      </c>
      <c r="K1331" t="s">
        <v>2497</v>
      </c>
      <c r="L1331" t="s">
        <v>1529</v>
      </c>
      <c r="M1331" t="str">
        <f t="shared" si="20"/>
        <v>CO₂Air_Travel_NZ_Domestic</v>
      </c>
    </row>
    <row r="1332" spans="1:13" x14ac:dyDescent="0.25">
      <c r="A1332">
        <v>3</v>
      </c>
      <c r="B1332" t="s">
        <v>2221</v>
      </c>
      <c r="C1332" t="s">
        <v>2493</v>
      </c>
      <c r="D1332" t="s">
        <v>2494</v>
      </c>
      <c r="E1332" t="s">
        <v>2495</v>
      </c>
      <c r="G1332" t="s">
        <v>2496</v>
      </c>
      <c r="H1332" t="s">
        <v>91</v>
      </c>
      <c r="I1332" t="s">
        <v>1708</v>
      </c>
      <c r="J1332" s="99">
        <v>2.2274699999999999E-5</v>
      </c>
      <c r="K1332" t="s">
        <v>2497</v>
      </c>
      <c r="L1332" t="s">
        <v>1529</v>
      </c>
      <c r="M1332" t="str">
        <f t="shared" si="20"/>
        <v>CH₄Air_Travel_NZ_Domestic</v>
      </c>
    </row>
    <row r="1333" spans="1:13" x14ac:dyDescent="0.25">
      <c r="A1333">
        <v>3</v>
      </c>
      <c r="B1333" t="s">
        <v>2221</v>
      </c>
      <c r="C1333" t="s">
        <v>2493</v>
      </c>
      <c r="D1333" t="s">
        <v>2494</v>
      </c>
      <c r="E1333" t="s">
        <v>2495</v>
      </c>
      <c r="G1333" t="s">
        <v>2496</v>
      </c>
      <c r="H1333" t="s">
        <v>91</v>
      </c>
      <c r="I1333" t="s">
        <v>1709</v>
      </c>
      <c r="J1333" s="99">
        <v>8.4325540000000003E-4</v>
      </c>
      <c r="K1333" t="s">
        <v>2497</v>
      </c>
      <c r="L1333" t="s">
        <v>1529</v>
      </c>
      <c r="M1333" t="str">
        <f t="shared" si="20"/>
        <v>N₂OAir_Travel_NZ_Domestic</v>
      </c>
    </row>
    <row r="1334" spans="1:13" x14ac:dyDescent="0.25">
      <c r="A1334">
        <v>3</v>
      </c>
      <c r="B1334" t="s">
        <v>2221</v>
      </c>
      <c r="C1334" t="s">
        <v>2493</v>
      </c>
      <c r="D1334" t="s">
        <v>2494</v>
      </c>
      <c r="E1334" t="s">
        <v>2495</v>
      </c>
      <c r="G1334" t="s">
        <v>2498</v>
      </c>
      <c r="H1334" t="s">
        <v>91</v>
      </c>
      <c r="I1334" t="s">
        <v>1705</v>
      </c>
      <c r="J1334" s="99">
        <v>0.1766407592</v>
      </c>
      <c r="K1334" t="s">
        <v>2499</v>
      </c>
      <c r="L1334" t="s">
        <v>1530</v>
      </c>
      <c r="M1334" t="str">
        <f t="shared" si="20"/>
        <v>CO₂-eAir_Travel_NZ_Domestic_L</v>
      </c>
    </row>
    <row r="1335" spans="1:13" x14ac:dyDescent="0.25">
      <c r="A1335">
        <v>3</v>
      </c>
      <c r="B1335" t="s">
        <v>2221</v>
      </c>
      <c r="C1335" t="s">
        <v>2493</v>
      </c>
      <c r="D1335" t="s">
        <v>2494</v>
      </c>
      <c r="E1335" t="s">
        <v>2495</v>
      </c>
      <c r="G1335" t="s">
        <v>2498</v>
      </c>
      <c r="H1335" t="s">
        <v>91</v>
      </c>
      <c r="I1335" t="s">
        <v>1707</v>
      </c>
      <c r="J1335" s="99">
        <v>0.17585382560000001</v>
      </c>
      <c r="K1335" t="s">
        <v>2499</v>
      </c>
      <c r="L1335" t="s">
        <v>1530</v>
      </c>
      <c r="M1335" t="str">
        <f t="shared" si="20"/>
        <v>CO₂Air_Travel_NZ_Domestic_L</v>
      </c>
    </row>
    <row r="1336" spans="1:13" x14ac:dyDescent="0.25">
      <c r="A1336">
        <v>3</v>
      </c>
      <c r="B1336" t="s">
        <v>2221</v>
      </c>
      <c r="C1336" t="s">
        <v>2493</v>
      </c>
      <c r="D1336" t="s">
        <v>2494</v>
      </c>
      <c r="E1336" t="s">
        <v>2495</v>
      </c>
      <c r="G1336" t="s">
        <v>2498</v>
      </c>
      <c r="H1336" t="s">
        <v>91</v>
      </c>
      <c r="I1336" t="s">
        <v>1708</v>
      </c>
      <c r="J1336" s="99">
        <v>2.0251999999999999E-5</v>
      </c>
      <c r="K1336" t="s">
        <v>2499</v>
      </c>
      <c r="L1336" t="s">
        <v>1530</v>
      </c>
      <c r="M1336" t="str">
        <f t="shared" si="20"/>
        <v>CH₄Air_Travel_NZ_Domestic_L</v>
      </c>
    </row>
    <row r="1337" spans="1:13" x14ac:dyDescent="0.25">
      <c r="A1337">
        <v>3</v>
      </c>
      <c r="B1337" t="s">
        <v>2221</v>
      </c>
      <c r="C1337" t="s">
        <v>2493</v>
      </c>
      <c r="D1337" t="s">
        <v>2494</v>
      </c>
      <c r="E1337" t="s">
        <v>2495</v>
      </c>
      <c r="G1337" t="s">
        <v>2498</v>
      </c>
      <c r="H1337" t="s">
        <v>91</v>
      </c>
      <c r="I1337" t="s">
        <v>1709</v>
      </c>
      <c r="J1337" s="99">
        <v>7.6668169999999998E-4</v>
      </c>
      <c r="K1337" t="s">
        <v>2499</v>
      </c>
      <c r="L1337" t="s">
        <v>1530</v>
      </c>
      <c r="M1337" t="str">
        <f t="shared" si="20"/>
        <v>N₂OAir_Travel_NZ_Domestic_L</v>
      </c>
    </row>
    <row r="1338" spans="1:13" x14ac:dyDescent="0.25">
      <c r="A1338">
        <v>3</v>
      </c>
      <c r="B1338" t="s">
        <v>2221</v>
      </c>
      <c r="C1338" t="s">
        <v>2493</v>
      </c>
      <c r="D1338" t="s">
        <v>2494</v>
      </c>
      <c r="E1338" t="s">
        <v>2495</v>
      </c>
      <c r="G1338" t="s">
        <v>2500</v>
      </c>
      <c r="H1338" t="s">
        <v>91</v>
      </c>
      <c r="I1338" t="s">
        <v>1705</v>
      </c>
      <c r="J1338" s="99">
        <v>0.2031152396</v>
      </c>
      <c r="K1338" t="s">
        <v>2501</v>
      </c>
      <c r="L1338" t="s">
        <v>1531</v>
      </c>
      <c r="M1338" t="str">
        <f t="shared" si="20"/>
        <v>CO₂-eAir_Travel_NZ_Domestic_M</v>
      </c>
    </row>
    <row r="1339" spans="1:13" x14ac:dyDescent="0.25">
      <c r="A1339">
        <v>3</v>
      </c>
      <c r="B1339" t="s">
        <v>2221</v>
      </c>
      <c r="C1339" t="s">
        <v>2493</v>
      </c>
      <c r="D1339" t="s">
        <v>2494</v>
      </c>
      <c r="E1339" t="s">
        <v>2495</v>
      </c>
      <c r="G1339" t="s">
        <v>2500</v>
      </c>
      <c r="H1339" t="s">
        <v>91</v>
      </c>
      <c r="I1339" t="s">
        <v>1707</v>
      </c>
      <c r="J1339" s="99">
        <v>0.2022103623</v>
      </c>
      <c r="K1339" t="s">
        <v>2501</v>
      </c>
      <c r="L1339" t="s">
        <v>1531</v>
      </c>
      <c r="M1339" t="str">
        <f t="shared" si="20"/>
        <v>CO₂Air_Travel_NZ_Domestic_M</v>
      </c>
    </row>
    <row r="1340" spans="1:13" x14ac:dyDescent="0.25">
      <c r="A1340">
        <v>3</v>
      </c>
      <c r="B1340" t="s">
        <v>2221</v>
      </c>
      <c r="C1340" t="s">
        <v>2493</v>
      </c>
      <c r="D1340" t="s">
        <v>2494</v>
      </c>
      <c r="E1340" t="s">
        <v>2495</v>
      </c>
      <c r="G1340" t="s">
        <v>2500</v>
      </c>
      <c r="H1340" t="s">
        <v>91</v>
      </c>
      <c r="I1340" t="s">
        <v>1708</v>
      </c>
      <c r="J1340" s="99">
        <v>2.32873E-5</v>
      </c>
      <c r="K1340" t="s">
        <v>2501</v>
      </c>
      <c r="L1340" t="s">
        <v>1531</v>
      </c>
      <c r="M1340" t="str">
        <f t="shared" si="20"/>
        <v>CH₄Air_Travel_NZ_Domestic_M</v>
      </c>
    </row>
    <row r="1341" spans="1:13" x14ac:dyDescent="0.25">
      <c r="A1341">
        <v>3</v>
      </c>
      <c r="B1341" t="s">
        <v>2221</v>
      </c>
      <c r="C1341" t="s">
        <v>2493</v>
      </c>
      <c r="D1341" t="s">
        <v>2494</v>
      </c>
      <c r="E1341" t="s">
        <v>2495</v>
      </c>
      <c r="G1341" t="s">
        <v>2500</v>
      </c>
      <c r="H1341" t="s">
        <v>91</v>
      </c>
      <c r="I1341" t="s">
        <v>1709</v>
      </c>
      <c r="J1341" s="99">
        <v>8.8159000000000002E-4</v>
      </c>
      <c r="K1341" t="s">
        <v>2501</v>
      </c>
      <c r="L1341" t="s">
        <v>1531</v>
      </c>
      <c r="M1341" t="str">
        <f t="shared" si="20"/>
        <v>N₂OAir_Travel_NZ_Domestic_M</v>
      </c>
    </row>
    <row r="1342" spans="1:13" x14ac:dyDescent="0.25">
      <c r="A1342">
        <v>3</v>
      </c>
      <c r="B1342" t="s">
        <v>2221</v>
      </c>
      <c r="C1342" t="s">
        <v>2493</v>
      </c>
      <c r="D1342" t="s">
        <v>2494</v>
      </c>
      <c r="E1342" t="s">
        <v>2495</v>
      </c>
      <c r="G1342" t="s">
        <v>2502</v>
      </c>
      <c r="H1342" t="s">
        <v>91</v>
      </c>
      <c r="I1342" t="s">
        <v>1705</v>
      </c>
      <c r="J1342" s="99">
        <v>0.59083809949999999</v>
      </c>
      <c r="K1342" t="s">
        <v>2503</v>
      </c>
      <c r="L1342" t="s">
        <v>1532</v>
      </c>
      <c r="M1342" t="str">
        <f t="shared" si="20"/>
        <v>CO₂-eAir_Travel_NZ_Domestic_S</v>
      </c>
    </row>
    <row r="1343" spans="1:13" x14ac:dyDescent="0.25">
      <c r="A1343">
        <v>3</v>
      </c>
      <c r="B1343" t="s">
        <v>2221</v>
      </c>
      <c r="C1343" t="s">
        <v>2493</v>
      </c>
      <c r="D1343" t="s">
        <v>2494</v>
      </c>
      <c r="E1343" t="s">
        <v>2495</v>
      </c>
      <c r="G1343" t="s">
        <v>2502</v>
      </c>
      <c r="H1343" t="s">
        <v>91</v>
      </c>
      <c r="I1343" t="s">
        <v>1707</v>
      </c>
      <c r="J1343" s="99">
        <v>0.57891230770000002</v>
      </c>
      <c r="K1343" t="s">
        <v>2503</v>
      </c>
      <c r="L1343" t="s">
        <v>1532</v>
      </c>
      <c r="M1343" t="str">
        <f t="shared" si="20"/>
        <v>CO₂Air_Travel_NZ_Domestic_S</v>
      </c>
    </row>
    <row r="1344" spans="1:13" x14ac:dyDescent="0.25">
      <c r="A1344">
        <v>3</v>
      </c>
      <c r="B1344" t="s">
        <v>2221</v>
      </c>
      <c r="C1344" t="s">
        <v>2493</v>
      </c>
      <c r="D1344" t="s">
        <v>2494</v>
      </c>
      <c r="E1344" t="s">
        <v>2495</v>
      </c>
      <c r="G1344" t="s">
        <v>2502</v>
      </c>
      <c r="H1344" t="s">
        <v>91</v>
      </c>
      <c r="I1344" t="s">
        <v>1708</v>
      </c>
      <c r="J1344" s="99">
        <v>2.8841628999999999E-3</v>
      </c>
      <c r="K1344" t="s">
        <v>2503</v>
      </c>
      <c r="L1344" t="s">
        <v>1532</v>
      </c>
      <c r="M1344" t="str">
        <f t="shared" si="20"/>
        <v>CH₄Air_Travel_NZ_Domestic_S</v>
      </c>
    </row>
    <row r="1345" spans="1:13" x14ac:dyDescent="0.25">
      <c r="A1345">
        <v>3</v>
      </c>
      <c r="B1345" t="s">
        <v>2221</v>
      </c>
      <c r="C1345" t="s">
        <v>2493</v>
      </c>
      <c r="D1345" t="s">
        <v>2494</v>
      </c>
      <c r="E1345" t="s">
        <v>2495</v>
      </c>
      <c r="G1345" t="s">
        <v>2502</v>
      </c>
      <c r="H1345" t="s">
        <v>91</v>
      </c>
      <c r="I1345" t="s">
        <v>1709</v>
      </c>
      <c r="J1345" s="99">
        <v>9.0416290000000007E-3</v>
      </c>
      <c r="K1345" t="s">
        <v>2503</v>
      </c>
      <c r="L1345" t="s">
        <v>1532</v>
      </c>
      <c r="M1345" t="str">
        <f t="shared" si="20"/>
        <v>N₂OAir_Travel_NZ_Domestic_S</v>
      </c>
    </row>
    <row r="1346" spans="1:13" x14ac:dyDescent="0.25">
      <c r="A1346">
        <v>3</v>
      </c>
      <c r="B1346" t="s">
        <v>2221</v>
      </c>
      <c r="C1346" t="s">
        <v>2493</v>
      </c>
      <c r="D1346" t="s">
        <v>2504</v>
      </c>
      <c r="E1346" t="s">
        <v>2495</v>
      </c>
      <c r="G1346" t="s">
        <v>2496</v>
      </c>
      <c r="H1346" t="s">
        <v>91</v>
      </c>
      <c r="I1346" t="s">
        <v>1705</v>
      </c>
      <c r="J1346" s="99">
        <v>0.1146405571</v>
      </c>
      <c r="K1346" t="s">
        <v>2505</v>
      </c>
      <c r="L1346" t="s">
        <v>1529</v>
      </c>
      <c r="M1346" t="str">
        <f t="shared" si="20"/>
        <v>CO₂-eAir_Travel_NZ_Domestic</v>
      </c>
    </row>
    <row r="1347" spans="1:13" x14ac:dyDescent="0.25">
      <c r="A1347">
        <v>3</v>
      </c>
      <c r="B1347" t="s">
        <v>2221</v>
      </c>
      <c r="C1347" t="s">
        <v>2493</v>
      </c>
      <c r="D1347" t="s">
        <v>2504</v>
      </c>
      <c r="E1347" t="s">
        <v>2495</v>
      </c>
      <c r="G1347" t="s">
        <v>2496</v>
      </c>
      <c r="H1347" t="s">
        <v>91</v>
      </c>
      <c r="I1347" t="s">
        <v>1707</v>
      </c>
      <c r="J1347" s="99">
        <v>0.1137750271</v>
      </c>
      <c r="K1347" t="s">
        <v>2505</v>
      </c>
      <c r="L1347" t="s">
        <v>1529</v>
      </c>
      <c r="M1347" t="str">
        <f t="shared" ref="M1347:M1410" si="21">I1347&amp;L1347</f>
        <v>CO₂Air_Travel_NZ_Domestic</v>
      </c>
    </row>
    <row r="1348" spans="1:13" x14ac:dyDescent="0.25">
      <c r="A1348">
        <v>3</v>
      </c>
      <c r="B1348" t="s">
        <v>2221</v>
      </c>
      <c r="C1348" t="s">
        <v>2493</v>
      </c>
      <c r="D1348" t="s">
        <v>2504</v>
      </c>
      <c r="E1348" t="s">
        <v>2495</v>
      </c>
      <c r="G1348" t="s">
        <v>2496</v>
      </c>
      <c r="H1348" t="s">
        <v>91</v>
      </c>
      <c r="I1348" t="s">
        <v>1708</v>
      </c>
      <c r="J1348" s="99">
        <v>2.2274699999999999E-5</v>
      </c>
      <c r="K1348" t="s">
        <v>2505</v>
      </c>
      <c r="L1348" t="s">
        <v>1529</v>
      </c>
      <c r="M1348" t="str">
        <f t="shared" si="21"/>
        <v>CH₄Air_Travel_NZ_Domestic</v>
      </c>
    </row>
    <row r="1349" spans="1:13" x14ac:dyDescent="0.25">
      <c r="A1349">
        <v>3</v>
      </c>
      <c r="B1349" t="s">
        <v>2221</v>
      </c>
      <c r="C1349" t="s">
        <v>2493</v>
      </c>
      <c r="D1349" t="s">
        <v>2504</v>
      </c>
      <c r="E1349" t="s">
        <v>2495</v>
      </c>
      <c r="G1349" t="s">
        <v>2496</v>
      </c>
      <c r="H1349" t="s">
        <v>91</v>
      </c>
      <c r="I1349" t="s">
        <v>1709</v>
      </c>
      <c r="J1349" s="99">
        <v>8.4325540000000003E-4</v>
      </c>
      <c r="K1349" t="s">
        <v>2505</v>
      </c>
      <c r="L1349" t="s">
        <v>1529</v>
      </c>
      <c r="M1349" t="str">
        <f t="shared" si="21"/>
        <v>N₂OAir_Travel_NZ_Domestic</v>
      </c>
    </row>
    <row r="1350" spans="1:13" x14ac:dyDescent="0.25">
      <c r="A1350">
        <v>3</v>
      </c>
      <c r="B1350" t="s">
        <v>2221</v>
      </c>
      <c r="C1350" t="s">
        <v>2493</v>
      </c>
      <c r="D1350" t="s">
        <v>2504</v>
      </c>
      <c r="E1350" t="s">
        <v>2495</v>
      </c>
      <c r="G1350" t="s">
        <v>2498</v>
      </c>
      <c r="H1350" t="s">
        <v>91</v>
      </c>
      <c r="I1350" t="s">
        <v>1705</v>
      </c>
      <c r="J1350" s="99">
        <v>0.1042303604</v>
      </c>
      <c r="K1350" t="s">
        <v>2506</v>
      </c>
      <c r="L1350" t="s">
        <v>1530</v>
      </c>
      <c r="M1350" t="str">
        <f t="shared" si="21"/>
        <v>CO₂-eAir_Travel_NZ_Domestic_L</v>
      </c>
    </row>
    <row r="1351" spans="1:13" x14ac:dyDescent="0.25">
      <c r="A1351">
        <v>3</v>
      </c>
      <c r="B1351" t="s">
        <v>2221</v>
      </c>
      <c r="C1351" t="s">
        <v>2493</v>
      </c>
      <c r="D1351" t="s">
        <v>2504</v>
      </c>
      <c r="E1351" t="s">
        <v>2495</v>
      </c>
      <c r="G1351" t="s">
        <v>2498</v>
      </c>
      <c r="H1351" t="s">
        <v>91</v>
      </c>
      <c r="I1351" t="s">
        <v>1707</v>
      </c>
      <c r="J1351" s="99">
        <v>0.1034434268</v>
      </c>
      <c r="K1351" t="s">
        <v>2506</v>
      </c>
      <c r="L1351" t="s">
        <v>1530</v>
      </c>
      <c r="M1351" t="str">
        <f t="shared" si="21"/>
        <v>CO₂Air_Travel_NZ_Domestic_L</v>
      </c>
    </row>
    <row r="1352" spans="1:13" x14ac:dyDescent="0.25">
      <c r="A1352">
        <v>3</v>
      </c>
      <c r="B1352" t="s">
        <v>2221</v>
      </c>
      <c r="C1352" t="s">
        <v>2493</v>
      </c>
      <c r="D1352" t="s">
        <v>2504</v>
      </c>
      <c r="E1352" t="s">
        <v>2495</v>
      </c>
      <c r="G1352" t="s">
        <v>2498</v>
      </c>
      <c r="H1352" t="s">
        <v>91</v>
      </c>
      <c r="I1352" t="s">
        <v>1708</v>
      </c>
      <c r="J1352" s="99">
        <v>2.0251999999999999E-5</v>
      </c>
      <c r="K1352" t="s">
        <v>2506</v>
      </c>
      <c r="L1352" t="s">
        <v>1530</v>
      </c>
      <c r="M1352" t="str">
        <f t="shared" si="21"/>
        <v>CH₄Air_Travel_NZ_Domestic_L</v>
      </c>
    </row>
    <row r="1353" spans="1:13" x14ac:dyDescent="0.25">
      <c r="A1353">
        <v>3</v>
      </c>
      <c r="B1353" t="s">
        <v>2221</v>
      </c>
      <c r="C1353" t="s">
        <v>2493</v>
      </c>
      <c r="D1353" t="s">
        <v>2504</v>
      </c>
      <c r="E1353" t="s">
        <v>2495</v>
      </c>
      <c r="G1353" t="s">
        <v>2498</v>
      </c>
      <c r="H1353" t="s">
        <v>91</v>
      </c>
      <c r="I1353" t="s">
        <v>1709</v>
      </c>
      <c r="J1353" s="99">
        <v>7.6668169999999998E-4</v>
      </c>
      <c r="K1353" t="s">
        <v>2506</v>
      </c>
      <c r="L1353" t="s">
        <v>1530</v>
      </c>
      <c r="M1353" t="str">
        <f t="shared" si="21"/>
        <v>N₂OAir_Travel_NZ_Domestic_L</v>
      </c>
    </row>
    <row r="1354" spans="1:13" x14ac:dyDescent="0.25">
      <c r="A1354">
        <v>3</v>
      </c>
      <c r="B1354" t="s">
        <v>2221</v>
      </c>
      <c r="C1354" t="s">
        <v>2493</v>
      </c>
      <c r="D1354" t="s">
        <v>2504</v>
      </c>
      <c r="E1354" t="s">
        <v>2495</v>
      </c>
      <c r="G1354" t="s">
        <v>2500</v>
      </c>
      <c r="H1354" t="s">
        <v>91</v>
      </c>
      <c r="I1354" t="s">
        <v>1705</v>
      </c>
      <c r="J1354" s="99">
        <v>0.11985214919999999</v>
      </c>
      <c r="K1354" t="s">
        <v>2507</v>
      </c>
      <c r="L1354" t="s">
        <v>1531</v>
      </c>
      <c r="M1354" t="str">
        <f t="shared" si="21"/>
        <v>CO₂-eAir_Travel_NZ_Domestic_M</v>
      </c>
    </row>
    <row r="1355" spans="1:13" x14ac:dyDescent="0.25">
      <c r="A1355">
        <v>3</v>
      </c>
      <c r="B1355" t="s">
        <v>2221</v>
      </c>
      <c r="C1355" t="s">
        <v>2493</v>
      </c>
      <c r="D1355" t="s">
        <v>2504</v>
      </c>
      <c r="E1355" t="s">
        <v>2495</v>
      </c>
      <c r="G1355" t="s">
        <v>2500</v>
      </c>
      <c r="H1355" t="s">
        <v>91</v>
      </c>
      <c r="I1355" t="s">
        <v>1707</v>
      </c>
      <c r="J1355" s="99">
        <v>0.1189472719</v>
      </c>
      <c r="K1355" t="s">
        <v>2507</v>
      </c>
      <c r="L1355" t="s">
        <v>1531</v>
      </c>
      <c r="M1355" t="str">
        <f t="shared" si="21"/>
        <v>CO₂Air_Travel_NZ_Domestic_M</v>
      </c>
    </row>
    <row r="1356" spans="1:13" x14ac:dyDescent="0.25">
      <c r="A1356">
        <v>3</v>
      </c>
      <c r="B1356" t="s">
        <v>2221</v>
      </c>
      <c r="C1356" t="s">
        <v>2493</v>
      </c>
      <c r="D1356" t="s">
        <v>2504</v>
      </c>
      <c r="E1356" t="s">
        <v>2495</v>
      </c>
      <c r="G1356" t="s">
        <v>2500</v>
      </c>
      <c r="H1356" t="s">
        <v>91</v>
      </c>
      <c r="I1356" t="s">
        <v>1708</v>
      </c>
      <c r="J1356" s="99">
        <v>2.32873E-5</v>
      </c>
      <c r="K1356" t="s">
        <v>2507</v>
      </c>
      <c r="L1356" t="s">
        <v>1531</v>
      </c>
      <c r="M1356" t="str">
        <f t="shared" si="21"/>
        <v>CH₄Air_Travel_NZ_Domestic_M</v>
      </c>
    </row>
    <row r="1357" spans="1:13" x14ac:dyDescent="0.25">
      <c r="A1357">
        <v>3</v>
      </c>
      <c r="B1357" t="s">
        <v>2221</v>
      </c>
      <c r="C1357" t="s">
        <v>2493</v>
      </c>
      <c r="D1357" t="s">
        <v>2504</v>
      </c>
      <c r="E1357" t="s">
        <v>2495</v>
      </c>
      <c r="G1357" t="s">
        <v>2500</v>
      </c>
      <c r="H1357" t="s">
        <v>91</v>
      </c>
      <c r="I1357" t="s">
        <v>1709</v>
      </c>
      <c r="J1357" s="99">
        <v>8.8159000000000002E-4</v>
      </c>
      <c r="K1357" t="s">
        <v>2507</v>
      </c>
      <c r="L1357" t="s">
        <v>1531</v>
      </c>
      <c r="M1357" t="str">
        <f t="shared" si="21"/>
        <v>N₂OAir_Travel_NZ_Domestic_M</v>
      </c>
    </row>
    <row r="1358" spans="1:13" x14ac:dyDescent="0.25">
      <c r="A1358">
        <v>3</v>
      </c>
      <c r="B1358" t="s">
        <v>2221</v>
      </c>
      <c r="C1358" t="s">
        <v>2493</v>
      </c>
      <c r="D1358" t="s">
        <v>2504</v>
      </c>
      <c r="E1358" t="s">
        <v>2495</v>
      </c>
      <c r="G1358" t="s">
        <v>2502</v>
      </c>
      <c r="H1358" t="s">
        <v>91</v>
      </c>
      <c r="I1358" t="s">
        <v>1705</v>
      </c>
      <c r="J1358" s="99">
        <v>0.35246244339999999</v>
      </c>
      <c r="K1358" t="s">
        <v>2508</v>
      </c>
      <c r="L1358" t="s">
        <v>1532</v>
      </c>
      <c r="M1358" t="str">
        <f t="shared" si="21"/>
        <v>CO₂-eAir_Travel_NZ_Domestic_S</v>
      </c>
    </row>
    <row r="1359" spans="1:13" x14ac:dyDescent="0.25">
      <c r="A1359">
        <v>3</v>
      </c>
      <c r="B1359" t="s">
        <v>2221</v>
      </c>
      <c r="C1359" t="s">
        <v>2493</v>
      </c>
      <c r="D1359" t="s">
        <v>2504</v>
      </c>
      <c r="E1359" t="s">
        <v>2495</v>
      </c>
      <c r="G1359" t="s">
        <v>2502</v>
      </c>
      <c r="H1359" t="s">
        <v>91</v>
      </c>
      <c r="I1359" t="s">
        <v>1707</v>
      </c>
      <c r="J1359" s="99">
        <v>0.34053665160000002</v>
      </c>
      <c r="K1359" t="s">
        <v>2508</v>
      </c>
      <c r="L1359" t="s">
        <v>1532</v>
      </c>
      <c r="M1359" t="str">
        <f t="shared" si="21"/>
        <v>CO₂Air_Travel_NZ_Domestic_S</v>
      </c>
    </row>
    <row r="1360" spans="1:13" x14ac:dyDescent="0.25">
      <c r="A1360">
        <v>3</v>
      </c>
      <c r="B1360" t="s">
        <v>2221</v>
      </c>
      <c r="C1360" t="s">
        <v>2493</v>
      </c>
      <c r="D1360" t="s">
        <v>2504</v>
      </c>
      <c r="E1360" t="s">
        <v>2495</v>
      </c>
      <c r="G1360" t="s">
        <v>2502</v>
      </c>
      <c r="H1360" t="s">
        <v>91</v>
      </c>
      <c r="I1360" t="s">
        <v>1708</v>
      </c>
      <c r="J1360" s="99">
        <v>2.8841628999999999E-3</v>
      </c>
      <c r="K1360" t="s">
        <v>2508</v>
      </c>
      <c r="L1360" t="s">
        <v>1532</v>
      </c>
      <c r="M1360" t="str">
        <f t="shared" si="21"/>
        <v>CH₄Air_Travel_NZ_Domestic_S</v>
      </c>
    </row>
    <row r="1361" spans="1:13" x14ac:dyDescent="0.25">
      <c r="A1361">
        <v>3</v>
      </c>
      <c r="B1361" t="s">
        <v>2221</v>
      </c>
      <c r="C1361" t="s">
        <v>2493</v>
      </c>
      <c r="D1361" t="s">
        <v>2504</v>
      </c>
      <c r="E1361" t="s">
        <v>2495</v>
      </c>
      <c r="G1361" t="s">
        <v>2502</v>
      </c>
      <c r="H1361" t="s">
        <v>91</v>
      </c>
      <c r="I1361" t="s">
        <v>1709</v>
      </c>
      <c r="J1361" s="99">
        <v>9.0416290000000007E-3</v>
      </c>
      <c r="K1361" t="s">
        <v>2508</v>
      </c>
      <c r="L1361" t="s">
        <v>1532</v>
      </c>
      <c r="M1361" t="str">
        <f t="shared" si="21"/>
        <v>N₂OAir_Travel_NZ_Domestic_S</v>
      </c>
    </row>
    <row r="1362" spans="1:13" x14ac:dyDescent="0.25">
      <c r="A1362">
        <v>3</v>
      </c>
      <c r="B1362" t="s">
        <v>2221</v>
      </c>
      <c r="C1362" t="s">
        <v>2509</v>
      </c>
      <c r="D1362" t="s">
        <v>2494</v>
      </c>
      <c r="E1362" t="s">
        <v>2510</v>
      </c>
      <c r="G1362" t="s">
        <v>2511</v>
      </c>
      <c r="H1362" t="s">
        <v>91</v>
      </c>
      <c r="I1362" t="s">
        <v>1705</v>
      </c>
      <c r="J1362" s="99">
        <v>0.1534470389</v>
      </c>
      <c r="K1362" t="s">
        <v>2512</v>
      </c>
      <c r="L1362" t="s">
        <v>2513</v>
      </c>
      <c r="M1362" t="str">
        <f t="shared" si="21"/>
        <v>CO₂-eAir_Travel_NZ_Short Haul</v>
      </c>
    </row>
    <row r="1363" spans="1:13" x14ac:dyDescent="0.25">
      <c r="A1363">
        <v>3</v>
      </c>
      <c r="B1363" t="s">
        <v>2221</v>
      </c>
      <c r="C1363" t="s">
        <v>2509</v>
      </c>
      <c r="D1363" t="s">
        <v>2494</v>
      </c>
      <c r="E1363" t="s">
        <v>2510</v>
      </c>
      <c r="G1363" t="s">
        <v>2511</v>
      </c>
      <c r="H1363" t="s">
        <v>91</v>
      </c>
      <c r="I1363" t="s">
        <v>1707</v>
      </c>
      <c r="J1363" s="99">
        <v>0.15276000000000001</v>
      </c>
      <c r="K1363" t="s">
        <v>2512</v>
      </c>
      <c r="L1363" t="s">
        <v>2513</v>
      </c>
      <c r="M1363" t="str">
        <f t="shared" si="21"/>
        <v>CO₂Air_Travel_NZ_Short Haul</v>
      </c>
    </row>
    <row r="1364" spans="1:13" x14ac:dyDescent="0.25">
      <c r="A1364">
        <v>3</v>
      </c>
      <c r="B1364" t="s">
        <v>2221</v>
      </c>
      <c r="C1364" t="s">
        <v>2509</v>
      </c>
      <c r="D1364" t="s">
        <v>2494</v>
      </c>
      <c r="E1364" t="s">
        <v>2510</v>
      </c>
      <c r="G1364" t="s">
        <v>2511</v>
      </c>
      <c r="H1364" t="s">
        <v>91</v>
      </c>
      <c r="I1364" t="s">
        <v>1708</v>
      </c>
      <c r="J1364" s="99">
        <v>1.1199999999999999E-5</v>
      </c>
      <c r="K1364" t="s">
        <v>2512</v>
      </c>
      <c r="L1364" t="s">
        <v>2513</v>
      </c>
      <c r="M1364" t="str">
        <f t="shared" si="21"/>
        <v>CH₄Air_Travel_NZ_Short Haul</v>
      </c>
    </row>
    <row r="1365" spans="1:13" x14ac:dyDescent="0.25">
      <c r="A1365">
        <v>3</v>
      </c>
      <c r="B1365" t="s">
        <v>2221</v>
      </c>
      <c r="C1365" t="s">
        <v>2509</v>
      </c>
      <c r="D1365" t="s">
        <v>2494</v>
      </c>
      <c r="E1365" t="s">
        <v>2510</v>
      </c>
      <c r="G1365" t="s">
        <v>2511</v>
      </c>
      <c r="H1365" t="s">
        <v>91</v>
      </c>
      <c r="I1365" t="s">
        <v>1709</v>
      </c>
      <c r="J1365" s="99">
        <v>6.7583889999999998E-4</v>
      </c>
      <c r="K1365" t="s">
        <v>2512</v>
      </c>
      <c r="L1365" t="s">
        <v>2513</v>
      </c>
      <c r="M1365" t="str">
        <f t="shared" si="21"/>
        <v>N₂OAir_Travel_NZ_Short Haul</v>
      </c>
    </row>
    <row r="1366" spans="1:13" x14ac:dyDescent="0.25">
      <c r="A1366">
        <v>3</v>
      </c>
      <c r="B1366" t="s">
        <v>2221</v>
      </c>
      <c r="C1366" t="s">
        <v>2509</v>
      </c>
      <c r="D1366" t="s">
        <v>2494</v>
      </c>
      <c r="E1366" t="s">
        <v>2510</v>
      </c>
      <c r="G1366" t="s">
        <v>2514</v>
      </c>
      <c r="H1366" t="s">
        <v>91</v>
      </c>
      <c r="I1366" t="s">
        <v>1705</v>
      </c>
      <c r="J1366" s="99">
        <v>0.15093814629999999</v>
      </c>
      <c r="K1366" t="s">
        <v>2515</v>
      </c>
      <c r="L1366" t="s">
        <v>1537</v>
      </c>
      <c r="M1366" t="str">
        <f t="shared" si="21"/>
        <v>CO₂-eAir_Travel_NZ_SH_Econ</v>
      </c>
    </row>
    <row r="1367" spans="1:13" x14ac:dyDescent="0.25">
      <c r="A1367">
        <v>3</v>
      </c>
      <c r="B1367" t="s">
        <v>2221</v>
      </c>
      <c r="C1367" t="s">
        <v>2509</v>
      </c>
      <c r="D1367" t="s">
        <v>2494</v>
      </c>
      <c r="E1367" t="s">
        <v>2510</v>
      </c>
      <c r="G1367" t="s">
        <v>2514</v>
      </c>
      <c r="H1367" t="s">
        <v>91</v>
      </c>
      <c r="I1367" t="s">
        <v>1707</v>
      </c>
      <c r="J1367" s="99">
        <v>0.15026</v>
      </c>
      <c r="K1367" t="s">
        <v>2515</v>
      </c>
      <c r="L1367" t="s">
        <v>1537</v>
      </c>
      <c r="M1367" t="str">
        <f t="shared" si="21"/>
        <v>CO₂Air_Travel_NZ_SH_Econ</v>
      </c>
    </row>
    <row r="1368" spans="1:13" x14ac:dyDescent="0.25">
      <c r="A1368">
        <v>3</v>
      </c>
      <c r="B1368" t="s">
        <v>2221</v>
      </c>
      <c r="C1368" t="s">
        <v>2509</v>
      </c>
      <c r="D1368" t="s">
        <v>2494</v>
      </c>
      <c r="E1368" t="s">
        <v>2510</v>
      </c>
      <c r="G1368" t="s">
        <v>2514</v>
      </c>
      <c r="H1368" t="s">
        <v>91</v>
      </c>
      <c r="I1368" t="s">
        <v>1708</v>
      </c>
      <c r="J1368" s="99">
        <v>1.1199999999999999E-5</v>
      </c>
      <c r="K1368" t="s">
        <v>2515</v>
      </c>
      <c r="L1368" t="s">
        <v>1537</v>
      </c>
      <c r="M1368" t="str">
        <f t="shared" si="21"/>
        <v>CH₄Air_Travel_NZ_SH_Econ</v>
      </c>
    </row>
    <row r="1369" spans="1:13" x14ac:dyDescent="0.25">
      <c r="A1369">
        <v>3</v>
      </c>
      <c r="B1369" t="s">
        <v>2221</v>
      </c>
      <c r="C1369" t="s">
        <v>2509</v>
      </c>
      <c r="D1369" t="s">
        <v>2494</v>
      </c>
      <c r="E1369" t="s">
        <v>2510</v>
      </c>
      <c r="G1369" t="s">
        <v>2514</v>
      </c>
      <c r="H1369" t="s">
        <v>91</v>
      </c>
      <c r="I1369" t="s">
        <v>1709</v>
      </c>
      <c r="J1369" s="99">
        <v>6.6694629999999996E-4</v>
      </c>
      <c r="K1369" t="s">
        <v>2515</v>
      </c>
      <c r="L1369" t="s">
        <v>1537</v>
      </c>
      <c r="M1369" t="str">
        <f t="shared" si="21"/>
        <v>N₂OAir_Travel_NZ_SH_Econ</v>
      </c>
    </row>
    <row r="1370" spans="1:13" x14ac:dyDescent="0.25">
      <c r="A1370">
        <v>3</v>
      </c>
      <c r="B1370" t="s">
        <v>2221</v>
      </c>
      <c r="C1370" t="s">
        <v>2509</v>
      </c>
      <c r="D1370" t="s">
        <v>2494</v>
      </c>
      <c r="E1370" t="s">
        <v>2510</v>
      </c>
      <c r="G1370" t="s">
        <v>2516</v>
      </c>
      <c r="H1370" t="s">
        <v>91</v>
      </c>
      <c r="I1370" t="s">
        <v>1705</v>
      </c>
      <c r="J1370" s="99">
        <v>0.2263971732</v>
      </c>
      <c r="K1370" t="s">
        <v>2517</v>
      </c>
      <c r="L1370" t="s">
        <v>1536</v>
      </c>
      <c r="M1370" t="str">
        <f t="shared" si="21"/>
        <v>CO₂-eAir_Travel_NZ_SH_Bus</v>
      </c>
    </row>
    <row r="1371" spans="1:13" x14ac:dyDescent="0.25">
      <c r="A1371">
        <v>3</v>
      </c>
      <c r="B1371" t="s">
        <v>2221</v>
      </c>
      <c r="C1371" t="s">
        <v>2509</v>
      </c>
      <c r="D1371" t="s">
        <v>2494</v>
      </c>
      <c r="E1371" t="s">
        <v>2510</v>
      </c>
      <c r="G1371" t="s">
        <v>2516</v>
      </c>
      <c r="H1371" t="s">
        <v>91</v>
      </c>
      <c r="I1371" t="s">
        <v>1707</v>
      </c>
      <c r="J1371" s="99">
        <v>0.22539000000000001</v>
      </c>
      <c r="K1371" t="s">
        <v>2517</v>
      </c>
      <c r="L1371" t="s">
        <v>1536</v>
      </c>
      <c r="M1371" t="str">
        <f t="shared" si="21"/>
        <v>CO₂Air_Travel_NZ_SH_Bus</v>
      </c>
    </row>
    <row r="1372" spans="1:13" x14ac:dyDescent="0.25">
      <c r="A1372">
        <v>3</v>
      </c>
      <c r="B1372" t="s">
        <v>2221</v>
      </c>
      <c r="C1372" t="s">
        <v>2509</v>
      </c>
      <c r="D1372" t="s">
        <v>2494</v>
      </c>
      <c r="E1372" t="s">
        <v>2510</v>
      </c>
      <c r="G1372" t="s">
        <v>2516</v>
      </c>
      <c r="H1372" t="s">
        <v>91</v>
      </c>
      <c r="I1372" t="s">
        <v>1708</v>
      </c>
      <c r="J1372" s="99">
        <v>1.1199999999999999E-5</v>
      </c>
      <c r="K1372" t="s">
        <v>2517</v>
      </c>
      <c r="L1372" t="s">
        <v>1536</v>
      </c>
      <c r="M1372" t="str">
        <f t="shared" si="21"/>
        <v>CH₄Air_Travel_NZ_SH_Bus</v>
      </c>
    </row>
    <row r="1373" spans="1:13" x14ac:dyDescent="0.25">
      <c r="A1373">
        <v>3</v>
      </c>
      <c r="B1373" t="s">
        <v>2221</v>
      </c>
      <c r="C1373" t="s">
        <v>2509</v>
      </c>
      <c r="D1373" t="s">
        <v>2494</v>
      </c>
      <c r="E1373" t="s">
        <v>2510</v>
      </c>
      <c r="G1373" t="s">
        <v>2516</v>
      </c>
      <c r="H1373" t="s">
        <v>91</v>
      </c>
      <c r="I1373" t="s">
        <v>1709</v>
      </c>
      <c r="J1373" s="99">
        <v>9.9597319999999989E-4</v>
      </c>
      <c r="K1373" t="s">
        <v>2517</v>
      </c>
      <c r="L1373" t="s">
        <v>1536</v>
      </c>
      <c r="M1373" t="str">
        <f t="shared" si="21"/>
        <v>N₂OAir_Travel_NZ_SH_Bus</v>
      </c>
    </row>
    <row r="1374" spans="1:13" x14ac:dyDescent="0.25">
      <c r="A1374">
        <v>3</v>
      </c>
      <c r="B1374" t="s">
        <v>2221</v>
      </c>
      <c r="C1374" t="s">
        <v>2509</v>
      </c>
      <c r="D1374" t="s">
        <v>2494</v>
      </c>
      <c r="E1374" t="s">
        <v>2518</v>
      </c>
      <c r="G1374" t="s">
        <v>2511</v>
      </c>
      <c r="H1374" t="s">
        <v>91</v>
      </c>
      <c r="I1374" t="s">
        <v>1705</v>
      </c>
      <c r="J1374" s="99">
        <v>0.19298489129999999</v>
      </c>
      <c r="K1374" t="s">
        <v>2519</v>
      </c>
      <c r="L1374" t="s">
        <v>2520</v>
      </c>
      <c r="M1374" t="str">
        <f t="shared" si="21"/>
        <v>CO₂-eAir_Travel_NZ_Long Haul</v>
      </c>
    </row>
    <row r="1375" spans="1:13" x14ac:dyDescent="0.25">
      <c r="A1375">
        <v>3</v>
      </c>
      <c r="B1375" t="s">
        <v>2221</v>
      </c>
      <c r="C1375" t="s">
        <v>2509</v>
      </c>
      <c r="D1375" t="s">
        <v>2494</v>
      </c>
      <c r="E1375" t="s">
        <v>2518</v>
      </c>
      <c r="G1375" t="s">
        <v>2511</v>
      </c>
      <c r="H1375" t="s">
        <v>91</v>
      </c>
      <c r="I1375" t="s">
        <v>1707</v>
      </c>
      <c r="J1375" s="99">
        <v>0.19212000000000001</v>
      </c>
      <c r="K1375" t="s">
        <v>2519</v>
      </c>
      <c r="L1375" t="s">
        <v>2520</v>
      </c>
      <c r="M1375" t="str">
        <f t="shared" si="21"/>
        <v>CO₂Air_Travel_NZ_Long Haul</v>
      </c>
    </row>
    <row r="1376" spans="1:13" x14ac:dyDescent="0.25">
      <c r="A1376">
        <v>3</v>
      </c>
      <c r="B1376" t="s">
        <v>2221</v>
      </c>
      <c r="C1376" t="s">
        <v>2509</v>
      </c>
      <c r="D1376" t="s">
        <v>2494</v>
      </c>
      <c r="E1376" t="s">
        <v>2518</v>
      </c>
      <c r="G1376" t="s">
        <v>2511</v>
      </c>
      <c r="H1376" t="s">
        <v>91</v>
      </c>
      <c r="I1376" t="s">
        <v>1708</v>
      </c>
      <c r="J1376" s="99">
        <v>1.1199999999999999E-5</v>
      </c>
      <c r="K1376" t="s">
        <v>2519</v>
      </c>
      <c r="L1376" t="s">
        <v>2520</v>
      </c>
      <c r="M1376" t="str">
        <f t="shared" si="21"/>
        <v>CH₄Air_Travel_NZ_Long Haul</v>
      </c>
    </row>
    <row r="1377" spans="1:13" x14ac:dyDescent="0.25">
      <c r="A1377">
        <v>3</v>
      </c>
      <c r="B1377" t="s">
        <v>2221</v>
      </c>
      <c r="C1377" t="s">
        <v>2509</v>
      </c>
      <c r="D1377" t="s">
        <v>2494</v>
      </c>
      <c r="E1377" t="s">
        <v>2518</v>
      </c>
      <c r="G1377" t="s">
        <v>2511</v>
      </c>
      <c r="H1377" t="s">
        <v>91</v>
      </c>
      <c r="I1377" t="s">
        <v>1709</v>
      </c>
      <c r="J1377" s="99">
        <v>8.5369129999999995E-4</v>
      </c>
      <c r="K1377" t="s">
        <v>2519</v>
      </c>
      <c r="L1377" t="s">
        <v>2520</v>
      </c>
      <c r="M1377" t="str">
        <f t="shared" si="21"/>
        <v>N₂OAir_Travel_NZ_Long Haul</v>
      </c>
    </row>
    <row r="1378" spans="1:13" x14ac:dyDescent="0.25">
      <c r="A1378">
        <v>3</v>
      </c>
      <c r="B1378" t="s">
        <v>2221</v>
      </c>
      <c r="C1378" t="s">
        <v>2509</v>
      </c>
      <c r="D1378" t="s">
        <v>2494</v>
      </c>
      <c r="E1378" t="s">
        <v>2518</v>
      </c>
      <c r="G1378" t="s">
        <v>2514</v>
      </c>
      <c r="H1378" t="s">
        <v>91</v>
      </c>
      <c r="I1378" t="s">
        <v>1705</v>
      </c>
      <c r="J1378" s="99">
        <v>0.14779036109999999</v>
      </c>
      <c r="K1378" t="s">
        <v>2521</v>
      </c>
      <c r="L1378" t="s">
        <v>1534</v>
      </c>
      <c r="M1378" t="str">
        <f t="shared" si="21"/>
        <v>CO₂-eAir_Travel_NZ_LH_Econ</v>
      </c>
    </row>
    <row r="1379" spans="1:13" x14ac:dyDescent="0.25">
      <c r="A1379">
        <v>3</v>
      </c>
      <c r="B1379" t="s">
        <v>2221</v>
      </c>
      <c r="C1379" t="s">
        <v>2509</v>
      </c>
      <c r="D1379" t="s">
        <v>2494</v>
      </c>
      <c r="E1379" t="s">
        <v>2518</v>
      </c>
      <c r="G1379" t="s">
        <v>2514</v>
      </c>
      <c r="H1379" t="s">
        <v>91</v>
      </c>
      <c r="I1379" t="s">
        <v>1707</v>
      </c>
      <c r="J1379" s="99">
        <v>0.14713000000000001</v>
      </c>
      <c r="K1379" t="s">
        <v>2521</v>
      </c>
      <c r="L1379" t="s">
        <v>1534</v>
      </c>
      <c r="M1379" t="str">
        <f t="shared" si="21"/>
        <v>CO₂Air_Travel_NZ_LH_Econ</v>
      </c>
    </row>
    <row r="1380" spans="1:13" x14ac:dyDescent="0.25">
      <c r="A1380">
        <v>3</v>
      </c>
      <c r="B1380" t="s">
        <v>2221</v>
      </c>
      <c r="C1380" t="s">
        <v>2509</v>
      </c>
      <c r="D1380" t="s">
        <v>2494</v>
      </c>
      <c r="E1380" t="s">
        <v>2518</v>
      </c>
      <c r="G1380" t="s">
        <v>2514</v>
      </c>
      <c r="H1380" t="s">
        <v>91</v>
      </c>
      <c r="I1380" t="s">
        <v>1708</v>
      </c>
      <c r="J1380" s="99">
        <v>1.1199999999999999E-5</v>
      </c>
      <c r="K1380" t="s">
        <v>2521</v>
      </c>
      <c r="L1380" t="s">
        <v>1534</v>
      </c>
      <c r="M1380" t="str">
        <f t="shared" si="21"/>
        <v>CH₄Air_Travel_NZ_LH_Econ</v>
      </c>
    </row>
    <row r="1381" spans="1:13" x14ac:dyDescent="0.25">
      <c r="A1381">
        <v>3</v>
      </c>
      <c r="B1381" t="s">
        <v>2221</v>
      </c>
      <c r="C1381" t="s">
        <v>2509</v>
      </c>
      <c r="D1381" t="s">
        <v>2494</v>
      </c>
      <c r="E1381" t="s">
        <v>2518</v>
      </c>
      <c r="G1381" t="s">
        <v>2514</v>
      </c>
      <c r="H1381" t="s">
        <v>91</v>
      </c>
      <c r="I1381" t="s">
        <v>1709</v>
      </c>
      <c r="J1381" s="99">
        <v>6.4916110000000002E-4</v>
      </c>
      <c r="K1381" t="s">
        <v>2521</v>
      </c>
      <c r="L1381" t="s">
        <v>1534</v>
      </c>
      <c r="M1381" t="str">
        <f t="shared" si="21"/>
        <v>N₂OAir_Travel_NZ_LH_Econ</v>
      </c>
    </row>
    <row r="1382" spans="1:13" x14ac:dyDescent="0.25">
      <c r="A1382">
        <v>3</v>
      </c>
      <c r="B1382" t="s">
        <v>2221</v>
      </c>
      <c r="C1382" t="s">
        <v>2509</v>
      </c>
      <c r="D1382" t="s">
        <v>2494</v>
      </c>
      <c r="E1382" t="s">
        <v>2518</v>
      </c>
      <c r="G1382" t="s">
        <v>2522</v>
      </c>
      <c r="H1382" t="s">
        <v>91</v>
      </c>
      <c r="I1382" t="s">
        <v>1705</v>
      </c>
      <c r="J1382" s="99">
        <v>0.23646163619999999</v>
      </c>
      <c r="K1382" t="s">
        <v>2523</v>
      </c>
      <c r="L1382" t="s">
        <v>1535</v>
      </c>
      <c r="M1382" t="str">
        <f t="shared" si="21"/>
        <v>CO₂-eAir_Travel_NZ_LH_PremEco</v>
      </c>
    </row>
    <row r="1383" spans="1:13" x14ac:dyDescent="0.25">
      <c r="A1383">
        <v>3</v>
      </c>
      <c r="B1383" t="s">
        <v>2221</v>
      </c>
      <c r="C1383" t="s">
        <v>2509</v>
      </c>
      <c r="D1383" t="s">
        <v>2494</v>
      </c>
      <c r="E1383" t="s">
        <v>2518</v>
      </c>
      <c r="G1383" t="s">
        <v>2522</v>
      </c>
      <c r="H1383" t="s">
        <v>91</v>
      </c>
      <c r="I1383" t="s">
        <v>1707</v>
      </c>
      <c r="J1383" s="99">
        <v>0.23541000000000001</v>
      </c>
      <c r="K1383" t="s">
        <v>2523</v>
      </c>
      <c r="L1383" t="s">
        <v>1535</v>
      </c>
      <c r="M1383" t="str">
        <f t="shared" si="21"/>
        <v>CO₂Air_Travel_NZ_LH_PremEco</v>
      </c>
    </row>
    <row r="1384" spans="1:13" x14ac:dyDescent="0.25">
      <c r="A1384">
        <v>3</v>
      </c>
      <c r="B1384" t="s">
        <v>2221</v>
      </c>
      <c r="C1384" t="s">
        <v>2509</v>
      </c>
      <c r="D1384" t="s">
        <v>2494</v>
      </c>
      <c r="E1384" t="s">
        <v>2518</v>
      </c>
      <c r="G1384" t="s">
        <v>2522</v>
      </c>
      <c r="H1384" t="s">
        <v>91</v>
      </c>
      <c r="I1384" t="s">
        <v>1708</v>
      </c>
      <c r="J1384" s="99">
        <v>1.1199999999999999E-5</v>
      </c>
      <c r="K1384" t="s">
        <v>2523</v>
      </c>
      <c r="L1384" t="s">
        <v>1535</v>
      </c>
      <c r="M1384" t="str">
        <f t="shared" si="21"/>
        <v>CH₄Air_Travel_NZ_LH_PremEco</v>
      </c>
    </row>
    <row r="1385" spans="1:13" x14ac:dyDescent="0.25">
      <c r="A1385">
        <v>3</v>
      </c>
      <c r="B1385" t="s">
        <v>2221</v>
      </c>
      <c r="C1385" t="s">
        <v>2509</v>
      </c>
      <c r="D1385" t="s">
        <v>2494</v>
      </c>
      <c r="E1385" t="s">
        <v>2518</v>
      </c>
      <c r="G1385" t="s">
        <v>2522</v>
      </c>
      <c r="H1385" t="s">
        <v>91</v>
      </c>
      <c r="I1385" t="s">
        <v>1709</v>
      </c>
      <c r="J1385" s="99">
        <v>1.0404361999999999E-3</v>
      </c>
      <c r="K1385" t="s">
        <v>2523</v>
      </c>
      <c r="L1385" t="s">
        <v>1535</v>
      </c>
      <c r="M1385" t="str">
        <f t="shared" si="21"/>
        <v>N₂OAir_Travel_NZ_LH_PremEco</v>
      </c>
    </row>
    <row r="1386" spans="1:13" x14ac:dyDescent="0.25">
      <c r="A1386">
        <v>3</v>
      </c>
      <c r="B1386" t="s">
        <v>2221</v>
      </c>
      <c r="C1386" t="s">
        <v>2509</v>
      </c>
      <c r="D1386" t="s">
        <v>2494</v>
      </c>
      <c r="E1386" t="s">
        <v>2518</v>
      </c>
      <c r="G1386" t="s">
        <v>2516</v>
      </c>
      <c r="H1386" t="s">
        <v>91</v>
      </c>
      <c r="I1386" t="s">
        <v>1705</v>
      </c>
      <c r="J1386" s="99">
        <v>0.42858763490000001</v>
      </c>
      <c r="K1386" t="s">
        <v>2524</v>
      </c>
      <c r="L1386" t="s">
        <v>1533</v>
      </c>
      <c r="M1386" t="str">
        <f t="shared" si="21"/>
        <v>CO₂-eAir_Travel_NZ_LH_Bus</v>
      </c>
    </row>
    <row r="1387" spans="1:13" x14ac:dyDescent="0.25">
      <c r="A1387">
        <v>3</v>
      </c>
      <c r="B1387" t="s">
        <v>2221</v>
      </c>
      <c r="C1387" t="s">
        <v>2509</v>
      </c>
      <c r="D1387" t="s">
        <v>2494</v>
      </c>
      <c r="E1387" t="s">
        <v>2518</v>
      </c>
      <c r="G1387" t="s">
        <v>2516</v>
      </c>
      <c r="H1387" t="s">
        <v>91</v>
      </c>
      <c r="I1387" t="s">
        <v>1707</v>
      </c>
      <c r="J1387" s="99">
        <v>0.42668</v>
      </c>
      <c r="K1387" t="s">
        <v>2524</v>
      </c>
      <c r="L1387" t="s">
        <v>1533</v>
      </c>
      <c r="M1387" t="str">
        <f t="shared" si="21"/>
        <v>CO₂Air_Travel_NZ_LH_Bus</v>
      </c>
    </row>
    <row r="1388" spans="1:13" x14ac:dyDescent="0.25">
      <c r="A1388">
        <v>3</v>
      </c>
      <c r="B1388" t="s">
        <v>2221</v>
      </c>
      <c r="C1388" t="s">
        <v>2509</v>
      </c>
      <c r="D1388" t="s">
        <v>2494</v>
      </c>
      <c r="E1388" t="s">
        <v>2518</v>
      </c>
      <c r="G1388" t="s">
        <v>2516</v>
      </c>
      <c r="H1388" t="s">
        <v>91</v>
      </c>
      <c r="I1388" t="s">
        <v>1708</v>
      </c>
      <c r="J1388" s="99">
        <v>2.2399999999999999E-5</v>
      </c>
      <c r="K1388" t="s">
        <v>2524</v>
      </c>
      <c r="L1388" t="s">
        <v>1533</v>
      </c>
      <c r="M1388" t="str">
        <f t="shared" si="21"/>
        <v>CH₄Air_Travel_NZ_LH_Bus</v>
      </c>
    </row>
    <row r="1389" spans="1:13" x14ac:dyDescent="0.25">
      <c r="A1389">
        <v>3</v>
      </c>
      <c r="B1389" t="s">
        <v>2221</v>
      </c>
      <c r="C1389" t="s">
        <v>2509</v>
      </c>
      <c r="D1389" t="s">
        <v>2494</v>
      </c>
      <c r="E1389" t="s">
        <v>2518</v>
      </c>
      <c r="G1389" t="s">
        <v>2516</v>
      </c>
      <c r="H1389" t="s">
        <v>91</v>
      </c>
      <c r="I1389" t="s">
        <v>1709</v>
      </c>
      <c r="J1389" s="99">
        <v>1.8852349E-3</v>
      </c>
      <c r="K1389" t="s">
        <v>2524</v>
      </c>
      <c r="L1389" t="s">
        <v>1533</v>
      </c>
      <c r="M1389" t="str">
        <f t="shared" si="21"/>
        <v>N₂OAir_Travel_NZ_LH_Bus</v>
      </c>
    </row>
    <row r="1390" spans="1:13" x14ac:dyDescent="0.25">
      <c r="A1390">
        <v>3</v>
      </c>
      <c r="B1390" t="s">
        <v>2221</v>
      </c>
      <c r="C1390" t="s">
        <v>2509</v>
      </c>
      <c r="D1390" t="s">
        <v>2494</v>
      </c>
      <c r="E1390" t="s">
        <v>2518</v>
      </c>
      <c r="G1390" t="s">
        <v>2525</v>
      </c>
      <c r="H1390" t="s">
        <v>91</v>
      </c>
      <c r="I1390" t="s">
        <v>1705</v>
      </c>
      <c r="J1390" s="99">
        <v>0.5911479369</v>
      </c>
      <c r="K1390" t="s">
        <v>2526</v>
      </c>
      <c r="L1390" t="s">
        <v>2527</v>
      </c>
      <c r="M1390" t="str">
        <f t="shared" si="21"/>
        <v>CO₂-eAir_Travel_NZ_LH_First</v>
      </c>
    </row>
    <row r="1391" spans="1:13" x14ac:dyDescent="0.25">
      <c r="A1391">
        <v>3</v>
      </c>
      <c r="B1391" t="s">
        <v>2221</v>
      </c>
      <c r="C1391" t="s">
        <v>2509</v>
      </c>
      <c r="D1391" t="s">
        <v>2494</v>
      </c>
      <c r="E1391" t="s">
        <v>2518</v>
      </c>
      <c r="G1391" t="s">
        <v>2525</v>
      </c>
      <c r="H1391" t="s">
        <v>91</v>
      </c>
      <c r="I1391" t="s">
        <v>1707</v>
      </c>
      <c r="J1391" s="99">
        <v>0.58852000000000004</v>
      </c>
      <c r="K1391" t="s">
        <v>2526</v>
      </c>
      <c r="L1391" t="s">
        <v>2527</v>
      </c>
      <c r="M1391" t="str">
        <f t="shared" si="21"/>
        <v>CO₂Air_Travel_NZ_LH_First</v>
      </c>
    </row>
    <row r="1392" spans="1:13" x14ac:dyDescent="0.25">
      <c r="A1392">
        <v>3</v>
      </c>
      <c r="B1392" t="s">
        <v>2221</v>
      </c>
      <c r="C1392" t="s">
        <v>2509</v>
      </c>
      <c r="D1392" t="s">
        <v>2494</v>
      </c>
      <c r="E1392" t="s">
        <v>2518</v>
      </c>
      <c r="G1392" t="s">
        <v>2525</v>
      </c>
      <c r="H1392" t="s">
        <v>91</v>
      </c>
      <c r="I1392" t="s">
        <v>1708</v>
      </c>
      <c r="J1392" s="99">
        <v>2.2399999999999999E-5</v>
      </c>
      <c r="K1392" t="s">
        <v>2526</v>
      </c>
      <c r="L1392" t="s">
        <v>2527</v>
      </c>
      <c r="M1392" t="str">
        <f t="shared" si="21"/>
        <v>CH₄Air_Travel_NZ_LH_First</v>
      </c>
    </row>
    <row r="1393" spans="1:13" x14ac:dyDescent="0.25">
      <c r="A1393">
        <v>3</v>
      </c>
      <c r="B1393" t="s">
        <v>2221</v>
      </c>
      <c r="C1393" t="s">
        <v>2509</v>
      </c>
      <c r="D1393" t="s">
        <v>2494</v>
      </c>
      <c r="E1393" t="s">
        <v>2518</v>
      </c>
      <c r="G1393" t="s">
        <v>2525</v>
      </c>
      <c r="H1393" t="s">
        <v>91</v>
      </c>
      <c r="I1393" t="s">
        <v>1709</v>
      </c>
      <c r="J1393" s="99">
        <v>2.6055369000000002E-3</v>
      </c>
      <c r="K1393" t="s">
        <v>2526</v>
      </c>
      <c r="L1393" t="s">
        <v>2527</v>
      </c>
      <c r="M1393" t="str">
        <f t="shared" si="21"/>
        <v>N₂OAir_Travel_NZ_LH_First</v>
      </c>
    </row>
    <row r="1394" spans="1:13" x14ac:dyDescent="0.25">
      <c r="A1394">
        <v>3</v>
      </c>
      <c r="B1394" t="s">
        <v>2221</v>
      </c>
      <c r="C1394" t="s">
        <v>2509</v>
      </c>
      <c r="D1394" t="s">
        <v>2504</v>
      </c>
      <c r="E1394" t="s">
        <v>2510</v>
      </c>
      <c r="G1394" t="s">
        <v>2511</v>
      </c>
      <c r="H1394" t="s">
        <v>91</v>
      </c>
      <c r="I1394" t="s">
        <v>1705</v>
      </c>
      <c r="J1394" s="99">
        <v>8.1087038900000005E-2</v>
      </c>
      <c r="K1394" t="s">
        <v>2528</v>
      </c>
      <c r="L1394" t="s">
        <v>2513</v>
      </c>
      <c r="M1394" t="str">
        <f t="shared" si="21"/>
        <v>CO₂-eAir_Travel_NZ_Short Haul</v>
      </c>
    </row>
    <row r="1395" spans="1:13" x14ac:dyDescent="0.25">
      <c r="A1395">
        <v>3</v>
      </c>
      <c r="B1395" t="s">
        <v>2221</v>
      </c>
      <c r="C1395" t="s">
        <v>2509</v>
      </c>
      <c r="D1395" t="s">
        <v>2504</v>
      </c>
      <c r="E1395" t="s">
        <v>2510</v>
      </c>
      <c r="G1395" t="s">
        <v>2511</v>
      </c>
      <c r="H1395" t="s">
        <v>91</v>
      </c>
      <c r="I1395" t="s">
        <v>1707</v>
      </c>
      <c r="J1395" s="99">
        <v>8.0399999999999999E-2</v>
      </c>
      <c r="K1395" t="s">
        <v>2528</v>
      </c>
      <c r="L1395" t="s">
        <v>2513</v>
      </c>
      <c r="M1395" t="str">
        <f t="shared" si="21"/>
        <v>CO₂Air_Travel_NZ_Short Haul</v>
      </c>
    </row>
    <row r="1396" spans="1:13" x14ac:dyDescent="0.25">
      <c r="A1396">
        <v>3</v>
      </c>
      <c r="B1396" t="s">
        <v>2221</v>
      </c>
      <c r="C1396" t="s">
        <v>2509</v>
      </c>
      <c r="D1396" t="s">
        <v>2504</v>
      </c>
      <c r="E1396" t="s">
        <v>2510</v>
      </c>
      <c r="G1396" t="s">
        <v>2511</v>
      </c>
      <c r="H1396" t="s">
        <v>91</v>
      </c>
      <c r="I1396" t="s">
        <v>1708</v>
      </c>
      <c r="J1396" s="99">
        <v>1.1199999999999999E-5</v>
      </c>
      <c r="K1396" t="s">
        <v>2528</v>
      </c>
      <c r="L1396" t="s">
        <v>2513</v>
      </c>
      <c r="M1396" t="str">
        <f t="shared" si="21"/>
        <v>CH₄Air_Travel_NZ_Short Haul</v>
      </c>
    </row>
    <row r="1397" spans="1:13" x14ac:dyDescent="0.25">
      <c r="A1397">
        <v>3</v>
      </c>
      <c r="B1397" t="s">
        <v>2221</v>
      </c>
      <c r="C1397" t="s">
        <v>2509</v>
      </c>
      <c r="D1397" t="s">
        <v>2504</v>
      </c>
      <c r="E1397" t="s">
        <v>2510</v>
      </c>
      <c r="G1397" t="s">
        <v>2511</v>
      </c>
      <c r="H1397" t="s">
        <v>91</v>
      </c>
      <c r="I1397" t="s">
        <v>1709</v>
      </c>
      <c r="J1397" s="99">
        <v>6.7583889999999998E-4</v>
      </c>
      <c r="K1397" t="s">
        <v>2528</v>
      </c>
      <c r="L1397" t="s">
        <v>2513</v>
      </c>
      <c r="M1397" t="str">
        <f t="shared" si="21"/>
        <v>N₂OAir_Travel_NZ_Short Haul</v>
      </c>
    </row>
    <row r="1398" spans="1:13" x14ac:dyDescent="0.25">
      <c r="A1398">
        <v>3</v>
      </c>
      <c r="B1398" t="s">
        <v>2221</v>
      </c>
      <c r="C1398" t="s">
        <v>2509</v>
      </c>
      <c r="D1398" t="s">
        <v>2504</v>
      </c>
      <c r="E1398" t="s">
        <v>2510</v>
      </c>
      <c r="G1398" t="s">
        <v>2514</v>
      </c>
      <c r="H1398" t="s">
        <v>91</v>
      </c>
      <c r="I1398" t="s">
        <v>1705</v>
      </c>
      <c r="J1398" s="99">
        <v>7.9758146299999999E-2</v>
      </c>
      <c r="K1398" t="s">
        <v>2529</v>
      </c>
      <c r="L1398" t="s">
        <v>1537</v>
      </c>
      <c r="M1398" t="str">
        <f t="shared" si="21"/>
        <v>CO₂-eAir_Travel_NZ_SH_Econ</v>
      </c>
    </row>
    <row r="1399" spans="1:13" x14ac:dyDescent="0.25">
      <c r="A1399">
        <v>3</v>
      </c>
      <c r="B1399" t="s">
        <v>2221</v>
      </c>
      <c r="C1399" t="s">
        <v>2509</v>
      </c>
      <c r="D1399" t="s">
        <v>2504</v>
      </c>
      <c r="E1399" t="s">
        <v>2510</v>
      </c>
      <c r="G1399" t="s">
        <v>2514</v>
      </c>
      <c r="H1399" t="s">
        <v>91</v>
      </c>
      <c r="I1399" t="s">
        <v>1707</v>
      </c>
      <c r="J1399" s="99">
        <v>7.9079999999999998E-2</v>
      </c>
      <c r="K1399" t="s">
        <v>2529</v>
      </c>
      <c r="L1399" t="s">
        <v>1537</v>
      </c>
      <c r="M1399" t="str">
        <f t="shared" si="21"/>
        <v>CO₂Air_Travel_NZ_SH_Econ</v>
      </c>
    </row>
    <row r="1400" spans="1:13" x14ac:dyDescent="0.25">
      <c r="A1400">
        <v>3</v>
      </c>
      <c r="B1400" t="s">
        <v>2221</v>
      </c>
      <c r="C1400" t="s">
        <v>2509</v>
      </c>
      <c r="D1400" t="s">
        <v>2504</v>
      </c>
      <c r="E1400" t="s">
        <v>2510</v>
      </c>
      <c r="G1400" t="s">
        <v>2514</v>
      </c>
      <c r="H1400" t="s">
        <v>91</v>
      </c>
      <c r="I1400" t="s">
        <v>1708</v>
      </c>
      <c r="J1400" s="99">
        <v>1.1199999999999999E-5</v>
      </c>
      <c r="K1400" t="s">
        <v>2529</v>
      </c>
      <c r="L1400" t="s">
        <v>1537</v>
      </c>
      <c r="M1400" t="str">
        <f t="shared" si="21"/>
        <v>CH₄Air_Travel_NZ_SH_Econ</v>
      </c>
    </row>
    <row r="1401" spans="1:13" x14ac:dyDescent="0.25">
      <c r="A1401">
        <v>3</v>
      </c>
      <c r="B1401" t="s">
        <v>2221</v>
      </c>
      <c r="C1401" t="s">
        <v>2509</v>
      </c>
      <c r="D1401" t="s">
        <v>2504</v>
      </c>
      <c r="E1401" t="s">
        <v>2510</v>
      </c>
      <c r="G1401" t="s">
        <v>2514</v>
      </c>
      <c r="H1401" t="s">
        <v>91</v>
      </c>
      <c r="I1401" t="s">
        <v>1709</v>
      </c>
      <c r="J1401" s="99">
        <v>6.6694629999999996E-4</v>
      </c>
      <c r="K1401" t="s">
        <v>2529</v>
      </c>
      <c r="L1401" t="s">
        <v>1537</v>
      </c>
      <c r="M1401" t="str">
        <f t="shared" si="21"/>
        <v>N₂OAir_Travel_NZ_SH_Econ</v>
      </c>
    </row>
    <row r="1402" spans="1:13" x14ac:dyDescent="0.25">
      <c r="A1402">
        <v>3</v>
      </c>
      <c r="B1402" t="s">
        <v>2221</v>
      </c>
      <c r="C1402" t="s">
        <v>2509</v>
      </c>
      <c r="D1402" t="s">
        <v>2504</v>
      </c>
      <c r="E1402" t="s">
        <v>2510</v>
      </c>
      <c r="G1402" t="s">
        <v>2516</v>
      </c>
      <c r="H1402" t="s">
        <v>91</v>
      </c>
      <c r="I1402" t="s">
        <v>1705</v>
      </c>
      <c r="J1402" s="99">
        <v>0.1196371732</v>
      </c>
      <c r="K1402" t="s">
        <v>2530</v>
      </c>
      <c r="L1402" t="s">
        <v>1536</v>
      </c>
      <c r="M1402" t="str">
        <f t="shared" si="21"/>
        <v>CO₂-eAir_Travel_NZ_SH_Bus</v>
      </c>
    </row>
    <row r="1403" spans="1:13" x14ac:dyDescent="0.25">
      <c r="A1403">
        <v>3</v>
      </c>
      <c r="B1403" t="s">
        <v>2221</v>
      </c>
      <c r="C1403" t="s">
        <v>2509</v>
      </c>
      <c r="D1403" t="s">
        <v>2504</v>
      </c>
      <c r="E1403" t="s">
        <v>2510</v>
      </c>
      <c r="G1403" t="s">
        <v>2516</v>
      </c>
      <c r="H1403" t="s">
        <v>91</v>
      </c>
      <c r="I1403" t="s">
        <v>1707</v>
      </c>
      <c r="J1403" s="99">
        <v>0.11863</v>
      </c>
      <c r="K1403" t="s">
        <v>2530</v>
      </c>
      <c r="L1403" t="s">
        <v>1536</v>
      </c>
      <c r="M1403" t="str">
        <f t="shared" si="21"/>
        <v>CO₂Air_Travel_NZ_SH_Bus</v>
      </c>
    </row>
    <row r="1404" spans="1:13" x14ac:dyDescent="0.25">
      <c r="A1404">
        <v>3</v>
      </c>
      <c r="B1404" t="s">
        <v>2221</v>
      </c>
      <c r="C1404" t="s">
        <v>2509</v>
      </c>
      <c r="D1404" t="s">
        <v>2504</v>
      </c>
      <c r="E1404" t="s">
        <v>2510</v>
      </c>
      <c r="G1404" t="s">
        <v>2516</v>
      </c>
      <c r="H1404" t="s">
        <v>91</v>
      </c>
      <c r="I1404" t="s">
        <v>1708</v>
      </c>
      <c r="J1404" s="99">
        <v>1.1199999999999999E-5</v>
      </c>
      <c r="K1404" t="s">
        <v>2530</v>
      </c>
      <c r="L1404" t="s">
        <v>1536</v>
      </c>
      <c r="M1404" t="str">
        <f t="shared" si="21"/>
        <v>CH₄Air_Travel_NZ_SH_Bus</v>
      </c>
    </row>
    <row r="1405" spans="1:13" x14ac:dyDescent="0.25">
      <c r="A1405">
        <v>3</v>
      </c>
      <c r="B1405" t="s">
        <v>2221</v>
      </c>
      <c r="C1405" t="s">
        <v>2509</v>
      </c>
      <c r="D1405" t="s">
        <v>2504</v>
      </c>
      <c r="E1405" t="s">
        <v>2510</v>
      </c>
      <c r="G1405" t="s">
        <v>2516</v>
      </c>
      <c r="H1405" t="s">
        <v>91</v>
      </c>
      <c r="I1405" t="s">
        <v>1709</v>
      </c>
      <c r="J1405" s="99">
        <v>9.9597319999999989E-4</v>
      </c>
      <c r="K1405" t="s">
        <v>2530</v>
      </c>
      <c r="L1405" t="s">
        <v>1536</v>
      </c>
      <c r="M1405" t="str">
        <f t="shared" si="21"/>
        <v>N₂OAir_Travel_NZ_SH_Bus</v>
      </c>
    </row>
    <row r="1406" spans="1:13" x14ac:dyDescent="0.25">
      <c r="A1406">
        <v>3</v>
      </c>
      <c r="B1406" t="s">
        <v>2221</v>
      </c>
      <c r="C1406" t="s">
        <v>2509</v>
      </c>
      <c r="D1406" t="s">
        <v>2504</v>
      </c>
      <c r="E1406" t="s">
        <v>2518</v>
      </c>
      <c r="G1406" t="s">
        <v>2511</v>
      </c>
      <c r="H1406" t="s">
        <v>91</v>
      </c>
      <c r="I1406" t="s">
        <v>1705</v>
      </c>
      <c r="J1406" s="99">
        <v>0.1019748913</v>
      </c>
      <c r="K1406" t="s">
        <v>2531</v>
      </c>
      <c r="L1406" t="s">
        <v>2513</v>
      </c>
      <c r="M1406" t="str">
        <f t="shared" si="21"/>
        <v>CO₂-eAir_Travel_NZ_Short Haul</v>
      </c>
    </row>
    <row r="1407" spans="1:13" x14ac:dyDescent="0.25">
      <c r="A1407">
        <v>3</v>
      </c>
      <c r="B1407" t="s">
        <v>2221</v>
      </c>
      <c r="C1407" t="s">
        <v>2509</v>
      </c>
      <c r="D1407" t="s">
        <v>2504</v>
      </c>
      <c r="E1407" t="s">
        <v>2518</v>
      </c>
      <c r="G1407" t="s">
        <v>2511</v>
      </c>
      <c r="H1407" t="s">
        <v>91</v>
      </c>
      <c r="I1407" t="s">
        <v>1707</v>
      </c>
      <c r="J1407" s="99">
        <v>0.10111000000000001</v>
      </c>
      <c r="K1407" t="s">
        <v>2531</v>
      </c>
      <c r="L1407" t="s">
        <v>2513</v>
      </c>
      <c r="M1407" t="str">
        <f t="shared" si="21"/>
        <v>CO₂Air_Travel_NZ_Short Haul</v>
      </c>
    </row>
    <row r="1408" spans="1:13" x14ac:dyDescent="0.25">
      <c r="A1408">
        <v>3</v>
      </c>
      <c r="B1408" t="s">
        <v>2221</v>
      </c>
      <c r="C1408" t="s">
        <v>2509</v>
      </c>
      <c r="D1408" t="s">
        <v>2504</v>
      </c>
      <c r="E1408" t="s">
        <v>2518</v>
      </c>
      <c r="G1408" t="s">
        <v>2511</v>
      </c>
      <c r="H1408" t="s">
        <v>91</v>
      </c>
      <c r="I1408" t="s">
        <v>1708</v>
      </c>
      <c r="J1408" s="99">
        <v>1.1199999999999999E-5</v>
      </c>
      <c r="K1408" t="s">
        <v>2531</v>
      </c>
      <c r="L1408" t="s">
        <v>2513</v>
      </c>
      <c r="M1408" t="str">
        <f t="shared" si="21"/>
        <v>CH₄Air_Travel_NZ_Short Haul</v>
      </c>
    </row>
    <row r="1409" spans="1:13" x14ac:dyDescent="0.25">
      <c r="A1409">
        <v>3</v>
      </c>
      <c r="B1409" t="s">
        <v>2221</v>
      </c>
      <c r="C1409" t="s">
        <v>2509</v>
      </c>
      <c r="D1409" t="s">
        <v>2504</v>
      </c>
      <c r="E1409" t="s">
        <v>2518</v>
      </c>
      <c r="G1409" t="s">
        <v>2511</v>
      </c>
      <c r="H1409" t="s">
        <v>91</v>
      </c>
      <c r="I1409" t="s">
        <v>1709</v>
      </c>
      <c r="J1409" s="99">
        <v>8.5369129999999995E-4</v>
      </c>
      <c r="K1409" t="s">
        <v>2531</v>
      </c>
      <c r="L1409" t="s">
        <v>2513</v>
      </c>
      <c r="M1409" t="str">
        <f t="shared" si="21"/>
        <v>N₂OAir_Travel_NZ_Short Haul</v>
      </c>
    </row>
    <row r="1410" spans="1:13" x14ac:dyDescent="0.25">
      <c r="A1410">
        <v>3</v>
      </c>
      <c r="B1410" t="s">
        <v>2221</v>
      </c>
      <c r="C1410" t="s">
        <v>2509</v>
      </c>
      <c r="D1410" t="s">
        <v>2504</v>
      </c>
      <c r="E1410" t="s">
        <v>2518</v>
      </c>
      <c r="G1410" t="s">
        <v>2514</v>
      </c>
      <c r="H1410" t="s">
        <v>91</v>
      </c>
      <c r="I1410" t="s">
        <v>1705</v>
      </c>
      <c r="J1410" s="99">
        <v>7.8100361100000001E-2</v>
      </c>
      <c r="K1410" t="s">
        <v>2532</v>
      </c>
      <c r="L1410" t="s">
        <v>1537</v>
      </c>
      <c r="M1410" t="str">
        <f t="shared" si="21"/>
        <v>CO₂-eAir_Travel_NZ_SH_Econ</v>
      </c>
    </row>
    <row r="1411" spans="1:13" x14ac:dyDescent="0.25">
      <c r="A1411">
        <v>3</v>
      </c>
      <c r="B1411" t="s">
        <v>2221</v>
      </c>
      <c r="C1411" t="s">
        <v>2509</v>
      </c>
      <c r="D1411" t="s">
        <v>2504</v>
      </c>
      <c r="E1411" t="s">
        <v>2518</v>
      </c>
      <c r="G1411" t="s">
        <v>2514</v>
      </c>
      <c r="H1411" t="s">
        <v>91</v>
      </c>
      <c r="I1411" t="s">
        <v>1707</v>
      </c>
      <c r="J1411" s="99">
        <v>7.7439999999999995E-2</v>
      </c>
      <c r="K1411" t="s">
        <v>2532</v>
      </c>
      <c r="L1411" t="s">
        <v>1537</v>
      </c>
      <c r="M1411" t="str">
        <f t="shared" ref="M1411:M1474" si="22">I1411&amp;L1411</f>
        <v>CO₂Air_Travel_NZ_SH_Econ</v>
      </c>
    </row>
    <row r="1412" spans="1:13" x14ac:dyDescent="0.25">
      <c r="A1412">
        <v>3</v>
      </c>
      <c r="B1412" t="s">
        <v>2221</v>
      </c>
      <c r="C1412" t="s">
        <v>2509</v>
      </c>
      <c r="D1412" t="s">
        <v>2504</v>
      </c>
      <c r="E1412" t="s">
        <v>2518</v>
      </c>
      <c r="G1412" t="s">
        <v>2514</v>
      </c>
      <c r="H1412" t="s">
        <v>91</v>
      </c>
      <c r="I1412" t="s">
        <v>1708</v>
      </c>
      <c r="J1412" s="99">
        <v>1.1199999999999999E-5</v>
      </c>
      <c r="K1412" t="s">
        <v>2532</v>
      </c>
      <c r="L1412" t="s">
        <v>1537</v>
      </c>
      <c r="M1412" t="str">
        <f t="shared" si="22"/>
        <v>CH₄Air_Travel_NZ_SH_Econ</v>
      </c>
    </row>
    <row r="1413" spans="1:13" x14ac:dyDescent="0.25">
      <c r="A1413">
        <v>3</v>
      </c>
      <c r="B1413" t="s">
        <v>2221</v>
      </c>
      <c r="C1413" t="s">
        <v>2509</v>
      </c>
      <c r="D1413" t="s">
        <v>2504</v>
      </c>
      <c r="E1413" t="s">
        <v>2518</v>
      </c>
      <c r="G1413" t="s">
        <v>2514</v>
      </c>
      <c r="H1413" t="s">
        <v>91</v>
      </c>
      <c r="I1413" t="s">
        <v>1709</v>
      </c>
      <c r="J1413" s="99">
        <v>6.4916110000000002E-4</v>
      </c>
      <c r="K1413" t="s">
        <v>2532</v>
      </c>
      <c r="L1413" t="s">
        <v>1537</v>
      </c>
      <c r="M1413" t="str">
        <f t="shared" si="22"/>
        <v>N₂OAir_Travel_NZ_SH_Econ</v>
      </c>
    </row>
    <row r="1414" spans="1:13" x14ac:dyDescent="0.25">
      <c r="A1414">
        <v>3</v>
      </c>
      <c r="B1414" t="s">
        <v>2221</v>
      </c>
      <c r="C1414" t="s">
        <v>2509</v>
      </c>
      <c r="D1414" t="s">
        <v>2504</v>
      </c>
      <c r="E1414" t="s">
        <v>2518</v>
      </c>
      <c r="G1414" t="s">
        <v>2522</v>
      </c>
      <c r="H1414" t="s">
        <v>91</v>
      </c>
      <c r="I1414" t="s">
        <v>1705</v>
      </c>
      <c r="J1414" s="99">
        <v>0.12495163619999999</v>
      </c>
      <c r="K1414" t="s">
        <v>2533</v>
      </c>
      <c r="L1414" t="s">
        <v>1535</v>
      </c>
      <c r="M1414" t="str">
        <f t="shared" si="22"/>
        <v>CO₂-eAir_Travel_NZ_LH_PremEco</v>
      </c>
    </row>
    <row r="1415" spans="1:13" x14ac:dyDescent="0.25">
      <c r="A1415">
        <v>3</v>
      </c>
      <c r="B1415" t="s">
        <v>2221</v>
      </c>
      <c r="C1415" t="s">
        <v>2509</v>
      </c>
      <c r="D1415" t="s">
        <v>2504</v>
      </c>
      <c r="E1415" t="s">
        <v>2518</v>
      </c>
      <c r="G1415" t="s">
        <v>2522</v>
      </c>
      <c r="H1415" t="s">
        <v>91</v>
      </c>
      <c r="I1415" t="s">
        <v>1707</v>
      </c>
      <c r="J1415" s="99">
        <v>0.1239</v>
      </c>
      <c r="K1415" t="s">
        <v>2533</v>
      </c>
      <c r="L1415" t="s">
        <v>1535</v>
      </c>
      <c r="M1415" t="str">
        <f t="shared" si="22"/>
        <v>CO₂Air_Travel_NZ_LH_PremEco</v>
      </c>
    </row>
    <row r="1416" spans="1:13" x14ac:dyDescent="0.25">
      <c r="A1416">
        <v>3</v>
      </c>
      <c r="B1416" t="s">
        <v>2221</v>
      </c>
      <c r="C1416" t="s">
        <v>2509</v>
      </c>
      <c r="D1416" t="s">
        <v>2504</v>
      </c>
      <c r="E1416" t="s">
        <v>2518</v>
      </c>
      <c r="G1416" t="s">
        <v>2522</v>
      </c>
      <c r="H1416" t="s">
        <v>91</v>
      </c>
      <c r="I1416" t="s">
        <v>1708</v>
      </c>
      <c r="J1416" s="99">
        <v>1.1199999999999999E-5</v>
      </c>
      <c r="K1416" t="s">
        <v>2533</v>
      </c>
      <c r="L1416" t="s">
        <v>1535</v>
      </c>
      <c r="M1416" t="str">
        <f t="shared" si="22"/>
        <v>CH₄Air_Travel_NZ_LH_PremEco</v>
      </c>
    </row>
    <row r="1417" spans="1:13" x14ac:dyDescent="0.25">
      <c r="A1417">
        <v>3</v>
      </c>
      <c r="B1417" t="s">
        <v>2221</v>
      </c>
      <c r="C1417" t="s">
        <v>2509</v>
      </c>
      <c r="D1417" t="s">
        <v>2504</v>
      </c>
      <c r="E1417" t="s">
        <v>2518</v>
      </c>
      <c r="G1417" t="s">
        <v>2522</v>
      </c>
      <c r="H1417" t="s">
        <v>91</v>
      </c>
      <c r="I1417" t="s">
        <v>1709</v>
      </c>
      <c r="J1417" s="99">
        <v>1.0404361999999999E-3</v>
      </c>
      <c r="K1417" t="s">
        <v>2533</v>
      </c>
      <c r="L1417" t="s">
        <v>1535</v>
      </c>
      <c r="M1417" t="str">
        <f t="shared" si="22"/>
        <v>N₂OAir_Travel_NZ_LH_PremEco</v>
      </c>
    </row>
    <row r="1418" spans="1:13" x14ac:dyDescent="0.25">
      <c r="A1418">
        <v>3</v>
      </c>
      <c r="B1418" t="s">
        <v>2221</v>
      </c>
      <c r="C1418" t="s">
        <v>2509</v>
      </c>
      <c r="D1418" t="s">
        <v>2504</v>
      </c>
      <c r="E1418" t="s">
        <v>2518</v>
      </c>
      <c r="G1418" t="s">
        <v>2516</v>
      </c>
      <c r="H1418" t="s">
        <v>91</v>
      </c>
      <c r="I1418" t="s">
        <v>1705</v>
      </c>
      <c r="J1418" s="99">
        <v>0.2264776349</v>
      </c>
      <c r="K1418" t="s">
        <v>2534</v>
      </c>
      <c r="L1418" t="s">
        <v>1536</v>
      </c>
      <c r="M1418" t="str">
        <f t="shared" si="22"/>
        <v>CO₂-eAir_Travel_NZ_SH_Bus</v>
      </c>
    </row>
    <row r="1419" spans="1:13" x14ac:dyDescent="0.25">
      <c r="A1419">
        <v>3</v>
      </c>
      <c r="B1419" t="s">
        <v>2221</v>
      </c>
      <c r="C1419" t="s">
        <v>2509</v>
      </c>
      <c r="D1419" t="s">
        <v>2504</v>
      </c>
      <c r="E1419" t="s">
        <v>2518</v>
      </c>
      <c r="G1419" t="s">
        <v>2516</v>
      </c>
      <c r="H1419" t="s">
        <v>91</v>
      </c>
      <c r="I1419" t="s">
        <v>1707</v>
      </c>
      <c r="J1419" s="99">
        <v>0.22456999999999999</v>
      </c>
      <c r="K1419" t="s">
        <v>2534</v>
      </c>
      <c r="L1419" t="s">
        <v>1536</v>
      </c>
      <c r="M1419" t="str">
        <f t="shared" si="22"/>
        <v>CO₂Air_Travel_NZ_SH_Bus</v>
      </c>
    </row>
    <row r="1420" spans="1:13" x14ac:dyDescent="0.25">
      <c r="A1420">
        <v>3</v>
      </c>
      <c r="B1420" t="s">
        <v>2221</v>
      </c>
      <c r="C1420" t="s">
        <v>2509</v>
      </c>
      <c r="D1420" t="s">
        <v>2504</v>
      </c>
      <c r="E1420" t="s">
        <v>2518</v>
      </c>
      <c r="G1420" t="s">
        <v>2516</v>
      </c>
      <c r="H1420" t="s">
        <v>91</v>
      </c>
      <c r="I1420" t="s">
        <v>1708</v>
      </c>
      <c r="J1420" s="99">
        <v>2.2399999999999999E-5</v>
      </c>
      <c r="K1420" t="s">
        <v>2534</v>
      </c>
      <c r="L1420" t="s">
        <v>1536</v>
      </c>
      <c r="M1420" t="str">
        <f t="shared" si="22"/>
        <v>CH₄Air_Travel_NZ_SH_Bus</v>
      </c>
    </row>
    <row r="1421" spans="1:13" x14ac:dyDescent="0.25">
      <c r="A1421">
        <v>3</v>
      </c>
      <c r="B1421" t="s">
        <v>2221</v>
      </c>
      <c r="C1421" t="s">
        <v>2509</v>
      </c>
      <c r="D1421" t="s">
        <v>2504</v>
      </c>
      <c r="E1421" t="s">
        <v>2518</v>
      </c>
      <c r="G1421" t="s">
        <v>2516</v>
      </c>
      <c r="H1421" t="s">
        <v>91</v>
      </c>
      <c r="I1421" t="s">
        <v>1709</v>
      </c>
      <c r="J1421" s="99">
        <v>1.8852349E-3</v>
      </c>
      <c r="K1421" t="s">
        <v>2534</v>
      </c>
      <c r="L1421" t="s">
        <v>1536</v>
      </c>
      <c r="M1421" t="str">
        <f t="shared" si="22"/>
        <v>N₂OAir_Travel_NZ_SH_Bus</v>
      </c>
    </row>
    <row r="1422" spans="1:13" x14ac:dyDescent="0.25">
      <c r="A1422">
        <v>3</v>
      </c>
      <c r="B1422" t="s">
        <v>2221</v>
      </c>
      <c r="C1422" t="s">
        <v>2509</v>
      </c>
      <c r="D1422" t="s">
        <v>2504</v>
      </c>
      <c r="E1422" t="s">
        <v>2518</v>
      </c>
      <c r="G1422" t="s">
        <v>2525</v>
      </c>
      <c r="H1422" t="s">
        <v>91</v>
      </c>
      <c r="I1422" t="s">
        <v>1705</v>
      </c>
      <c r="J1422" s="99">
        <v>0.31237793689999999</v>
      </c>
      <c r="K1422" t="s">
        <v>2535</v>
      </c>
      <c r="L1422" t="s">
        <v>2527</v>
      </c>
      <c r="M1422" t="str">
        <f t="shared" si="22"/>
        <v>CO₂-eAir_Travel_NZ_LH_First</v>
      </c>
    </row>
    <row r="1423" spans="1:13" x14ac:dyDescent="0.25">
      <c r="A1423">
        <v>3</v>
      </c>
      <c r="B1423" t="s">
        <v>2221</v>
      </c>
      <c r="C1423" t="s">
        <v>2509</v>
      </c>
      <c r="D1423" t="s">
        <v>2504</v>
      </c>
      <c r="E1423" t="s">
        <v>2518</v>
      </c>
      <c r="G1423" t="s">
        <v>2525</v>
      </c>
      <c r="H1423" t="s">
        <v>91</v>
      </c>
      <c r="I1423" t="s">
        <v>1707</v>
      </c>
      <c r="J1423" s="99">
        <v>0.30975000000000003</v>
      </c>
      <c r="K1423" t="s">
        <v>2535</v>
      </c>
      <c r="L1423" t="s">
        <v>2527</v>
      </c>
      <c r="M1423" t="str">
        <f t="shared" si="22"/>
        <v>CO₂Air_Travel_NZ_LH_First</v>
      </c>
    </row>
    <row r="1424" spans="1:13" x14ac:dyDescent="0.25">
      <c r="A1424">
        <v>3</v>
      </c>
      <c r="B1424" t="s">
        <v>2221</v>
      </c>
      <c r="C1424" t="s">
        <v>2509</v>
      </c>
      <c r="D1424" t="s">
        <v>2504</v>
      </c>
      <c r="E1424" t="s">
        <v>2518</v>
      </c>
      <c r="G1424" t="s">
        <v>2525</v>
      </c>
      <c r="H1424" t="s">
        <v>91</v>
      </c>
      <c r="I1424" t="s">
        <v>1708</v>
      </c>
      <c r="J1424" s="99">
        <v>2.2399999999999999E-5</v>
      </c>
      <c r="K1424" t="s">
        <v>2535</v>
      </c>
      <c r="L1424" t="s">
        <v>2527</v>
      </c>
      <c r="M1424" t="str">
        <f t="shared" si="22"/>
        <v>CH₄Air_Travel_NZ_LH_First</v>
      </c>
    </row>
    <row r="1425" spans="1:13" x14ac:dyDescent="0.25">
      <c r="A1425">
        <v>3</v>
      </c>
      <c r="B1425" t="s">
        <v>2221</v>
      </c>
      <c r="C1425" t="s">
        <v>2509</v>
      </c>
      <c r="D1425" t="s">
        <v>2504</v>
      </c>
      <c r="E1425" t="s">
        <v>2518</v>
      </c>
      <c r="G1425" t="s">
        <v>2525</v>
      </c>
      <c r="H1425" t="s">
        <v>91</v>
      </c>
      <c r="I1425" t="s">
        <v>1709</v>
      </c>
      <c r="J1425" s="99">
        <v>2.6055369000000002E-3</v>
      </c>
      <c r="K1425" t="s">
        <v>2535</v>
      </c>
      <c r="L1425" t="s">
        <v>2527</v>
      </c>
      <c r="M1425" t="str">
        <f t="shared" si="22"/>
        <v>N₂OAir_Travel_NZ_LH_First</v>
      </c>
    </row>
    <row r="1426" spans="1:13" x14ac:dyDescent="0.25">
      <c r="A1426">
        <v>3</v>
      </c>
      <c r="B1426" t="s">
        <v>2221</v>
      </c>
      <c r="C1426" t="s">
        <v>2536</v>
      </c>
      <c r="D1426" t="s">
        <v>2537</v>
      </c>
      <c r="G1426" t="s">
        <v>2538</v>
      </c>
      <c r="H1426" t="s">
        <v>2539</v>
      </c>
      <c r="I1426" t="s">
        <v>1705</v>
      </c>
      <c r="J1426" s="99">
        <v>465.02896959999998</v>
      </c>
      <c r="K1426" t="s">
        <v>2540</v>
      </c>
      <c r="L1426" t="e">
        <v>#N/A</v>
      </c>
      <c r="M1426" t="e">
        <f t="shared" si="22"/>
        <v>#N/A</v>
      </c>
    </row>
    <row r="1427" spans="1:13" x14ac:dyDescent="0.25">
      <c r="A1427">
        <v>3</v>
      </c>
      <c r="B1427" t="s">
        <v>2221</v>
      </c>
      <c r="C1427" t="s">
        <v>2536</v>
      </c>
      <c r="D1427" t="s">
        <v>2537</v>
      </c>
      <c r="G1427" t="s">
        <v>2538</v>
      </c>
      <c r="H1427" t="s">
        <v>2539</v>
      </c>
      <c r="I1427" t="s">
        <v>1707</v>
      </c>
      <c r="J1427" s="99">
        <v>461.51802579999998</v>
      </c>
      <c r="K1427" t="s">
        <v>2540</v>
      </c>
      <c r="L1427" t="e">
        <v>#N/A</v>
      </c>
      <c r="M1427" t="e">
        <f t="shared" si="22"/>
        <v>#N/A</v>
      </c>
    </row>
    <row r="1428" spans="1:13" x14ac:dyDescent="0.25">
      <c r="A1428">
        <v>3</v>
      </c>
      <c r="B1428" t="s">
        <v>2221</v>
      </c>
      <c r="C1428" t="s">
        <v>2536</v>
      </c>
      <c r="D1428" t="s">
        <v>2537</v>
      </c>
      <c r="G1428" t="s">
        <v>2538</v>
      </c>
      <c r="H1428" t="s">
        <v>2539</v>
      </c>
      <c r="I1428" t="s">
        <v>1708</v>
      </c>
      <c r="J1428" s="99">
        <v>9.0355170299999996E-2</v>
      </c>
      <c r="K1428" t="s">
        <v>2540</v>
      </c>
      <c r="L1428" t="e">
        <v>#N/A</v>
      </c>
      <c r="M1428" t="e">
        <f t="shared" si="22"/>
        <v>#N/A</v>
      </c>
    </row>
    <row r="1429" spans="1:13" x14ac:dyDescent="0.25">
      <c r="A1429">
        <v>3</v>
      </c>
      <c r="B1429" t="s">
        <v>2221</v>
      </c>
      <c r="C1429" t="s">
        <v>2536</v>
      </c>
      <c r="D1429" t="s">
        <v>2537</v>
      </c>
      <c r="G1429" t="s">
        <v>2538</v>
      </c>
      <c r="H1429" t="s">
        <v>2539</v>
      </c>
      <c r="I1429" t="s">
        <v>1709</v>
      </c>
      <c r="J1429" s="99">
        <v>3.4205885920000001</v>
      </c>
      <c r="K1429" t="s">
        <v>2540</v>
      </c>
      <c r="L1429" t="e">
        <v>#N/A</v>
      </c>
      <c r="M1429" t="e">
        <f t="shared" si="22"/>
        <v>#N/A</v>
      </c>
    </row>
    <row r="1430" spans="1:13" x14ac:dyDescent="0.25">
      <c r="A1430">
        <v>3</v>
      </c>
      <c r="B1430" t="s">
        <v>2221</v>
      </c>
      <c r="C1430" t="s">
        <v>2536</v>
      </c>
      <c r="D1430" t="s">
        <v>2537</v>
      </c>
      <c r="G1430" t="s">
        <v>2541</v>
      </c>
      <c r="H1430" t="s">
        <v>2539</v>
      </c>
      <c r="I1430" t="s">
        <v>1705</v>
      </c>
      <c r="J1430" s="99">
        <v>481.12478579999998</v>
      </c>
      <c r="K1430" t="s">
        <v>2542</v>
      </c>
      <c r="L1430" t="e">
        <v>#N/A</v>
      </c>
      <c r="M1430" t="e">
        <f t="shared" si="22"/>
        <v>#N/A</v>
      </c>
    </row>
    <row r="1431" spans="1:13" x14ac:dyDescent="0.25">
      <c r="A1431">
        <v>3</v>
      </c>
      <c r="B1431" t="s">
        <v>2221</v>
      </c>
      <c r="C1431" t="s">
        <v>2536</v>
      </c>
      <c r="D1431" t="s">
        <v>2537</v>
      </c>
      <c r="G1431" t="s">
        <v>2541</v>
      </c>
      <c r="H1431" t="s">
        <v>2539</v>
      </c>
      <c r="I1431" t="s">
        <v>1707</v>
      </c>
      <c r="J1431" s="99">
        <v>477.49231939999999</v>
      </c>
      <c r="K1431" t="s">
        <v>2542</v>
      </c>
      <c r="L1431" t="e">
        <v>#N/A</v>
      </c>
      <c r="M1431" t="e">
        <f t="shared" si="22"/>
        <v>#N/A</v>
      </c>
    </row>
    <row r="1432" spans="1:13" x14ac:dyDescent="0.25">
      <c r="A1432">
        <v>3</v>
      </c>
      <c r="B1432" t="s">
        <v>2221</v>
      </c>
      <c r="C1432" t="s">
        <v>2536</v>
      </c>
      <c r="D1432" t="s">
        <v>2537</v>
      </c>
      <c r="G1432" t="s">
        <v>2541</v>
      </c>
      <c r="H1432" t="s">
        <v>2539</v>
      </c>
      <c r="I1432" t="s">
        <v>1708</v>
      </c>
      <c r="J1432" s="99">
        <v>9.3482588899999997E-2</v>
      </c>
      <c r="K1432" t="s">
        <v>2542</v>
      </c>
      <c r="L1432" t="e">
        <v>#N/A</v>
      </c>
      <c r="M1432" t="e">
        <f t="shared" si="22"/>
        <v>#N/A</v>
      </c>
    </row>
    <row r="1433" spans="1:13" x14ac:dyDescent="0.25">
      <c r="A1433">
        <v>3</v>
      </c>
      <c r="B1433" t="s">
        <v>2221</v>
      </c>
      <c r="C1433" t="s">
        <v>2536</v>
      </c>
      <c r="D1433" t="s">
        <v>2537</v>
      </c>
      <c r="G1433" t="s">
        <v>2541</v>
      </c>
      <c r="H1433" t="s">
        <v>2539</v>
      </c>
      <c r="I1433" t="s">
        <v>1709</v>
      </c>
      <c r="J1433" s="99">
        <v>3.5389837210000001</v>
      </c>
      <c r="K1433" t="s">
        <v>2542</v>
      </c>
      <c r="L1433" t="e">
        <v>#N/A</v>
      </c>
      <c r="M1433" t="e">
        <f t="shared" si="22"/>
        <v>#N/A</v>
      </c>
    </row>
    <row r="1434" spans="1:13" x14ac:dyDescent="0.25">
      <c r="A1434">
        <v>3</v>
      </c>
      <c r="B1434" t="s">
        <v>2221</v>
      </c>
      <c r="C1434" t="s">
        <v>2536</v>
      </c>
      <c r="D1434" t="s">
        <v>2537</v>
      </c>
      <c r="G1434" t="s">
        <v>2543</v>
      </c>
      <c r="H1434" t="s">
        <v>2539</v>
      </c>
      <c r="I1434" t="s">
        <v>1705</v>
      </c>
      <c r="J1434" s="99">
        <v>179.0278644</v>
      </c>
      <c r="K1434" t="s">
        <v>2544</v>
      </c>
      <c r="L1434" t="e">
        <v>#N/A</v>
      </c>
      <c r="M1434" t="e">
        <f t="shared" si="22"/>
        <v>#N/A</v>
      </c>
    </row>
    <row r="1435" spans="1:13" x14ac:dyDescent="0.25">
      <c r="A1435">
        <v>3</v>
      </c>
      <c r="B1435" t="s">
        <v>2221</v>
      </c>
      <c r="C1435" t="s">
        <v>2536</v>
      </c>
      <c r="D1435" t="s">
        <v>2537</v>
      </c>
      <c r="G1435" t="s">
        <v>2543</v>
      </c>
      <c r="H1435" t="s">
        <v>2539</v>
      </c>
      <c r="I1435" t="s">
        <v>1707</v>
      </c>
      <c r="J1435" s="99">
        <v>177.6346408</v>
      </c>
      <c r="K1435" t="s">
        <v>2544</v>
      </c>
      <c r="L1435" t="e">
        <v>#N/A</v>
      </c>
      <c r="M1435" t="e">
        <f t="shared" si="22"/>
        <v>#N/A</v>
      </c>
    </row>
    <row r="1436" spans="1:13" x14ac:dyDescent="0.25">
      <c r="A1436">
        <v>3</v>
      </c>
      <c r="B1436" t="s">
        <v>2221</v>
      </c>
      <c r="C1436" t="s">
        <v>2536</v>
      </c>
      <c r="D1436" t="s">
        <v>2537</v>
      </c>
      <c r="G1436" t="s">
        <v>2543</v>
      </c>
      <c r="H1436" t="s">
        <v>2539</v>
      </c>
      <c r="I1436" t="s">
        <v>1708</v>
      </c>
      <c r="J1436" s="99">
        <v>3.5855017699999998E-2</v>
      </c>
      <c r="K1436" t="s">
        <v>2544</v>
      </c>
      <c r="L1436" t="e">
        <v>#N/A</v>
      </c>
      <c r="M1436" t="e">
        <f t="shared" si="22"/>
        <v>#N/A</v>
      </c>
    </row>
    <row r="1437" spans="1:13" x14ac:dyDescent="0.25">
      <c r="A1437">
        <v>3</v>
      </c>
      <c r="B1437" t="s">
        <v>2221</v>
      </c>
      <c r="C1437" t="s">
        <v>2536</v>
      </c>
      <c r="D1437" t="s">
        <v>2537</v>
      </c>
      <c r="G1437" t="s">
        <v>2543</v>
      </c>
      <c r="H1437" t="s">
        <v>2539</v>
      </c>
      <c r="I1437" t="s">
        <v>1709</v>
      </c>
      <c r="J1437" s="99">
        <v>1.3573685259999999</v>
      </c>
      <c r="K1437" t="s">
        <v>2544</v>
      </c>
      <c r="L1437" t="e">
        <v>#N/A</v>
      </c>
      <c r="M1437" t="e">
        <f t="shared" si="22"/>
        <v>#N/A</v>
      </c>
    </row>
    <row r="1438" spans="1:13" x14ac:dyDescent="0.25">
      <c r="A1438">
        <v>3</v>
      </c>
      <c r="B1438" t="s">
        <v>2221</v>
      </c>
      <c r="C1438" t="s">
        <v>2536</v>
      </c>
      <c r="D1438" t="s">
        <v>2537</v>
      </c>
      <c r="G1438" t="s">
        <v>2545</v>
      </c>
      <c r="H1438" t="s">
        <v>2539</v>
      </c>
      <c r="I1438" t="s">
        <v>1705</v>
      </c>
      <c r="J1438" s="99">
        <v>123.94170680000001</v>
      </c>
      <c r="K1438" t="s">
        <v>2546</v>
      </c>
      <c r="L1438" t="e">
        <v>#N/A</v>
      </c>
      <c r="M1438" t="e">
        <f t="shared" si="22"/>
        <v>#N/A</v>
      </c>
    </row>
    <row r="1439" spans="1:13" x14ac:dyDescent="0.25">
      <c r="A1439">
        <v>3</v>
      </c>
      <c r="B1439" t="s">
        <v>2221</v>
      </c>
      <c r="C1439" t="s">
        <v>2536</v>
      </c>
      <c r="D1439" t="s">
        <v>2537</v>
      </c>
      <c r="G1439" t="s">
        <v>2545</v>
      </c>
      <c r="H1439" t="s">
        <v>2539</v>
      </c>
      <c r="I1439" t="s">
        <v>1707</v>
      </c>
      <c r="J1439" s="99">
        <v>122.9771726</v>
      </c>
      <c r="K1439" t="s">
        <v>2546</v>
      </c>
      <c r="L1439" t="e">
        <v>#N/A</v>
      </c>
      <c r="M1439" t="e">
        <f t="shared" si="22"/>
        <v>#N/A</v>
      </c>
    </row>
    <row r="1440" spans="1:13" x14ac:dyDescent="0.25">
      <c r="A1440">
        <v>3</v>
      </c>
      <c r="B1440" t="s">
        <v>2221</v>
      </c>
      <c r="C1440" t="s">
        <v>2536</v>
      </c>
      <c r="D1440" t="s">
        <v>2537</v>
      </c>
      <c r="G1440" t="s">
        <v>2545</v>
      </c>
      <c r="H1440" t="s">
        <v>2539</v>
      </c>
      <c r="I1440" t="s">
        <v>1708</v>
      </c>
      <c r="J1440" s="99">
        <v>2.48225722E-2</v>
      </c>
      <c r="K1440" t="s">
        <v>2546</v>
      </c>
      <c r="L1440" t="e">
        <v>#N/A</v>
      </c>
      <c r="M1440" t="e">
        <f t="shared" si="22"/>
        <v>#N/A</v>
      </c>
    </row>
    <row r="1441" spans="1:13" x14ac:dyDescent="0.25">
      <c r="A1441">
        <v>3</v>
      </c>
      <c r="B1441" t="s">
        <v>2221</v>
      </c>
      <c r="C1441" t="s">
        <v>2536</v>
      </c>
      <c r="D1441" t="s">
        <v>2537</v>
      </c>
      <c r="G1441" t="s">
        <v>2545</v>
      </c>
      <c r="H1441" t="s">
        <v>2539</v>
      </c>
      <c r="I1441" t="s">
        <v>1709</v>
      </c>
      <c r="J1441" s="99">
        <v>0.93971166139999995</v>
      </c>
      <c r="K1441" t="s">
        <v>2546</v>
      </c>
      <c r="L1441" t="e">
        <v>#N/A</v>
      </c>
      <c r="M1441" t="e">
        <f t="shared" si="22"/>
        <v>#N/A</v>
      </c>
    </row>
    <row r="1442" spans="1:13" x14ac:dyDescent="0.25">
      <c r="A1442">
        <v>3</v>
      </c>
      <c r="B1442" t="s">
        <v>2221</v>
      </c>
      <c r="C1442" t="s">
        <v>2536</v>
      </c>
      <c r="D1442" t="s">
        <v>2537</v>
      </c>
      <c r="G1442" t="s">
        <v>2547</v>
      </c>
      <c r="H1442" t="s">
        <v>2539</v>
      </c>
      <c r="I1442" t="s">
        <v>1705</v>
      </c>
      <c r="J1442" s="99">
        <v>320.59091119999999</v>
      </c>
      <c r="K1442" t="s">
        <v>2548</v>
      </c>
      <c r="L1442" t="e">
        <v>#N/A</v>
      </c>
      <c r="M1442" t="e">
        <f t="shared" si="22"/>
        <v>#N/A</v>
      </c>
    </row>
    <row r="1443" spans="1:13" x14ac:dyDescent="0.25">
      <c r="A1443">
        <v>3</v>
      </c>
      <c r="B1443" t="s">
        <v>2221</v>
      </c>
      <c r="C1443" t="s">
        <v>2536</v>
      </c>
      <c r="D1443" t="s">
        <v>2537</v>
      </c>
      <c r="G1443" t="s">
        <v>2547</v>
      </c>
      <c r="H1443" t="s">
        <v>2539</v>
      </c>
      <c r="I1443" t="s">
        <v>1707</v>
      </c>
      <c r="J1443" s="99">
        <v>318.17046699999997</v>
      </c>
      <c r="K1443" t="s">
        <v>2548</v>
      </c>
      <c r="L1443" t="e">
        <v>#N/A</v>
      </c>
      <c r="M1443" t="e">
        <f t="shared" si="22"/>
        <v>#N/A</v>
      </c>
    </row>
    <row r="1444" spans="1:13" x14ac:dyDescent="0.25">
      <c r="A1444">
        <v>3</v>
      </c>
      <c r="B1444" t="s">
        <v>2221</v>
      </c>
      <c r="C1444" t="s">
        <v>2536</v>
      </c>
      <c r="D1444" t="s">
        <v>2537</v>
      </c>
      <c r="G1444" t="s">
        <v>2547</v>
      </c>
      <c r="H1444" t="s">
        <v>2539</v>
      </c>
      <c r="I1444" t="s">
        <v>1708</v>
      </c>
      <c r="J1444" s="99">
        <v>6.2290842700000001E-2</v>
      </c>
      <c r="K1444" t="s">
        <v>2548</v>
      </c>
      <c r="L1444" t="e">
        <v>#N/A</v>
      </c>
      <c r="M1444" t="e">
        <f t="shared" si="22"/>
        <v>#N/A</v>
      </c>
    </row>
    <row r="1445" spans="1:13" x14ac:dyDescent="0.25">
      <c r="A1445">
        <v>3</v>
      </c>
      <c r="B1445" t="s">
        <v>2221</v>
      </c>
      <c r="C1445" t="s">
        <v>2536</v>
      </c>
      <c r="D1445" t="s">
        <v>2537</v>
      </c>
      <c r="G1445" t="s">
        <v>2547</v>
      </c>
      <c r="H1445" t="s">
        <v>2539</v>
      </c>
      <c r="I1445" t="s">
        <v>1709</v>
      </c>
      <c r="J1445" s="99">
        <v>2.358153331</v>
      </c>
      <c r="K1445" t="s">
        <v>2548</v>
      </c>
      <c r="L1445" t="e">
        <v>#N/A</v>
      </c>
      <c r="M1445" t="e">
        <f t="shared" si="22"/>
        <v>#N/A</v>
      </c>
    </row>
    <row r="1446" spans="1:13" x14ac:dyDescent="0.25">
      <c r="A1446">
        <v>3</v>
      </c>
      <c r="B1446" t="s">
        <v>2221</v>
      </c>
      <c r="C1446" t="s">
        <v>2549</v>
      </c>
      <c r="D1446" t="s">
        <v>2550</v>
      </c>
      <c r="G1446" t="s">
        <v>2551</v>
      </c>
      <c r="H1446" t="s">
        <v>2552</v>
      </c>
      <c r="I1446" t="s">
        <v>1705</v>
      </c>
      <c r="J1446" s="99">
        <v>15.32536591</v>
      </c>
      <c r="K1446" t="s">
        <v>2553</v>
      </c>
      <c r="L1446" t="s">
        <v>2554</v>
      </c>
      <c r="M1446" t="str">
        <f t="shared" si="22"/>
        <v>CO₂-eAccommodation_NZ_ARG</v>
      </c>
    </row>
    <row r="1447" spans="1:13" x14ac:dyDescent="0.25">
      <c r="A1447">
        <v>3</v>
      </c>
      <c r="B1447" t="s">
        <v>2221</v>
      </c>
      <c r="C1447" t="s">
        <v>2549</v>
      </c>
      <c r="D1447" t="s">
        <v>2550</v>
      </c>
      <c r="G1447" t="s">
        <v>2555</v>
      </c>
      <c r="H1447" t="s">
        <v>2552</v>
      </c>
      <c r="I1447" t="s">
        <v>1705</v>
      </c>
      <c r="J1447" s="99">
        <v>34.119415830000001</v>
      </c>
      <c r="K1447" t="s">
        <v>2556</v>
      </c>
      <c r="L1447" t="s">
        <v>1558</v>
      </c>
      <c r="M1447" t="str">
        <f t="shared" si="22"/>
        <v>CO₂-eAccommodation_NZ_AUS</v>
      </c>
    </row>
    <row r="1448" spans="1:13" x14ac:dyDescent="0.25">
      <c r="A1448">
        <v>3</v>
      </c>
      <c r="B1448" t="s">
        <v>2221</v>
      </c>
      <c r="C1448" t="s">
        <v>2549</v>
      </c>
      <c r="D1448" t="s">
        <v>2550</v>
      </c>
      <c r="G1448" t="s">
        <v>2557</v>
      </c>
      <c r="H1448" t="s">
        <v>2552</v>
      </c>
      <c r="I1448" t="s">
        <v>1705</v>
      </c>
      <c r="J1448" s="99">
        <v>10.050758399999999</v>
      </c>
      <c r="K1448" t="s">
        <v>2558</v>
      </c>
      <c r="L1448" t="s">
        <v>1559</v>
      </c>
      <c r="M1448" t="str">
        <f t="shared" si="22"/>
        <v>CO₂-eAccommodation_NZ_AUT</v>
      </c>
    </row>
    <row r="1449" spans="1:13" x14ac:dyDescent="0.25">
      <c r="A1449">
        <v>3</v>
      </c>
      <c r="B1449" t="s">
        <v>2221</v>
      </c>
      <c r="C1449" t="s">
        <v>2549</v>
      </c>
      <c r="D1449" t="s">
        <v>2550</v>
      </c>
      <c r="G1449" t="s">
        <v>2559</v>
      </c>
      <c r="H1449" t="s">
        <v>2552</v>
      </c>
      <c r="I1449" t="s">
        <v>1705</v>
      </c>
      <c r="J1449" s="99">
        <v>102.8526699</v>
      </c>
      <c r="K1449" t="s">
        <v>2560</v>
      </c>
      <c r="L1449" t="e">
        <v>#N/A</v>
      </c>
      <c r="M1449" t="e">
        <f t="shared" si="22"/>
        <v>#N/A</v>
      </c>
    </row>
    <row r="1450" spans="1:13" x14ac:dyDescent="0.25">
      <c r="A1450">
        <v>3</v>
      </c>
      <c r="B1450" t="s">
        <v>2221</v>
      </c>
      <c r="C1450" t="s">
        <v>2549</v>
      </c>
      <c r="D1450" t="s">
        <v>2550</v>
      </c>
      <c r="G1450" t="s">
        <v>2561</v>
      </c>
      <c r="H1450" t="s">
        <v>2552</v>
      </c>
      <c r="I1450" t="s">
        <v>1705</v>
      </c>
      <c r="J1450" s="99">
        <v>14.552063</v>
      </c>
      <c r="K1450" t="s">
        <v>2562</v>
      </c>
      <c r="L1450" t="s">
        <v>1683</v>
      </c>
      <c r="M1450" t="str">
        <f t="shared" si="22"/>
        <v>CO₂-eAccommodation_NZ_BEL</v>
      </c>
    </row>
    <row r="1451" spans="1:13" x14ac:dyDescent="0.25">
      <c r="A1451">
        <v>3</v>
      </c>
      <c r="B1451" t="s">
        <v>2221</v>
      </c>
      <c r="C1451" t="s">
        <v>2549</v>
      </c>
      <c r="D1451" t="s">
        <v>2550</v>
      </c>
      <c r="G1451" t="s">
        <v>2563</v>
      </c>
      <c r="H1451" t="s">
        <v>2552</v>
      </c>
      <c r="I1451" t="s">
        <v>1705</v>
      </c>
      <c r="J1451" s="99">
        <v>6.7573100620000002</v>
      </c>
      <c r="K1451" t="s">
        <v>2564</v>
      </c>
      <c r="L1451" t="s">
        <v>1689</v>
      </c>
      <c r="M1451" t="str">
        <f t="shared" si="22"/>
        <v>CO₂-eAccommodation_NZ_BRA</v>
      </c>
    </row>
    <row r="1452" spans="1:13" x14ac:dyDescent="0.25">
      <c r="A1452">
        <v>3</v>
      </c>
      <c r="B1452" t="s">
        <v>2221</v>
      </c>
      <c r="C1452" t="s">
        <v>2549</v>
      </c>
      <c r="D1452" t="s">
        <v>2550</v>
      </c>
      <c r="G1452" t="s">
        <v>2565</v>
      </c>
      <c r="H1452" t="s">
        <v>2552</v>
      </c>
      <c r="I1452" t="s">
        <v>1705</v>
      </c>
      <c r="J1452" s="99">
        <v>10.62474158</v>
      </c>
      <c r="K1452" t="s">
        <v>2566</v>
      </c>
      <c r="L1452" t="s">
        <v>1560</v>
      </c>
      <c r="M1452" t="str">
        <f t="shared" si="22"/>
        <v>CO₂-eAccommodation_NZ_CAN</v>
      </c>
    </row>
    <row r="1453" spans="1:13" x14ac:dyDescent="0.25">
      <c r="A1453">
        <v>3</v>
      </c>
      <c r="B1453" t="s">
        <v>2221</v>
      </c>
      <c r="C1453" t="s">
        <v>2549</v>
      </c>
      <c r="D1453" t="s">
        <v>2550</v>
      </c>
      <c r="G1453" t="s">
        <v>2567</v>
      </c>
      <c r="H1453" t="s">
        <v>2552</v>
      </c>
      <c r="I1453" t="s">
        <v>1705</v>
      </c>
      <c r="J1453" s="99">
        <v>43.774559140000001</v>
      </c>
      <c r="K1453" t="s">
        <v>2568</v>
      </c>
      <c r="L1453" t="e">
        <v>#N/A</v>
      </c>
      <c r="M1453" t="e">
        <f t="shared" si="22"/>
        <v>#N/A</v>
      </c>
    </row>
    <row r="1454" spans="1:13" x14ac:dyDescent="0.25">
      <c r="A1454">
        <v>3</v>
      </c>
      <c r="B1454" t="s">
        <v>2221</v>
      </c>
      <c r="C1454" t="s">
        <v>2549</v>
      </c>
      <c r="D1454" t="s">
        <v>2550</v>
      </c>
      <c r="G1454" t="s">
        <v>2569</v>
      </c>
      <c r="H1454" t="s">
        <v>2552</v>
      </c>
      <c r="I1454" t="s">
        <v>1705</v>
      </c>
      <c r="J1454" s="99">
        <v>31.459428160000002</v>
      </c>
      <c r="K1454" t="s">
        <v>2570</v>
      </c>
      <c r="L1454" t="s">
        <v>2571</v>
      </c>
      <c r="M1454" t="str">
        <f t="shared" si="22"/>
        <v>CO₂-eAccommodation_NZ_CHL</v>
      </c>
    </row>
    <row r="1455" spans="1:13" x14ac:dyDescent="0.25">
      <c r="A1455">
        <v>3</v>
      </c>
      <c r="B1455" t="s">
        <v>2221</v>
      </c>
      <c r="C1455" t="s">
        <v>2549</v>
      </c>
      <c r="D1455" t="s">
        <v>2550</v>
      </c>
      <c r="G1455" t="s">
        <v>2572</v>
      </c>
      <c r="H1455" t="s">
        <v>2552</v>
      </c>
      <c r="I1455" t="s">
        <v>1705</v>
      </c>
      <c r="J1455" s="99">
        <v>58.306250720000001</v>
      </c>
      <c r="K1455" t="s">
        <v>2573</v>
      </c>
      <c r="L1455" t="s">
        <v>1567</v>
      </c>
      <c r="M1455" t="str">
        <f t="shared" si="22"/>
        <v>CO₂-eAccommodation_NZ_CHN</v>
      </c>
    </row>
    <row r="1456" spans="1:13" x14ac:dyDescent="0.25">
      <c r="A1456">
        <v>3</v>
      </c>
      <c r="B1456" t="s">
        <v>2221</v>
      </c>
      <c r="C1456" t="s">
        <v>2549</v>
      </c>
      <c r="D1456" t="s">
        <v>2550</v>
      </c>
      <c r="G1456" t="s">
        <v>2574</v>
      </c>
      <c r="H1456" t="s">
        <v>2552</v>
      </c>
      <c r="I1456" t="s">
        <v>1705</v>
      </c>
      <c r="J1456" s="99">
        <v>16.27678951</v>
      </c>
      <c r="K1456" t="s">
        <v>2575</v>
      </c>
      <c r="L1456" t="s">
        <v>1569</v>
      </c>
      <c r="M1456" t="str">
        <f t="shared" si="22"/>
        <v>CO₂-eAccommodation_NZ_COL</v>
      </c>
    </row>
    <row r="1457" spans="1:15" x14ac:dyDescent="0.25">
      <c r="A1457">
        <v>3</v>
      </c>
      <c r="B1457" t="s">
        <v>2221</v>
      </c>
      <c r="C1457" t="s">
        <v>2549</v>
      </c>
      <c r="D1457" t="s">
        <v>2550</v>
      </c>
      <c r="G1457" t="s">
        <v>2576</v>
      </c>
      <c r="H1457" t="s">
        <v>2552</v>
      </c>
      <c r="I1457" t="s">
        <v>1705</v>
      </c>
      <c r="J1457" s="99">
        <v>5.6319590259999996</v>
      </c>
      <c r="K1457" t="s">
        <v>2577</v>
      </c>
      <c r="L1457" t="e">
        <v>#N/A</v>
      </c>
      <c r="M1457" t="e">
        <f t="shared" si="22"/>
        <v>#N/A</v>
      </c>
    </row>
    <row r="1458" spans="1:15" x14ac:dyDescent="0.25">
      <c r="A1458">
        <v>3</v>
      </c>
      <c r="B1458" t="s">
        <v>2221</v>
      </c>
      <c r="C1458" t="s">
        <v>2549</v>
      </c>
      <c r="D1458" t="s">
        <v>2550</v>
      </c>
      <c r="G1458" t="s">
        <v>2578</v>
      </c>
      <c r="H1458" t="s">
        <v>2552</v>
      </c>
      <c r="I1458" t="s">
        <v>1705</v>
      </c>
      <c r="J1458" s="99">
        <v>20.79396066</v>
      </c>
      <c r="K1458" t="s">
        <v>2579</v>
      </c>
      <c r="L1458" t="e">
        <v>#N/A</v>
      </c>
      <c r="M1458" t="e">
        <f t="shared" si="22"/>
        <v>#N/A</v>
      </c>
    </row>
    <row r="1459" spans="1:15" x14ac:dyDescent="0.25">
      <c r="A1459">
        <v>3</v>
      </c>
      <c r="B1459" t="s">
        <v>2221</v>
      </c>
      <c r="C1459" t="s">
        <v>2549</v>
      </c>
      <c r="D1459" t="s">
        <v>2550</v>
      </c>
      <c r="G1459" t="s">
        <v>2580</v>
      </c>
      <c r="H1459" t="s">
        <v>2552</v>
      </c>
      <c r="I1459" t="s">
        <v>1705</v>
      </c>
      <c r="J1459" s="99">
        <v>51.803996929999997</v>
      </c>
      <c r="K1459" t="s">
        <v>2581</v>
      </c>
      <c r="L1459" t="e">
        <v>#N/A</v>
      </c>
      <c r="M1459" t="e">
        <f t="shared" si="22"/>
        <v>#N/A</v>
      </c>
    </row>
    <row r="1460" spans="1:15" s="64" customFormat="1" x14ac:dyDescent="0.25">
      <c r="A1460" s="64">
        <v>3</v>
      </c>
      <c r="B1460" s="64" t="s">
        <v>2221</v>
      </c>
      <c r="C1460" s="64" t="s">
        <v>2549</v>
      </c>
      <c r="D1460" s="64" t="s">
        <v>2550</v>
      </c>
      <c r="G1460" s="64" t="s">
        <v>2582</v>
      </c>
      <c r="H1460" s="64" t="s">
        <v>2552</v>
      </c>
      <c r="I1460" s="64" t="s">
        <v>1705</v>
      </c>
      <c r="J1460" s="64">
        <v>54.8</v>
      </c>
      <c r="K1460" s="64" t="s">
        <v>2583</v>
      </c>
      <c r="L1460" s="64" t="s">
        <v>1617</v>
      </c>
      <c r="M1460" t="str">
        <f t="shared" si="22"/>
        <v>CO₂-eAccommodation_NZ_FJI</v>
      </c>
      <c r="O1460" s="64" t="s">
        <v>2584</v>
      </c>
    </row>
    <row r="1461" spans="1:15" x14ac:dyDescent="0.25">
      <c r="A1461">
        <v>3</v>
      </c>
      <c r="B1461" t="s">
        <v>2221</v>
      </c>
      <c r="C1461" t="s">
        <v>2549</v>
      </c>
      <c r="D1461" t="s">
        <v>2550</v>
      </c>
      <c r="G1461" t="s">
        <v>2585</v>
      </c>
      <c r="H1461" t="s">
        <v>2552</v>
      </c>
      <c r="I1461" t="s">
        <v>1705</v>
      </c>
      <c r="J1461" s="99">
        <v>10.76387424</v>
      </c>
      <c r="K1461" t="s">
        <v>2586</v>
      </c>
      <c r="L1461" t="e">
        <v>#N/A</v>
      </c>
      <c r="M1461" t="e">
        <f t="shared" si="22"/>
        <v>#N/A</v>
      </c>
    </row>
    <row r="1462" spans="1:15" x14ac:dyDescent="0.25">
      <c r="A1462">
        <v>3</v>
      </c>
      <c r="B1462" t="s">
        <v>2221</v>
      </c>
      <c r="C1462" t="s">
        <v>2549</v>
      </c>
      <c r="D1462" t="s">
        <v>2550</v>
      </c>
      <c r="G1462" t="s">
        <v>2587</v>
      </c>
      <c r="H1462" t="s">
        <v>2552</v>
      </c>
      <c r="I1462" t="s">
        <v>1705</v>
      </c>
      <c r="J1462" s="99">
        <v>7.208308927</v>
      </c>
      <c r="K1462" t="s">
        <v>2588</v>
      </c>
      <c r="L1462" t="s">
        <v>2589</v>
      </c>
      <c r="M1462" t="str">
        <f t="shared" si="22"/>
        <v>CO₂-eAccommodation_NZ_FRA</v>
      </c>
    </row>
    <row r="1463" spans="1:15" x14ac:dyDescent="0.25">
      <c r="A1463">
        <v>3</v>
      </c>
      <c r="B1463" t="s">
        <v>2221</v>
      </c>
      <c r="C1463" t="s">
        <v>2549</v>
      </c>
      <c r="D1463" t="s">
        <v>2550</v>
      </c>
      <c r="G1463" t="s">
        <v>2590</v>
      </c>
      <c r="H1463" t="s">
        <v>2552</v>
      </c>
      <c r="I1463" t="s">
        <v>1705</v>
      </c>
      <c r="J1463" s="99">
        <v>13.03291589</v>
      </c>
      <c r="K1463" t="s">
        <v>2591</v>
      </c>
      <c r="L1463" t="s">
        <v>2592</v>
      </c>
      <c r="M1463" t="str">
        <f t="shared" si="22"/>
        <v>CO₂-eAccommodation_NZ_DEU</v>
      </c>
    </row>
    <row r="1464" spans="1:15" x14ac:dyDescent="0.25">
      <c r="A1464">
        <v>3</v>
      </c>
      <c r="B1464" t="s">
        <v>2221</v>
      </c>
      <c r="C1464" t="s">
        <v>2549</v>
      </c>
      <c r="D1464" t="s">
        <v>2550</v>
      </c>
      <c r="G1464" t="s">
        <v>2593</v>
      </c>
      <c r="H1464" t="s">
        <v>2552</v>
      </c>
      <c r="I1464" t="s">
        <v>1705</v>
      </c>
      <c r="J1464" s="99">
        <v>26.140541209999999</v>
      </c>
      <c r="K1464" t="s">
        <v>2594</v>
      </c>
      <c r="L1464">
        <v>0</v>
      </c>
      <c r="M1464" t="str">
        <f t="shared" si="22"/>
        <v>CO₂-e0</v>
      </c>
    </row>
    <row r="1465" spans="1:15" x14ac:dyDescent="0.25">
      <c r="A1465">
        <v>3</v>
      </c>
      <c r="B1465" t="s">
        <v>2221</v>
      </c>
      <c r="C1465" t="s">
        <v>2549</v>
      </c>
      <c r="D1465" t="s">
        <v>2550</v>
      </c>
      <c r="G1465" t="s">
        <v>2595</v>
      </c>
      <c r="H1465" t="s">
        <v>2552</v>
      </c>
      <c r="I1465" t="s">
        <v>1705</v>
      </c>
      <c r="J1465" s="99">
        <v>79.270664690000004</v>
      </c>
      <c r="K1465" t="s">
        <v>2596</v>
      </c>
      <c r="L1465" t="s">
        <v>2597</v>
      </c>
      <c r="M1465" t="str">
        <f t="shared" si="22"/>
        <v>CO₂-eAccommodation_NZ_HKG</v>
      </c>
    </row>
    <row r="1466" spans="1:15" x14ac:dyDescent="0.25">
      <c r="A1466">
        <v>3</v>
      </c>
      <c r="B1466" t="s">
        <v>2221</v>
      </c>
      <c r="C1466" t="s">
        <v>2549</v>
      </c>
      <c r="D1466" t="s">
        <v>2550</v>
      </c>
      <c r="G1466" t="s">
        <v>2598</v>
      </c>
      <c r="H1466" t="s">
        <v>2552</v>
      </c>
      <c r="I1466" t="s">
        <v>1705</v>
      </c>
      <c r="J1466" s="99">
        <v>22.227532950000001</v>
      </c>
      <c r="K1466" t="s">
        <v>2599</v>
      </c>
      <c r="L1466" t="s">
        <v>1672</v>
      </c>
      <c r="M1466" t="str">
        <f t="shared" si="22"/>
        <v>CO₂-eAccommodation_NZ_HUN</v>
      </c>
    </row>
    <row r="1467" spans="1:15" x14ac:dyDescent="0.25">
      <c r="A1467">
        <v>3</v>
      </c>
      <c r="B1467" t="s">
        <v>2221</v>
      </c>
      <c r="C1467" t="s">
        <v>2549</v>
      </c>
      <c r="D1467" t="s">
        <v>2550</v>
      </c>
      <c r="G1467" t="s">
        <v>2600</v>
      </c>
      <c r="H1467" t="s">
        <v>2552</v>
      </c>
      <c r="I1467" t="s">
        <v>1705</v>
      </c>
      <c r="J1467" s="99">
        <v>48.933271220000002</v>
      </c>
      <c r="K1467" t="s">
        <v>2601</v>
      </c>
      <c r="L1467" t="e">
        <v>#N/A</v>
      </c>
      <c r="M1467" t="e">
        <f t="shared" si="22"/>
        <v>#N/A</v>
      </c>
    </row>
    <row r="1468" spans="1:15" x14ac:dyDescent="0.25">
      <c r="A1468">
        <v>3</v>
      </c>
      <c r="B1468" t="s">
        <v>2221</v>
      </c>
      <c r="C1468" t="s">
        <v>2549</v>
      </c>
      <c r="D1468" t="s">
        <v>2550</v>
      </c>
      <c r="G1468" t="s">
        <v>2602</v>
      </c>
      <c r="H1468" t="s">
        <v>2552</v>
      </c>
      <c r="I1468" t="s">
        <v>1705</v>
      </c>
      <c r="J1468" s="99">
        <v>52.313935870000002</v>
      </c>
      <c r="K1468" t="s">
        <v>2603</v>
      </c>
      <c r="L1468" t="s">
        <v>1674</v>
      </c>
      <c r="M1468" t="str">
        <f t="shared" si="22"/>
        <v>CO₂-eAccommodation_NZ_IDN</v>
      </c>
    </row>
    <row r="1469" spans="1:15" x14ac:dyDescent="0.25">
      <c r="A1469">
        <v>3</v>
      </c>
      <c r="B1469" t="s">
        <v>2221</v>
      </c>
      <c r="C1469" t="s">
        <v>2549</v>
      </c>
      <c r="D1469" t="s">
        <v>2550</v>
      </c>
      <c r="G1469" t="s">
        <v>2604</v>
      </c>
      <c r="H1469" t="s">
        <v>2552</v>
      </c>
      <c r="I1469" t="s">
        <v>1705</v>
      </c>
      <c r="J1469" t="s">
        <v>1770</v>
      </c>
      <c r="K1469" t="s">
        <v>2605</v>
      </c>
      <c r="L1469" t="s">
        <v>2606</v>
      </c>
      <c r="M1469" t="str">
        <f t="shared" si="22"/>
        <v>CO₂-eAccommodation_NZ_IRL</v>
      </c>
    </row>
    <row r="1470" spans="1:15" x14ac:dyDescent="0.25">
      <c r="A1470">
        <v>3</v>
      </c>
      <c r="B1470" t="s">
        <v>2221</v>
      </c>
      <c r="C1470" t="s">
        <v>2549</v>
      </c>
      <c r="D1470" t="s">
        <v>2550</v>
      </c>
      <c r="G1470" t="s">
        <v>2607</v>
      </c>
      <c r="H1470" t="s">
        <v>2552</v>
      </c>
      <c r="I1470" t="s">
        <v>1705</v>
      </c>
      <c r="J1470" t="s">
        <v>1770</v>
      </c>
      <c r="K1470" t="s">
        <v>2608</v>
      </c>
      <c r="L1470" t="e">
        <v>#N/A</v>
      </c>
      <c r="M1470" t="e">
        <f t="shared" si="22"/>
        <v>#N/A</v>
      </c>
    </row>
    <row r="1471" spans="1:15" x14ac:dyDescent="0.25">
      <c r="A1471">
        <v>3</v>
      </c>
      <c r="B1471" t="s">
        <v>2221</v>
      </c>
      <c r="C1471" t="s">
        <v>2549</v>
      </c>
      <c r="D1471" t="s">
        <v>2550</v>
      </c>
      <c r="G1471" t="s">
        <v>2609</v>
      </c>
      <c r="H1471" t="s">
        <v>2552</v>
      </c>
      <c r="I1471" t="s">
        <v>1705</v>
      </c>
      <c r="J1471" s="99">
        <v>15.33321042</v>
      </c>
      <c r="K1471" t="s">
        <v>2610</v>
      </c>
      <c r="L1471" t="s">
        <v>1619</v>
      </c>
      <c r="M1471" t="str">
        <f t="shared" si="22"/>
        <v>CO₂-eAccommodation_NZ_ITA</v>
      </c>
    </row>
    <row r="1472" spans="1:15" x14ac:dyDescent="0.25">
      <c r="A1472">
        <v>3</v>
      </c>
      <c r="B1472" t="s">
        <v>2221</v>
      </c>
      <c r="C1472" t="s">
        <v>2549</v>
      </c>
      <c r="D1472" t="s">
        <v>2550</v>
      </c>
      <c r="G1472" t="s">
        <v>2611</v>
      </c>
      <c r="H1472" t="s">
        <v>2552</v>
      </c>
      <c r="I1472" t="s">
        <v>1705</v>
      </c>
      <c r="J1472" s="99">
        <v>37.397162780000002</v>
      </c>
      <c r="K1472" t="s">
        <v>2612</v>
      </c>
      <c r="L1472" t="s">
        <v>2613</v>
      </c>
      <c r="M1472" t="str">
        <f t="shared" si="22"/>
        <v>CO₂-eAccommodation_NZ_JPN</v>
      </c>
    </row>
    <row r="1473" spans="1:13" x14ac:dyDescent="0.25">
      <c r="A1473">
        <v>3</v>
      </c>
      <c r="B1473" t="s">
        <v>2221</v>
      </c>
      <c r="C1473" t="s">
        <v>2549</v>
      </c>
      <c r="D1473" t="s">
        <v>2550</v>
      </c>
      <c r="G1473" t="s">
        <v>2614</v>
      </c>
      <c r="H1473" t="s">
        <v>2552</v>
      </c>
      <c r="I1473" t="s">
        <v>1705</v>
      </c>
      <c r="J1473" s="99">
        <v>63.326581949999998</v>
      </c>
      <c r="K1473" t="s">
        <v>2615</v>
      </c>
      <c r="L1473" t="s">
        <v>2616</v>
      </c>
      <c r="M1473" t="str">
        <f t="shared" si="22"/>
        <v>CO₂-eAccommodation_NZ_JOR</v>
      </c>
    </row>
    <row r="1474" spans="1:13" x14ac:dyDescent="0.25">
      <c r="A1474">
        <v>3</v>
      </c>
      <c r="B1474" t="s">
        <v>2221</v>
      </c>
      <c r="C1474" t="s">
        <v>2549</v>
      </c>
      <c r="D1474" t="s">
        <v>2550</v>
      </c>
      <c r="G1474" t="s">
        <v>2617</v>
      </c>
      <c r="H1474" t="s">
        <v>2552</v>
      </c>
      <c r="I1474" t="s">
        <v>1705</v>
      </c>
      <c r="J1474" s="99">
        <v>73.756670319999998</v>
      </c>
      <c r="K1474" t="s">
        <v>2618</v>
      </c>
      <c r="L1474" t="e">
        <v>#N/A</v>
      </c>
      <c r="M1474" t="e">
        <f t="shared" si="22"/>
        <v>#N/A</v>
      </c>
    </row>
    <row r="1475" spans="1:13" x14ac:dyDescent="0.25">
      <c r="A1475">
        <v>3</v>
      </c>
      <c r="B1475" t="s">
        <v>2221</v>
      </c>
      <c r="C1475" t="s">
        <v>2549</v>
      </c>
      <c r="D1475" t="s">
        <v>2550</v>
      </c>
      <c r="G1475" t="s">
        <v>2619</v>
      </c>
      <c r="H1475" t="s">
        <v>2552</v>
      </c>
      <c r="I1475" t="s">
        <v>1705</v>
      </c>
      <c r="J1475" s="99">
        <v>130.3482989</v>
      </c>
      <c r="K1475" t="s">
        <v>2620</v>
      </c>
      <c r="L1475" t="e">
        <v>#N/A</v>
      </c>
      <c r="M1475" t="e">
        <f t="shared" ref="M1475:M1538" si="23">I1475&amp;L1475</f>
        <v>#N/A</v>
      </c>
    </row>
    <row r="1476" spans="1:13" x14ac:dyDescent="0.25">
      <c r="A1476">
        <v>3</v>
      </c>
      <c r="B1476" t="s">
        <v>2221</v>
      </c>
      <c r="C1476" t="s">
        <v>2549</v>
      </c>
      <c r="D1476" t="s">
        <v>2550</v>
      </c>
      <c r="G1476" t="s">
        <v>2621</v>
      </c>
      <c r="H1476" t="s">
        <v>2552</v>
      </c>
      <c r="I1476" t="s">
        <v>1705</v>
      </c>
      <c r="J1476" s="99">
        <v>55.175452630000002</v>
      </c>
      <c r="K1476" t="s">
        <v>2622</v>
      </c>
      <c r="L1476" t="s">
        <v>1571</v>
      </c>
      <c r="M1476" t="str">
        <f t="shared" si="23"/>
        <v>CO₂-eAccommodation_NZ_MAL</v>
      </c>
    </row>
    <row r="1477" spans="1:13" x14ac:dyDescent="0.25">
      <c r="A1477">
        <v>3</v>
      </c>
      <c r="B1477" t="s">
        <v>2221</v>
      </c>
      <c r="C1477" t="s">
        <v>2549</v>
      </c>
      <c r="D1477" t="s">
        <v>2550</v>
      </c>
      <c r="G1477" t="s">
        <v>2623</v>
      </c>
      <c r="H1477" t="s">
        <v>2552</v>
      </c>
      <c r="I1477" t="s">
        <v>1705</v>
      </c>
      <c r="J1477" t="s">
        <v>1770</v>
      </c>
      <c r="K1477" t="s">
        <v>2624</v>
      </c>
      <c r="L1477" t="e">
        <v>#N/A</v>
      </c>
      <c r="M1477" t="e">
        <f t="shared" si="23"/>
        <v>#N/A</v>
      </c>
    </row>
    <row r="1478" spans="1:13" x14ac:dyDescent="0.25">
      <c r="A1478">
        <v>3</v>
      </c>
      <c r="B1478" t="s">
        <v>2221</v>
      </c>
      <c r="C1478" t="s">
        <v>2549</v>
      </c>
      <c r="D1478" t="s">
        <v>2550</v>
      </c>
      <c r="G1478" t="s">
        <v>2625</v>
      </c>
      <c r="H1478" t="s">
        <v>2552</v>
      </c>
      <c r="I1478" t="s">
        <v>1705</v>
      </c>
      <c r="J1478" s="99">
        <v>18.439391870000001</v>
      </c>
      <c r="K1478" t="s">
        <v>2626</v>
      </c>
      <c r="L1478" t="s">
        <v>2627</v>
      </c>
      <c r="M1478" t="str">
        <f t="shared" si="23"/>
        <v>CO₂-eAccommodation_NZ_MEX</v>
      </c>
    </row>
    <row r="1479" spans="1:13" x14ac:dyDescent="0.25">
      <c r="A1479">
        <v>3</v>
      </c>
      <c r="B1479" t="s">
        <v>2221</v>
      </c>
      <c r="C1479" t="s">
        <v>2549</v>
      </c>
      <c r="D1479" t="s">
        <v>2550</v>
      </c>
      <c r="G1479" t="s">
        <v>2628</v>
      </c>
      <c r="H1479" t="s">
        <v>2552</v>
      </c>
      <c r="I1479" t="s">
        <v>1705</v>
      </c>
      <c r="J1479" t="s">
        <v>1770</v>
      </c>
      <c r="K1479" t="s">
        <v>2629</v>
      </c>
      <c r="L1479" t="e">
        <v>#N/A</v>
      </c>
      <c r="M1479" t="e">
        <f t="shared" si="23"/>
        <v>#N/A</v>
      </c>
    </row>
    <row r="1480" spans="1:13" x14ac:dyDescent="0.25">
      <c r="A1480">
        <v>3</v>
      </c>
      <c r="B1480" t="s">
        <v>2221</v>
      </c>
      <c r="C1480" t="s">
        <v>2549</v>
      </c>
      <c r="D1480" t="s">
        <v>2550</v>
      </c>
      <c r="G1480" t="s">
        <v>2630</v>
      </c>
      <c r="H1480" t="s">
        <v>2552</v>
      </c>
      <c r="I1480" t="s">
        <v>1705</v>
      </c>
      <c r="J1480" s="99">
        <v>15.560623720000001</v>
      </c>
      <c r="K1480" t="s">
        <v>2631</v>
      </c>
      <c r="L1480" t="s">
        <v>1562</v>
      </c>
      <c r="M1480" t="str">
        <f t="shared" si="23"/>
        <v>CO₂-eAccommodation_NZ_NLD</v>
      </c>
    </row>
    <row r="1481" spans="1:13" x14ac:dyDescent="0.25">
      <c r="A1481">
        <v>3</v>
      </c>
      <c r="B1481" t="s">
        <v>2221</v>
      </c>
      <c r="C1481" t="s">
        <v>2549</v>
      </c>
      <c r="D1481" t="s">
        <v>2550</v>
      </c>
      <c r="G1481" t="s">
        <v>1515</v>
      </c>
      <c r="H1481" t="s">
        <v>2552</v>
      </c>
      <c r="I1481" t="s">
        <v>1705</v>
      </c>
      <c r="J1481" s="99">
        <v>10.30784912</v>
      </c>
      <c r="K1481" t="s">
        <v>2632</v>
      </c>
      <c r="L1481" t="s">
        <v>1563</v>
      </c>
      <c r="M1481" t="str">
        <f t="shared" si="23"/>
        <v>CO₂-eAccommodation_NZ_NZL</v>
      </c>
    </row>
    <row r="1482" spans="1:13" x14ac:dyDescent="0.25">
      <c r="A1482">
        <v>3</v>
      </c>
      <c r="B1482" t="s">
        <v>2221</v>
      </c>
      <c r="C1482" t="s">
        <v>2549</v>
      </c>
      <c r="D1482" t="s">
        <v>2550</v>
      </c>
      <c r="G1482" t="s">
        <v>2633</v>
      </c>
      <c r="H1482" t="s">
        <v>2552</v>
      </c>
      <c r="I1482" t="s">
        <v>1705</v>
      </c>
      <c r="J1482" s="99">
        <v>76.392052620000001</v>
      </c>
      <c r="K1482" t="s">
        <v>2634</v>
      </c>
      <c r="L1482" t="e">
        <v>#N/A</v>
      </c>
      <c r="M1482" t="e">
        <f t="shared" si="23"/>
        <v>#N/A</v>
      </c>
    </row>
    <row r="1483" spans="1:13" x14ac:dyDescent="0.25">
      <c r="A1483">
        <v>3</v>
      </c>
      <c r="B1483" t="s">
        <v>2221</v>
      </c>
      <c r="C1483" t="s">
        <v>2549</v>
      </c>
      <c r="D1483" t="s">
        <v>2550</v>
      </c>
      <c r="G1483" t="s">
        <v>2635</v>
      </c>
      <c r="H1483" t="s">
        <v>2552</v>
      </c>
      <c r="I1483" t="s">
        <v>1705</v>
      </c>
      <c r="J1483" s="99">
        <v>21.19874686</v>
      </c>
      <c r="K1483" t="s">
        <v>2636</v>
      </c>
      <c r="L1483" t="s">
        <v>1675</v>
      </c>
      <c r="M1483" t="str">
        <f t="shared" si="23"/>
        <v>CO₂-eAccommodation_NZ_PAN</v>
      </c>
    </row>
    <row r="1484" spans="1:13" x14ac:dyDescent="0.25">
      <c r="A1484">
        <v>3</v>
      </c>
      <c r="B1484" t="s">
        <v>2221</v>
      </c>
      <c r="C1484" t="s">
        <v>2549</v>
      </c>
      <c r="D1484" t="s">
        <v>2550</v>
      </c>
      <c r="G1484" t="s">
        <v>2637</v>
      </c>
      <c r="H1484" t="s">
        <v>2552</v>
      </c>
      <c r="I1484" t="s">
        <v>1705</v>
      </c>
      <c r="J1484" s="99">
        <v>16.316956789999999</v>
      </c>
      <c r="K1484" t="s">
        <v>2638</v>
      </c>
      <c r="L1484" t="e">
        <v>#N/A</v>
      </c>
      <c r="M1484" t="e">
        <f t="shared" si="23"/>
        <v>#N/A</v>
      </c>
    </row>
    <row r="1485" spans="1:13" x14ac:dyDescent="0.25">
      <c r="A1485">
        <v>3</v>
      </c>
      <c r="B1485" t="s">
        <v>2221</v>
      </c>
      <c r="C1485" t="s">
        <v>2549</v>
      </c>
      <c r="D1485" t="s">
        <v>2550</v>
      </c>
      <c r="G1485" t="s">
        <v>2639</v>
      </c>
      <c r="H1485" t="s">
        <v>2552</v>
      </c>
      <c r="I1485" t="s">
        <v>1705</v>
      </c>
      <c r="J1485" s="99">
        <v>55.761616889999999</v>
      </c>
      <c r="K1485" t="s">
        <v>2640</v>
      </c>
      <c r="L1485" t="s">
        <v>1564</v>
      </c>
      <c r="M1485" t="str">
        <f t="shared" si="23"/>
        <v>CO₂-eAccommodation_NZ_PHL</v>
      </c>
    </row>
    <row r="1486" spans="1:13" x14ac:dyDescent="0.25">
      <c r="A1486">
        <v>3</v>
      </c>
      <c r="B1486" t="s">
        <v>2221</v>
      </c>
      <c r="C1486" t="s">
        <v>2549</v>
      </c>
      <c r="D1486" t="s">
        <v>2550</v>
      </c>
      <c r="G1486" t="s">
        <v>2641</v>
      </c>
      <c r="H1486" t="s">
        <v>2552</v>
      </c>
      <c r="I1486" t="s">
        <v>1705</v>
      </c>
      <c r="J1486" s="99">
        <v>29.332002809999999</v>
      </c>
      <c r="K1486" t="s">
        <v>2642</v>
      </c>
      <c r="L1486" t="e">
        <v>#N/A</v>
      </c>
      <c r="M1486" t="e">
        <f t="shared" si="23"/>
        <v>#N/A</v>
      </c>
    </row>
    <row r="1487" spans="1:13" x14ac:dyDescent="0.25">
      <c r="A1487">
        <v>3</v>
      </c>
      <c r="B1487" t="s">
        <v>2221</v>
      </c>
      <c r="C1487" t="s">
        <v>2549</v>
      </c>
      <c r="D1487" t="s">
        <v>2550</v>
      </c>
      <c r="G1487" t="s">
        <v>2643</v>
      </c>
      <c r="H1487" t="s">
        <v>2552</v>
      </c>
      <c r="I1487" t="s">
        <v>1705</v>
      </c>
      <c r="J1487" s="99">
        <v>12.77550297</v>
      </c>
      <c r="K1487" t="s">
        <v>2644</v>
      </c>
      <c r="L1487" t="s">
        <v>1618</v>
      </c>
      <c r="M1487" t="str">
        <f t="shared" si="23"/>
        <v>CO₂-eAccommodation_NZ_PRT</v>
      </c>
    </row>
    <row r="1488" spans="1:13" x14ac:dyDescent="0.25">
      <c r="A1488">
        <v>3</v>
      </c>
      <c r="B1488" t="s">
        <v>2221</v>
      </c>
      <c r="C1488" t="s">
        <v>2549</v>
      </c>
      <c r="D1488" t="s">
        <v>2550</v>
      </c>
      <c r="G1488" t="s">
        <v>2645</v>
      </c>
      <c r="H1488" t="s">
        <v>2552</v>
      </c>
      <c r="I1488" t="s">
        <v>1705</v>
      </c>
      <c r="J1488" s="99">
        <v>90.619597990000003</v>
      </c>
      <c r="K1488" t="s">
        <v>2646</v>
      </c>
      <c r="L1488" t="e">
        <v>#N/A</v>
      </c>
      <c r="M1488" t="e">
        <f t="shared" si="23"/>
        <v>#N/A</v>
      </c>
    </row>
    <row r="1489" spans="1:15" x14ac:dyDescent="0.25">
      <c r="A1489">
        <v>3</v>
      </c>
      <c r="B1489" t="s">
        <v>2221</v>
      </c>
      <c r="C1489" t="s">
        <v>2549</v>
      </c>
      <c r="D1489" t="s">
        <v>2550</v>
      </c>
      <c r="G1489" t="s">
        <v>2647</v>
      </c>
      <c r="H1489" t="s">
        <v>2552</v>
      </c>
      <c r="I1489" t="s">
        <v>1705</v>
      </c>
      <c r="J1489" t="s">
        <v>1770</v>
      </c>
      <c r="K1489" t="s">
        <v>2648</v>
      </c>
      <c r="L1489" t="e">
        <v>#N/A</v>
      </c>
      <c r="M1489" t="e">
        <f t="shared" si="23"/>
        <v>#N/A</v>
      </c>
    </row>
    <row r="1490" spans="1:15" s="64" customFormat="1" x14ac:dyDescent="0.25">
      <c r="A1490" s="64">
        <v>3</v>
      </c>
      <c r="B1490" s="64" t="s">
        <v>2221</v>
      </c>
      <c r="C1490" s="64" t="s">
        <v>2549</v>
      </c>
      <c r="D1490" s="64" t="s">
        <v>2550</v>
      </c>
      <c r="G1490" s="64" t="s">
        <v>2649</v>
      </c>
      <c r="H1490" s="64" t="s">
        <v>2552</v>
      </c>
      <c r="I1490" s="64" t="s">
        <v>1705</v>
      </c>
      <c r="J1490" s="64">
        <v>30.9</v>
      </c>
      <c r="K1490" s="64" t="s">
        <v>2650</v>
      </c>
      <c r="L1490" s="64" t="s">
        <v>1609</v>
      </c>
      <c r="M1490" t="str">
        <f t="shared" si="23"/>
        <v>CO₂-eAccommodation_NZ_RUS</v>
      </c>
      <c r="O1490" s="64" t="s">
        <v>2584</v>
      </c>
    </row>
    <row r="1491" spans="1:15" x14ac:dyDescent="0.25">
      <c r="A1491">
        <v>3</v>
      </c>
      <c r="B1491" t="s">
        <v>2221</v>
      </c>
      <c r="C1491" t="s">
        <v>2549</v>
      </c>
      <c r="D1491" t="s">
        <v>2550</v>
      </c>
      <c r="G1491" t="s">
        <v>2651</v>
      </c>
      <c r="H1491" t="s">
        <v>2552</v>
      </c>
      <c r="I1491" t="s">
        <v>1705</v>
      </c>
      <c r="J1491" s="99">
        <v>72.512663669999995</v>
      </c>
      <c r="K1491" t="s">
        <v>2652</v>
      </c>
      <c r="L1491" t="e">
        <v>#N/A</v>
      </c>
      <c r="M1491" t="e">
        <f t="shared" si="23"/>
        <v>#N/A</v>
      </c>
    </row>
    <row r="1492" spans="1:15" x14ac:dyDescent="0.25">
      <c r="A1492">
        <v>3</v>
      </c>
      <c r="B1492" t="s">
        <v>2221</v>
      </c>
      <c r="C1492" t="s">
        <v>2549</v>
      </c>
      <c r="D1492" t="s">
        <v>2550</v>
      </c>
      <c r="G1492" t="s">
        <v>2653</v>
      </c>
      <c r="H1492" t="s">
        <v>2552</v>
      </c>
      <c r="I1492" t="s">
        <v>1705</v>
      </c>
      <c r="J1492" s="99">
        <v>23.305414110000001</v>
      </c>
      <c r="K1492" t="s">
        <v>2654</v>
      </c>
      <c r="L1492" t="s">
        <v>1565</v>
      </c>
      <c r="M1492" t="str">
        <f t="shared" si="23"/>
        <v>CO₂-eAccommodation_NZ_SGP</v>
      </c>
    </row>
    <row r="1493" spans="1:15" x14ac:dyDescent="0.25">
      <c r="A1493">
        <v>3</v>
      </c>
      <c r="B1493" t="s">
        <v>2221</v>
      </c>
      <c r="C1493" t="s">
        <v>2549</v>
      </c>
      <c r="D1493" t="s">
        <v>2550</v>
      </c>
      <c r="G1493" t="s">
        <v>2655</v>
      </c>
      <c r="H1493" t="s">
        <v>2552</v>
      </c>
      <c r="I1493" t="s">
        <v>1705</v>
      </c>
      <c r="J1493" s="99">
        <v>52.748677549999996</v>
      </c>
      <c r="K1493" t="s">
        <v>2656</v>
      </c>
      <c r="L1493" t="s">
        <v>1671</v>
      </c>
      <c r="M1493" t="str">
        <f t="shared" si="23"/>
        <v>CO₂-eAccommodation_NZ_ZAF</v>
      </c>
    </row>
    <row r="1494" spans="1:15" x14ac:dyDescent="0.25">
      <c r="A1494">
        <v>3</v>
      </c>
      <c r="B1494" t="s">
        <v>2221</v>
      </c>
      <c r="C1494" t="s">
        <v>2549</v>
      </c>
      <c r="D1494" t="s">
        <v>2550</v>
      </c>
      <c r="G1494" t="s">
        <v>2657</v>
      </c>
      <c r="H1494" t="s">
        <v>2552</v>
      </c>
      <c r="I1494" t="s">
        <v>1705</v>
      </c>
      <c r="J1494" s="99">
        <v>45.619966560000002</v>
      </c>
      <c r="K1494" t="s">
        <v>2658</v>
      </c>
      <c r="L1494" t="e">
        <v>#N/A</v>
      </c>
      <c r="M1494" t="e">
        <f t="shared" si="23"/>
        <v>#N/A</v>
      </c>
    </row>
    <row r="1495" spans="1:15" x14ac:dyDescent="0.25">
      <c r="A1495">
        <v>3</v>
      </c>
      <c r="B1495" t="s">
        <v>2221</v>
      </c>
      <c r="C1495" t="s">
        <v>2549</v>
      </c>
      <c r="D1495" t="s">
        <v>2550</v>
      </c>
      <c r="G1495" t="s">
        <v>2659</v>
      </c>
      <c r="H1495" t="s">
        <v>2552</v>
      </c>
      <c r="I1495" t="s">
        <v>1705</v>
      </c>
      <c r="J1495" s="99">
        <v>11.517953650000001</v>
      </c>
      <c r="K1495" t="s">
        <v>2660</v>
      </c>
      <c r="L1495" t="e">
        <v>#N/A</v>
      </c>
      <c r="M1495" t="e">
        <f t="shared" si="23"/>
        <v>#N/A</v>
      </c>
    </row>
    <row r="1496" spans="1:15" x14ac:dyDescent="0.25">
      <c r="A1496">
        <v>3</v>
      </c>
      <c r="B1496" t="s">
        <v>2221</v>
      </c>
      <c r="C1496" t="s">
        <v>2549</v>
      </c>
      <c r="D1496" t="s">
        <v>2550</v>
      </c>
      <c r="G1496" t="s">
        <v>2661</v>
      </c>
      <c r="H1496" t="s">
        <v>2552</v>
      </c>
      <c r="I1496" t="s">
        <v>1705</v>
      </c>
      <c r="J1496" s="99">
        <v>7.9408291599999998</v>
      </c>
      <c r="K1496" t="s">
        <v>2662</v>
      </c>
      <c r="L1496" t="s">
        <v>1575</v>
      </c>
      <c r="M1496" t="str">
        <f t="shared" si="23"/>
        <v>CO₂-eAccommodation_NZ_CHE</v>
      </c>
    </row>
    <row r="1497" spans="1:15" x14ac:dyDescent="0.25">
      <c r="A1497">
        <v>3</v>
      </c>
      <c r="B1497" t="s">
        <v>2221</v>
      </c>
      <c r="C1497" t="s">
        <v>2549</v>
      </c>
      <c r="D1497" t="s">
        <v>2550</v>
      </c>
      <c r="G1497" t="s">
        <v>2663</v>
      </c>
      <c r="H1497" t="s">
        <v>2552</v>
      </c>
      <c r="I1497" t="s">
        <v>1705</v>
      </c>
      <c r="J1497" s="99">
        <v>43.879308000000002</v>
      </c>
      <c r="K1497" t="s">
        <v>2664</v>
      </c>
      <c r="L1497" t="s">
        <v>1577</v>
      </c>
      <c r="M1497" t="str">
        <f t="shared" si="23"/>
        <v>CO₂-eAccommodation_NZ_THA</v>
      </c>
    </row>
    <row r="1498" spans="1:15" x14ac:dyDescent="0.25">
      <c r="A1498">
        <v>3</v>
      </c>
      <c r="B1498" t="s">
        <v>2221</v>
      </c>
      <c r="C1498" t="s">
        <v>2549</v>
      </c>
      <c r="D1498" t="s">
        <v>2550</v>
      </c>
      <c r="G1498" t="s">
        <v>2665</v>
      </c>
      <c r="H1498" t="s">
        <v>2552</v>
      </c>
      <c r="I1498" t="s">
        <v>1705</v>
      </c>
      <c r="J1498" s="99">
        <v>32.636128499999998</v>
      </c>
      <c r="K1498" t="s">
        <v>2666</v>
      </c>
      <c r="L1498" t="e">
        <v>#N/A</v>
      </c>
      <c r="M1498" t="e">
        <f t="shared" si="23"/>
        <v>#N/A</v>
      </c>
    </row>
    <row r="1499" spans="1:15" x14ac:dyDescent="0.25">
      <c r="A1499">
        <v>3</v>
      </c>
      <c r="B1499" t="s">
        <v>2221</v>
      </c>
      <c r="C1499" t="s">
        <v>2549</v>
      </c>
      <c r="D1499" t="s">
        <v>2550</v>
      </c>
      <c r="G1499" t="s">
        <v>2667</v>
      </c>
      <c r="H1499" t="s">
        <v>2552</v>
      </c>
      <c r="I1499" t="s">
        <v>1705</v>
      </c>
      <c r="J1499" s="99">
        <v>54.724472830000003</v>
      </c>
      <c r="K1499" t="s">
        <v>2668</v>
      </c>
      <c r="L1499" t="s">
        <v>1557</v>
      </c>
      <c r="M1499" t="str">
        <f t="shared" si="23"/>
        <v>CO₂-eAccommodation_NZ_ARE</v>
      </c>
    </row>
    <row r="1500" spans="1:15" x14ac:dyDescent="0.25">
      <c r="A1500">
        <v>3</v>
      </c>
      <c r="B1500" t="s">
        <v>2221</v>
      </c>
      <c r="C1500" t="s">
        <v>2549</v>
      </c>
      <c r="D1500" t="s">
        <v>2550</v>
      </c>
      <c r="G1500" t="s">
        <v>2669</v>
      </c>
      <c r="H1500" t="s">
        <v>2552</v>
      </c>
      <c r="I1500" t="s">
        <v>1705</v>
      </c>
      <c r="J1500" s="99">
        <v>10.37875541</v>
      </c>
      <c r="K1500" t="s">
        <v>2670</v>
      </c>
      <c r="L1500" t="s">
        <v>1561</v>
      </c>
      <c r="M1500" t="str">
        <f t="shared" si="23"/>
        <v>CO₂-eAccommodation_NZ_GBR</v>
      </c>
    </row>
    <row r="1501" spans="1:15" x14ac:dyDescent="0.25">
      <c r="A1501">
        <v>3</v>
      </c>
      <c r="B1501" t="s">
        <v>2221</v>
      </c>
      <c r="C1501" t="s">
        <v>2549</v>
      </c>
      <c r="D1501" t="s">
        <v>2550</v>
      </c>
      <c r="G1501" t="s">
        <v>2671</v>
      </c>
      <c r="H1501" t="s">
        <v>2552</v>
      </c>
      <c r="I1501" t="s">
        <v>1705</v>
      </c>
      <c r="J1501" s="99">
        <v>14.23988937</v>
      </c>
      <c r="K1501" t="s">
        <v>2672</v>
      </c>
      <c r="L1501" t="s">
        <v>1578</v>
      </c>
      <c r="M1501" t="str">
        <f t="shared" si="23"/>
        <v>CO₂-eAccommodation_NZ_USA</v>
      </c>
    </row>
    <row r="1502" spans="1:15" x14ac:dyDescent="0.25">
      <c r="A1502">
        <v>3</v>
      </c>
      <c r="B1502" t="s">
        <v>2221</v>
      </c>
      <c r="C1502" t="s">
        <v>2549</v>
      </c>
      <c r="D1502" t="s">
        <v>2550</v>
      </c>
      <c r="G1502" t="s">
        <v>2673</v>
      </c>
      <c r="H1502" t="s">
        <v>2552</v>
      </c>
      <c r="I1502" t="s">
        <v>1705</v>
      </c>
      <c r="J1502" s="99">
        <v>76.440836259999998</v>
      </c>
      <c r="K1502" t="s">
        <v>2674</v>
      </c>
      <c r="L1502" t="s">
        <v>2675</v>
      </c>
      <c r="M1502" t="str">
        <f t="shared" si="23"/>
        <v>CO₂-eAccommodation_NZ_VNM</v>
      </c>
    </row>
    <row r="1503" spans="1:15" x14ac:dyDescent="0.25">
      <c r="A1503">
        <v>3</v>
      </c>
      <c r="B1503" t="s">
        <v>2221</v>
      </c>
      <c r="C1503" t="s">
        <v>2676</v>
      </c>
      <c r="D1503" t="s">
        <v>2677</v>
      </c>
      <c r="E1503" t="s">
        <v>2678</v>
      </c>
      <c r="G1503" t="s">
        <v>2679</v>
      </c>
      <c r="H1503" t="s">
        <v>91</v>
      </c>
      <c r="I1503" t="s">
        <v>1705</v>
      </c>
      <c r="J1503" s="99">
        <v>0.18726613980000001</v>
      </c>
      <c r="K1503" t="s">
        <v>2680</v>
      </c>
      <c r="L1503" t="e">
        <v>#N/A</v>
      </c>
      <c r="M1503" t="e">
        <f t="shared" si="23"/>
        <v>#N/A</v>
      </c>
    </row>
    <row r="1504" spans="1:15" x14ac:dyDescent="0.25">
      <c r="A1504">
        <v>3</v>
      </c>
      <c r="B1504" t="s">
        <v>2221</v>
      </c>
      <c r="C1504" t="s">
        <v>2676</v>
      </c>
      <c r="D1504" t="s">
        <v>2677</v>
      </c>
      <c r="E1504" t="s">
        <v>2678</v>
      </c>
      <c r="G1504" t="s">
        <v>2679</v>
      </c>
      <c r="H1504" t="s">
        <v>91</v>
      </c>
      <c r="I1504" t="s">
        <v>1707</v>
      </c>
      <c r="J1504" s="99">
        <v>0.18643187019999999</v>
      </c>
      <c r="K1504" t="s">
        <v>2680</v>
      </c>
      <c r="L1504" t="e">
        <v>#N/A</v>
      </c>
      <c r="M1504" t="e">
        <f t="shared" si="23"/>
        <v>#N/A</v>
      </c>
    </row>
    <row r="1505" spans="1:13" x14ac:dyDescent="0.25">
      <c r="A1505">
        <v>3</v>
      </c>
      <c r="B1505" t="s">
        <v>2221</v>
      </c>
      <c r="C1505" t="s">
        <v>2676</v>
      </c>
      <c r="D1505" t="s">
        <v>2677</v>
      </c>
      <c r="E1505" t="s">
        <v>2678</v>
      </c>
      <c r="G1505" t="s">
        <v>2679</v>
      </c>
      <c r="H1505" t="s">
        <v>91</v>
      </c>
      <c r="I1505" t="s">
        <v>1708</v>
      </c>
      <c r="J1505" s="99">
        <v>2.14702E-5</v>
      </c>
      <c r="K1505" t="s">
        <v>2680</v>
      </c>
      <c r="L1505" t="e">
        <v>#N/A</v>
      </c>
      <c r="M1505" t="e">
        <f t="shared" si="23"/>
        <v>#N/A</v>
      </c>
    </row>
    <row r="1506" spans="1:13" x14ac:dyDescent="0.25">
      <c r="A1506">
        <v>3</v>
      </c>
      <c r="B1506" t="s">
        <v>2221</v>
      </c>
      <c r="C1506" t="s">
        <v>2676</v>
      </c>
      <c r="D1506" t="s">
        <v>2677</v>
      </c>
      <c r="E1506" t="s">
        <v>2678</v>
      </c>
      <c r="G1506" t="s">
        <v>2679</v>
      </c>
      <c r="H1506" t="s">
        <v>91</v>
      </c>
      <c r="I1506" t="s">
        <v>1709</v>
      </c>
      <c r="J1506" s="99">
        <v>8.1279949999999996E-4</v>
      </c>
      <c r="K1506" t="s">
        <v>2680</v>
      </c>
      <c r="L1506" t="e">
        <v>#N/A</v>
      </c>
      <c r="M1506" t="e">
        <f t="shared" si="23"/>
        <v>#N/A</v>
      </c>
    </row>
    <row r="1507" spans="1:13" x14ac:dyDescent="0.25">
      <c r="A1507">
        <v>3</v>
      </c>
      <c r="B1507" t="s">
        <v>2221</v>
      </c>
      <c r="C1507" t="s">
        <v>2676</v>
      </c>
      <c r="D1507" t="s">
        <v>2677</v>
      </c>
      <c r="E1507" t="s">
        <v>2678</v>
      </c>
      <c r="G1507" t="s">
        <v>2681</v>
      </c>
      <c r="H1507" t="s">
        <v>91</v>
      </c>
      <c r="I1507" t="s">
        <v>1705</v>
      </c>
      <c r="J1507" s="99">
        <v>0.19240138339999999</v>
      </c>
      <c r="K1507" t="s">
        <v>2682</v>
      </c>
      <c r="L1507" t="e">
        <v>#N/A</v>
      </c>
      <c r="M1507" t="e">
        <f t="shared" si="23"/>
        <v>#N/A</v>
      </c>
    </row>
    <row r="1508" spans="1:13" x14ac:dyDescent="0.25">
      <c r="A1508">
        <v>3</v>
      </c>
      <c r="B1508" t="s">
        <v>2221</v>
      </c>
      <c r="C1508" t="s">
        <v>2676</v>
      </c>
      <c r="D1508" t="s">
        <v>2677</v>
      </c>
      <c r="E1508" t="s">
        <v>2678</v>
      </c>
      <c r="G1508" t="s">
        <v>2681</v>
      </c>
      <c r="H1508" t="s">
        <v>91</v>
      </c>
      <c r="I1508" t="s">
        <v>1707</v>
      </c>
      <c r="J1508" s="99">
        <v>0.1915442363</v>
      </c>
      <c r="K1508" t="s">
        <v>2682</v>
      </c>
      <c r="L1508" t="e">
        <v>#N/A</v>
      </c>
      <c r="M1508" t="e">
        <f t="shared" si="23"/>
        <v>#N/A</v>
      </c>
    </row>
    <row r="1509" spans="1:13" x14ac:dyDescent="0.25">
      <c r="A1509">
        <v>3</v>
      </c>
      <c r="B1509" t="s">
        <v>2221</v>
      </c>
      <c r="C1509" t="s">
        <v>2676</v>
      </c>
      <c r="D1509" t="s">
        <v>2677</v>
      </c>
      <c r="E1509" t="s">
        <v>2678</v>
      </c>
      <c r="G1509" t="s">
        <v>2681</v>
      </c>
      <c r="H1509" t="s">
        <v>91</v>
      </c>
      <c r="I1509" t="s">
        <v>1708</v>
      </c>
      <c r="J1509" s="99">
        <v>2.20589E-5</v>
      </c>
      <c r="K1509" t="s">
        <v>2682</v>
      </c>
      <c r="L1509" t="e">
        <v>#N/A</v>
      </c>
      <c r="M1509" t="e">
        <f t="shared" si="23"/>
        <v>#N/A</v>
      </c>
    </row>
    <row r="1510" spans="1:13" x14ac:dyDescent="0.25">
      <c r="A1510">
        <v>3</v>
      </c>
      <c r="B1510" t="s">
        <v>2221</v>
      </c>
      <c r="C1510" t="s">
        <v>2676</v>
      </c>
      <c r="D1510" t="s">
        <v>2677</v>
      </c>
      <c r="E1510" t="s">
        <v>2678</v>
      </c>
      <c r="G1510" t="s">
        <v>2681</v>
      </c>
      <c r="H1510" t="s">
        <v>91</v>
      </c>
      <c r="I1510" t="s">
        <v>1709</v>
      </c>
      <c r="J1510" s="99">
        <v>8.3508819999999996E-4</v>
      </c>
      <c r="K1510" t="s">
        <v>2682</v>
      </c>
      <c r="L1510" t="e">
        <v>#N/A</v>
      </c>
      <c r="M1510" t="e">
        <f t="shared" si="23"/>
        <v>#N/A</v>
      </c>
    </row>
    <row r="1511" spans="1:13" x14ac:dyDescent="0.25">
      <c r="A1511">
        <v>3</v>
      </c>
      <c r="B1511" t="s">
        <v>2221</v>
      </c>
      <c r="C1511" t="s">
        <v>2676</v>
      </c>
      <c r="D1511" t="s">
        <v>2677</v>
      </c>
      <c r="E1511" t="s">
        <v>2678</v>
      </c>
      <c r="G1511" t="s">
        <v>2683</v>
      </c>
      <c r="H1511" t="s">
        <v>91</v>
      </c>
      <c r="I1511" t="s">
        <v>1705</v>
      </c>
      <c r="J1511" s="99">
        <v>0.38593080159999998</v>
      </c>
      <c r="K1511" t="s">
        <v>2684</v>
      </c>
      <c r="L1511" t="e">
        <v>#N/A</v>
      </c>
      <c r="M1511" t="e">
        <f t="shared" si="23"/>
        <v>#N/A</v>
      </c>
    </row>
    <row r="1512" spans="1:13" x14ac:dyDescent="0.25">
      <c r="A1512">
        <v>3</v>
      </c>
      <c r="B1512" t="s">
        <v>2221</v>
      </c>
      <c r="C1512" t="s">
        <v>2676</v>
      </c>
      <c r="D1512" t="s">
        <v>2677</v>
      </c>
      <c r="E1512" t="s">
        <v>2678</v>
      </c>
      <c r="G1512" t="s">
        <v>2683</v>
      </c>
      <c r="H1512" t="s">
        <v>91</v>
      </c>
      <c r="I1512" t="s">
        <v>1707</v>
      </c>
      <c r="J1512" s="99">
        <v>0.38421148199999999</v>
      </c>
      <c r="K1512" t="s">
        <v>2684</v>
      </c>
      <c r="L1512" t="e">
        <v>#N/A</v>
      </c>
      <c r="M1512" t="e">
        <f t="shared" si="23"/>
        <v>#N/A</v>
      </c>
    </row>
    <row r="1513" spans="1:13" x14ac:dyDescent="0.25">
      <c r="A1513">
        <v>3</v>
      </c>
      <c r="B1513" t="s">
        <v>2221</v>
      </c>
      <c r="C1513" t="s">
        <v>2676</v>
      </c>
      <c r="D1513" t="s">
        <v>2677</v>
      </c>
      <c r="E1513" t="s">
        <v>2678</v>
      </c>
      <c r="G1513" t="s">
        <v>2683</v>
      </c>
      <c r="H1513" t="s">
        <v>91</v>
      </c>
      <c r="I1513" t="s">
        <v>1708</v>
      </c>
      <c r="J1513" s="99">
        <v>4.4247199999999999E-5</v>
      </c>
      <c r="K1513" t="s">
        <v>2684</v>
      </c>
      <c r="L1513" t="e">
        <v>#N/A</v>
      </c>
      <c r="M1513" t="e">
        <f t="shared" si="23"/>
        <v>#N/A</v>
      </c>
    </row>
    <row r="1514" spans="1:13" x14ac:dyDescent="0.25">
      <c r="A1514">
        <v>3</v>
      </c>
      <c r="B1514" t="s">
        <v>2221</v>
      </c>
      <c r="C1514" t="s">
        <v>2676</v>
      </c>
      <c r="D1514" t="s">
        <v>2677</v>
      </c>
      <c r="E1514" t="s">
        <v>2678</v>
      </c>
      <c r="G1514" t="s">
        <v>2683</v>
      </c>
      <c r="H1514" t="s">
        <v>91</v>
      </c>
      <c r="I1514" t="s">
        <v>1709</v>
      </c>
      <c r="J1514" s="99">
        <v>1.6750724E-3</v>
      </c>
      <c r="K1514" t="s">
        <v>2684</v>
      </c>
      <c r="L1514" t="e">
        <v>#N/A</v>
      </c>
      <c r="M1514" t="e">
        <f t="shared" si="23"/>
        <v>#N/A</v>
      </c>
    </row>
    <row r="1515" spans="1:13" x14ac:dyDescent="0.25">
      <c r="A1515">
        <v>3</v>
      </c>
      <c r="B1515" t="s">
        <v>2221</v>
      </c>
      <c r="C1515" t="s">
        <v>2676</v>
      </c>
      <c r="D1515" t="s">
        <v>2677</v>
      </c>
      <c r="E1515" t="s">
        <v>2678</v>
      </c>
      <c r="G1515" t="s">
        <v>2685</v>
      </c>
      <c r="H1515" t="s">
        <v>91</v>
      </c>
      <c r="I1515" t="s">
        <v>1705</v>
      </c>
      <c r="J1515" s="99">
        <v>0.30345520999999998</v>
      </c>
      <c r="K1515" t="s">
        <v>2686</v>
      </c>
      <c r="L1515" t="e">
        <v>#N/A</v>
      </c>
      <c r="M1515" t="e">
        <f t="shared" si="23"/>
        <v>#N/A</v>
      </c>
    </row>
    <row r="1516" spans="1:13" x14ac:dyDescent="0.25">
      <c r="A1516">
        <v>3</v>
      </c>
      <c r="B1516" t="s">
        <v>2221</v>
      </c>
      <c r="C1516" t="s">
        <v>2676</v>
      </c>
      <c r="D1516" t="s">
        <v>2677</v>
      </c>
      <c r="E1516" t="s">
        <v>2678</v>
      </c>
      <c r="G1516" t="s">
        <v>2685</v>
      </c>
      <c r="H1516" t="s">
        <v>91</v>
      </c>
      <c r="I1516" t="s">
        <v>1707</v>
      </c>
      <c r="J1516" s="99">
        <v>0.30210331870000001</v>
      </c>
      <c r="K1516" t="s">
        <v>2686</v>
      </c>
      <c r="L1516" t="e">
        <v>#N/A</v>
      </c>
      <c r="M1516" t="e">
        <f t="shared" si="23"/>
        <v>#N/A</v>
      </c>
    </row>
    <row r="1517" spans="1:13" x14ac:dyDescent="0.25">
      <c r="A1517">
        <v>3</v>
      </c>
      <c r="B1517" t="s">
        <v>2221</v>
      </c>
      <c r="C1517" t="s">
        <v>2676</v>
      </c>
      <c r="D1517" t="s">
        <v>2677</v>
      </c>
      <c r="E1517" t="s">
        <v>2678</v>
      </c>
      <c r="G1517" t="s">
        <v>2685</v>
      </c>
      <c r="H1517" t="s">
        <v>91</v>
      </c>
      <c r="I1517" t="s">
        <v>1708</v>
      </c>
      <c r="J1517" s="99">
        <v>3.47913E-5</v>
      </c>
      <c r="K1517" t="s">
        <v>2686</v>
      </c>
      <c r="L1517" t="e">
        <v>#N/A</v>
      </c>
      <c r="M1517" t="e">
        <f t="shared" si="23"/>
        <v>#N/A</v>
      </c>
    </row>
    <row r="1518" spans="1:13" x14ac:dyDescent="0.25">
      <c r="A1518">
        <v>3</v>
      </c>
      <c r="B1518" t="s">
        <v>2221</v>
      </c>
      <c r="C1518" t="s">
        <v>2676</v>
      </c>
      <c r="D1518" t="s">
        <v>2677</v>
      </c>
      <c r="E1518" t="s">
        <v>2678</v>
      </c>
      <c r="G1518" t="s">
        <v>2685</v>
      </c>
      <c r="H1518" t="s">
        <v>91</v>
      </c>
      <c r="I1518" t="s">
        <v>1709</v>
      </c>
      <c r="J1518" s="99">
        <v>1.3171000000000001E-3</v>
      </c>
      <c r="K1518" t="s">
        <v>2686</v>
      </c>
      <c r="L1518" t="e">
        <v>#N/A</v>
      </c>
      <c r="M1518" t="e">
        <f t="shared" si="23"/>
        <v>#N/A</v>
      </c>
    </row>
    <row r="1519" spans="1:13" x14ac:dyDescent="0.25">
      <c r="A1519">
        <v>3</v>
      </c>
      <c r="B1519" t="s">
        <v>2221</v>
      </c>
      <c r="C1519" t="s">
        <v>2676</v>
      </c>
      <c r="D1519" t="s">
        <v>2677</v>
      </c>
      <c r="E1519" t="s">
        <v>2678</v>
      </c>
      <c r="G1519" t="s">
        <v>2687</v>
      </c>
      <c r="H1519" t="s">
        <v>91</v>
      </c>
      <c r="I1519" t="s">
        <v>1705</v>
      </c>
      <c r="J1519" s="99">
        <v>0.89793783890000001</v>
      </c>
      <c r="K1519" t="s">
        <v>2688</v>
      </c>
      <c r="L1519" t="e">
        <v>#N/A</v>
      </c>
      <c r="M1519" t="e">
        <f t="shared" si="23"/>
        <v>#N/A</v>
      </c>
    </row>
    <row r="1520" spans="1:13" x14ac:dyDescent="0.25">
      <c r="A1520">
        <v>3</v>
      </c>
      <c r="B1520" t="s">
        <v>2221</v>
      </c>
      <c r="C1520" t="s">
        <v>2676</v>
      </c>
      <c r="D1520" t="s">
        <v>2677</v>
      </c>
      <c r="E1520" t="s">
        <v>2678</v>
      </c>
      <c r="G1520" t="s">
        <v>2687</v>
      </c>
      <c r="H1520" t="s">
        <v>91</v>
      </c>
      <c r="I1520" t="s">
        <v>1707</v>
      </c>
      <c r="J1520" s="99">
        <v>0.89393753070000004</v>
      </c>
      <c r="K1520" t="s">
        <v>2688</v>
      </c>
      <c r="L1520" t="e">
        <v>#N/A</v>
      </c>
      <c r="M1520" t="e">
        <f t="shared" si="23"/>
        <v>#N/A</v>
      </c>
    </row>
    <row r="1521" spans="1:13" x14ac:dyDescent="0.25">
      <c r="A1521">
        <v>3</v>
      </c>
      <c r="B1521" t="s">
        <v>2221</v>
      </c>
      <c r="C1521" t="s">
        <v>2676</v>
      </c>
      <c r="D1521" t="s">
        <v>2677</v>
      </c>
      <c r="E1521" t="s">
        <v>2678</v>
      </c>
      <c r="G1521" t="s">
        <v>2687</v>
      </c>
      <c r="H1521" t="s">
        <v>91</v>
      </c>
      <c r="I1521" t="s">
        <v>1708</v>
      </c>
      <c r="J1521" s="99">
        <v>1.029491E-4</v>
      </c>
      <c r="K1521" t="s">
        <v>2688</v>
      </c>
      <c r="L1521" t="e">
        <v>#N/A</v>
      </c>
      <c r="M1521" t="e">
        <f t="shared" si="23"/>
        <v>#N/A</v>
      </c>
    </row>
    <row r="1522" spans="1:13" x14ac:dyDescent="0.25">
      <c r="A1522">
        <v>3</v>
      </c>
      <c r="B1522" t="s">
        <v>2221</v>
      </c>
      <c r="C1522" t="s">
        <v>2676</v>
      </c>
      <c r="D1522" t="s">
        <v>2677</v>
      </c>
      <c r="E1522" t="s">
        <v>2678</v>
      </c>
      <c r="G1522" t="s">
        <v>2687</v>
      </c>
      <c r="H1522" t="s">
        <v>91</v>
      </c>
      <c r="I1522" t="s">
        <v>1709</v>
      </c>
      <c r="J1522" s="99">
        <v>3.8973591E-3</v>
      </c>
      <c r="K1522" t="s">
        <v>2688</v>
      </c>
      <c r="L1522" t="e">
        <v>#N/A</v>
      </c>
      <c r="M1522" t="e">
        <f t="shared" si="23"/>
        <v>#N/A</v>
      </c>
    </row>
    <row r="1523" spans="1:13" x14ac:dyDescent="0.25">
      <c r="A1523">
        <v>3</v>
      </c>
      <c r="B1523" t="s">
        <v>2221</v>
      </c>
      <c r="C1523" t="s">
        <v>2676</v>
      </c>
      <c r="D1523" t="s">
        <v>2677</v>
      </c>
      <c r="E1523" t="s">
        <v>2678</v>
      </c>
      <c r="G1523" t="s">
        <v>2689</v>
      </c>
      <c r="H1523" t="s">
        <v>91</v>
      </c>
      <c r="I1523" t="s">
        <v>1705</v>
      </c>
      <c r="J1523" s="99">
        <v>0.37295030270000001</v>
      </c>
      <c r="K1523" t="s">
        <v>2690</v>
      </c>
      <c r="L1523" t="e">
        <v>#N/A</v>
      </c>
      <c r="M1523" t="e">
        <f t="shared" si="23"/>
        <v>#N/A</v>
      </c>
    </row>
    <row r="1524" spans="1:13" x14ac:dyDescent="0.25">
      <c r="A1524">
        <v>3</v>
      </c>
      <c r="B1524" t="s">
        <v>2221</v>
      </c>
      <c r="C1524" t="s">
        <v>2676</v>
      </c>
      <c r="D1524" t="s">
        <v>2677</v>
      </c>
      <c r="E1524" t="s">
        <v>2678</v>
      </c>
      <c r="G1524" t="s">
        <v>2689</v>
      </c>
      <c r="H1524" t="s">
        <v>91</v>
      </c>
      <c r="I1524" t="s">
        <v>1707</v>
      </c>
      <c r="J1524" s="99">
        <v>0.3712888111</v>
      </c>
      <c r="K1524" t="s">
        <v>2690</v>
      </c>
      <c r="L1524" t="e">
        <v>#N/A</v>
      </c>
      <c r="M1524" t="e">
        <f t="shared" si="23"/>
        <v>#N/A</v>
      </c>
    </row>
    <row r="1525" spans="1:13" x14ac:dyDescent="0.25">
      <c r="A1525">
        <v>3</v>
      </c>
      <c r="B1525" t="s">
        <v>2221</v>
      </c>
      <c r="C1525" t="s">
        <v>2676</v>
      </c>
      <c r="D1525" t="s">
        <v>2677</v>
      </c>
      <c r="E1525" t="s">
        <v>2678</v>
      </c>
      <c r="G1525" t="s">
        <v>2689</v>
      </c>
      <c r="H1525" t="s">
        <v>91</v>
      </c>
      <c r="I1525" t="s">
        <v>1708</v>
      </c>
      <c r="J1525" s="99">
        <v>4.2759000000000002E-5</v>
      </c>
      <c r="K1525" t="s">
        <v>2690</v>
      </c>
      <c r="L1525" t="e">
        <v>#N/A</v>
      </c>
      <c r="M1525" t="e">
        <f t="shared" si="23"/>
        <v>#N/A</v>
      </c>
    </row>
    <row r="1526" spans="1:13" x14ac:dyDescent="0.25">
      <c r="A1526">
        <v>3</v>
      </c>
      <c r="B1526" t="s">
        <v>2221</v>
      </c>
      <c r="C1526" t="s">
        <v>2676</v>
      </c>
      <c r="D1526" t="s">
        <v>2677</v>
      </c>
      <c r="E1526" t="s">
        <v>2678</v>
      </c>
      <c r="G1526" t="s">
        <v>2689</v>
      </c>
      <c r="H1526" t="s">
        <v>91</v>
      </c>
      <c r="I1526" t="s">
        <v>1709</v>
      </c>
      <c r="J1526" s="99">
        <v>1.6187326000000001E-3</v>
      </c>
      <c r="K1526" t="s">
        <v>2690</v>
      </c>
      <c r="L1526" t="e">
        <v>#N/A</v>
      </c>
      <c r="M1526" t="e">
        <f t="shared" si="23"/>
        <v>#N/A</v>
      </c>
    </row>
    <row r="1527" spans="1:13" x14ac:dyDescent="0.25">
      <c r="A1527">
        <v>3</v>
      </c>
      <c r="B1527" t="s">
        <v>2221</v>
      </c>
      <c r="C1527" t="s">
        <v>2676</v>
      </c>
      <c r="D1527" t="s">
        <v>2677</v>
      </c>
      <c r="E1527" t="s">
        <v>2678</v>
      </c>
      <c r="G1527" t="s">
        <v>2691</v>
      </c>
      <c r="H1527" t="s">
        <v>91</v>
      </c>
      <c r="I1527" t="s">
        <v>1705</v>
      </c>
      <c r="J1527" s="99">
        <v>0.3060687057</v>
      </c>
      <c r="K1527" t="s">
        <v>2692</v>
      </c>
      <c r="L1527" t="e">
        <v>#N/A</v>
      </c>
      <c r="M1527" t="e">
        <f t="shared" si="23"/>
        <v>#N/A</v>
      </c>
    </row>
    <row r="1528" spans="1:13" x14ac:dyDescent="0.25">
      <c r="A1528">
        <v>3</v>
      </c>
      <c r="B1528" t="s">
        <v>2221</v>
      </c>
      <c r="C1528" t="s">
        <v>2676</v>
      </c>
      <c r="D1528" t="s">
        <v>2677</v>
      </c>
      <c r="E1528" t="s">
        <v>2678</v>
      </c>
      <c r="G1528" t="s">
        <v>2691</v>
      </c>
      <c r="H1528" t="s">
        <v>91</v>
      </c>
      <c r="I1528" t="s">
        <v>1707</v>
      </c>
      <c r="J1528" s="99">
        <v>0.30470517130000002</v>
      </c>
      <c r="K1528" t="s">
        <v>2692</v>
      </c>
      <c r="L1528" t="e">
        <v>#N/A</v>
      </c>
      <c r="M1528" t="e">
        <f t="shared" si="23"/>
        <v>#N/A</v>
      </c>
    </row>
    <row r="1529" spans="1:13" x14ac:dyDescent="0.25">
      <c r="A1529">
        <v>3</v>
      </c>
      <c r="B1529" t="s">
        <v>2221</v>
      </c>
      <c r="C1529" t="s">
        <v>2676</v>
      </c>
      <c r="D1529" t="s">
        <v>2677</v>
      </c>
      <c r="E1529" t="s">
        <v>2678</v>
      </c>
      <c r="G1529" t="s">
        <v>2691</v>
      </c>
      <c r="H1529" t="s">
        <v>91</v>
      </c>
      <c r="I1529" t="s">
        <v>1708</v>
      </c>
      <c r="J1529" s="99">
        <v>3.5091E-5</v>
      </c>
      <c r="K1529" t="s">
        <v>2692</v>
      </c>
      <c r="L1529" t="e">
        <v>#N/A</v>
      </c>
      <c r="M1529" t="e">
        <f t="shared" si="23"/>
        <v>#N/A</v>
      </c>
    </row>
    <row r="1530" spans="1:13" x14ac:dyDescent="0.25">
      <c r="A1530">
        <v>3</v>
      </c>
      <c r="B1530" t="s">
        <v>2221</v>
      </c>
      <c r="C1530" t="s">
        <v>2676</v>
      </c>
      <c r="D1530" t="s">
        <v>2677</v>
      </c>
      <c r="E1530" t="s">
        <v>2678</v>
      </c>
      <c r="G1530" t="s">
        <v>2691</v>
      </c>
      <c r="H1530" t="s">
        <v>91</v>
      </c>
      <c r="I1530" t="s">
        <v>1709</v>
      </c>
      <c r="J1530" s="99">
        <v>1.3284435000000001E-3</v>
      </c>
      <c r="K1530" t="s">
        <v>2692</v>
      </c>
      <c r="L1530" t="e">
        <v>#N/A</v>
      </c>
      <c r="M1530" t="e">
        <f t="shared" si="23"/>
        <v>#N/A</v>
      </c>
    </row>
    <row r="1531" spans="1:13" x14ac:dyDescent="0.25">
      <c r="A1531">
        <v>3</v>
      </c>
      <c r="B1531" t="s">
        <v>2221</v>
      </c>
      <c r="C1531" t="s">
        <v>2676</v>
      </c>
      <c r="D1531" t="s">
        <v>2677</v>
      </c>
      <c r="E1531" t="s">
        <v>2678</v>
      </c>
      <c r="G1531" t="s">
        <v>2693</v>
      </c>
      <c r="H1531" t="s">
        <v>91</v>
      </c>
      <c r="I1531" t="s">
        <v>1705</v>
      </c>
      <c r="J1531" s="99">
        <v>0.15762570440000001</v>
      </c>
      <c r="K1531" t="s">
        <v>2694</v>
      </c>
      <c r="L1531" t="e">
        <v>#N/A</v>
      </c>
      <c r="M1531" t="e">
        <f t="shared" si="23"/>
        <v>#N/A</v>
      </c>
    </row>
    <row r="1532" spans="1:13" x14ac:dyDescent="0.25">
      <c r="A1532">
        <v>3</v>
      </c>
      <c r="B1532" t="s">
        <v>2221</v>
      </c>
      <c r="C1532" t="s">
        <v>2676</v>
      </c>
      <c r="D1532" t="s">
        <v>2677</v>
      </c>
      <c r="E1532" t="s">
        <v>2678</v>
      </c>
      <c r="G1532" t="s">
        <v>2693</v>
      </c>
      <c r="H1532" t="s">
        <v>91</v>
      </c>
      <c r="I1532" t="s">
        <v>1707</v>
      </c>
      <c r="J1532" s="99">
        <v>0.15692348270000001</v>
      </c>
      <c r="K1532" t="s">
        <v>2694</v>
      </c>
      <c r="L1532" t="e">
        <v>#N/A</v>
      </c>
      <c r="M1532" t="e">
        <f t="shared" si="23"/>
        <v>#N/A</v>
      </c>
    </row>
    <row r="1533" spans="1:13" x14ac:dyDescent="0.25">
      <c r="A1533">
        <v>3</v>
      </c>
      <c r="B1533" t="s">
        <v>2221</v>
      </c>
      <c r="C1533" t="s">
        <v>2676</v>
      </c>
      <c r="D1533" t="s">
        <v>2677</v>
      </c>
      <c r="E1533" t="s">
        <v>2678</v>
      </c>
      <c r="G1533" t="s">
        <v>2693</v>
      </c>
      <c r="H1533" t="s">
        <v>91</v>
      </c>
      <c r="I1533" t="s">
        <v>1708</v>
      </c>
      <c r="J1533" s="99">
        <v>1.8071899999999999E-5</v>
      </c>
      <c r="K1533" t="s">
        <v>2694</v>
      </c>
      <c r="L1533" t="e">
        <v>#N/A</v>
      </c>
      <c r="M1533" t="e">
        <f t="shared" si="23"/>
        <v>#N/A</v>
      </c>
    </row>
    <row r="1534" spans="1:13" x14ac:dyDescent="0.25">
      <c r="A1534">
        <v>3</v>
      </c>
      <c r="B1534" t="s">
        <v>2221</v>
      </c>
      <c r="C1534" t="s">
        <v>2676</v>
      </c>
      <c r="D1534" t="s">
        <v>2677</v>
      </c>
      <c r="E1534" t="s">
        <v>2678</v>
      </c>
      <c r="G1534" t="s">
        <v>2693</v>
      </c>
      <c r="H1534" t="s">
        <v>91</v>
      </c>
      <c r="I1534" t="s">
        <v>1709</v>
      </c>
      <c r="J1534" s="99">
        <v>6.8414979999999995E-4</v>
      </c>
      <c r="K1534" t="s">
        <v>2694</v>
      </c>
      <c r="L1534" t="e">
        <v>#N/A</v>
      </c>
      <c r="M1534" t="e">
        <f t="shared" si="23"/>
        <v>#N/A</v>
      </c>
    </row>
    <row r="1535" spans="1:13" x14ac:dyDescent="0.25">
      <c r="A1535">
        <v>3</v>
      </c>
      <c r="B1535" t="s">
        <v>2221</v>
      </c>
      <c r="C1535" t="s">
        <v>2676</v>
      </c>
      <c r="D1535" t="s">
        <v>2677</v>
      </c>
      <c r="E1535" t="s">
        <v>2678</v>
      </c>
      <c r="G1535" t="s">
        <v>2695</v>
      </c>
      <c r="H1535" t="s">
        <v>91</v>
      </c>
      <c r="I1535" t="s">
        <v>1705</v>
      </c>
      <c r="J1535" s="99">
        <v>0.147584985</v>
      </c>
      <c r="K1535" t="s">
        <v>2696</v>
      </c>
      <c r="L1535" t="e">
        <v>#N/A</v>
      </c>
      <c r="M1535" t="e">
        <f t="shared" si="23"/>
        <v>#N/A</v>
      </c>
    </row>
    <row r="1536" spans="1:13" x14ac:dyDescent="0.25">
      <c r="A1536">
        <v>3</v>
      </c>
      <c r="B1536" t="s">
        <v>2221</v>
      </c>
      <c r="C1536" t="s">
        <v>2676</v>
      </c>
      <c r="D1536" t="s">
        <v>2677</v>
      </c>
      <c r="E1536" t="s">
        <v>2678</v>
      </c>
      <c r="G1536" t="s">
        <v>2695</v>
      </c>
      <c r="H1536" t="s">
        <v>91</v>
      </c>
      <c r="I1536" t="s">
        <v>1707</v>
      </c>
      <c r="J1536" s="99">
        <v>0.14692749469999999</v>
      </c>
      <c r="K1536" t="s">
        <v>2696</v>
      </c>
      <c r="L1536" t="e">
        <v>#N/A</v>
      </c>
      <c r="M1536" t="e">
        <f t="shared" si="23"/>
        <v>#N/A</v>
      </c>
    </row>
    <row r="1537" spans="1:13" x14ac:dyDescent="0.25">
      <c r="A1537">
        <v>3</v>
      </c>
      <c r="B1537" t="s">
        <v>2221</v>
      </c>
      <c r="C1537" t="s">
        <v>2676</v>
      </c>
      <c r="D1537" t="s">
        <v>2677</v>
      </c>
      <c r="E1537" t="s">
        <v>2678</v>
      </c>
      <c r="G1537" t="s">
        <v>2695</v>
      </c>
      <c r="H1537" t="s">
        <v>91</v>
      </c>
      <c r="I1537" t="s">
        <v>1708</v>
      </c>
      <c r="J1537" s="99">
        <v>1.6920699999999999E-5</v>
      </c>
      <c r="K1537" t="s">
        <v>2696</v>
      </c>
      <c r="L1537" t="e">
        <v>#N/A</v>
      </c>
      <c r="M1537" t="e">
        <f t="shared" si="23"/>
        <v>#N/A</v>
      </c>
    </row>
    <row r="1538" spans="1:13" x14ac:dyDescent="0.25">
      <c r="A1538">
        <v>3</v>
      </c>
      <c r="B1538" t="s">
        <v>2221</v>
      </c>
      <c r="C1538" t="s">
        <v>2676</v>
      </c>
      <c r="D1538" t="s">
        <v>2677</v>
      </c>
      <c r="E1538" t="s">
        <v>2678</v>
      </c>
      <c r="G1538" t="s">
        <v>2695</v>
      </c>
      <c r="H1538" t="s">
        <v>91</v>
      </c>
      <c r="I1538" t="s">
        <v>1709</v>
      </c>
      <c r="J1538" s="99">
        <v>6.405696E-4</v>
      </c>
      <c r="K1538" t="s">
        <v>2696</v>
      </c>
      <c r="L1538" t="e">
        <v>#N/A</v>
      </c>
      <c r="M1538" t="e">
        <f t="shared" si="23"/>
        <v>#N/A</v>
      </c>
    </row>
    <row r="1539" spans="1:13" x14ac:dyDescent="0.25">
      <c r="A1539">
        <v>3</v>
      </c>
      <c r="B1539" t="s">
        <v>2221</v>
      </c>
      <c r="C1539" t="s">
        <v>2676</v>
      </c>
      <c r="D1539" t="s">
        <v>2697</v>
      </c>
      <c r="E1539" t="s">
        <v>2678</v>
      </c>
      <c r="G1539" t="s">
        <v>2679</v>
      </c>
      <c r="H1539" t="s">
        <v>91</v>
      </c>
      <c r="I1539" t="s">
        <v>1705</v>
      </c>
      <c r="J1539" s="99">
        <v>0.1105000756</v>
      </c>
      <c r="K1539" t="s">
        <v>2698</v>
      </c>
      <c r="L1539" t="e">
        <v>#N/A</v>
      </c>
      <c r="M1539" t="e">
        <f t="shared" ref="M1539:M1602" si="24">I1539&amp;L1539</f>
        <v>#N/A</v>
      </c>
    </row>
    <row r="1540" spans="1:13" x14ac:dyDescent="0.25">
      <c r="A1540">
        <v>3</v>
      </c>
      <c r="B1540" t="s">
        <v>2221</v>
      </c>
      <c r="C1540" t="s">
        <v>2676</v>
      </c>
      <c r="D1540" t="s">
        <v>2697</v>
      </c>
      <c r="E1540" t="s">
        <v>2678</v>
      </c>
      <c r="G1540" t="s">
        <v>2679</v>
      </c>
      <c r="H1540" t="s">
        <v>91</v>
      </c>
      <c r="I1540" t="s">
        <v>1707</v>
      </c>
      <c r="J1540" s="99">
        <v>0.109665806</v>
      </c>
      <c r="K1540" t="s">
        <v>2698</v>
      </c>
      <c r="L1540" t="e">
        <v>#N/A</v>
      </c>
      <c r="M1540" t="e">
        <f t="shared" si="24"/>
        <v>#N/A</v>
      </c>
    </row>
    <row r="1541" spans="1:13" x14ac:dyDescent="0.25">
      <c r="A1541">
        <v>3</v>
      </c>
      <c r="B1541" t="s">
        <v>2221</v>
      </c>
      <c r="C1541" t="s">
        <v>2676</v>
      </c>
      <c r="D1541" t="s">
        <v>2697</v>
      </c>
      <c r="E1541" t="s">
        <v>2678</v>
      </c>
      <c r="G1541" t="s">
        <v>2679</v>
      </c>
      <c r="H1541" t="s">
        <v>91</v>
      </c>
      <c r="I1541" t="s">
        <v>1708</v>
      </c>
      <c r="J1541" s="99">
        <v>2.14702E-5</v>
      </c>
      <c r="K1541" t="s">
        <v>2698</v>
      </c>
      <c r="L1541" t="e">
        <v>#N/A</v>
      </c>
      <c r="M1541" t="e">
        <f t="shared" si="24"/>
        <v>#N/A</v>
      </c>
    </row>
    <row r="1542" spans="1:13" x14ac:dyDescent="0.25">
      <c r="A1542">
        <v>3</v>
      </c>
      <c r="B1542" t="s">
        <v>2221</v>
      </c>
      <c r="C1542" t="s">
        <v>2676</v>
      </c>
      <c r="D1542" t="s">
        <v>2697</v>
      </c>
      <c r="E1542" t="s">
        <v>2678</v>
      </c>
      <c r="G1542" t="s">
        <v>2679</v>
      </c>
      <c r="H1542" t="s">
        <v>91</v>
      </c>
      <c r="I1542" t="s">
        <v>1709</v>
      </c>
      <c r="J1542" s="99">
        <v>8.1279949999999996E-4</v>
      </c>
      <c r="K1542" t="s">
        <v>2698</v>
      </c>
      <c r="L1542" t="e">
        <v>#N/A</v>
      </c>
      <c r="M1542" t="e">
        <f t="shared" si="24"/>
        <v>#N/A</v>
      </c>
    </row>
    <row r="1543" spans="1:13" x14ac:dyDescent="0.25">
      <c r="A1543">
        <v>3</v>
      </c>
      <c r="B1543" t="s">
        <v>2221</v>
      </c>
      <c r="C1543" t="s">
        <v>2676</v>
      </c>
      <c r="D1543" t="s">
        <v>2697</v>
      </c>
      <c r="E1543" t="s">
        <v>2678</v>
      </c>
      <c r="G1543" t="s">
        <v>2681</v>
      </c>
      <c r="H1543" t="s">
        <v>91</v>
      </c>
      <c r="I1543" t="s">
        <v>1705</v>
      </c>
      <c r="J1543" s="99">
        <v>0.11353022729999999</v>
      </c>
      <c r="K1543" t="s">
        <v>2699</v>
      </c>
      <c r="L1543" t="e">
        <v>#N/A</v>
      </c>
      <c r="M1543" t="e">
        <f t="shared" si="24"/>
        <v>#N/A</v>
      </c>
    </row>
    <row r="1544" spans="1:13" x14ac:dyDescent="0.25">
      <c r="A1544">
        <v>3</v>
      </c>
      <c r="B1544" t="s">
        <v>2221</v>
      </c>
      <c r="C1544" t="s">
        <v>2676</v>
      </c>
      <c r="D1544" t="s">
        <v>2697</v>
      </c>
      <c r="E1544" t="s">
        <v>2678</v>
      </c>
      <c r="G1544" t="s">
        <v>2681</v>
      </c>
      <c r="H1544" t="s">
        <v>91</v>
      </c>
      <c r="I1544" t="s">
        <v>1707</v>
      </c>
      <c r="J1544" s="99">
        <v>0.1126730802</v>
      </c>
      <c r="K1544" t="s">
        <v>2699</v>
      </c>
      <c r="L1544" t="e">
        <v>#N/A</v>
      </c>
      <c r="M1544" t="e">
        <f t="shared" si="24"/>
        <v>#N/A</v>
      </c>
    </row>
    <row r="1545" spans="1:13" x14ac:dyDescent="0.25">
      <c r="A1545">
        <v>3</v>
      </c>
      <c r="B1545" t="s">
        <v>2221</v>
      </c>
      <c r="C1545" t="s">
        <v>2676</v>
      </c>
      <c r="D1545" t="s">
        <v>2697</v>
      </c>
      <c r="E1545" t="s">
        <v>2678</v>
      </c>
      <c r="G1545" t="s">
        <v>2681</v>
      </c>
      <c r="H1545" t="s">
        <v>91</v>
      </c>
      <c r="I1545" t="s">
        <v>1708</v>
      </c>
      <c r="J1545" s="99">
        <v>2.20589E-5</v>
      </c>
      <c r="K1545" t="s">
        <v>2699</v>
      </c>
      <c r="L1545" t="e">
        <v>#N/A</v>
      </c>
      <c r="M1545" t="e">
        <f t="shared" si="24"/>
        <v>#N/A</v>
      </c>
    </row>
    <row r="1546" spans="1:13" x14ac:dyDescent="0.25">
      <c r="A1546">
        <v>3</v>
      </c>
      <c r="B1546" t="s">
        <v>2221</v>
      </c>
      <c r="C1546" t="s">
        <v>2676</v>
      </c>
      <c r="D1546" t="s">
        <v>2697</v>
      </c>
      <c r="E1546" t="s">
        <v>2678</v>
      </c>
      <c r="G1546" t="s">
        <v>2681</v>
      </c>
      <c r="H1546" t="s">
        <v>91</v>
      </c>
      <c r="I1546" t="s">
        <v>1709</v>
      </c>
      <c r="J1546" s="99">
        <v>8.3508819999999996E-4</v>
      </c>
      <c r="K1546" t="s">
        <v>2699</v>
      </c>
      <c r="L1546" t="e">
        <v>#N/A</v>
      </c>
      <c r="M1546" t="e">
        <f t="shared" si="24"/>
        <v>#N/A</v>
      </c>
    </row>
    <row r="1547" spans="1:13" x14ac:dyDescent="0.25">
      <c r="A1547">
        <v>3</v>
      </c>
      <c r="B1547" t="s">
        <v>2221</v>
      </c>
      <c r="C1547" t="s">
        <v>2676</v>
      </c>
      <c r="D1547" t="s">
        <v>2697</v>
      </c>
      <c r="E1547" t="s">
        <v>2678</v>
      </c>
      <c r="G1547" t="s">
        <v>2683</v>
      </c>
      <c r="H1547" t="s">
        <v>91</v>
      </c>
      <c r="I1547" t="s">
        <v>1705</v>
      </c>
      <c r="J1547" s="99">
        <v>0.2277260737</v>
      </c>
      <c r="K1547" t="s">
        <v>2700</v>
      </c>
      <c r="L1547" t="e">
        <v>#N/A</v>
      </c>
      <c r="M1547" t="e">
        <f t="shared" si="24"/>
        <v>#N/A</v>
      </c>
    </row>
    <row r="1548" spans="1:13" x14ac:dyDescent="0.25">
      <c r="A1548">
        <v>3</v>
      </c>
      <c r="B1548" t="s">
        <v>2221</v>
      </c>
      <c r="C1548" t="s">
        <v>2676</v>
      </c>
      <c r="D1548" t="s">
        <v>2697</v>
      </c>
      <c r="E1548" t="s">
        <v>2678</v>
      </c>
      <c r="G1548" t="s">
        <v>2683</v>
      </c>
      <c r="H1548" t="s">
        <v>91</v>
      </c>
      <c r="I1548" t="s">
        <v>1707</v>
      </c>
      <c r="J1548" s="99">
        <v>0.22600675410000001</v>
      </c>
      <c r="K1548" t="s">
        <v>2700</v>
      </c>
      <c r="L1548" t="e">
        <v>#N/A</v>
      </c>
      <c r="M1548" t="e">
        <f t="shared" si="24"/>
        <v>#N/A</v>
      </c>
    </row>
    <row r="1549" spans="1:13" x14ac:dyDescent="0.25">
      <c r="A1549">
        <v>3</v>
      </c>
      <c r="B1549" t="s">
        <v>2221</v>
      </c>
      <c r="C1549" t="s">
        <v>2676</v>
      </c>
      <c r="D1549" t="s">
        <v>2697</v>
      </c>
      <c r="E1549" t="s">
        <v>2678</v>
      </c>
      <c r="G1549" t="s">
        <v>2683</v>
      </c>
      <c r="H1549" t="s">
        <v>91</v>
      </c>
      <c r="I1549" t="s">
        <v>1708</v>
      </c>
      <c r="J1549" s="99">
        <v>4.4247199999999999E-5</v>
      </c>
      <c r="K1549" t="s">
        <v>2700</v>
      </c>
      <c r="L1549" t="e">
        <v>#N/A</v>
      </c>
      <c r="M1549" t="e">
        <f t="shared" si="24"/>
        <v>#N/A</v>
      </c>
    </row>
    <row r="1550" spans="1:13" x14ac:dyDescent="0.25">
      <c r="A1550">
        <v>3</v>
      </c>
      <c r="B1550" t="s">
        <v>2221</v>
      </c>
      <c r="C1550" t="s">
        <v>2676</v>
      </c>
      <c r="D1550" t="s">
        <v>2697</v>
      </c>
      <c r="E1550" t="s">
        <v>2678</v>
      </c>
      <c r="G1550" t="s">
        <v>2683</v>
      </c>
      <c r="H1550" t="s">
        <v>91</v>
      </c>
      <c r="I1550" t="s">
        <v>1709</v>
      </c>
      <c r="J1550" s="99">
        <v>1.6750724E-3</v>
      </c>
      <c r="K1550" t="s">
        <v>2700</v>
      </c>
      <c r="L1550" t="e">
        <v>#N/A</v>
      </c>
      <c r="M1550" t="e">
        <f t="shared" si="24"/>
        <v>#N/A</v>
      </c>
    </row>
    <row r="1551" spans="1:13" x14ac:dyDescent="0.25">
      <c r="A1551">
        <v>3</v>
      </c>
      <c r="B1551" t="s">
        <v>2221</v>
      </c>
      <c r="C1551" t="s">
        <v>2676</v>
      </c>
      <c r="D1551" t="s">
        <v>2697</v>
      </c>
      <c r="E1551" t="s">
        <v>2678</v>
      </c>
      <c r="G1551" t="s">
        <v>2685</v>
      </c>
      <c r="H1551" t="s">
        <v>91</v>
      </c>
      <c r="I1551" t="s">
        <v>1705</v>
      </c>
      <c r="J1551" s="99">
        <v>0.17905972589999999</v>
      </c>
      <c r="K1551" t="s">
        <v>2701</v>
      </c>
      <c r="L1551" t="e">
        <v>#N/A</v>
      </c>
      <c r="M1551" t="e">
        <f t="shared" si="24"/>
        <v>#N/A</v>
      </c>
    </row>
    <row r="1552" spans="1:13" x14ac:dyDescent="0.25">
      <c r="A1552">
        <v>3</v>
      </c>
      <c r="B1552" t="s">
        <v>2221</v>
      </c>
      <c r="C1552" t="s">
        <v>2676</v>
      </c>
      <c r="D1552" t="s">
        <v>2697</v>
      </c>
      <c r="E1552" t="s">
        <v>2678</v>
      </c>
      <c r="G1552" t="s">
        <v>2685</v>
      </c>
      <c r="H1552" t="s">
        <v>91</v>
      </c>
      <c r="I1552" t="s">
        <v>1707</v>
      </c>
      <c r="J1552" s="99">
        <v>0.17770783449999999</v>
      </c>
      <c r="K1552" t="s">
        <v>2701</v>
      </c>
      <c r="L1552" t="e">
        <v>#N/A</v>
      </c>
      <c r="M1552" t="e">
        <f t="shared" si="24"/>
        <v>#N/A</v>
      </c>
    </row>
    <row r="1553" spans="1:13" x14ac:dyDescent="0.25">
      <c r="A1553">
        <v>3</v>
      </c>
      <c r="B1553" t="s">
        <v>2221</v>
      </c>
      <c r="C1553" t="s">
        <v>2676</v>
      </c>
      <c r="D1553" t="s">
        <v>2697</v>
      </c>
      <c r="E1553" t="s">
        <v>2678</v>
      </c>
      <c r="G1553" t="s">
        <v>2685</v>
      </c>
      <c r="H1553" t="s">
        <v>91</v>
      </c>
      <c r="I1553" t="s">
        <v>1708</v>
      </c>
      <c r="J1553" s="99">
        <v>3.47913E-5</v>
      </c>
      <c r="K1553" t="s">
        <v>2701</v>
      </c>
      <c r="L1553" t="e">
        <v>#N/A</v>
      </c>
      <c r="M1553" t="e">
        <f t="shared" si="24"/>
        <v>#N/A</v>
      </c>
    </row>
    <row r="1554" spans="1:13" x14ac:dyDescent="0.25">
      <c r="A1554">
        <v>3</v>
      </c>
      <c r="B1554" t="s">
        <v>2221</v>
      </c>
      <c r="C1554" t="s">
        <v>2676</v>
      </c>
      <c r="D1554" t="s">
        <v>2697</v>
      </c>
      <c r="E1554" t="s">
        <v>2678</v>
      </c>
      <c r="G1554" t="s">
        <v>2685</v>
      </c>
      <c r="H1554" t="s">
        <v>91</v>
      </c>
      <c r="I1554" t="s">
        <v>1709</v>
      </c>
      <c r="J1554" s="99">
        <v>1.3171000000000001E-3</v>
      </c>
      <c r="K1554" t="s">
        <v>2701</v>
      </c>
      <c r="L1554" t="e">
        <v>#N/A</v>
      </c>
      <c r="M1554" t="e">
        <f t="shared" si="24"/>
        <v>#N/A</v>
      </c>
    </row>
    <row r="1555" spans="1:13" x14ac:dyDescent="0.25">
      <c r="A1555">
        <v>3</v>
      </c>
      <c r="B1555" t="s">
        <v>2221</v>
      </c>
      <c r="C1555" t="s">
        <v>2676</v>
      </c>
      <c r="D1555" t="s">
        <v>2697</v>
      </c>
      <c r="E1555" t="s">
        <v>2678</v>
      </c>
      <c r="G1555" t="s">
        <v>2687</v>
      </c>
      <c r="H1555" t="s">
        <v>91</v>
      </c>
      <c r="I1555" t="s">
        <v>1705</v>
      </c>
      <c r="J1555" s="99">
        <v>0.52984591449999996</v>
      </c>
      <c r="K1555" t="s">
        <v>2702</v>
      </c>
      <c r="L1555" t="e">
        <v>#N/A</v>
      </c>
      <c r="M1555" t="e">
        <f t="shared" si="24"/>
        <v>#N/A</v>
      </c>
    </row>
    <row r="1556" spans="1:13" x14ac:dyDescent="0.25">
      <c r="A1556">
        <v>3</v>
      </c>
      <c r="B1556" t="s">
        <v>2221</v>
      </c>
      <c r="C1556" t="s">
        <v>2676</v>
      </c>
      <c r="D1556" t="s">
        <v>2697</v>
      </c>
      <c r="E1556" t="s">
        <v>2678</v>
      </c>
      <c r="G1556" t="s">
        <v>2687</v>
      </c>
      <c r="H1556" t="s">
        <v>91</v>
      </c>
      <c r="I1556" t="s">
        <v>1707</v>
      </c>
      <c r="J1556" s="99">
        <v>0.52584560629999999</v>
      </c>
      <c r="K1556" t="s">
        <v>2702</v>
      </c>
      <c r="L1556" t="e">
        <v>#N/A</v>
      </c>
      <c r="M1556" t="e">
        <f t="shared" si="24"/>
        <v>#N/A</v>
      </c>
    </row>
    <row r="1557" spans="1:13" x14ac:dyDescent="0.25">
      <c r="A1557">
        <v>3</v>
      </c>
      <c r="B1557" t="s">
        <v>2221</v>
      </c>
      <c r="C1557" t="s">
        <v>2676</v>
      </c>
      <c r="D1557" t="s">
        <v>2697</v>
      </c>
      <c r="E1557" t="s">
        <v>2678</v>
      </c>
      <c r="G1557" t="s">
        <v>2687</v>
      </c>
      <c r="H1557" t="s">
        <v>91</v>
      </c>
      <c r="I1557" t="s">
        <v>1708</v>
      </c>
      <c r="J1557" s="99">
        <v>1.029491E-4</v>
      </c>
      <c r="K1557" t="s">
        <v>2702</v>
      </c>
      <c r="L1557" t="e">
        <v>#N/A</v>
      </c>
      <c r="M1557" t="e">
        <f t="shared" si="24"/>
        <v>#N/A</v>
      </c>
    </row>
    <row r="1558" spans="1:13" x14ac:dyDescent="0.25">
      <c r="A1558">
        <v>3</v>
      </c>
      <c r="B1558" t="s">
        <v>2221</v>
      </c>
      <c r="C1558" t="s">
        <v>2676</v>
      </c>
      <c r="D1558" t="s">
        <v>2697</v>
      </c>
      <c r="E1558" t="s">
        <v>2678</v>
      </c>
      <c r="G1558" t="s">
        <v>2687</v>
      </c>
      <c r="H1558" t="s">
        <v>91</v>
      </c>
      <c r="I1558" t="s">
        <v>1709</v>
      </c>
      <c r="J1558" s="99">
        <v>3.8973591E-3</v>
      </c>
      <c r="K1558" t="s">
        <v>2702</v>
      </c>
      <c r="L1558" t="e">
        <v>#N/A</v>
      </c>
      <c r="M1558" t="e">
        <f t="shared" si="24"/>
        <v>#N/A</v>
      </c>
    </row>
    <row r="1559" spans="1:13" x14ac:dyDescent="0.25">
      <c r="A1559">
        <v>3</v>
      </c>
      <c r="B1559" t="s">
        <v>2221</v>
      </c>
      <c r="C1559" t="s">
        <v>2676</v>
      </c>
      <c r="D1559" t="s">
        <v>2697</v>
      </c>
      <c r="E1559" t="s">
        <v>2678</v>
      </c>
      <c r="G1559" t="s">
        <v>2689</v>
      </c>
      <c r="H1559" t="s">
        <v>91</v>
      </c>
      <c r="I1559" t="s">
        <v>1705</v>
      </c>
      <c r="J1559" s="99">
        <v>0.22006667460000001</v>
      </c>
      <c r="K1559" t="s">
        <v>2703</v>
      </c>
      <c r="L1559" t="e">
        <v>#N/A</v>
      </c>
      <c r="M1559" t="e">
        <f t="shared" si="24"/>
        <v>#N/A</v>
      </c>
    </row>
    <row r="1560" spans="1:13" x14ac:dyDescent="0.25">
      <c r="A1560">
        <v>3</v>
      </c>
      <c r="B1560" t="s">
        <v>2221</v>
      </c>
      <c r="C1560" t="s">
        <v>2676</v>
      </c>
      <c r="D1560" t="s">
        <v>2697</v>
      </c>
      <c r="E1560" t="s">
        <v>2678</v>
      </c>
      <c r="G1560" t="s">
        <v>2689</v>
      </c>
      <c r="H1560" t="s">
        <v>91</v>
      </c>
      <c r="I1560" t="s">
        <v>1707</v>
      </c>
      <c r="J1560" s="99">
        <v>0.218405183</v>
      </c>
      <c r="K1560" t="s">
        <v>2703</v>
      </c>
      <c r="L1560" t="e">
        <v>#N/A</v>
      </c>
      <c r="M1560" t="e">
        <f t="shared" si="24"/>
        <v>#N/A</v>
      </c>
    </row>
    <row r="1561" spans="1:13" x14ac:dyDescent="0.25">
      <c r="A1561">
        <v>3</v>
      </c>
      <c r="B1561" t="s">
        <v>2221</v>
      </c>
      <c r="C1561" t="s">
        <v>2676</v>
      </c>
      <c r="D1561" t="s">
        <v>2697</v>
      </c>
      <c r="E1561" t="s">
        <v>2678</v>
      </c>
      <c r="G1561" t="s">
        <v>2689</v>
      </c>
      <c r="H1561" t="s">
        <v>91</v>
      </c>
      <c r="I1561" t="s">
        <v>1708</v>
      </c>
      <c r="J1561" s="99">
        <v>4.2759000000000002E-5</v>
      </c>
      <c r="K1561" t="s">
        <v>2703</v>
      </c>
      <c r="L1561" t="e">
        <v>#N/A</v>
      </c>
      <c r="M1561" t="e">
        <f t="shared" si="24"/>
        <v>#N/A</v>
      </c>
    </row>
    <row r="1562" spans="1:13" x14ac:dyDescent="0.25">
      <c r="A1562">
        <v>3</v>
      </c>
      <c r="B1562" t="s">
        <v>2221</v>
      </c>
      <c r="C1562" t="s">
        <v>2676</v>
      </c>
      <c r="D1562" t="s">
        <v>2697</v>
      </c>
      <c r="E1562" t="s">
        <v>2678</v>
      </c>
      <c r="G1562" t="s">
        <v>2689</v>
      </c>
      <c r="H1562" t="s">
        <v>91</v>
      </c>
      <c r="I1562" t="s">
        <v>1709</v>
      </c>
      <c r="J1562" s="99">
        <v>1.6187326000000001E-3</v>
      </c>
      <c r="K1562" t="s">
        <v>2703</v>
      </c>
      <c r="L1562" t="e">
        <v>#N/A</v>
      </c>
      <c r="M1562" t="e">
        <f t="shared" si="24"/>
        <v>#N/A</v>
      </c>
    </row>
    <row r="1563" spans="1:13" x14ac:dyDescent="0.25">
      <c r="A1563">
        <v>3</v>
      </c>
      <c r="B1563" t="s">
        <v>2221</v>
      </c>
      <c r="C1563" t="s">
        <v>2676</v>
      </c>
      <c r="D1563" t="s">
        <v>2697</v>
      </c>
      <c r="E1563" t="s">
        <v>2678</v>
      </c>
      <c r="G1563" t="s">
        <v>2691</v>
      </c>
      <c r="H1563" t="s">
        <v>91</v>
      </c>
      <c r="I1563" t="s">
        <v>1705</v>
      </c>
      <c r="J1563" s="99">
        <v>0.18060187050000001</v>
      </c>
      <c r="K1563" t="s">
        <v>2704</v>
      </c>
      <c r="L1563" t="e">
        <v>#N/A</v>
      </c>
      <c r="M1563" t="e">
        <f t="shared" si="24"/>
        <v>#N/A</v>
      </c>
    </row>
    <row r="1564" spans="1:13" x14ac:dyDescent="0.25">
      <c r="A1564">
        <v>3</v>
      </c>
      <c r="B1564" t="s">
        <v>2221</v>
      </c>
      <c r="C1564" t="s">
        <v>2676</v>
      </c>
      <c r="D1564" t="s">
        <v>2697</v>
      </c>
      <c r="E1564" t="s">
        <v>2678</v>
      </c>
      <c r="G1564" t="s">
        <v>2691</v>
      </c>
      <c r="H1564" t="s">
        <v>91</v>
      </c>
      <c r="I1564" t="s">
        <v>1707</v>
      </c>
      <c r="J1564" s="99">
        <v>0.17923833610000001</v>
      </c>
      <c r="K1564" t="s">
        <v>2704</v>
      </c>
      <c r="L1564" t="e">
        <v>#N/A</v>
      </c>
      <c r="M1564" t="e">
        <f t="shared" si="24"/>
        <v>#N/A</v>
      </c>
    </row>
    <row r="1565" spans="1:13" x14ac:dyDescent="0.25">
      <c r="A1565">
        <v>3</v>
      </c>
      <c r="B1565" t="s">
        <v>2221</v>
      </c>
      <c r="C1565" t="s">
        <v>2676</v>
      </c>
      <c r="D1565" t="s">
        <v>2697</v>
      </c>
      <c r="E1565" t="s">
        <v>2678</v>
      </c>
      <c r="G1565" t="s">
        <v>2691</v>
      </c>
      <c r="H1565" t="s">
        <v>91</v>
      </c>
      <c r="I1565" t="s">
        <v>1708</v>
      </c>
      <c r="J1565" s="99">
        <v>3.5091E-5</v>
      </c>
      <c r="K1565" t="s">
        <v>2704</v>
      </c>
      <c r="L1565" t="e">
        <v>#N/A</v>
      </c>
      <c r="M1565" t="e">
        <f t="shared" si="24"/>
        <v>#N/A</v>
      </c>
    </row>
    <row r="1566" spans="1:13" x14ac:dyDescent="0.25">
      <c r="A1566">
        <v>3</v>
      </c>
      <c r="B1566" t="s">
        <v>2221</v>
      </c>
      <c r="C1566" t="s">
        <v>2676</v>
      </c>
      <c r="D1566" t="s">
        <v>2697</v>
      </c>
      <c r="E1566" t="s">
        <v>2678</v>
      </c>
      <c r="G1566" t="s">
        <v>2691</v>
      </c>
      <c r="H1566" t="s">
        <v>91</v>
      </c>
      <c r="I1566" t="s">
        <v>1709</v>
      </c>
      <c r="J1566" s="99">
        <v>1.3284435000000001E-3</v>
      </c>
      <c r="K1566" t="s">
        <v>2704</v>
      </c>
      <c r="L1566" t="e">
        <v>#N/A</v>
      </c>
      <c r="M1566" t="e">
        <f t="shared" si="24"/>
        <v>#N/A</v>
      </c>
    </row>
    <row r="1567" spans="1:13" x14ac:dyDescent="0.25">
      <c r="A1567">
        <v>3</v>
      </c>
      <c r="B1567" t="s">
        <v>2221</v>
      </c>
      <c r="C1567" t="s">
        <v>2676</v>
      </c>
      <c r="D1567" t="s">
        <v>2697</v>
      </c>
      <c r="E1567" t="s">
        <v>2678</v>
      </c>
      <c r="G1567" t="s">
        <v>2693</v>
      </c>
      <c r="H1567" t="s">
        <v>91</v>
      </c>
      <c r="I1567" t="s">
        <v>1705</v>
      </c>
      <c r="J1567" s="99">
        <v>9.3010152700000001E-2</v>
      </c>
      <c r="K1567" t="s">
        <v>2705</v>
      </c>
      <c r="L1567" t="e">
        <v>#N/A</v>
      </c>
      <c r="M1567" t="e">
        <f t="shared" si="24"/>
        <v>#N/A</v>
      </c>
    </row>
    <row r="1568" spans="1:13" x14ac:dyDescent="0.25">
      <c r="A1568">
        <v>3</v>
      </c>
      <c r="B1568" t="s">
        <v>2221</v>
      </c>
      <c r="C1568" t="s">
        <v>2676</v>
      </c>
      <c r="D1568" t="s">
        <v>2697</v>
      </c>
      <c r="E1568" t="s">
        <v>2678</v>
      </c>
      <c r="G1568" t="s">
        <v>2693</v>
      </c>
      <c r="H1568" t="s">
        <v>91</v>
      </c>
      <c r="I1568" t="s">
        <v>1707</v>
      </c>
      <c r="J1568" s="99">
        <v>9.2307930999999996E-2</v>
      </c>
      <c r="K1568" t="s">
        <v>2705</v>
      </c>
      <c r="L1568" t="e">
        <v>#N/A</v>
      </c>
      <c r="M1568" t="e">
        <f t="shared" si="24"/>
        <v>#N/A</v>
      </c>
    </row>
    <row r="1569" spans="1:13" x14ac:dyDescent="0.25">
      <c r="A1569">
        <v>3</v>
      </c>
      <c r="B1569" t="s">
        <v>2221</v>
      </c>
      <c r="C1569" t="s">
        <v>2676</v>
      </c>
      <c r="D1569" t="s">
        <v>2697</v>
      </c>
      <c r="E1569" t="s">
        <v>2678</v>
      </c>
      <c r="G1569" t="s">
        <v>2693</v>
      </c>
      <c r="H1569" t="s">
        <v>91</v>
      </c>
      <c r="I1569" t="s">
        <v>1708</v>
      </c>
      <c r="J1569" s="99">
        <v>1.8071899999999999E-5</v>
      </c>
      <c r="K1569" t="s">
        <v>2705</v>
      </c>
      <c r="L1569" t="e">
        <v>#N/A</v>
      </c>
      <c r="M1569" t="e">
        <f t="shared" si="24"/>
        <v>#N/A</v>
      </c>
    </row>
    <row r="1570" spans="1:13" x14ac:dyDescent="0.25">
      <c r="A1570">
        <v>3</v>
      </c>
      <c r="B1570" t="s">
        <v>2221</v>
      </c>
      <c r="C1570" t="s">
        <v>2676</v>
      </c>
      <c r="D1570" t="s">
        <v>2697</v>
      </c>
      <c r="E1570" t="s">
        <v>2678</v>
      </c>
      <c r="G1570" t="s">
        <v>2693</v>
      </c>
      <c r="H1570" t="s">
        <v>91</v>
      </c>
      <c r="I1570" t="s">
        <v>1709</v>
      </c>
      <c r="J1570" s="99">
        <v>6.8414979999999995E-4</v>
      </c>
      <c r="K1570" t="s">
        <v>2705</v>
      </c>
      <c r="L1570" t="e">
        <v>#N/A</v>
      </c>
      <c r="M1570" t="e">
        <f t="shared" si="24"/>
        <v>#N/A</v>
      </c>
    </row>
    <row r="1571" spans="1:13" x14ac:dyDescent="0.25">
      <c r="A1571">
        <v>3</v>
      </c>
      <c r="B1571" t="s">
        <v>2221</v>
      </c>
      <c r="C1571" t="s">
        <v>2676</v>
      </c>
      <c r="D1571" t="s">
        <v>2697</v>
      </c>
      <c r="E1571" t="s">
        <v>2678</v>
      </c>
      <c r="G1571" t="s">
        <v>2695</v>
      </c>
      <c r="H1571" t="s">
        <v>91</v>
      </c>
      <c r="I1571" t="s">
        <v>1705</v>
      </c>
      <c r="J1571" s="99">
        <v>8.7085428300000003E-2</v>
      </c>
      <c r="K1571" t="s">
        <v>2706</v>
      </c>
      <c r="L1571" t="e">
        <v>#N/A</v>
      </c>
      <c r="M1571" t="e">
        <f t="shared" si="24"/>
        <v>#N/A</v>
      </c>
    </row>
    <row r="1572" spans="1:13" x14ac:dyDescent="0.25">
      <c r="A1572">
        <v>3</v>
      </c>
      <c r="B1572" t="s">
        <v>2221</v>
      </c>
      <c r="C1572" t="s">
        <v>2676</v>
      </c>
      <c r="D1572" t="s">
        <v>2697</v>
      </c>
      <c r="E1572" t="s">
        <v>2678</v>
      </c>
      <c r="G1572" t="s">
        <v>2695</v>
      </c>
      <c r="H1572" t="s">
        <v>91</v>
      </c>
      <c r="I1572" t="s">
        <v>1707</v>
      </c>
      <c r="J1572" s="99">
        <v>8.6427937999999996E-2</v>
      </c>
      <c r="K1572" t="s">
        <v>2706</v>
      </c>
      <c r="L1572" t="e">
        <v>#N/A</v>
      </c>
      <c r="M1572" t="e">
        <f t="shared" si="24"/>
        <v>#N/A</v>
      </c>
    </row>
    <row r="1573" spans="1:13" x14ac:dyDescent="0.25">
      <c r="A1573">
        <v>3</v>
      </c>
      <c r="B1573" t="s">
        <v>2221</v>
      </c>
      <c r="C1573" t="s">
        <v>2676</v>
      </c>
      <c r="D1573" t="s">
        <v>2697</v>
      </c>
      <c r="E1573" t="s">
        <v>2678</v>
      </c>
      <c r="G1573" t="s">
        <v>2695</v>
      </c>
      <c r="H1573" t="s">
        <v>91</v>
      </c>
      <c r="I1573" t="s">
        <v>1708</v>
      </c>
      <c r="J1573" s="99">
        <v>1.6920699999999999E-5</v>
      </c>
      <c r="K1573" t="s">
        <v>2706</v>
      </c>
      <c r="L1573" t="e">
        <v>#N/A</v>
      </c>
      <c r="M1573" t="e">
        <f t="shared" si="24"/>
        <v>#N/A</v>
      </c>
    </row>
    <row r="1574" spans="1:13" x14ac:dyDescent="0.25">
      <c r="A1574">
        <v>3</v>
      </c>
      <c r="B1574" t="s">
        <v>2221</v>
      </c>
      <c r="C1574" t="s">
        <v>2676</v>
      </c>
      <c r="D1574" t="s">
        <v>2697</v>
      </c>
      <c r="E1574" t="s">
        <v>2678</v>
      </c>
      <c r="G1574" t="s">
        <v>2695</v>
      </c>
      <c r="H1574" t="s">
        <v>91</v>
      </c>
      <c r="I1574" t="s">
        <v>1709</v>
      </c>
      <c r="J1574" s="99">
        <v>6.405696E-4</v>
      </c>
      <c r="K1574" t="s">
        <v>2706</v>
      </c>
      <c r="L1574" t="e">
        <v>#N/A</v>
      </c>
      <c r="M1574" t="e">
        <f t="shared" si="24"/>
        <v>#N/A</v>
      </c>
    </row>
    <row r="1575" spans="1:13" x14ac:dyDescent="0.25">
      <c r="A1575">
        <v>3</v>
      </c>
      <c r="B1575" t="s">
        <v>2707</v>
      </c>
      <c r="C1575" t="s">
        <v>2708</v>
      </c>
      <c r="D1575" t="s">
        <v>2709</v>
      </c>
      <c r="G1575" t="s">
        <v>2709</v>
      </c>
      <c r="H1575" t="s">
        <v>87</v>
      </c>
      <c r="I1575" t="s">
        <v>1705</v>
      </c>
      <c r="J1575" s="99">
        <v>0.105</v>
      </c>
      <c r="K1575" t="s">
        <v>2710</v>
      </c>
      <c r="L1575" t="e">
        <v>#N/A</v>
      </c>
      <c r="M1575" t="e">
        <f t="shared" si="24"/>
        <v>#N/A</v>
      </c>
    </row>
    <row r="1576" spans="1:13" x14ac:dyDescent="0.25">
      <c r="A1576">
        <v>3</v>
      </c>
      <c r="B1576" t="s">
        <v>2707</v>
      </c>
      <c r="C1576" t="s">
        <v>2708</v>
      </c>
      <c r="D1576" t="s">
        <v>2709</v>
      </c>
      <c r="G1576" t="s">
        <v>2709</v>
      </c>
      <c r="H1576" t="s">
        <v>87</v>
      </c>
      <c r="I1576" t="s">
        <v>1707</v>
      </c>
      <c r="J1576" s="99">
        <v>0.1033783598</v>
      </c>
      <c r="K1576" t="s">
        <v>2710</v>
      </c>
      <c r="L1576" t="e">
        <v>#N/A</v>
      </c>
      <c r="M1576" t="e">
        <f t="shared" si="24"/>
        <v>#N/A</v>
      </c>
    </row>
    <row r="1577" spans="1:13" x14ac:dyDescent="0.25">
      <c r="A1577">
        <v>3</v>
      </c>
      <c r="B1577" t="s">
        <v>2707</v>
      </c>
      <c r="C1577" t="s">
        <v>2708</v>
      </c>
      <c r="D1577" t="s">
        <v>2709</v>
      </c>
      <c r="G1577" t="s">
        <v>2709</v>
      </c>
      <c r="H1577" t="s">
        <v>87</v>
      </c>
      <c r="I1577" t="s">
        <v>1708</v>
      </c>
      <c r="J1577" s="99">
        <v>1.54969E-4</v>
      </c>
      <c r="K1577" t="s">
        <v>2710</v>
      </c>
      <c r="L1577" t="e">
        <v>#N/A</v>
      </c>
      <c r="M1577" t="e">
        <f t="shared" si="24"/>
        <v>#N/A</v>
      </c>
    </row>
    <row r="1578" spans="1:13" x14ac:dyDescent="0.25">
      <c r="A1578">
        <v>3</v>
      </c>
      <c r="B1578" t="s">
        <v>2707</v>
      </c>
      <c r="C1578" t="s">
        <v>2708</v>
      </c>
      <c r="D1578" t="s">
        <v>2709</v>
      </c>
      <c r="G1578" t="s">
        <v>2709</v>
      </c>
      <c r="H1578" t="s">
        <v>87</v>
      </c>
      <c r="I1578" t="s">
        <v>1709</v>
      </c>
      <c r="J1578" s="99">
        <v>1.4666712E-3</v>
      </c>
      <c r="K1578" t="s">
        <v>2710</v>
      </c>
      <c r="L1578" t="e">
        <v>#N/A</v>
      </c>
      <c r="M1578" t="e">
        <f t="shared" si="24"/>
        <v>#N/A</v>
      </c>
    </row>
    <row r="1579" spans="1:13" x14ac:dyDescent="0.25">
      <c r="A1579">
        <v>3</v>
      </c>
      <c r="B1579" t="s">
        <v>2707</v>
      </c>
      <c r="C1579" t="s">
        <v>2708</v>
      </c>
      <c r="D1579" t="s">
        <v>2711</v>
      </c>
      <c r="G1579" t="s">
        <v>2711</v>
      </c>
      <c r="H1579" t="s">
        <v>87</v>
      </c>
      <c r="I1579" t="s">
        <v>1705</v>
      </c>
      <c r="J1579" s="99">
        <v>0.39</v>
      </c>
      <c r="K1579" t="s">
        <v>2712</v>
      </c>
      <c r="L1579" t="e">
        <v>#N/A</v>
      </c>
      <c r="M1579" t="e">
        <f t="shared" si="24"/>
        <v>#N/A</v>
      </c>
    </row>
    <row r="1580" spans="1:13" x14ac:dyDescent="0.25">
      <c r="A1580">
        <v>3</v>
      </c>
      <c r="B1580" t="s">
        <v>2707</v>
      </c>
      <c r="C1580" t="s">
        <v>2708</v>
      </c>
      <c r="D1580" t="s">
        <v>2711</v>
      </c>
      <c r="G1580" t="s">
        <v>2711</v>
      </c>
      <c r="H1580" t="s">
        <v>87</v>
      </c>
      <c r="I1580" t="s">
        <v>1707</v>
      </c>
      <c r="J1580" s="99">
        <v>0.383976765</v>
      </c>
      <c r="K1580" t="s">
        <v>2712</v>
      </c>
      <c r="L1580" t="e">
        <v>#N/A</v>
      </c>
      <c r="M1580" t="e">
        <f t="shared" si="24"/>
        <v>#N/A</v>
      </c>
    </row>
    <row r="1581" spans="1:13" x14ac:dyDescent="0.25">
      <c r="A1581">
        <v>3</v>
      </c>
      <c r="B1581" t="s">
        <v>2707</v>
      </c>
      <c r="C1581" t="s">
        <v>2708</v>
      </c>
      <c r="D1581" t="s">
        <v>2711</v>
      </c>
      <c r="G1581" t="s">
        <v>2711</v>
      </c>
      <c r="H1581" t="s">
        <v>87</v>
      </c>
      <c r="I1581" t="s">
        <v>1708</v>
      </c>
      <c r="J1581" s="99">
        <v>5.7559929999999998E-4</v>
      </c>
      <c r="K1581" t="s">
        <v>2712</v>
      </c>
      <c r="L1581" t="e">
        <v>#N/A</v>
      </c>
      <c r="M1581" t="e">
        <f t="shared" si="24"/>
        <v>#N/A</v>
      </c>
    </row>
    <row r="1582" spans="1:13" x14ac:dyDescent="0.25">
      <c r="A1582">
        <v>3</v>
      </c>
      <c r="B1582" t="s">
        <v>2707</v>
      </c>
      <c r="C1582" t="s">
        <v>2708</v>
      </c>
      <c r="D1582" t="s">
        <v>2711</v>
      </c>
      <c r="G1582" t="s">
        <v>2711</v>
      </c>
      <c r="H1582" t="s">
        <v>87</v>
      </c>
      <c r="I1582" t="s">
        <v>1709</v>
      </c>
      <c r="J1582" s="99">
        <v>5.4476358000000004E-3</v>
      </c>
      <c r="K1582" t="s">
        <v>2712</v>
      </c>
      <c r="L1582" t="e">
        <v>#N/A</v>
      </c>
      <c r="M1582" t="e">
        <f t="shared" si="24"/>
        <v>#N/A</v>
      </c>
    </row>
    <row r="1583" spans="1:13" x14ac:dyDescent="0.25">
      <c r="A1583">
        <v>3</v>
      </c>
      <c r="B1583" t="s">
        <v>2707</v>
      </c>
      <c r="C1583" t="s">
        <v>2708</v>
      </c>
      <c r="D1583" t="s">
        <v>2713</v>
      </c>
      <c r="G1583" t="s">
        <v>2713</v>
      </c>
      <c r="H1583" t="s">
        <v>87</v>
      </c>
      <c r="I1583" t="s">
        <v>1705</v>
      </c>
      <c r="J1583" s="99">
        <v>0.13500000000000001</v>
      </c>
      <c r="K1583" t="s">
        <v>2714</v>
      </c>
      <c r="L1583" t="s">
        <v>1552</v>
      </c>
      <c r="M1583" t="str">
        <f t="shared" si="24"/>
        <v>CO₂-eFreight_NZ_FRO</v>
      </c>
    </row>
    <row r="1584" spans="1:13" x14ac:dyDescent="0.25">
      <c r="A1584">
        <v>3</v>
      </c>
      <c r="B1584" t="s">
        <v>2707</v>
      </c>
      <c r="C1584" t="s">
        <v>2708</v>
      </c>
      <c r="D1584" t="s">
        <v>2713</v>
      </c>
      <c r="G1584" t="s">
        <v>2713</v>
      </c>
      <c r="H1584" t="s">
        <v>87</v>
      </c>
      <c r="I1584" t="s">
        <v>1707</v>
      </c>
      <c r="J1584" s="99">
        <v>0.13291503399999999</v>
      </c>
      <c r="K1584" t="s">
        <v>2714</v>
      </c>
      <c r="L1584" t="s">
        <v>1552</v>
      </c>
      <c r="M1584" t="str">
        <f t="shared" si="24"/>
        <v>CO₂Freight_NZ_FRO</v>
      </c>
    </row>
    <row r="1585" spans="1:13" x14ac:dyDescent="0.25">
      <c r="A1585">
        <v>3</v>
      </c>
      <c r="B1585" t="s">
        <v>2707</v>
      </c>
      <c r="C1585" t="s">
        <v>2708</v>
      </c>
      <c r="D1585" t="s">
        <v>2713</v>
      </c>
      <c r="G1585" t="s">
        <v>2713</v>
      </c>
      <c r="H1585" t="s">
        <v>87</v>
      </c>
      <c r="I1585" t="s">
        <v>1708</v>
      </c>
      <c r="J1585" s="99">
        <v>1.992459E-4</v>
      </c>
      <c r="K1585" t="s">
        <v>2714</v>
      </c>
      <c r="L1585" t="s">
        <v>1552</v>
      </c>
      <c r="M1585" t="str">
        <f t="shared" si="24"/>
        <v>CH₄Freight_NZ_FRO</v>
      </c>
    </row>
    <row r="1586" spans="1:13" x14ac:dyDescent="0.25">
      <c r="A1586">
        <v>3</v>
      </c>
      <c r="B1586" t="s">
        <v>2707</v>
      </c>
      <c r="C1586" t="s">
        <v>2708</v>
      </c>
      <c r="D1586" t="s">
        <v>2713</v>
      </c>
      <c r="G1586" t="s">
        <v>2713</v>
      </c>
      <c r="H1586" t="s">
        <v>87</v>
      </c>
      <c r="I1586" t="s">
        <v>1709</v>
      </c>
      <c r="J1586" s="99">
        <v>1.8857201000000001E-3</v>
      </c>
      <c r="K1586" t="s">
        <v>2714</v>
      </c>
      <c r="L1586" t="s">
        <v>1552</v>
      </c>
      <c r="M1586" t="str">
        <f t="shared" si="24"/>
        <v>N₂OFreight_NZ_FRO</v>
      </c>
    </row>
    <row r="1587" spans="1:13" x14ac:dyDescent="0.25">
      <c r="A1587">
        <v>3</v>
      </c>
      <c r="B1587" t="s">
        <v>2707</v>
      </c>
      <c r="C1587" t="s">
        <v>2715</v>
      </c>
      <c r="D1587" t="s">
        <v>2245</v>
      </c>
      <c r="E1587" t="s">
        <v>403</v>
      </c>
      <c r="G1587" t="s">
        <v>2247</v>
      </c>
      <c r="H1587" t="s">
        <v>170</v>
      </c>
      <c r="I1587" t="s">
        <v>1705</v>
      </c>
      <c r="J1587" s="99">
        <v>0.21369050540000001</v>
      </c>
      <c r="K1587" t="s">
        <v>2716</v>
      </c>
      <c r="L1587" t="e">
        <v>#N/A</v>
      </c>
      <c r="M1587" t="e">
        <f t="shared" si="24"/>
        <v>#N/A</v>
      </c>
    </row>
    <row r="1588" spans="1:13" x14ac:dyDescent="0.25">
      <c r="A1588">
        <v>3</v>
      </c>
      <c r="B1588" t="s">
        <v>2707</v>
      </c>
      <c r="C1588" t="s">
        <v>2715</v>
      </c>
      <c r="D1588" t="s">
        <v>2245</v>
      </c>
      <c r="E1588" t="s">
        <v>403</v>
      </c>
      <c r="G1588" t="s">
        <v>2247</v>
      </c>
      <c r="H1588" t="s">
        <v>170</v>
      </c>
      <c r="I1588" t="s">
        <v>1707</v>
      </c>
      <c r="J1588" s="99">
        <v>0.2047232541</v>
      </c>
      <c r="K1588" t="s">
        <v>2716</v>
      </c>
      <c r="L1588" t="e">
        <v>#N/A</v>
      </c>
      <c r="M1588" t="e">
        <f t="shared" si="24"/>
        <v>#N/A</v>
      </c>
    </row>
    <row r="1589" spans="1:13" x14ac:dyDescent="0.25">
      <c r="A1589">
        <v>3</v>
      </c>
      <c r="B1589" t="s">
        <v>2707</v>
      </c>
      <c r="C1589" t="s">
        <v>2715</v>
      </c>
      <c r="D1589" t="s">
        <v>2245</v>
      </c>
      <c r="E1589" t="s">
        <v>403</v>
      </c>
      <c r="G1589" t="s">
        <v>2247</v>
      </c>
      <c r="H1589" t="s">
        <v>170</v>
      </c>
      <c r="I1589" t="s">
        <v>1708</v>
      </c>
      <c r="J1589" s="99">
        <v>2.7219909E-3</v>
      </c>
      <c r="K1589" t="s">
        <v>2716</v>
      </c>
      <c r="L1589" t="e">
        <v>#N/A</v>
      </c>
      <c r="M1589" t="e">
        <f t="shared" si="24"/>
        <v>#N/A</v>
      </c>
    </row>
    <row r="1590" spans="1:13" x14ac:dyDescent="0.25">
      <c r="A1590">
        <v>3</v>
      </c>
      <c r="B1590" t="s">
        <v>2707</v>
      </c>
      <c r="C1590" t="s">
        <v>2715</v>
      </c>
      <c r="D1590" t="s">
        <v>2245</v>
      </c>
      <c r="E1590" t="s">
        <v>403</v>
      </c>
      <c r="G1590" t="s">
        <v>2247</v>
      </c>
      <c r="H1590" t="s">
        <v>170</v>
      </c>
      <c r="I1590" t="s">
        <v>1709</v>
      </c>
      <c r="J1590" s="99">
        <v>6.2452604E-3</v>
      </c>
      <c r="K1590" t="s">
        <v>2716</v>
      </c>
      <c r="L1590" t="e">
        <v>#N/A</v>
      </c>
      <c r="M1590" t="e">
        <f t="shared" si="24"/>
        <v>#N/A</v>
      </c>
    </row>
    <row r="1591" spans="1:13" x14ac:dyDescent="0.25">
      <c r="A1591">
        <v>3</v>
      </c>
      <c r="B1591" t="s">
        <v>2707</v>
      </c>
      <c r="C1591" t="s">
        <v>2715</v>
      </c>
      <c r="D1591" t="s">
        <v>2245</v>
      </c>
      <c r="E1591" t="s">
        <v>403</v>
      </c>
      <c r="G1591" t="s">
        <v>2717</v>
      </c>
      <c r="H1591" t="s">
        <v>170</v>
      </c>
      <c r="I1591" t="s">
        <v>1705</v>
      </c>
      <c r="J1591" s="99">
        <v>0.22945018010000001</v>
      </c>
      <c r="K1591" t="s">
        <v>2718</v>
      </c>
      <c r="L1591" t="e">
        <v>#N/A</v>
      </c>
      <c r="M1591" t="e">
        <f t="shared" si="24"/>
        <v>#N/A</v>
      </c>
    </row>
    <row r="1592" spans="1:13" x14ac:dyDescent="0.25">
      <c r="A1592">
        <v>3</v>
      </c>
      <c r="B1592" t="s">
        <v>2707</v>
      </c>
      <c r="C1592" t="s">
        <v>2715</v>
      </c>
      <c r="D1592" t="s">
        <v>2245</v>
      </c>
      <c r="E1592" t="s">
        <v>403</v>
      </c>
      <c r="G1592" t="s">
        <v>2717</v>
      </c>
      <c r="H1592" t="s">
        <v>170</v>
      </c>
      <c r="I1592" t="s">
        <v>1707</v>
      </c>
      <c r="J1592" s="99">
        <v>0.21982159409999999</v>
      </c>
      <c r="K1592" t="s">
        <v>2718</v>
      </c>
      <c r="L1592" t="e">
        <v>#N/A</v>
      </c>
      <c r="M1592" t="e">
        <f t="shared" si="24"/>
        <v>#N/A</v>
      </c>
    </row>
    <row r="1593" spans="1:13" x14ac:dyDescent="0.25">
      <c r="A1593">
        <v>3</v>
      </c>
      <c r="B1593" t="s">
        <v>2707</v>
      </c>
      <c r="C1593" t="s">
        <v>2715</v>
      </c>
      <c r="D1593" t="s">
        <v>2245</v>
      </c>
      <c r="E1593" t="s">
        <v>403</v>
      </c>
      <c r="G1593" t="s">
        <v>2717</v>
      </c>
      <c r="H1593" t="s">
        <v>170</v>
      </c>
      <c r="I1593" t="s">
        <v>1708</v>
      </c>
      <c r="J1593" s="99">
        <v>2.9227377000000001E-3</v>
      </c>
      <c r="K1593" t="s">
        <v>2718</v>
      </c>
      <c r="L1593" t="e">
        <v>#N/A</v>
      </c>
      <c r="M1593" t="e">
        <f t="shared" si="24"/>
        <v>#N/A</v>
      </c>
    </row>
    <row r="1594" spans="1:13" x14ac:dyDescent="0.25">
      <c r="A1594">
        <v>3</v>
      </c>
      <c r="B1594" t="s">
        <v>2707</v>
      </c>
      <c r="C1594" t="s">
        <v>2715</v>
      </c>
      <c r="D1594" t="s">
        <v>2245</v>
      </c>
      <c r="E1594" t="s">
        <v>403</v>
      </c>
      <c r="G1594" t="s">
        <v>2717</v>
      </c>
      <c r="H1594" t="s">
        <v>170</v>
      </c>
      <c r="I1594" t="s">
        <v>1709</v>
      </c>
      <c r="J1594" s="99">
        <v>6.7058483999999996E-3</v>
      </c>
      <c r="K1594" t="s">
        <v>2718</v>
      </c>
      <c r="L1594" t="e">
        <v>#N/A</v>
      </c>
      <c r="M1594" t="e">
        <f t="shared" si="24"/>
        <v>#N/A</v>
      </c>
    </row>
    <row r="1595" spans="1:13" x14ac:dyDescent="0.25">
      <c r="A1595">
        <v>3</v>
      </c>
      <c r="B1595" t="s">
        <v>2707</v>
      </c>
      <c r="C1595" t="s">
        <v>2715</v>
      </c>
      <c r="D1595" t="s">
        <v>2245</v>
      </c>
      <c r="E1595" t="s">
        <v>403</v>
      </c>
      <c r="G1595" t="s">
        <v>2719</v>
      </c>
      <c r="H1595" t="s">
        <v>170</v>
      </c>
      <c r="I1595" t="s">
        <v>1705</v>
      </c>
      <c r="J1595" s="99">
        <v>0.30958411959999999</v>
      </c>
      <c r="K1595" t="s">
        <v>2720</v>
      </c>
      <c r="L1595" t="s">
        <v>1616</v>
      </c>
      <c r="M1595" t="str">
        <f t="shared" si="24"/>
        <v>CO₂-eFreight_NZ_2p-10_2000</v>
      </c>
    </row>
    <row r="1596" spans="1:13" x14ac:dyDescent="0.25">
      <c r="A1596">
        <v>3</v>
      </c>
      <c r="B1596" t="s">
        <v>2707</v>
      </c>
      <c r="C1596" t="s">
        <v>2715</v>
      </c>
      <c r="D1596" t="s">
        <v>2245</v>
      </c>
      <c r="E1596" t="s">
        <v>403</v>
      </c>
      <c r="G1596" t="s">
        <v>2719</v>
      </c>
      <c r="H1596" t="s">
        <v>170</v>
      </c>
      <c r="I1596" t="s">
        <v>1707</v>
      </c>
      <c r="J1596" s="99">
        <v>0.29659281440000002</v>
      </c>
      <c r="K1596" t="s">
        <v>2720</v>
      </c>
      <c r="L1596" t="s">
        <v>1616</v>
      </c>
      <c r="M1596" t="str">
        <f t="shared" si="24"/>
        <v>CO₂Freight_NZ_2p-10_2000</v>
      </c>
    </row>
    <row r="1597" spans="1:13" x14ac:dyDescent="0.25">
      <c r="A1597">
        <v>3</v>
      </c>
      <c r="B1597" t="s">
        <v>2707</v>
      </c>
      <c r="C1597" t="s">
        <v>2715</v>
      </c>
      <c r="D1597" t="s">
        <v>2245</v>
      </c>
      <c r="E1597" t="s">
        <v>403</v>
      </c>
      <c r="G1597" t="s">
        <v>2719</v>
      </c>
      <c r="H1597" t="s">
        <v>170</v>
      </c>
      <c r="I1597" t="s">
        <v>1708</v>
      </c>
      <c r="J1597" s="99">
        <v>3.9434843000000002E-3</v>
      </c>
      <c r="K1597" t="s">
        <v>2720</v>
      </c>
      <c r="L1597" t="s">
        <v>1616</v>
      </c>
      <c r="M1597" t="str">
        <f t="shared" si="24"/>
        <v>CH₄Freight_NZ_2p-10_2000</v>
      </c>
    </row>
    <row r="1598" spans="1:13" x14ac:dyDescent="0.25">
      <c r="A1598">
        <v>3</v>
      </c>
      <c r="B1598" t="s">
        <v>2707</v>
      </c>
      <c r="C1598" t="s">
        <v>2715</v>
      </c>
      <c r="D1598" t="s">
        <v>2245</v>
      </c>
      <c r="E1598" t="s">
        <v>403</v>
      </c>
      <c r="G1598" t="s">
        <v>2719</v>
      </c>
      <c r="H1598" t="s">
        <v>170</v>
      </c>
      <c r="I1598" t="s">
        <v>1709</v>
      </c>
      <c r="J1598" s="99">
        <v>9.0478209999999993E-3</v>
      </c>
      <c r="K1598" t="s">
        <v>2720</v>
      </c>
      <c r="L1598" t="s">
        <v>1616</v>
      </c>
      <c r="M1598" t="str">
        <f t="shared" si="24"/>
        <v>N₂OFreight_NZ_2p-10_2000</v>
      </c>
    </row>
    <row r="1599" spans="1:13" x14ac:dyDescent="0.25">
      <c r="A1599">
        <v>3</v>
      </c>
      <c r="B1599" t="s">
        <v>2707</v>
      </c>
      <c r="C1599" t="s">
        <v>2715</v>
      </c>
      <c r="D1599" t="s">
        <v>2245</v>
      </c>
      <c r="E1599" t="s">
        <v>403</v>
      </c>
      <c r="G1599" t="s">
        <v>2721</v>
      </c>
      <c r="H1599" t="s">
        <v>170</v>
      </c>
      <c r="I1599" t="s">
        <v>1705</v>
      </c>
      <c r="J1599" s="99">
        <v>0.32748069950000003</v>
      </c>
      <c r="K1599" t="s">
        <v>2722</v>
      </c>
      <c r="L1599" t="s">
        <v>1540</v>
      </c>
      <c r="M1599" t="str">
        <f t="shared" si="24"/>
        <v>CO₂-eFreight_NZ_2p-10_3000</v>
      </c>
    </row>
    <row r="1600" spans="1:13" x14ac:dyDescent="0.25">
      <c r="A1600">
        <v>3</v>
      </c>
      <c r="B1600" t="s">
        <v>2707</v>
      </c>
      <c r="C1600" t="s">
        <v>2715</v>
      </c>
      <c r="D1600" t="s">
        <v>2245</v>
      </c>
      <c r="E1600" t="s">
        <v>403</v>
      </c>
      <c r="G1600" t="s">
        <v>2721</v>
      </c>
      <c r="H1600" t="s">
        <v>170</v>
      </c>
      <c r="I1600" t="s">
        <v>1707</v>
      </c>
      <c r="J1600" s="99">
        <v>0.3137383869</v>
      </c>
      <c r="K1600" t="s">
        <v>2722</v>
      </c>
      <c r="L1600" t="s">
        <v>1540</v>
      </c>
      <c r="M1600" t="str">
        <f t="shared" si="24"/>
        <v>CO₂Freight_NZ_2p-10_3000</v>
      </c>
    </row>
    <row r="1601" spans="1:13" x14ac:dyDescent="0.25">
      <c r="A1601">
        <v>3</v>
      </c>
      <c r="B1601" t="s">
        <v>2707</v>
      </c>
      <c r="C1601" t="s">
        <v>2715</v>
      </c>
      <c r="D1601" t="s">
        <v>2245</v>
      </c>
      <c r="E1601" t="s">
        <v>403</v>
      </c>
      <c r="G1601" t="s">
        <v>2721</v>
      </c>
      <c r="H1601" t="s">
        <v>170</v>
      </c>
      <c r="I1601" t="s">
        <v>1708</v>
      </c>
      <c r="J1601" s="99">
        <v>4.1714509999999996E-3</v>
      </c>
      <c r="K1601" t="s">
        <v>2722</v>
      </c>
      <c r="L1601" t="s">
        <v>1540</v>
      </c>
      <c r="M1601" t="str">
        <f t="shared" si="24"/>
        <v>CH₄Freight_NZ_2p-10_3000</v>
      </c>
    </row>
    <row r="1602" spans="1:13" x14ac:dyDescent="0.25">
      <c r="A1602">
        <v>3</v>
      </c>
      <c r="B1602" t="s">
        <v>2707</v>
      </c>
      <c r="C1602" t="s">
        <v>2715</v>
      </c>
      <c r="D1602" t="s">
        <v>2245</v>
      </c>
      <c r="E1602" t="s">
        <v>403</v>
      </c>
      <c r="G1602" t="s">
        <v>2721</v>
      </c>
      <c r="H1602" t="s">
        <v>170</v>
      </c>
      <c r="I1602" t="s">
        <v>1709</v>
      </c>
      <c r="J1602" s="99">
        <v>9.5708615999999993E-3</v>
      </c>
      <c r="K1602" t="s">
        <v>2722</v>
      </c>
      <c r="L1602" t="s">
        <v>1540</v>
      </c>
      <c r="M1602" t="str">
        <f t="shared" si="24"/>
        <v>N₂OFreight_NZ_2p-10_3000</v>
      </c>
    </row>
    <row r="1603" spans="1:13" x14ac:dyDescent="0.25">
      <c r="A1603">
        <v>3</v>
      </c>
      <c r="B1603" t="s">
        <v>2707</v>
      </c>
      <c r="C1603" t="s">
        <v>2715</v>
      </c>
      <c r="D1603" t="s">
        <v>2245</v>
      </c>
      <c r="E1603" t="s">
        <v>403</v>
      </c>
      <c r="G1603" t="s">
        <v>2255</v>
      </c>
      <c r="H1603" t="s">
        <v>170</v>
      </c>
      <c r="I1603" t="s">
        <v>1705</v>
      </c>
      <c r="J1603" s="99">
        <v>0.37395838440000001</v>
      </c>
      <c r="K1603" t="s">
        <v>2723</v>
      </c>
      <c r="L1603" t="e">
        <v>#N/A</v>
      </c>
      <c r="M1603" t="e">
        <f t="shared" ref="M1603:M1666" si="25">I1603&amp;L1603</f>
        <v>#N/A</v>
      </c>
    </row>
    <row r="1604" spans="1:13" x14ac:dyDescent="0.25">
      <c r="A1604">
        <v>3</v>
      </c>
      <c r="B1604" t="s">
        <v>2707</v>
      </c>
      <c r="C1604" t="s">
        <v>2715</v>
      </c>
      <c r="D1604" t="s">
        <v>2245</v>
      </c>
      <c r="E1604" t="s">
        <v>403</v>
      </c>
      <c r="G1604" t="s">
        <v>2255</v>
      </c>
      <c r="H1604" t="s">
        <v>170</v>
      </c>
      <c r="I1604" t="s">
        <v>1707</v>
      </c>
      <c r="J1604" s="99">
        <v>0.35826569460000002</v>
      </c>
      <c r="K1604" t="s">
        <v>2723</v>
      </c>
      <c r="L1604" t="e">
        <v>#N/A</v>
      </c>
      <c r="M1604" t="e">
        <f t="shared" si="25"/>
        <v>#N/A</v>
      </c>
    </row>
    <row r="1605" spans="1:13" x14ac:dyDescent="0.25">
      <c r="A1605">
        <v>3</v>
      </c>
      <c r="B1605" t="s">
        <v>2707</v>
      </c>
      <c r="C1605" t="s">
        <v>2715</v>
      </c>
      <c r="D1605" t="s">
        <v>2245</v>
      </c>
      <c r="E1605" t="s">
        <v>403</v>
      </c>
      <c r="G1605" t="s">
        <v>2255</v>
      </c>
      <c r="H1605" t="s">
        <v>170</v>
      </c>
      <c r="I1605" t="s">
        <v>1708</v>
      </c>
      <c r="J1605" s="99">
        <v>4.7634840000000001E-3</v>
      </c>
      <c r="K1605" t="s">
        <v>2723</v>
      </c>
      <c r="L1605" t="e">
        <v>#N/A</v>
      </c>
      <c r="M1605" t="e">
        <f t="shared" si="25"/>
        <v>#N/A</v>
      </c>
    </row>
    <row r="1606" spans="1:13" x14ac:dyDescent="0.25">
      <c r="A1606">
        <v>3</v>
      </c>
      <c r="B1606" t="s">
        <v>2707</v>
      </c>
      <c r="C1606" t="s">
        <v>2715</v>
      </c>
      <c r="D1606" t="s">
        <v>2245</v>
      </c>
      <c r="E1606" t="s">
        <v>403</v>
      </c>
      <c r="G1606" t="s">
        <v>2255</v>
      </c>
      <c r="H1606" t="s">
        <v>170</v>
      </c>
      <c r="I1606" t="s">
        <v>1709</v>
      </c>
      <c r="J1606" s="99">
        <v>1.09292057E-2</v>
      </c>
      <c r="K1606" t="s">
        <v>2723</v>
      </c>
      <c r="L1606" t="e">
        <v>#N/A</v>
      </c>
      <c r="M1606" t="e">
        <f t="shared" si="25"/>
        <v>#N/A</v>
      </c>
    </row>
    <row r="1607" spans="1:13" x14ac:dyDescent="0.25">
      <c r="A1607">
        <v>3</v>
      </c>
      <c r="B1607" t="s">
        <v>2707</v>
      </c>
      <c r="C1607" t="s">
        <v>2715</v>
      </c>
      <c r="D1607" t="s">
        <v>2245</v>
      </c>
      <c r="E1607" t="s">
        <v>393</v>
      </c>
      <c r="G1607" t="s">
        <v>2247</v>
      </c>
      <c r="H1607" t="s">
        <v>170</v>
      </c>
      <c r="I1607" t="s">
        <v>1705</v>
      </c>
      <c r="J1607" s="99">
        <v>0.22248040820000001</v>
      </c>
      <c r="K1607" t="s">
        <v>2724</v>
      </c>
      <c r="L1607" t="e">
        <v>#N/A</v>
      </c>
      <c r="M1607" t="e">
        <f t="shared" si="25"/>
        <v>#N/A</v>
      </c>
    </row>
    <row r="1608" spans="1:13" x14ac:dyDescent="0.25">
      <c r="A1608">
        <v>3</v>
      </c>
      <c r="B1608" t="s">
        <v>2707</v>
      </c>
      <c r="C1608" t="s">
        <v>2715</v>
      </c>
      <c r="D1608" t="s">
        <v>2245</v>
      </c>
      <c r="E1608" t="s">
        <v>393</v>
      </c>
      <c r="G1608" t="s">
        <v>2247</v>
      </c>
      <c r="H1608" t="s">
        <v>170</v>
      </c>
      <c r="I1608" t="s">
        <v>1707</v>
      </c>
      <c r="J1608" s="99">
        <v>0.21904437800000001</v>
      </c>
      <c r="K1608" t="s">
        <v>2724</v>
      </c>
      <c r="L1608" t="e">
        <v>#N/A</v>
      </c>
      <c r="M1608" t="e">
        <f t="shared" si="25"/>
        <v>#N/A</v>
      </c>
    </row>
    <row r="1609" spans="1:13" x14ac:dyDescent="0.25">
      <c r="A1609">
        <v>3</v>
      </c>
      <c r="B1609" t="s">
        <v>2707</v>
      </c>
      <c r="C1609" t="s">
        <v>2715</v>
      </c>
      <c r="D1609" t="s">
        <v>2245</v>
      </c>
      <c r="E1609" t="s">
        <v>393</v>
      </c>
      <c r="G1609" t="s">
        <v>2247</v>
      </c>
      <c r="H1609" t="s">
        <v>170</v>
      </c>
      <c r="I1609" t="s">
        <v>1708</v>
      </c>
      <c r="J1609" s="99">
        <v>3.2835779999999999E-4</v>
      </c>
      <c r="K1609" t="s">
        <v>2724</v>
      </c>
      <c r="L1609" t="e">
        <v>#N/A</v>
      </c>
      <c r="M1609" t="e">
        <f t="shared" si="25"/>
        <v>#N/A</v>
      </c>
    </row>
    <row r="1610" spans="1:13" x14ac:dyDescent="0.25">
      <c r="A1610">
        <v>3</v>
      </c>
      <c r="B1610" t="s">
        <v>2707</v>
      </c>
      <c r="C1610" t="s">
        <v>2715</v>
      </c>
      <c r="D1610" t="s">
        <v>2245</v>
      </c>
      <c r="E1610" t="s">
        <v>393</v>
      </c>
      <c r="G1610" t="s">
        <v>2247</v>
      </c>
      <c r="H1610" t="s">
        <v>170</v>
      </c>
      <c r="I1610" t="s">
        <v>1709</v>
      </c>
      <c r="J1610" s="99">
        <v>3.1076723999999998E-3</v>
      </c>
      <c r="K1610" t="s">
        <v>2724</v>
      </c>
      <c r="L1610" t="e">
        <v>#N/A</v>
      </c>
      <c r="M1610" t="e">
        <f t="shared" si="25"/>
        <v>#N/A</v>
      </c>
    </row>
    <row r="1611" spans="1:13" x14ac:dyDescent="0.25">
      <c r="A1611">
        <v>3</v>
      </c>
      <c r="B1611" t="s">
        <v>2707</v>
      </c>
      <c r="C1611" t="s">
        <v>2715</v>
      </c>
      <c r="D1611" t="s">
        <v>2245</v>
      </c>
      <c r="E1611" t="s">
        <v>393</v>
      </c>
      <c r="G1611" t="s">
        <v>2717</v>
      </c>
      <c r="H1611" t="s">
        <v>170</v>
      </c>
      <c r="I1611" t="s">
        <v>1705</v>
      </c>
      <c r="J1611" s="99">
        <v>0.21409596510000001</v>
      </c>
      <c r="K1611" t="s">
        <v>2725</v>
      </c>
      <c r="L1611" t="e">
        <v>#N/A</v>
      </c>
      <c r="M1611" t="e">
        <f t="shared" si="25"/>
        <v>#N/A</v>
      </c>
    </row>
    <row r="1612" spans="1:13" x14ac:dyDescent="0.25">
      <c r="A1612">
        <v>3</v>
      </c>
      <c r="B1612" t="s">
        <v>2707</v>
      </c>
      <c r="C1612" t="s">
        <v>2715</v>
      </c>
      <c r="D1612" t="s">
        <v>2245</v>
      </c>
      <c r="E1612" t="s">
        <v>393</v>
      </c>
      <c r="G1612" t="s">
        <v>2717</v>
      </c>
      <c r="H1612" t="s">
        <v>170</v>
      </c>
      <c r="I1612" t="s">
        <v>1707</v>
      </c>
      <c r="J1612" s="99">
        <v>0.21078942589999999</v>
      </c>
      <c r="K1612" t="s">
        <v>2725</v>
      </c>
      <c r="L1612" t="e">
        <v>#N/A</v>
      </c>
      <c r="M1612" t="e">
        <f t="shared" si="25"/>
        <v>#N/A</v>
      </c>
    </row>
    <row r="1613" spans="1:13" x14ac:dyDescent="0.25">
      <c r="A1613">
        <v>3</v>
      </c>
      <c r="B1613" t="s">
        <v>2707</v>
      </c>
      <c r="C1613" t="s">
        <v>2715</v>
      </c>
      <c r="D1613" t="s">
        <v>2245</v>
      </c>
      <c r="E1613" t="s">
        <v>393</v>
      </c>
      <c r="G1613" t="s">
        <v>2717</v>
      </c>
      <c r="H1613" t="s">
        <v>170</v>
      </c>
      <c r="I1613" t="s">
        <v>1708</v>
      </c>
      <c r="J1613" s="99">
        <v>3.1598329999999998E-4</v>
      </c>
      <c r="K1613" t="s">
        <v>2725</v>
      </c>
      <c r="L1613" t="e">
        <v>#N/A</v>
      </c>
      <c r="M1613" t="e">
        <f t="shared" si="25"/>
        <v>#N/A</v>
      </c>
    </row>
    <row r="1614" spans="1:13" x14ac:dyDescent="0.25">
      <c r="A1614">
        <v>3</v>
      </c>
      <c r="B1614" t="s">
        <v>2707</v>
      </c>
      <c r="C1614" t="s">
        <v>2715</v>
      </c>
      <c r="D1614" t="s">
        <v>2245</v>
      </c>
      <c r="E1614" t="s">
        <v>393</v>
      </c>
      <c r="G1614" t="s">
        <v>2717</v>
      </c>
      <c r="H1614" t="s">
        <v>170</v>
      </c>
      <c r="I1614" t="s">
        <v>1709</v>
      </c>
      <c r="J1614" s="99">
        <v>2.9905560000000001E-3</v>
      </c>
      <c r="K1614" t="s">
        <v>2725</v>
      </c>
      <c r="L1614" t="e">
        <v>#N/A</v>
      </c>
      <c r="M1614" t="e">
        <f t="shared" si="25"/>
        <v>#N/A</v>
      </c>
    </row>
    <row r="1615" spans="1:13" x14ac:dyDescent="0.25">
      <c r="A1615">
        <v>3</v>
      </c>
      <c r="B1615" t="s">
        <v>2707</v>
      </c>
      <c r="C1615" t="s">
        <v>2715</v>
      </c>
      <c r="D1615" t="s">
        <v>2245</v>
      </c>
      <c r="E1615" t="s">
        <v>393</v>
      </c>
      <c r="G1615" t="s">
        <v>2719</v>
      </c>
      <c r="H1615" t="s">
        <v>170</v>
      </c>
      <c r="I1615" t="s">
        <v>1705</v>
      </c>
      <c r="J1615" s="99">
        <v>0.28500858699999998</v>
      </c>
      <c r="K1615" t="s">
        <v>2726</v>
      </c>
      <c r="L1615" t="s">
        <v>2727</v>
      </c>
      <c r="M1615" t="str">
        <f t="shared" si="25"/>
        <v>CO₂-eFreight_NZ_2d-10_2000</v>
      </c>
    </row>
    <row r="1616" spans="1:13" x14ac:dyDescent="0.25">
      <c r="A1616">
        <v>3</v>
      </c>
      <c r="B1616" t="s">
        <v>2707</v>
      </c>
      <c r="C1616" t="s">
        <v>2715</v>
      </c>
      <c r="D1616" t="s">
        <v>2245</v>
      </c>
      <c r="E1616" t="s">
        <v>393</v>
      </c>
      <c r="G1616" t="s">
        <v>2719</v>
      </c>
      <c r="H1616" t="s">
        <v>170</v>
      </c>
      <c r="I1616" t="s">
        <v>1707</v>
      </c>
      <c r="J1616" s="99">
        <v>0.28060685959999998</v>
      </c>
      <c r="K1616" t="s">
        <v>2726</v>
      </c>
      <c r="L1616" t="s">
        <v>2727</v>
      </c>
      <c r="M1616" t="str">
        <f t="shared" si="25"/>
        <v>CO₂Freight_NZ_2d-10_2000</v>
      </c>
    </row>
    <row r="1617" spans="1:13" x14ac:dyDescent="0.25">
      <c r="A1617">
        <v>3</v>
      </c>
      <c r="B1617" t="s">
        <v>2707</v>
      </c>
      <c r="C1617" t="s">
        <v>2715</v>
      </c>
      <c r="D1617" t="s">
        <v>2245</v>
      </c>
      <c r="E1617" t="s">
        <v>393</v>
      </c>
      <c r="G1617" t="s">
        <v>2719</v>
      </c>
      <c r="H1617" t="s">
        <v>170</v>
      </c>
      <c r="I1617" t="s">
        <v>1708</v>
      </c>
      <c r="J1617" s="99">
        <v>4.2064290000000002E-4</v>
      </c>
      <c r="K1617" t="s">
        <v>2726</v>
      </c>
      <c r="L1617" t="s">
        <v>2727</v>
      </c>
      <c r="M1617" t="str">
        <f t="shared" si="25"/>
        <v>CH₄Freight_NZ_2d-10_2000</v>
      </c>
    </row>
    <row r="1618" spans="1:13" x14ac:dyDescent="0.25">
      <c r="A1618">
        <v>3</v>
      </c>
      <c r="B1618" t="s">
        <v>2707</v>
      </c>
      <c r="C1618" t="s">
        <v>2715</v>
      </c>
      <c r="D1618" t="s">
        <v>2245</v>
      </c>
      <c r="E1618" t="s">
        <v>393</v>
      </c>
      <c r="G1618" t="s">
        <v>2719</v>
      </c>
      <c r="H1618" t="s">
        <v>170</v>
      </c>
      <c r="I1618" t="s">
        <v>1709</v>
      </c>
      <c r="J1618" s="99">
        <v>3.9810846000000004E-3</v>
      </c>
      <c r="K1618" t="s">
        <v>2726</v>
      </c>
      <c r="L1618" t="s">
        <v>2727</v>
      </c>
      <c r="M1618" t="str">
        <f t="shared" si="25"/>
        <v>N₂OFreight_NZ_2d-10_2000</v>
      </c>
    </row>
    <row r="1619" spans="1:13" x14ac:dyDescent="0.25">
      <c r="A1619">
        <v>3</v>
      </c>
      <c r="B1619" t="s">
        <v>2707</v>
      </c>
      <c r="C1619" t="s">
        <v>2715</v>
      </c>
      <c r="D1619" t="s">
        <v>2245</v>
      </c>
      <c r="E1619" t="s">
        <v>393</v>
      </c>
      <c r="G1619" t="s">
        <v>2721</v>
      </c>
      <c r="H1619" t="s">
        <v>170</v>
      </c>
      <c r="I1619" t="s">
        <v>1705</v>
      </c>
      <c r="J1619" s="99">
        <v>0.30560242250000003</v>
      </c>
      <c r="K1619" t="s">
        <v>2728</v>
      </c>
      <c r="L1619" t="s">
        <v>1541</v>
      </c>
      <c r="M1619" t="str">
        <f t="shared" si="25"/>
        <v>CO₂-eFreight_NZ_2d-10_3000</v>
      </c>
    </row>
    <row r="1620" spans="1:13" x14ac:dyDescent="0.25">
      <c r="A1620">
        <v>3</v>
      </c>
      <c r="B1620" t="s">
        <v>2707</v>
      </c>
      <c r="C1620" t="s">
        <v>2715</v>
      </c>
      <c r="D1620" t="s">
        <v>2245</v>
      </c>
      <c r="E1620" t="s">
        <v>393</v>
      </c>
      <c r="G1620" t="s">
        <v>2721</v>
      </c>
      <c r="H1620" t="s">
        <v>170</v>
      </c>
      <c r="I1620" t="s">
        <v>1707</v>
      </c>
      <c r="J1620" s="99">
        <v>0.30088263990000003</v>
      </c>
      <c r="K1620" t="s">
        <v>2728</v>
      </c>
      <c r="L1620" t="s">
        <v>1541</v>
      </c>
      <c r="M1620" t="str">
        <f t="shared" si="25"/>
        <v>CO₂Freight_NZ_2d-10_3000</v>
      </c>
    </row>
    <row r="1621" spans="1:13" x14ac:dyDescent="0.25">
      <c r="A1621">
        <v>3</v>
      </c>
      <c r="B1621" t="s">
        <v>2707</v>
      </c>
      <c r="C1621" t="s">
        <v>2715</v>
      </c>
      <c r="D1621" t="s">
        <v>2245</v>
      </c>
      <c r="E1621" t="s">
        <v>393</v>
      </c>
      <c r="G1621" t="s">
        <v>2721</v>
      </c>
      <c r="H1621" t="s">
        <v>170</v>
      </c>
      <c r="I1621" t="s">
        <v>1708</v>
      </c>
      <c r="J1621" s="99">
        <v>4.5103720000000001E-4</v>
      </c>
      <c r="K1621" t="s">
        <v>2728</v>
      </c>
      <c r="L1621" t="s">
        <v>1541</v>
      </c>
      <c r="M1621" t="str">
        <f t="shared" si="25"/>
        <v>CH₄Freight_NZ_2d-10_3000</v>
      </c>
    </row>
    <row r="1622" spans="1:13" x14ac:dyDescent="0.25">
      <c r="A1622">
        <v>3</v>
      </c>
      <c r="B1622" t="s">
        <v>2707</v>
      </c>
      <c r="C1622" t="s">
        <v>2715</v>
      </c>
      <c r="D1622" t="s">
        <v>2245</v>
      </c>
      <c r="E1622" t="s">
        <v>393</v>
      </c>
      <c r="G1622" t="s">
        <v>2721</v>
      </c>
      <c r="H1622" t="s">
        <v>170</v>
      </c>
      <c r="I1622" t="s">
        <v>1709</v>
      </c>
      <c r="J1622" s="99">
        <v>4.2687454000000001E-3</v>
      </c>
      <c r="K1622" t="s">
        <v>2728</v>
      </c>
      <c r="L1622" t="s">
        <v>1541</v>
      </c>
      <c r="M1622" t="str">
        <f t="shared" si="25"/>
        <v>N₂OFreight_NZ_2d-10_3000</v>
      </c>
    </row>
    <row r="1623" spans="1:13" x14ac:dyDescent="0.25">
      <c r="A1623">
        <v>3</v>
      </c>
      <c r="B1623" t="s">
        <v>2707</v>
      </c>
      <c r="C1623" t="s">
        <v>2715</v>
      </c>
      <c r="D1623" t="s">
        <v>2245</v>
      </c>
      <c r="E1623" t="s">
        <v>393</v>
      </c>
      <c r="G1623" t="s">
        <v>2255</v>
      </c>
      <c r="H1623" t="s">
        <v>170</v>
      </c>
      <c r="I1623" t="s">
        <v>1705</v>
      </c>
      <c r="J1623" s="99">
        <v>0.30944836780000001</v>
      </c>
      <c r="K1623" t="s">
        <v>2729</v>
      </c>
      <c r="L1623" t="e">
        <v>#N/A</v>
      </c>
      <c r="M1623" t="e">
        <f t="shared" si="25"/>
        <v>#N/A</v>
      </c>
    </row>
    <row r="1624" spans="1:13" x14ac:dyDescent="0.25">
      <c r="A1624">
        <v>3</v>
      </c>
      <c r="B1624" t="s">
        <v>2707</v>
      </c>
      <c r="C1624" t="s">
        <v>2715</v>
      </c>
      <c r="D1624" t="s">
        <v>2245</v>
      </c>
      <c r="E1624" t="s">
        <v>393</v>
      </c>
      <c r="G1624" t="s">
        <v>2255</v>
      </c>
      <c r="H1624" t="s">
        <v>170</v>
      </c>
      <c r="I1624" t="s">
        <v>1707</v>
      </c>
      <c r="J1624" s="99">
        <v>0.30466918770000001</v>
      </c>
      <c r="K1624" t="s">
        <v>2729</v>
      </c>
      <c r="L1624" t="e">
        <v>#N/A</v>
      </c>
      <c r="M1624" t="e">
        <f t="shared" si="25"/>
        <v>#N/A</v>
      </c>
    </row>
    <row r="1625" spans="1:13" x14ac:dyDescent="0.25">
      <c r="A1625">
        <v>3</v>
      </c>
      <c r="B1625" t="s">
        <v>2707</v>
      </c>
      <c r="C1625" t="s">
        <v>2715</v>
      </c>
      <c r="D1625" t="s">
        <v>2245</v>
      </c>
      <c r="E1625" t="s">
        <v>393</v>
      </c>
      <c r="G1625" t="s">
        <v>2255</v>
      </c>
      <c r="H1625" t="s">
        <v>170</v>
      </c>
      <c r="I1625" t="s">
        <v>1708</v>
      </c>
      <c r="J1625" s="99">
        <v>4.5671349999999998E-4</v>
      </c>
      <c r="K1625" t="s">
        <v>2729</v>
      </c>
      <c r="L1625" t="e">
        <v>#N/A</v>
      </c>
      <c r="M1625" t="e">
        <f t="shared" si="25"/>
        <v>#N/A</v>
      </c>
    </row>
    <row r="1626" spans="1:13" x14ac:dyDescent="0.25">
      <c r="A1626">
        <v>3</v>
      </c>
      <c r="B1626" t="s">
        <v>2707</v>
      </c>
      <c r="C1626" t="s">
        <v>2715</v>
      </c>
      <c r="D1626" t="s">
        <v>2245</v>
      </c>
      <c r="E1626" t="s">
        <v>393</v>
      </c>
      <c r="G1626" t="s">
        <v>2255</v>
      </c>
      <c r="H1626" t="s">
        <v>170</v>
      </c>
      <c r="I1626" t="s">
        <v>1709</v>
      </c>
      <c r="J1626" s="99">
        <v>4.3224667000000003E-3</v>
      </c>
      <c r="K1626" t="s">
        <v>2729</v>
      </c>
      <c r="L1626" t="e">
        <v>#N/A</v>
      </c>
      <c r="M1626" t="e">
        <f t="shared" si="25"/>
        <v>#N/A</v>
      </c>
    </row>
    <row r="1627" spans="1:13" x14ac:dyDescent="0.25">
      <c r="A1627">
        <v>3</v>
      </c>
      <c r="B1627" t="s">
        <v>2707</v>
      </c>
      <c r="C1627" t="s">
        <v>2715</v>
      </c>
      <c r="D1627" t="s">
        <v>2245</v>
      </c>
      <c r="E1627" t="s">
        <v>2442</v>
      </c>
      <c r="G1627" t="s">
        <v>2247</v>
      </c>
      <c r="H1627" t="s">
        <v>170</v>
      </c>
      <c r="I1627" t="s">
        <v>1705</v>
      </c>
      <c r="J1627" s="99">
        <v>0.16870303049999999</v>
      </c>
      <c r="K1627" t="s">
        <v>2730</v>
      </c>
      <c r="L1627" t="e">
        <v>#N/A</v>
      </c>
      <c r="M1627" t="e">
        <f t="shared" si="25"/>
        <v>#N/A</v>
      </c>
    </row>
    <row r="1628" spans="1:13" x14ac:dyDescent="0.25">
      <c r="A1628">
        <v>3</v>
      </c>
      <c r="B1628" t="s">
        <v>2707</v>
      </c>
      <c r="C1628" t="s">
        <v>2715</v>
      </c>
      <c r="D1628" t="s">
        <v>2245</v>
      </c>
      <c r="E1628" t="s">
        <v>2442</v>
      </c>
      <c r="G1628" t="s">
        <v>2247</v>
      </c>
      <c r="H1628" t="s">
        <v>170</v>
      </c>
      <c r="I1628" t="s">
        <v>1707</v>
      </c>
      <c r="J1628" s="99">
        <v>0.16162362159999999</v>
      </c>
      <c r="K1628" t="s">
        <v>2730</v>
      </c>
      <c r="L1628" t="e">
        <v>#N/A</v>
      </c>
      <c r="M1628" t="e">
        <f t="shared" si="25"/>
        <v>#N/A</v>
      </c>
    </row>
    <row r="1629" spans="1:13" x14ac:dyDescent="0.25">
      <c r="A1629">
        <v>3</v>
      </c>
      <c r="B1629" t="s">
        <v>2707</v>
      </c>
      <c r="C1629" t="s">
        <v>2715</v>
      </c>
      <c r="D1629" t="s">
        <v>2245</v>
      </c>
      <c r="E1629" t="s">
        <v>2442</v>
      </c>
      <c r="G1629" t="s">
        <v>2247</v>
      </c>
      <c r="H1629" t="s">
        <v>170</v>
      </c>
      <c r="I1629" t="s">
        <v>1708</v>
      </c>
      <c r="J1629" s="99">
        <v>2.1489401999999999E-3</v>
      </c>
      <c r="K1629" t="s">
        <v>2730</v>
      </c>
      <c r="L1629" t="e">
        <v>#N/A</v>
      </c>
      <c r="M1629" t="e">
        <f t="shared" si="25"/>
        <v>#N/A</v>
      </c>
    </row>
    <row r="1630" spans="1:13" x14ac:dyDescent="0.25">
      <c r="A1630">
        <v>3</v>
      </c>
      <c r="B1630" t="s">
        <v>2707</v>
      </c>
      <c r="C1630" t="s">
        <v>2715</v>
      </c>
      <c r="D1630" t="s">
        <v>2245</v>
      </c>
      <c r="E1630" t="s">
        <v>2442</v>
      </c>
      <c r="G1630" t="s">
        <v>2247</v>
      </c>
      <c r="H1630" t="s">
        <v>170</v>
      </c>
      <c r="I1630" t="s">
        <v>1709</v>
      </c>
      <c r="J1630" s="99">
        <v>4.9304687999999998E-3</v>
      </c>
      <c r="K1630" t="s">
        <v>2730</v>
      </c>
      <c r="L1630" t="e">
        <v>#N/A</v>
      </c>
      <c r="M1630" t="e">
        <f t="shared" si="25"/>
        <v>#N/A</v>
      </c>
    </row>
    <row r="1631" spans="1:13" x14ac:dyDescent="0.25">
      <c r="A1631">
        <v>3</v>
      </c>
      <c r="B1631" t="s">
        <v>2707</v>
      </c>
      <c r="C1631" t="s">
        <v>2715</v>
      </c>
      <c r="D1631" t="s">
        <v>2245</v>
      </c>
      <c r="E1631" t="s">
        <v>2442</v>
      </c>
      <c r="G1631" t="s">
        <v>2717</v>
      </c>
      <c r="H1631" t="s">
        <v>170</v>
      </c>
      <c r="I1631" t="s">
        <v>1705</v>
      </c>
      <c r="J1631" s="99">
        <v>0.18114487909999999</v>
      </c>
      <c r="K1631" t="s">
        <v>2731</v>
      </c>
      <c r="L1631" t="e">
        <v>#N/A</v>
      </c>
      <c r="M1631" t="e">
        <f t="shared" si="25"/>
        <v>#N/A</v>
      </c>
    </row>
    <row r="1632" spans="1:13" x14ac:dyDescent="0.25">
      <c r="A1632">
        <v>3</v>
      </c>
      <c r="B1632" t="s">
        <v>2707</v>
      </c>
      <c r="C1632" t="s">
        <v>2715</v>
      </c>
      <c r="D1632" t="s">
        <v>2245</v>
      </c>
      <c r="E1632" t="s">
        <v>2442</v>
      </c>
      <c r="G1632" t="s">
        <v>2717</v>
      </c>
      <c r="H1632" t="s">
        <v>170</v>
      </c>
      <c r="I1632" t="s">
        <v>1707</v>
      </c>
      <c r="J1632" s="99">
        <v>0.17354336370000001</v>
      </c>
      <c r="K1632" t="s">
        <v>2731</v>
      </c>
      <c r="L1632" t="e">
        <v>#N/A</v>
      </c>
      <c r="M1632" t="e">
        <f t="shared" si="25"/>
        <v>#N/A</v>
      </c>
    </row>
    <row r="1633" spans="1:13" x14ac:dyDescent="0.25">
      <c r="A1633">
        <v>3</v>
      </c>
      <c r="B1633" t="s">
        <v>2707</v>
      </c>
      <c r="C1633" t="s">
        <v>2715</v>
      </c>
      <c r="D1633" t="s">
        <v>2245</v>
      </c>
      <c r="E1633" t="s">
        <v>2442</v>
      </c>
      <c r="G1633" t="s">
        <v>2717</v>
      </c>
      <c r="H1633" t="s">
        <v>170</v>
      </c>
      <c r="I1633" t="s">
        <v>1708</v>
      </c>
      <c r="J1633" s="99">
        <v>2.3074244999999999E-3</v>
      </c>
      <c r="K1633" t="s">
        <v>2731</v>
      </c>
      <c r="L1633" t="e">
        <v>#N/A</v>
      </c>
      <c r="M1633" t="e">
        <f t="shared" si="25"/>
        <v>#N/A</v>
      </c>
    </row>
    <row r="1634" spans="1:13" x14ac:dyDescent="0.25">
      <c r="A1634">
        <v>3</v>
      </c>
      <c r="B1634" t="s">
        <v>2707</v>
      </c>
      <c r="C1634" t="s">
        <v>2715</v>
      </c>
      <c r="D1634" t="s">
        <v>2245</v>
      </c>
      <c r="E1634" t="s">
        <v>2442</v>
      </c>
      <c r="G1634" t="s">
        <v>2717</v>
      </c>
      <c r="H1634" t="s">
        <v>170</v>
      </c>
      <c r="I1634" t="s">
        <v>1709</v>
      </c>
      <c r="J1634" s="99">
        <v>5.2940907999999998E-3</v>
      </c>
      <c r="K1634" t="s">
        <v>2731</v>
      </c>
      <c r="L1634" t="e">
        <v>#N/A</v>
      </c>
      <c r="M1634" t="e">
        <f t="shared" si="25"/>
        <v>#N/A</v>
      </c>
    </row>
    <row r="1635" spans="1:13" x14ac:dyDescent="0.25">
      <c r="A1635">
        <v>3</v>
      </c>
      <c r="B1635" t="s">
        <v>2707</v>
      </c>
      <c r="C1635" t="s">
        <v>2715</v>
      </c>
      <c r="D1635" t="s">
        <v>2245</v>
      </c>
      <c r="E1635" t="s">
        <v>2442</v>
      </c>
      <c r="G1635" t="s">
        <v>2719</v>
      </c>
      <c r="H1635" t="s">
        <v>170</v>
      </c>
      <c r="I1635" t="s">
        <v>1705</v>
      </c>
      <c r="J1635" s="99">
        <v>0.24440851550000001</v>
      </c>
      <c r="K1635" t="s">
        <v>2732</v>
      </c>
      <c r="L1635" t="s">
        <v>1616</v>
      </c>
      <c r="M1635" t="str">
        <f t="shared" si="25"/>
        <v>CO₂-eFreight_NZ_2p-10_2000</v>
      </c>
    </row>
    <row r="1636" spans="1:13" x14ac:dyDescent="0.25">
      <c r="A1636">
        <v>3</v>
      </c>
      <c r="B1636" t="s">
        <v>2707</v>
      </c>
      <c r="C1636" t="s">
        <v>2715</v>
      </c>
      <c r="D1636" t="s">
        <v>2245</v>
      </c>
      <c r="E1636" t="s">
        <v>2442</v>
      </c>
      <c r="G1636" t="s">
        <v>2719</v>
      </c>
      <c r="H1636" t="s">
        <v>170</v>
      </c>
      <c r="I1636" t="s">
        <v>1707</v>
      </c>
      <c r="J1636" s="99">
        <v>0.23415222190000001</v>
      </c>
      <c r="K1636" t="s">
        <v>2732</v>
      </c>
      <c r="L1636" t="s">
        <v>1616</v>
      </c>
      <c r="M1636" t="str">
        <f t="shared" si="25"/>
        <v>CO₂Freight_NZ_2p-10_2000</v>
      </c>
    </row>
    <row r="1637" spans="1:13" x14ac:dyDescent="0.25">
      <c r="A1637">
        <v>3</v>
      </c>
      <c r="B1637" t="s">
        <v>2707</v>
      </c>
      <c r="C1637" t="s">
        <v>2715</v>
      </c>
      <c r="D1637" t="s">
        <v>2245</v>
      </c>
      <c r="E1637" t="s">
        <v>2442</v>
      </c>
      <c r="G1637" t="s">
        <v>2719</v>
      </c>
      <c r="H1637" t="s">
        <v>170</v>
      </c>
      <c r="I1637" t="s">
        <v>1708</v>
      </c>
      <c r="J1637" s="99">
        <v>3.1132769999999998E-3</v>
      </c>
      <c r="K1637" t="s">
        <v>2732</v>
      </c>
      <c r="L1637" t="s">
        <v>1616</v>
      </c>
      <c r="M1637" t="str">
        <f t="shared" si="25"/>
        <v>CH₄Freight_NZ_2p-10_2000</v>
      </c>
    </row>
    <row r="1638" spans="1:13" x14ac:dyDescent="0.25">
      <c r="A1638">
        <v>3</v>
      </c>
      <c r="B1638" t="s">
        <v>2707</v>
      </c>
      <c r="C1638" t="s">
        <v>2715</v>
      </c>
      <c r="D1638" t="s">
        <v>2245</v>
      </c>
      <c r="E1638" t="s">
        <v>2442</v>
      </c>
      <c r="G1638" t="s">
        <v>2719</v>
      </c>
      <c r="H1638" t="s">
        <v>170</v>
      </c>
      <c r="I1638" t="s">
        <v>1709</v>
      </c>
      <c r="J1638" s="99">
        <v>7.1430165999999996E-3</v>
      </c>
      <c r="K1638" t="s">
        <v>2732</v>
      </c>
      <c r="L1638" t="s">
        <v>1616</v>
      </c>
      <c r="M1638" t="str">
        <f t="shared" si="25"/>
        <v>N₂OFreight_NZ_2p-10_2000</v>
      </c>
    </row>
    <row r="1639" spans="1:13" x14ac:dyDescent="0.25">
      <c r="A1639">
        <v>3</v>
      </c>
      <c r="B1639" t="s">
        <v>2707</v>
      </c>
      <c r="C1639" t="s">
        <v>2715</v>
      </c>
      <c r="D1639" t="s">
        <v>2245</v>
      </c>
      <c r="E1639" t="s">
        <v>2442</v>
      </c>
      <c r="G1639" t="s">
        <v>2721</v>
      </c>
      <c r="H1639" t="s">
        <v>170</v>
      </c>
      <c r="I1639" t="s">
        <v>1705</v>
      </c>
      <c r="J1639" s="99">
        <v>0.2585373943</v>
      </c>
      <c r="K1639" t="s">
        <v>2733</v>
      </c>
      <c r="L1639" t="s">
        <v>1540</v>
      </c>
      <c r="M1639" t="str">
        <f t="shared" si="25"/>
        <v>CO₂-eFreight_NZ_2p-10_3000</v>
      </c>
    </row>
    <row r="1640" spans="1:13" x14ac:dyDescent="0.25">
      <c r="A1640">
        <v>3</v>
      </c>
      <c r="B1640" t="s">
        <v>2707</v>
      </c>
      <c r="C1640" t="s">
        <v>2715</v>
      </c>
      <c r="D1640" t="s">
        <v>2245</v>
      </c>
      <c r="E1640" t="s">
        <v>2442</v>
      </c>
      <c r="G1640" t="s">
        <v>2721</v>
      </c>
      <c r="H1640" t="s">
        <v>170</v>
      </c>
      <c r="I1640" t="s">
        <v>1707</v>
      </c>
      <c r="J1640" s="99">
        <v>0.24768820020000001</v>
      </c>
      <c r="K1640" t="s">
        <v>2733</v>
      </c>
      <c r="L1640" t="s">
        <v>1540</v>
      </c>
      <c r="M1640" t="str">
        <f t="shared" si="25"/>
        <v>CO₂Freight_NZ_2p-10_3000</v>
      </c>
    </row>
    <row r="1641" spans="1:13" x14ac:dyDescent="0.25">
      <c r="A1641">
        <v>3</v>
      </c>
      <c r="B1641" t="s">
        <v>2707</v>
      </c>
      <c r="C1641" t="s">
        <v>2715</v>
      </c>
      <c r="D1641" t="s">
        <v>2245</v>
      </c>
      <c r="E1641" t="s">
        <v>2442</v>
      </c>
      <c r="G1641" t="s">
        <v>2721</v>
      </c>
      <c r="H1641" t="s">
        <v>170</v>
      </c>
      <c r="I1641" t="s">
        <v>1708</v>
      </c>
      <c r="J1641" s="99">
        <v>3.2932508E-3</v>
      </c>
      <c r="K1641" t="s">
        <v>2733</v>
      </c>
      <c r="L1641" t="s">
        <v>1540</v>
      </c>
      <c r="M1641" t="str">
        <f t="shared" si="25"/>
        <v>CH₄Freight_NZ_2p-10_3000</v>
      </c>
    </row>
    <row r="1642" spans="1:13" x14ac:dyDescent="0.25">
      <c r="A1642">
        <v>3</v>
      </c>
      <c r="B1642" t="s">
        <v>2707</v>
      </c>
      <c r="C1642" t="s">
        <v>2715</v>
      </c>
      <c r="D1642" t="s">
        <v>2245</v>
      </c>
      <c r="E1642" t="s">
        <v>2442</v>
      </c>
      <c r="G1642" t="s">
        <v>2721</v>
      </c>
      <c r="H1642" t="s">
        <v>170</v>
      </c>
      <c r="I1642" t="s">
        <v>1709</v>
      </c>
      <c r="J1642" s="99">
        <v>7.5559434E-3</v>
      </c>
      <c r="K1642" t="s">
        <v>2733</v>
      </c>
      <c r="L1642" t="s">
        <v>1540</v>
      </c>
      <c r="M1642" t="str">
        <f t="shared" si="25"/>
        <v>N₂OFreight_NZ_2p-10_3000</v>
      </c>
    </row>
    <row r="1643" spans="1:13" x14ac:dyDescent="0.25">
      <c r="A1643">
        <v>3</v>
      </c>
      <c r="B1643" t="s">
        <v>2707</v>
      </c>
      <c r="C1643" t="s">
        <v>2715</v>
      </c>
      <c r="D1643" t="s">
        <v>2245</v>
      </c>
      <c r="E1643" t="s">
        <v>2442</v>
      </c>
      <c r="G1643" t="s">
        <v>2255</v>
      </c>
      <c r="H1643" t="s">
        <v>170</v>
      </c>
      <c r="I1643" t="s">
        <v>1705</v>
      </c>
      <c r="J1643" s="99">
        <v>0.29523030350000001</v>
      </c>
      <c r="K1643" t="s">
        <v>2734</v>
      </c>
      <c r="L1643" t="e">
        <v>#N/A</v>
      </c>
      <c r="M1643" t="e">
        <f t="shared" si="25"/>
        <v>#N/A</v>
      </c>
    </row>
    <row r="1644" spans="1:13" x14ac:dyDescent="0.25">
      <c r="A1644">
        <v>3</v>
      </c>
      <c r="B1644" t="s">
        <v>2707</v>
      </c>
      <c r="C1644" t="s">
        <v>2715</v>
      </c>
      <c r="D1644" t="s">
        <v>2245</v>
      </c>
      <c r="E1644" t="s">
        <v>2442</v>
      </c>
      <c r="G1644" t="s">
        <v>2255</v>
      </c>
      <c r="H1644" t="s">
        <v>170</v>
      </c>
      <c r="I1644" t="s">
        <v>1707</v>
      </c>
      <c r="J1644" s="99">
        <v>0.28284133789999999</v>
      </c>
      <c r="K1644" t="s">
        <v>2734</v>
      </c>
      <c r="L1644" t="e">
        <v>#N/A</v>
      </c>
      <c r="M1644" t="e">
        <f t="shared" si="25"/>
        <v>#N/A</v>
      </c>
    </row>
    <row r="1645" spans="1:13" x14ac:dyDescent="0.25">
      <c r="A1645">
        <v>3</v>
      </c>
      <c r="B1645" t="s">
        <v>2707</v>
      </c>
      <c r="C1645" t="s">
        <v>2715</v>
      </c>
      <c r="D1645" t="s">
        <v>2245</v>
      </c>
      <c r="E1645" t="s">
        <v>2442</v>
      </c>
      <c r="G1645" t="s">
        <v>2255</v>
      </c>
      <c r="H1645" t="s">
        <v>170</v>
      </c>
      <c r="I1645" t="s">
        <v>1708</v>
      </c>
      <c r="J1645" s="99">
        <v>3.7606453000000001E-3</v>
      </c>
      <c r="K1645" t="s">
        <v>2734</v>
      </c>
      <c r="L1645" t="e">
        <v>#N/A</v>
      </c>
      <c r="M1645" t="e">
        <f t="shared" si="25"/>
        <v>#N/A</v>
      </c>
    </row>
    <row r="1646" spans="1:13" x14ac:dyDescent="0.25">
      <c r="A1646">
        <v>3</v>
      </c>
      <c r="B1646" t="s">
        <v>2707</v>
      </c>
      <c r="C1646" t="s">
        <v>2715</v>
      </c>
      <c r="D1646" t="s">
        <v>2245</v>
      </c>
      <c r="E1646" t="s">
        <v>2442</v>
      </c>
      <c r="G1646" t="s">
        <v>2255</v>
      </c>
      <c r="H1646" t="s">
        <v>170</v>
      </c>
      <c r="I1646" t="s">
        <v>1709</v>
      </c>
      <c r="J1646" s="99">
        <v>8.6283203000000006E-3</v>
      </c>
      <c r="K1646" t="s">
        <v>2734</v>
      </c>
      <c r="L1646" t="e">
        <v>#N/A</v>
      </c>
      <c r="M1646" t="e">
        <f t="shared" si="25"/>
        <v>#N/A</v>
      </c>
    </row>
    <row r="1647" spans="1:13" x14ac:dyDescent="0.25">
      <c r="A1647">
        <v>3</v>
      </c>
      <c r="B1647" t="s">
        <v>2707</v>
      </c>
      <c r="C1647" t="s">
        <v>2715</v>
      </c>
      <c r="D1647" t="s">
        <v>2245</v>
      </c>
      <c r="E1647" t="s">
        <v>2444</v>
      </c>
      <c r="G1647" t="s">
        <v>2247</v>
      </c>
      <c r="H1647" t="s">
        <v>170</v>
      </c>
      <c r="I1647" t="s">
        <v>1705</v>
      </c>
      <c r="J1647" s="99">
        <v>0.19943779449999999</v>
      </c>
      <c r="K1647" t="s">
        <v>2735</v>
      </c>
      <c r="L1647" t="e">
        <v>#N/A</v>
      </c>
      <c r="M1647" t="e">
        <f t="shared" si="25"/>
        <v>#N/A</v>
      </c>
    </row>
    <row r="1648" spans="1:13" x14ac:dyDescent="0.25">
      <c r="A1648">
        <v>3</v>
      </c>
      <c r="B1648" t="s">
        <v>2707</v>
      </c>
      <c r="C1648" t="s">
        <v>2715</v>
      </c>
      <c r="D1648" t="s">
        <v>2245</v>
      </c>
      <c r="E1648" t="s">
        <v>2444</v>
      </c>
      <c r="G1648" t="s">
        <v>2247</v>
      </c>
      <c r="H1648" t="s">
        <v>170</v>
      </c>
      <c r="I1648" t="s">
        <v>1707</v>
      </c>
      <c r="J1648" s="99">
        <v>0.19635763889999999</v>
      </c>
      <c r="K1648" t="s">
        <v>2735</v>
      </c>
      <c r="L1648" t="e">
        <v>#N/A</v>
      </c>
      <c r="M1648" t="e">
        <f t="shared" si="25"/>
        <v>#N/A</v>
      </c>
    </row>
    <row r="1649" spans="1:13" x14ac:dyDescent="0.25">
      <c r="A1649">
        <v>3</v>
      </c>
      <c r="B1649" t="s">
        <v>2707</v>
      </c>
      <c r="C1649" t="s">
        <v>2715</v>
      </c>
      <c r="D1649" t="s">
        <v>2245</v>
      </c>
      <c r="E1649" t="s">
        <v>2444</v>
      </c>
      <c r="G1649" t="s">
        <v>2247</v>
      </c>
      <c r="H1649" t="s">
        <v>170</v>
      </c>
      <c r="I1649" t="s">
        <v>1708</v>
      </c>
      <c r="J1649" s="99">
        <v>2.943493E-4</v>
      </c>
      <c r="K1649" t="s">
        <v>2735</v>
      </c>
      <c r="L1649" t="e">
        <v>#N/A</v>
      </c>
      <c r="M1649" t="e">
        <f t="shared" si="25"/>
        <v>#N/A</v>
      </c>
    </row>
    <row r="1650" spans="1:13" x14ac:dyDescent="0.25">
      <c r="A1650">
        <v>3</v>
      </c>
      <c r="B1650" t="s">
        <v>2707</v>
      </c>
      <c r="C1650" t="s">
        <v>2715</v>
      </c>
      <c r="D1650" t="s">
        <v>2245</v>
      </c>
      <c r="E1650" t="s">
        <v>2444</v>
      </c>
      <c r="G1650" t="s">
        <v>2247</v>
      </c>
      <c r="H1650" t="s">
        <v>170</v>
      </c>
      <c r="I1650" t="s">
        <v>1709</v>
      </c>
      <c r="J1650" s="99">
        <v>2.7858063000000001E-3</v>
      </c>
      <c r="K1650" t="s">
        <v>2735</v>
      </c>
      <c r="L1650" t="e">
        <v>#N/A</v>
      </c>
      <c r="M1650" t="e">
        <f t="shared" si="25"/>
        <v>#N/A</v>
      </c>
    </row>
    <row r="1651" spans="1:13" x14ac:dyDescent="0.25">
      <c r="A1651">
        <v>3</v>
      </c>
      <c r="B1651" t="s">
        <v>2707</v>
      </c>
      <c r="C1651" t="s">
        <v>2715</v>
      </c>
      <c r="D1651" t="s">
        <v>2245</v>
      </c>
      <c r="E1651" t="s">
        <v>2444</v>
      </c>
      <c r="G1651" t="s">
        <v>2717</v>
      </c>
      <c r="H1651" t="s">
        <v>170</v>
      </c>
      <c r="I1651" t="s">
        <v>1705</v>
      </c>
      <c r="J1651" s="99">
        <v>0.1919217402</v>
      </c>
      <c r="K1651" t="s">
        <v>2736</v>
      </c>
      <c r="L1651" t="e">
        <v>#N/A</v>
      </c>
      <c r="M1651" t="e">
        <f t="shared" si="25"/>
        <v>#N/A</v>
      </c>
    </row>
    <row r="1652" spans="1:13" x14ac:dyDescent="0.25">
      <c r="A1652">
        <v>3</v>
      </c>
      <c r="B1652" t="s">
        <v>2707</v>
      </c>
      <c r="C1652" t="s">
        <v>2715</v>
      </c>
      <c r="D1652" t="s">
        <v>2245</v>
      </c>
      <c r="E1652" t="s">
        <v>2444</v>
      </c>
      <c r="G1652" t="s">
        <v>2717</v>
      </c>
      <c r="H1652" t="s">
        <v>170</v>
      </c>
      <c r="I1652" t="s">
        <v>1707</v>
      </c>
      <c r="J1652" s="99">
        <v>0.18895766389999999</v>
      </c>
      <c r="K1652" t="s">
        <v>2736</v>
      </c>
      <c r="L1652" t="e">
        <v>#N/A</v>
      </c>
      <c r="M1652" t="e">
        <f t="shared" si="25"/>
        <v>#N/A</v>
      </c>
    </row>
    <row r="1653" spans="1:13" x14ac:dyDescent="0.25">
      <c r="A1653">
        <v>3</v>
      </c>
      <c r="B1653" t="s">
        <v>2707</v>
      </c>
      <c r="C1653" t="s">
        <v>2715</v>
      </c>
      <c r="D1653" t="s">
        <v>2245</v>
      </c>
      <c r="E1653" t="s">
        <v>2444</v>
      </c>
      <c r="G1653" t="s">
        <v>2717</v>
      </c>
      <c r="H1653" t="s">
        <v>170</v>
      </c>
      <c r="I1653" t="s">
        <v>1708</v>
      </c>
      <c r="J1653" s="99">
        <v>2.8325639999999999E-4</v>
      </c>
      <c r="K1653" t="s">
        <v>2736</v>
      </c>
      <c r="L1653" t="e">
        <v>#N/A</v>
      </c>
      <c r="M1653" t="e">
        <f t="shared" si="25"/>
        <v>#N/A</v>
      </c>
    </row>
    <row r="1654" spans="1:13" x14ac:dyDescent="0.25">
      <c r="A1654">
        <v>3</v>
      </c>
      <c r="B1654" t="s">
        <v>2707</v>
      </c>
      <c r="C1654" t="s">
        <v>2715</v>
      </c>
      <c r="D1654" t="s">
        <v>2245</v>
      </c>
      <c r="E1654" t="s">
        <v>2444</v>
      </c>
      <c r="G1654" t="s">
        <v>2717</v>
      </c>
      <c r="H1654" t="s">
        <v>170</v>
      </c>
      <c r="I1654" t="s">
        <v>1709</v>
      </c>
      <c r="J1654" s="99">
        <v>2.6808197999999999E-3</v>
      </c>
      <c r="K1654" t="s">
        <v>2736</v>
      </c>
      <c r="L1654" t="e">
        <v>#N/A</v>
      </c>
      <c r="M1654" t="e">
        <f t="shared" si="25"/>
        <v>#N/A</v>
      </c>
    </row>
    <row r="1655" spans="1:13" x14ac:dyDescent="0.25">
      <c r="A1655">
        <v>3</v>
      </c>
      <c r="B1655" t="s">
        <v>2707</v>
      </c>
      <c r="C1655" t="s">
        <v>2715</v>
      </c>
      <c r="D1655" t="s">
        <v>2245</v>
      </c>
      <c r="E1655" t="s">
        <v>2444</v>
      </c>
      <c r="G1655" t="s">
        <v>2719</v>
      </c>
      <c r="H1655" t="s">
        <v>170</v>
      </c>
      <c r="I1655" t="s">
        <v>1705</v>
      </c>
      <c r="J1655" s="99">
        <v>0.25548984050000001</v>
      </c>
      <c r="K1655" t="s">
        <v>2737</v>
      </c>
      <c r="L1655" t="s">
        <v>1616</v>
      </c>
      <c r="M1655" t="str">
        <f t="shared" si="25"/>
        <v>CO₂-eFreight_NZ_2p-10_2000</v>
      </c>
    </row>
    <row r="1656" spans="1:13" x14ac:dyDescent="0.25">
      <c r="A1656">
        <v>3</v>
      </c>
      <c r="B1656" t="s">
        <v>2707</v>
      </c>
      <c r="C1656" t="s">
        <v>2715</v>
      </c>
      <c r="D1656" t="s">
        <v>2245</v>
      </c>
      <c r="E1656" t="s">
        <v>2444</v>
      </c>
      <c r="G1656" t="s">
        <v>2719</v>
      </c>
      <c r="H1656" t="s">
        <v>170</v>
      </c>
      <c r="I1656" t="s">
        <v>1707</v>
      </c>
      <c r="J1656" s="99">
        <v>0.25154400630000001</v>
      </c>
      <c r="K1656" t="s">
        <v>2737</v>
      </c>
      <c r="L1656" t="s">
        <v>1616</v>
      </c>
      <c r="M1656" t="str">
        <f t="shared" si="25"/>
        <v>CO₂Freight_NZ_2p-10_2000</v>
      </c>
    </row>
    <row r="1657" spans="1:13" x14ac:dyDescent="0.25">
      <c r="A1657">
        <v>3</v>
      </c>
      <c r="B1657" t="s">
        <v>2707</v>
      </c>
      <c r="C1657" t="s">
        <v>2715</v>
      </c>
      <c r="D1657" t="s">
        <v>2245</v>
      </c>
      <c r="E1657" t="s">
        <v>2444</v>
      </c>
      <c r="G1657" t="s">
        <v>2719</v>
      </c>
      <c r="H1657" t="s">
        <v>170</v>
      </c>
      <c r="I1657" t="s">
        <v>1708</v>
      </c>
      <c r="J1657" s="99">
        <v>3.770763E-4</v>
      </c>
      <c r="K1657" t="s">
        <v>2737</v>
      </c>
      <c r="L1657" t="s">
        <v>1616</v>
      </c>
      <c r="M1657" t="str">
        <f t="shared" si="25"/>
        <v>CH₄Freight_NZ_2p-10_2000</v>
      </c>
    </row>
    <row r="1658" spans="1:13" x14ac:dyDescent="0.25">
      <c r="A1658">
        <v>3</v>
      </c>
      <c r="B1658" t="s">
        <v>2707</v>
      </c>
      <c r="C1658" t="s">
        <v>2715</v>
      </c>
      <c r="D1658" t="s">
        <v>2245</v>
      </c>
      <c r="E1658" t="s">
        <v>2444</v>
      </c>
      <c r="G1658" t="s">
        <v>2719</v>
      </c>
      <c r="H1658" t="s">
        <v>170</v>
      </c>
      <c r="I1658" t="s">
        <v>1709</v>
      </c>
      <c r="J1658" s="99">
        <v>3.5687579E-3</v>
      </c>
      <c r="K1658" t="s">
        <v>2737</v>
      </c>
      <c r="L1658" t="s">
        <v>1616</v>
      </c>
      <c r="M1658" t="str">
        <f t="shared" si="25"/>
        <v>N₂OFreight_NZ_2p-10_2000</v>
      </c>
    </row>
    <row r="1659" spans="1:13" x14ac:dyDescent="0.25">
      <c r="A1659">
        <v>3</v>
      </c>
      <c r="B1659" t="s">
        <v>2707</v>
      </c>
      <c r="C1659" t="s">
        <v>2715</v>
      </c>
      <c r="D1659" t="s">
        <v>2245</v>
      </c>
      <c r="E1659" t="s">
        <v>2444</v>
      </c>
      <c r="G1659" t="s">
        <v>2721</v>
      </c>
      <c r="H1659" t="s">
        <v>170</v>
      </c>
      <c r="I1659" t="s">
        <v>1705</v>
      </c>
      <c r="J1659" s="99">
        <v>0.273950743</v>
      </c>
      <c r="K1659" t="s">
        <v>2738</v>
      </c>
      <c r="L1659" t="s">
        <v>1540</v>
      </c>
      <c r="M1659" t="str">
        <f t="shared" si="25"/>
        <v>CO₂-eFreight_NZ_2p-10_3000</v>
      </c>
    </row>
    <row r="1660" spans="1:13" x14ac:dyDescent="0.25">
      <c r="A1660">
        <v>3</v>
      </c>
      <c r="B1660" t="s">
        <v>2707</v>
      </c>
      <c r="C1660" t="s">
        <v>2715</v>
      </c>
      <c r="D1660" t="s">
        <v>2245</v>
      </c>
      <c r="E1660" t="s">
        <v>2444</v>
      </c>
      <c r="G1660" t="s">
        <v>2721</v>
      </c>
      <c r="H1660" t="s">
        <v>170</v>
      </c>
      <c r="I1660" t="s">
        <v>1707</v>
      </c>
      <c r="J1660" s="99">
        <v>0.26971979499999998</v>
      </c>
      <c r="K1660" t="s">
        <v>2738</v>
      </c>
      <c r="L1660" t="s">
        <v>1540</v>
      </c>
      <c r="M1660" t="str">
        <f t="shared" si="25"/>
        <v>CO₂Freight_NZ_2p-10_3000</v>
      </c>
    </row>
    <row r="1661" spans="1:13" x14ac:dyDescent="0.25">
      <c r="A1661">
        <v>3</v>
      </c>
      <c r="B1661" t="s">
        <v>2707</v>
      </c>
      <c r="C1661" t="s">
        <v>2715</v>
      </c>
      <c r="D1661" t="s">
        <v>2245</v>
      </c>
      <c r="E1661" t="s">
        <v>2444</v>
      </c>
      <c r="G1661" t="s">
        <v>2721</v>
      </c>
      <c r="H1661" t="s">
        <v>170</v>
      </c>
      <c r="I1661" t="s">
        <v>1708</v>
      </c>
      <c r="J1661" s="99">
        <v>4.043227E-4</v>
      </c>
      <c r="K1661" t="s">
        <v>2738</v>
      </c>
      <c r="L1661" t="s">
        <v>1540</v>
      </c>
      <c r="M1661" t="str">
        <f t="shared" si="25"/>
        <v>CH₄Freight_NZ_2p-10_3000</v>
      </c>
    </row>
    <row r="1662" spans="1:13" x14ac:dyDescent="0.25">
      <c r="A1662">
        <v>3</v>
      </c>
      <c r="B1662" t="s">
        <v>2707</v>
      </c>
      <c r="C1662" t="s">
        <v>2715</v>
      </c>
      <c r="D1662" t="s">
        <v>2245</v>
      </c>
      <c r="E1662" t="s">
        <v>2444</v>
      </c>
      <c r="G1662" t="s">
        <v>2721</v>
      </c>
      <c r="H1662" t="s">
        <v>170</v>
      </c>
      <c r="I1662" t="s">
        <v>1709</v>
      </c>
      <c r="J1662" s="99">
        <v>3.8266252999999998E-3</v>
      </c>
      <c r="K1662" t="s">
        <v>2738</v>
      </c>
      <c r="L1662" t="s">
        <v>1540</v>
      </c>
      <c r="M1662" t="str">
        <f t="shared" si="25"/>
        <v>N₂OFreight_NZ_2p-10_3000</v>
      </c>
    </row>
    <row r="1663" spans="1:13" x14ac:dyDescent="0.25">
      <c r="A1663">
        <v>3</v>
      </c>
      <c r="B1663" t="s">
        <v>2707</v>
      </c>
      <c r="C1663" t="s">
        <v>2715</v>
      </c>
      <c r="D1663" t="s">
        <v>2245</v>
      </c>
      <c r="E1663" t="s">
        <v>2444</v>
      </c>
      <c r="G1663" t="s">
        <v>2255</v>
      </c>
      <c r="H1663" t="s">
        <v>170</v>
      </c>
      <c r="I1663" t="s">
        <v>1705</v>
      </c>
      <c r="J1663" s="99">
        <v>0.27739835829999998</v>
      </c>
      <c r="K1663" t="s">
        <v>2739</v>
      </c>
      <c r="L1663" t="e">
        <v>#N/A</v>
      </c>
      <c r="M1663" t="e">
        <f t="shared" si="25"/>
        <v>#N/A</v>
      </c>
    </row>
    <row r="1664" spans="1:13" x14ac:dyDescent="0.25">
      <c r="A1664">
        <v>3</v>
      </c>
      <c r="B1664" t="s">
        <v>2707</v>
      </c>
      <c r="C1664" t="s">
        <v>2715</v>
      </c>
      <c r="D1664" t="s">
        <v>2245</v>
      </c>
      <c r="E1664" t="s">
        <v>2444</v>
      </c>
      <c r="G1664" t="s">
        <v>2255</v>
      </c>
      <c r="H1664" t="s">
        <v>170</v>
      </c>
      <c r="I1664" t="s">
        <v>1707</v>
      </c>
      <c r="J1664" s="99">
        <v>0.2731141647</v>
      </c>
      <c r="K1664" t="s">
        <v>2739</v>
      </c>
      <c r="L1664" t="e">
        <v>#N/A</v>
      </c>
      <c r="M1664" t="e">
        <f t="shared" si="25"/>
        <v>#N/A</v>
      </c>
    </row>
    <row r="1665" spans="1:13" x14ac:dyDescent="0.25">
      <c r="A1665">
        <v>3</v>
      </c>
      <c r="B1665" t="s">
        <v>2707</v>
      </c>
      <c r="C1665" t="s">
        <v>2715</v>
      </c>
      <c r="D1665" t="s">
        <v>2245</v>
      </c>
      <c r="E1665" t="s">
        <v>2444</v>
      </c>
      <c r="G1665" t="s">
        <v>2255</v>
      </c>
      <c r="H1665" t="s">
        <v>170</v>
      </c>
      <c r="I1665" t="s">
        <v>1708</v>
      </c>
      <c r="J1665" s="99">
        <v>4.0941099999999999E-4</v>
      </c>
      <c r="K1665" t="s">
        <v>2739</v>
      </c>
      <c r="L1665" t="e">
        <v>#N/A</v>
      </c>
      <c r="M1665" t="e">
        <f t="shared" si="25"/>
        <v>#N/A</v>
      </c>
    </row>
    <row r="1666" spans="1:13" x14ac:dyDescent="0.25">
      <c r="A1666">
        <v>3</v>
      </c>
      <c r="B1666" t="s">
        <v>2707</v>
      </c>
      <c r="C1666" t="s">
        <v>2715</v>
      </c>
      <c r="D1666" t="s">
        <v>2245</v>
      </c>
      <c r="E1666" t="s">
        <v>2444</v>
      </c>
      <c r="G1666" t="s">
        <v>2255</v>
      </c>
      <c r="H1666" t="s">
        <v>170</v>
      </c>
      <c r="I1666" t="s">
        <v>1709</v>
      </c>
      <c r="J1666" s="99">
        <v>3.8747826E-3</v>
      </c>
      <c r="K1666" t="s">
        <v>2739</v>
      </c>
      <c r="L1666" t="e">
        <v>#N/A</v>
      </c>
      <c r="M1666" t="e">
        <f t="shared" si="25"/>
        <v>#N/A</v>
      </c>
    </row>
    <row r="1667" spans="1:13" x14ac:dyDescent="0.25">
      <c r="A1667">
        <v>3</v>
      </c>
      <c r="B1667" t="s">
        <v>2707</v>
      </c>
      <c r="C1667" t="s">
        <v>2715</v>
      </c>
      <c r="D1667" t="s">
        <v>2281</v>
      </c>
      <c r="E1667" t="s">
        <v>403</v>
      </c>
      <c r="G1667" t="s">
        <v>2247</v>
      </c>
      <c r="H1667" t="s">
        <v>170</v>
      </c>
      <c r="I1667" t="s">
        <v>1705</v>
      </c>
      <c r="J1667" s="99">
        <v>0.18931678099999999</v>
      </c>
      <c r="K1667" t="s">
        <v>2740</v>
      </c>
      <c r="L1667" t="e">
        <v>#N/A</v>
      </c>
      <c r="M1667" t="e">
        <f t="shared" ref="M1667:M1730" si="26">I1667&amp;L1667</f>
        <v>#N/A</v>
      </c>
    </row>
    <row r="1668" spans="1:13" x14ac:dyDescent="0.25">
      <c r="A1668">
        <v>3</v>
      </c>
      <c r="B1668" t="s">
        <v>2707</v>
      </c>
      <c r="C1668" t="s">
        <v>2715</v>
      </c>
      <c r="D1668" t="s">
        <v>2281</v>
      </c>
      <c r="E1668" t="s">
        <v>403</v>
      </c>
      <c r="G1668" t="s">
        <v>2247</v>
      </c>
      <c r="H1668" t="s">
        <v>170</v>
      </c>
      <c r="I1668" t="s">
        <v>1707</v>
      </c>
      <c r="J1668" s="99">
        <v>0.18137234220000001</v>
      </c>
      <c r="K1668" t="s">
        <v>2740</v>
      </c>
      <c r="L1668" t="e">
        <v>#N/A</v>
      </c>
      <c r="M1668" t="e">
        <f t="shared" si="26"/>
        <v>#N/A</v>
      </c>
    </row>
    <row r="1669" spans="1:13" x14ac:dyDescent="0.25">
      <c r="A1669">
        <v>3</v>
      </c>
      <c r="B1669" t="s">
        <v>2707</v>
      </c>
      <c r="C1669" t="s">
        <v>2715</v>
      </c>
      <c r="D1669" t="s">
        <v>2281</v>
      </c>
      <c r="E1669" t="s">
        <v>403</v>
      </c>
      <c r="G1669" t="s">
        <v>2247</v>
      </c>
      <c r="H1669" t="s">
        <v>170</v>
      </c>
      <c r="I1669" t="s">
        <v>1708</v>
      </c>
      <c r="J1669" s="99">
        <v>2.4115182000000001E-3</v>
      </c>
      <c r="K1669" t="s">
        <v>2740</v>
      </c>
      <c r="L1669" t="e">
        <v>#N/A</v>
      </c>
      <c r="M1669" t="e">
        <f t="shared" si="26"/>
        <v>#N/A</v>
      </c>
    </row>
    <row r="1670" spans="1:13" x14ac:dyDescent="0.25">
      <c r="A1670">
        <v>3</v>
      </c>
      <c r="B1670" t="s">
        <v>2707</v>
      </c>
      <c r="C1670" t="s">
        <v>2715</v>
      </c>
      <c r="D1670" t="s">
        <v>2281</v>
      </c>
      <c r="E1670" t="s">
        <v>403</v>
      </c>
      <c r="G1670" t="s">
        <v>2247</v>
      </c>
      <c r="H1670" t="s">
        <v>170</v>
      </c>
      <c r="I1670" t="s">
        <v>1709</v>
      </c>
      <c r="J1670" s="99">
        <v>5.5329206000000004E-3</v>
      </c>
      <c r="K1670" t="s">
        <v>2740</v>
      </c>
      <c r="L1670" t="e">
        <v>#N/A</v>
      </c>
      <c r="M1670" t="e">
        <f t="shared" si="26"/>
        <v>#N/A</v>
      </c>
    </row>
    <row r="1671" spans="1:13" x14ac:dyDescent="0.25">
      <c r="A1671">
        <v>3</v>
      </c>
      <c r="B1671" t="s">
        <v>2707</v>
      </c>
      <c r="C1671" t="s">
        <v>2715</v>
      </c>
      <c r="D1671" t="s">
        <v>2281</v>
      </c>
      <c r="E1671" t="s">
        <v>403</v>
      </c>
      <c r="G1671" t="s">
        <v>2717</v>
      </c>
      <c r="H1671" t="s">
        <v>170</v>
      </c>
      <c r="I1671" t="s">
        <v>1705</v>
      </c>
      <c r="J1671" s="99">
        <v>0.20327889360000001</v>
      </c>
      <c r="K1671" t="s">
        <v>2741</v>
      </c>
      <c r="L1671" t="e">
        <v>#N/A</v>
      </c>
      <c r="M1671" t="e">
        <f t="shared" si="26"/>
        <v>#N/A</v>
      </c>
    </row>
    <row r="1672" spans="1:13" x14ac:dyDescent="0.25">
      <c r="A1672">
        <v>3</v>
      </c>
      <c r="B1672" t="s">
        <v>2707</v>
      </c>
      <c r="C1672" t="s">
        <v>2715</v>
      </c>
      <c r="D1672" t="s">
        <v>2281</v>
      </c>
      <c r="E1672" t="s">
        <v>403</v>
      </c>
      <c r="G1672" t="s">
        <v>2717</v>
      </c>
      <c r="H1672" t="s">
        <v>170</v>
      </c>
      <c r="I1672" t="s">
        <v>1707</v>
      </c>
      <c r="J1672" s="99">
        <v>0.19474855250000001</v>
      </c>
      <c r="K1672" t="s">
        <v>2741</v>
      </c>
      <c r="L1672" t="e">
        <v>#N/A</v>
      </c>
      <c r="M1672" t="e">
        <f t="shared" si="26"/>
        <v>#N/A</v>
      </c>
    </row>
    <row r="1673" spans="1:13" x14ac:dyDescent="0.25">
      <c r="A1673">
        <v>3</v>
      </c>
      <c r="B1673" t="s">
        <v>2707</v>
      </c>
      <c r="C1673" t="s">
        <v>2715</v>
      </c>
      <c r="D1673" t="s">
        <v>2281</v>
      </c>
      <c r="E1673" t="s">
        <v>403</v>
      </c>
      <c r="G1673" t="s">
        <v>2717</v>
      </c>
      <c r="H1673" t="s">
        <v>170</v>
      </c>
      <c r="I1673" t="s">
        <v>1708</v>
      </c>
      <c r="J1673" s="99">
        <v>2.5893677000000002E-3</v>
      </c>
      <c r="K1673" t="s">
        <v>2741</v>
      </c>
      <c r="L1673" t="e">
        <v>#N/A</v>
      </c>
      <c r="M1673" t="e">
        <f t="shared" si="26"/>
        <v>#N/A</v>
      </c>
    </row>
    <row r="1674" spans="1:13" x14ac:dyDescent="0.25">
      <c r="A1674">
        <v>3</v>
      </c>
      <c r="B1674" t="s">
        <v>2707</v>
      </c>
      <c r="C1674" t="s">
        <v>2715</v>
      </c>
      <c r="D1674" t="s">
        <v>2281</v>
      </c>
      <c r="E1674" t="s">
        <v>403</v>
      </c>
      <c r="G1674" t="s">
        <v>2717</v>
      </c>
      <c r="H1674" t="s">
        <v>170</v>
      </c>
      <c r="I1674" t="s">
        <v>1709</v>
      </c>
      <c r="J1674" s="99">
        <v>5.9409735000000002E-3</v>
      </c>
      <c r="K1674" t="s">
        <v>2741</v>
      </c>
      <c r="L1674" t="e">
        <v>#N/A</v>
      </c>
      <c r="M1674" t="e">
        <f t="shared" si="26"/>
        <v>#N/A</v>
      </c>
    </row>
    <row r="1675" spans="1:13" x14ac:dyDescent="0.25">
      <c r="A1675">
        <v>3</v>
      </c>
      <c r="B1675" t="s">
        <v>2707</v>
      </c>
      <c r="C1675" t="s">
        <v>2715</v>
      </c>
      <c r="D1675" t="s">
        <v>2281</v>
      </c>
      <c r="E1675" t="s">
        <v>403</v>
      </c>
      <c r="G1675" t="s">
        <v>2719</v>
      </c>
      <c r="H1675" t="s">
        <v>170</v>
      </c>
      <c r="I1675" t="s">
        <v>1705</v>
      </c>
      <c r="J1675" s="99">
        <v>0.27427268649999997</v>
      </c>
      <c r="K1675" t="s">
        <v>2742</v>
      </c>
      <c r="L1675" t="s">
        <v>1542</v>
      </c>
      <c r="M1675" t="str">
        <f t="shared" si="26"/>
        <v>CO₂-eFreight_NZ_2p-15_2000</v>
      </c>
    </row>
    <row r="1676" spans="1:13" x14ac:dyDescent="0.25">
      <c r="A1676">
        <v>3</v>
      </c>
      <c r="B1676" t="s">
        <v>2707</v>
      </c>
      <c r="C1676" t="s">
        <v>2715</v>
      </c>
      <c r="D1676" t="s">
        <v>2281</v>
      </c>
      <c r="E1676" t="s">
        <v>403</v>
      </c>
      <c r="G1676" t="s">
        <v>2719</v>
      </c>
      <c r="H1676" t="s">
        <v>170</v>
      </c>
      <c r="I1676" t="s">
        <v>1707</v>
      </c>
      <c r="J1676" s="99">
        <v>0.2627631808</v>
      </c>
      <c r="K1676" t="s">
        <v>2742</v>
      </c>
      <c r="L1676" t="s">
        <v>1542</v>
      </c>
      <c r="M1676" t="str">
        <f t="shared" si="26"/>
        <v>CO₂Freight_NZ_2p-15_2000</v>
      </c>
    </row>
    <row r="1677" spans="1:13" x14ac:dyDescent="0.25">
      <c r="A1677">
        <v>3</v>
      </c>
      <c r="B1677" t="s">
        <v>2707</v>
      </c>
      <c r="C1677" t="s">
        <v>2715</v>
      </c>
      <c r="D1677" t="s">
        <v>2281</v>
      </c>
      <c r="E1677" t="s">
        <v>403</v>
      </c>
      <c r="G1677" t="s">
        <v>2719</v>
      </c>
      <c r="H1677" t="s">
        <v>170</v>
      </c>
      <c r="I1677" t="s">
        <v>1708</v>
      </c>
      <c r="J1677" s="99">
        <v>3.4936870000000001E-3</v>
      </c>
      <c r="K1677" t="s">
        <v>2742</v>
      </c>
      <c r="L1677" t="s">
        <v>1542</v>
      </c>
      <c r="M1677" t="str">
        <f t="shared" si="26"/>
        <v>CH₄Freight_NZ_2p-15_2000</v>
      </c>
    </row>
    <row r="1678" spans="1:13" x14ac:dyDescent="0.25">
      <c r="A1678">
        <v>3</v>
      </c>
      <c r="B1678" t="s">
        <v>2707</v>
      </c>
      <c r="C1678" t="s">
        <v>2715</v>
      </c>
      <c r="D1678" t="s">
        <v>2281</v>
      </c>
      <c r="E1678" t="s">
        <v>403</v>
      </c>
      <c r="G1678" t="s">
        <v>2719</v>
      </c>
      <c r="H1678" t="s">
        <v>170</v>
      </c>
      <c r="I1678" t="s">
        <v>1709</v>
      </c>
      <c r="J1678" s="99">
        <v>8.0158186999999999E-3</v>
      </c>
      <c r="K1678" t="s">
        <v>2742</v>
      </c>
      <c r="L1678" t="s">
        <v>1542</v>
      </c>
      <c r="M1678" t="str">
        <f t="shared" si="26"/>
        <v>N₂OFreight_NZ_2p-15_2000</v>
      </c>
    </row>
    <row r="1679" spans="1:13" x14ac:dyDescent="0.25">
      <c r="A1679">
        <v>3</v>
      </c>
      <c r="B1679" t="s">
        <v>2707</v>
      </c>
      <c r="C1679" t="s">
        <v>2715</v>
      </c>
      <c r="D1679" t="s">
        <v>2281</v>
      </c>
      <c r="E1679" t="s">
        <v>403</v>
      </c>
      <c r="G1679" t="s">
        <v>2721</v>
      </c>
      <c r="H1679" t="s">
        <v>170</v>
      </c>
      <c r="I1679" t="s">
        <v>1705</v>
      </c>
      <c r="J1679" s="99">
        <v>0.29012796689999998</v>
      </c>
      <c r="K1679" t="s">
        <v>2743</v>
      </c>
      <c r="L1679" t="s">
        <v>1543</v>
      </c>
      <c r="M1679" t="str">
        <f t="shared" si="26"/>
        <v>CO₂-eFreight_NZ_2p-15_3000</v>
      </c>
    </row>
    <row r="1680" spans="1:13" x14ac:dyDescent="0.25">
      <c r="A1680">
        <v>3</v>
      </c>
      <c r="B1680" t="s">
        <v>2707</v>
      </c>
      <c r="C1680" t="s">
        <v>2715</v>
      </c>
      <c r="D1680" t="s">
        <v>2281</v>
      </c>
      <c r="E1680" t="s">
        <v>403</v>
      </c>
      <c r="G1680" t="s">
        <v>2721</v>
      </c>
      <c r="H1680" t="s">
        <v>170</v>
      </c>
      <c r="I1680" t="s">
        <v>1707</v>
      </c>
      <c r="J1680" s="99">
        <v>0.27795311439999998</v>
      </c>
      <c r="K1680" t="s">
        <v>2743</v>
      </c>
      <c r="L1680" t="s">
        <v>1543</v>
      </c>
      <c r="M1680" t="str">
        <f t="shared" si="26"/>
        <v>CO₂Freight_NZ_2p-15_3000</v>
      </c>
    </row>
    <row r="1681" spans="1:13" x14ac:dyDescent="0.25">
      <c r="A1681">
        <v>3</v>
      </c>
      <c r="B1681" t="s">
        <v>2707</v>
      </c>
      <c r="C1681" t="s">
        <v>2715</v>
      </c>
      <c r="D1681" t="s">
        <v>2281</v>
      </c>
      <c r="E1681" t="s">
        <v>403</v>
      </c>
      <c r="G1681" t="s">
        <v>2721</v>
      </c>
      <c r="H1681" t="s">
        <v>170</v>
      </c>
      <c r="I1681" t="s">
        <v>1708</v>
      </c>
      <c r="J1681" s="99">
        <v>3.6956517000000001E-3</v>
      </c>
      <c r="K1681" t="s">
        <v>2743</v>
      </c>
      <c r="L1681" t="s">
        <v>1543</v>
      </c>
      <c r="M1681" t="str">
        <f t="shared" si="26"/>
        <v>CH₄Freight_NZ_2p-15_3000</v>
      </c>
    </row>
    <row r="1682" spans="1:13" x14ac:dyDescent="0.25">
      <c r="A1682">
        <v>3</v>
      </c>
      <c r="B1682" t="s">
        <v>2707</v>
      </c>
      <c r="C1682" t="s">
        <v>2715</v>
      </c>
      <c r="D1682" t="s">
        <v>2281</v>
      </c>
      <c r="E1682" t="s">
        <v>403</v>
      </c>
      <c r="G1682" t="s">
        <v>2721</v>
      </c>
      <c r="H1682" t="s">
        <v>170</v>
      </c>
      <c r="I1682" t="s">
        <v>1709</v>
      </c>
      <c r="J1682" s="99">
        <v>8.4792007999999995E-3</v>
      </c>
      <c r="K1682" t="s">
        <v>2743</v>
      </c>
      <c r="L1682" t="s">
        <v>1543</v>
      </c>
      <c r="M1682" t="str">
        <f t="shared" si="26"/>
        <v>N₂OFreight_NZ_2p-15_3000</v>
      </c>
    </row>
    <row r="1683" spans="1:13" x14ac:dyDescent="0.25">
      <c r="A1683">
        <v>3</v>
      </c>
      <c r="B1683" t="s">
        <v>2707</v>
      </c>
      <c r="C1683" t="s">
        <v>2715</v>
      </c>
      <c r="D1683" t="s">
        <v>2281</v>
      </c>
      <c r="E1683" t="s">
        <v>403</v>
      </c>
      <c r="G1683" t="s">
        <v>2255</v>
      </c>
      <c r="H1683" t="s">
        <v>170</v>
      </c>
      <c r="I1683" t="s">
        <v>1705</v>
      </c>
      <c r="J1683" s="99">
        <v>0.33130436689999998</v>
      </c>
      <c r="K1683" t="s">
        <v>2744</v>
      </c>
      <c r="L1683" t="e">
        <v>#N/A</v>
      </c>
      <c r="M1683" t="e">
        <f t="shared" si="26"/>
        <v>#N/A</v>
      </c>
    </row>
    <row r="1684" spans="1:13" x14ac:dyDescent="0.25">
      <c r="A1684">
        <v>3</v>
      </c>
      <c r="B1684" t="s">
        <v>2707</v>
      </c>
      <c r="C1684" t="s">
        <v>2715</v>
      </c>
      <c r="D1684" t="s">
        <v>2281</v>
      </c>
      <c r="E1684" t="s">
        <v>403</v>
      </c>
      <c r="G1684" t="s">
        <v>2255</v>
      </c>
      <c r="H1684" t="s">
        <v>170</v>
      </c>
      <c r="I1684" t="s">
        <v>1707</v>
      </c>
      <c r="J1684" s="99">
        <v>0.31740159890000003</v>
      </c>
      <c r="K1684" t="s">
        <v>2744</v>
      </c>
      <c r="L1684" t="e">
        <v>#N/A</v>
      </c>
      <c r="M1684" t="e">
        <f t="shared" si="26"/>
        <v>#N/A</v>
      </c>
    </row>
    <row r="1685" spans="1:13" x14ac:dyDescent="0.25">
      <c r="A1685">
        <v>3</v>
      </c>
      <c r="B1685" t="s">
        <v>2707</v>
      </c>
      <c r="C1685" t="s">
        <v>2715</v>
      </c>
      <c r="D1685" t="s">
        <v>2281</v>
      </c>
      <c r="E1685" t="s">
        <v>403</v>
      </c>
      <c r="G1685" t="s">
        <v>2255</v>
      </c>
      <c r="H1685" t="s">
        <v>170</v>
      </c>
      <c r="I1685" t="s">
        <v>1708</v>
      </c>
      <c r="J1685" s="99">
        <v>4.2201569E-3</v>
      </c>
      <c r="K1685" t="s">
        <v>2744</v>
      </c>
      <c r="L1685" t="e">
        <v>#N/A</v>
      </c>
      <c r="M1685" t="e">
        <f t="shared" si="26"/>
        <v>#N/A</v>
      </c>
    </row>
    <row r="1686" spans="1:13" x14ac:dyDescent="0.25">
      <c r="A1686">
        <v>3</v>
      </c>
      <c r="B1686" t="s">
        <v>2707</v>
      </c>
      <c r="C1686" t="s">
        <v>2715</v>
      </c>
      <c r="D1686" t="s">
        <v>2281</v>
      </c>
      <c r="E1686" t="s">
        <v>403</v>
      </c>
      <c r="G1686" t="s">
        <v>2255</v>
      </c>
      <c r="H1686" t="s">
        <v>170</v>
      </c>
      <c r="I1686" t="s">
        <v>1709</v>
      </c>
      <c r="J1686" s="99">
        <v>9.6826111000000003E-3</v>
      </c>
      <c r="K1686" t="s">
        <v>2744</v>
      </c>
      <c r="L1686" t="e">
        <v>#N/A</v>
      </c>
      <c r="M1686" t="e">
        <f t="shared" si="26"/>
        <v>#N/A</v>
      </c>
    </row>
    <row r="1687" spans="1:13" x14ac:dyDescent="0.25">
      <c r="A1687">
        <v>3</v>
      </c>
      <c r="B1687" t="s">
        <v>2707</v>
      </c>
      <c r="C1687" t="s">
        <v>2715</v>
      </c>
      <c r="D1687" t="s">
        <v>2281</v>
      </c>
      <c r="E1687" t="s">
        <v>393</v>
      </c>
      <c r="G1687" t="s">
        <v>2247</v>
      </c>
      <c r="H1687" t="s">
        <v>170</v>
      </c>
      <c r="I1687" t="s">
        <v>1705</v>
      </c>
      <c r="J1687" s="99">
        <v>0.1971041</v>
      </c>
      <c r="K1687" t="s">
        <v>2745</v>
      </c>
      <c r="L1687" t="e">
        <v>#N/A</v>
      </c>
      <c r="M1687" t="e">
        <f t="shared" si="26"/>
        <v>#N/A</v>
      </c>
    </row>
    <row r="1688" spans="1:13" x14ac:dyDescent="0.25">
      <c r="A1688">
        <v>3</v>
      </c>
      <c r="B1688" t="s">
        <v>2707</v>
      </c>
      <c r="C1688" t="s">
        <v>2715</v>
      </c>
      <c r="D1688" t="s">
        <v>2281</v>
      </c>
      <c r="E1688" t="s">
        <v>393</v>
      </c>
      <c r="G1688" t="s">
        <v>2247</v>
      </c>
      <c r="H1688" t="s">
        <v>170</v>
      </c>
      <c r="I1688" t="s">
        <v>1707</v>
      </c>
      <c r="J1688" s="99">
        <v>0.19405998629999999</v>
      </c>
      <c r="K1688" t="s">
        <v>2745</v>
      </c>
      <c r="L1688" t="e">
        <v>#N/A</v>
      </c>
      <c r="M1688" t="e">
        <f t="shared" si="26"/>
        <v>#N/A</v>
      </c>
    </row>
    <row r="1689" spans="1:13" x14ac:dyDescent="0.25">
      <c r="A1689">
        <v>3</v>
      </c>
      <c r="B1689" t="s">
        <v>2707</v>
      </c>
      <c r="C1689" t="s">
        <v>2715</v>
      </c>
      <c r="D1689" t="s">
        <v>2281</v>
      </c>
      <c r="E1689" t="s">
        <v>393</v>
      </c>
      <c r="G1689" t="s">
        <v>2247</v>
      </c>
      <c r="H1689" t="s">
        <v>170</v>
      </c>
      <c r="I1689" t="s">
        <v>1708</v>
      </c>
      <c r="J1689" s="99">
        <v>2.9090509999999997E-4</v>
      </c>
      <c r="K1689" t="s">
        <v>2745</v>
      </c>
      <c r="L1689" t="e">
        <v>#N/A</v>
      </c>
      <c r="M1689" t="e">
        <f t="shared" si="26"/>
        <v>#N/A</v>
      </c>
    </row>
    <row r="1690" spans="1:13" x14ac:dyDescent="0.25">
      <c r="A1690">
        <v>3</v>
      </c>
      <c r="B1690" t="s">
        <v>2707</v>
      </c>
      <c r="C1690" t="s">
        <v>2715</v>
      </c>
      <c r="D1690" t="s">
        <v>2281</v>
      </c>
      <c r="E1690" t="s">
        <v>393</v>
      </c>
      <c r="G1690" t="s">
        <v>2247</v>
      </c>
      <c r="H1690" t="s">
        <v>170</v>
      </c>
      <c r="I1690" t="s">
        <v>1709</v>
      </c>
      <c r="J1690" s="99">
        <v>2.7532085999999998E-3</v>
      </c>
      <c r="K1690" t="s">
        <v>2745</v>
      </c>
      <c r="L1690" t="e">
        <v>#N/A</v>
      </c>
      <c r="M1690" t="e">
        <f t="shared" si="26"/>
        <v>#N/A</v>
      </c>
    </row>
    <row r="1691" spans="1:13" x14ac:dyDescent="0.25">
      <c r="A1691">
        <v>3</v>
      </c>
      <c r="B1691" t="s">
        <v>2707</v>
      </c>
      <c r="C1691" t="s">
        <v>2715</v>
      </c>
      <c r="D1691" t="s">
        <v>2281</v>
      </c>
      <c r="E1691" t="s">
        <v>393</v>
      </c>
      <c r="G1691" t="s">
        <v>2717</v>
      </c>
      <c r="H1691" t="s">
        <v>170</v>
      </c>
      <c r="I1691" t="s">
        <v>1705</v>
      </c>
      <c r="J1691" s="99">
        <v>0.18967599369999999</v>
      </c>
      <c r="K1691" t="s">
        <v>2746</v>
      </c>
      <c r="L1691" t="s">
        <v>1615</v>
      </c>
      <c r="M1691" t="str">
        <f t="shared" si="26"/>
        <v>CO₂-eFreight_NZ_2d-15_1600</v>
      </c>
    </row>
    <row r="1692" spans="1:13" x14ac:dyDescent="0.25">
      <c r="A1692">
        <v>3</v>
      </c>
      <c r="B1692" t="s">
        <v>2707</v>
      </c>
      <c r="C1692" t="s">
        <v>2715</v>
      </c>
      <c r="D1692" t="s">
        <v>2281</v>
      </c>
      <c r="E1692" t="s">
        <v>393</v>
      </c>
      <c r="G1692" t="s">
        <v>2717</v>
      </c>
      <c r="H1692" t="s">
        <v>170</v>
      </c>
      <c r="I1692" t="s">
        <v>1707</v>
      </c>
      <c r="J1692" s="99">
        <v>0.1867466012</v>
      </c>
      <c r="K1692" t="s">
        <v>2746</v>
      </c>
      <c r="L1692" t="s">
        <v>1615</v>
      </c>
      <c r="M1692" t="str">
        <f t="shared" si="26"/>
        <v>CO₂Freight_NZ_2d-15_1600</v>
      </c>
    </row>
    <row r="1693" spans="1:13" x14ac:dyDescent="0.25">
      <c r="A1693">
        <v>3</v>
      </c>
      <c r="B1693" t="s">
        <v>2707</v>
      </c>
      <c r="C1693" t="s">
        <v>2715</v>
      </c>
      <c r="D1693" t="s">
        <v>2281</v>
      </c>
      <c r="E1693" t="s">
        <v>393</v>
      </c>
      <c r="G1693" t="s">
        <v>2717</v>
      </c>
      <c r="H1693" t="s">
        <v>170</v>
      </c>
      <c r="I1693" t="s">
        <v>1708</v>
      </c>
      <c r="J1693" s="99">
        <v>2.799419E-4</v>
      </c>
      <c r="K1693" t="s">
        <v>2746</v>
      </c>
      <c r="L1693" t="s">
        <v>1615</v>
      </c>
      <c r="M1693" t="str">
        <f t="shared" si="26"/>
        <v>CH₄Freight_NZ_2d-15_1600</v>
      </c>
    </row>
    <row r="1694" spans="1:13" x14ac:dyDescent="0.25">
      <c r="A1694">
        <v>3</v>
      </c>
      <c r="B1694" t="s">
        <v>2707</v>
      </c>
      <c r="C1694" t="s">
        <v>2715</v>
      </c>
      <c r="D1694" t="s">
        <v>2281</v>
      </c>
      <c r="E1694" t="s">
        <v>393</v>
      </c>
      <c r="G1694" t="s">
        <v>2717</v>
      </c>
      <c r="H1694" t="s">
        <v>170</v>
      </c>
      <c r="I1694" t="s">
        <v>1709</v>
      </c>
      <c r="J1694" s="99">
        <v>2.6494506E-3</v>
      </c>
      <c r="K1694" t="s">
        <v>2746</v>
      </c>
      <c r="L1694" t="s">
        <v>1615</v>
      </c>
      <c r="M1694" t="str">
        <f t="shared" si="26"/>
        <v>N₂OFreight_NZ_2d-15_1600</v>
      </c>
    </row>
    <row r="1695" spans="1:13" x14ac:dyDescent="0.25">
      <c r="A1695">
        <v>3</v>
      </c>
      <c r="B1695" t="s">
        <v>2707</v>
      </c>
      <c r="C1695" t="s">
        <v>2715</v>
      </c>
      <c r="D1695" t="s">
        <v>2281</v>
      </c>
      <c r="E1695" t="s">
        <v>393</v>
      </c>
      <c r="G1695" t="s">
        <v>2719</v>
      </c>
      <c r="H1695" t="s">
        <v>170</v>
      </c>
      <c r="I1695" t="s">
        <v>1705</v>
      </c>
      <c r="J1695" s="99">
        <v>0.25250026050000002</v>
      </c>
      <c r="K1695" t="s">
        <v>2747</v>
      </c>
      <c r="L1695" t="s">
        <v>2748</v>
      </c>
      <c r="M1695" t="str">
        <f t="shared" si="26"/>
        <v>CO₂-eFreight_NZ_2d-15_2000</v>
      </c>
    </row>
    <row r="1696" spans="1:13" x14ac:dyDescent="0.25">
      <c r="A1696">
        <v>3</v>
      </c>
      <c r="B1696" t="s">
        <v>2707</v>
      </c>
      <c r="C1696" t="s">
        <v>2715</v>
      </c>
      <c r="D1696" t="s">
        <v>2281</v>
      </c>
      <c r="E1696" t="s">
        <v>393</v>
      </c>
      <c r="G1696" t="s">
        <v>2719</v>
      </c>
      <c r="H1696" t="s">
        <v>170</v>
      </c>
      <c r="I1696" t="s">
        <v>1707</v>
      </c>
      <c r="J1696" s="99">
        <v>0.2486005979</v>
      </c>
      <c r="K1696" t="s">
        <v>2747</v>
      </c>
      <c r="L1696" t="s">
        <v>2748</v>
      </c>
      <c r="M1696" t="str">
        <f t="shared" si="26"/>
        <v>CO₂Freight_NZ_2d-15_2000</v>
      </c>
    </row>
    <row r="1697" spans="1:13" x14ac:dyDescent="0.25">
      <c r="A1697">
        <v>3</v>
      </c>
      <c r="B1697" t="s">
        <v>2707</v>
      </c>
      <c r="C1697" t="s">
        <v>2715</v>
      </c>
      <c r="D1697" t="s">
        <v>2281</v>
      </c>
      <c r="E1697" t="s">
        <v>393</v>
      </c>
      <c r="G1697" t="s">
        <v>2719</v>
      </c>
      <c r="H1697" t="s">
        <v>170</v>
      </c>
      <c r="I1697" t="s">
        <v>1708</v>
      </c>
      <c r="J1697" s="99">
        <v>3.7266399999999998E-4</v>
      </c>
      <c r="K1697" t="s">
        <v>2747</v>
      </c>
      <c r="L1697" t="s">
        <v>2748</v>
      </c>
      <c r="M1697" t="str">
        <f t="shared" si="26"/>
        <v>CH₄Freight_NZ_2d-15_2000</v>
      </c>
    </row>
    <row r="1698" spans="1:13" x14ac:dyDescent="0.25">
      <c r="A1698">
        <v>3</v>
      </c>
      <c r="B1698" t="s">
        <v>2707</v>
      </c>
      <c r="C1698" t="s">
        <v>2715</v>
      </c>
      <c r="D1698" t="s">
        <v>2281</v>
      </c>
      <c r="E1698" t="s">
        <v>393</v>
      </c>
      <c r="G1698" t="s">
        <v>2719</v>
      </c>
      <c r="H1698" t="s">
        <v>170</v>
      </c>
      <c r="I1698" t="s">
        <v>1709</v>
      </c>
      <c r="J1698" s="99">
        <v>3.5269986000000001E-3</v>
      </c>
      <c r="K1698" t="s">
        <v>2747</v>
      </c>
      <c r="L1698" t="s">
        <v>2748</v>
      </c>
      <c r="M1698" t="str">
        <f t="shared" si="26"/>
        <v>N₂OFreight_NZ_2d-15_2000</v>
      </c>
    </row>
    <row r="1699" spans="1:13" x14ac:dyDescent="0.25">
      <c r="A1699">
        <v>3</v>
      </c>
      <c r="B1699" t="s">
        <v>2707</v>
      </c>
      <c r="C1699" t="s">
        <v>2715</v>
      </c>
      <c r="D1699" t="s">
        <v>2281</v>
      </c>
      <c r="E1699" t="s">
        <v>393</v>
      </c>
      <c r="G1699" t="s">
        <v>2721</v>
      </c>
      <c r="H1699" t="s">
        <v>170</v>
      </c>
      <c r="I1699" t="s">
        <v>1705</v>
      </c>
      <c r="J1699" s="99">
        <v>0.27074514519999998</v>
      </c>
      <c r="K1699" t="s">
        <v>2749</v>
      </c>
      <c r="L1699" t="s">
        <v>1544</v>
      </c>
      <c r="M1699" t="str">
        <f t="shared" si="26"/>
        <v>CO₂-eFreight_NZ_2d-15_3000</v>
      </c>
    </row>
    <row r="1700" spans="1:13" x14ac:dyDescent="0.25">
      <c r="A1700">
        <v>3</v>
      </c>
      <c r="B1700" t="s">
        <v>2707</v>
      </c>
      <c r="C1700" t="s">
        <v>2715</v>
      </c>
      <c r="D1700" t="s">
        <v>2281</v>
      </c>
      <c r="E1700" t="s">
        <v>393</v>
      </c>
      <c r="G1700" t="s">
        <v>2721</v>
      </c>
      <c r="H1700" t="s">
        <v>170</v>
      </c>
      <c r="I1700" t="s">
        <v>1707</v>
      </c>
      <c r="J1700" s="99">
        <v>0.26656370509999999</v>
      </c>
      <c r="K1700" t="s">
        <v>2749</v>
      </c>
      <c r="L1700" t="s">
        <v>1544</v>
      </c>
      <c r="M1700" t="str">
        <f t="shared" si="26"/>
        <v>CO₂Freight_NZ_2d-15_3000</v>
      </c>
    </row>
    <row r="1701" spans="1:13" x14ac:dyDescent="0.25">
      <c r="A1701">
        <v>3</v>
      </c>
      <c r="B1701" t="s">
        <v>2707</v>
      </c>
      <c r="C1701" t="s">
        <v>2715</v>
      </c>
      <c r="D1701" t="s">
        <v>2281</v>
      </c>
      <c r="E1701" t="s">
        <v>393</v>
      </c>
      <c r="G1701" t="s">
        <v>2721</v>
      </c>
      <c r="H1701" t="s">
        <v>170</v>
      </c>
      <c r="I1701" t="s">
        <v>1708</v>
      </c>
      <c r="J1701" s="99">
        <v>3.9959149999999998E-4</v>
      </c>
      <c r="K1701" t="s">
        <v>2749</v>
      </c>
      <c r="L1701" t="s">
        <v>1544</v>
      </c>
      <c r="M1701" t="str">
        <f t="shared" si="26"/>
        <v>CH₄Freight_NZ_2d-15_3000</v>
      </c>
    </row>
    <row r="1702" spans="1:13" x14ac:dyDescent="0.25">
      <c r="A1702">
        <v>3</v>
      </c>
      <c r="B1702" t="s">
        <v>2707</v>
      </c>
      <c r="C1702" t="s">
        <v>2715</v>
      </c>
      <c r="D1702" t="s">
        <v>2281</v>
      </c>
      <c r="E1702" t="s">
        <v>393</v>
      </c>
      <c r="G1702" t="s">
        <v>2721</v>
      </c>
      <c r="H1702" t="s">
        <v>170</v>
      </c>
      <c r="I1702" t="s">
        <v>1709</v>
      </c>
      <c r="J1702" s="99">
        <v>3.7818486000000002E-3</v>
      </c>
      <c r="K1702" t="s">
        <v>2749</v>
      </c>
      <c r="L1702" t="s">
        <v>1544</v>
      </c>
      <c r="M1702" t="str">
        <f t="shared" si="26"/>
        <v>N₂OFreight_NZ_2d-15_3000</v>
      </c>
    </row>
    <row r="1703" spans="1:13" x14ac:dyDescent="0.25">
      <c r="A1703">
        <v>3</v>
      </c>
      <c r="B1703" t="s">
        <v>2707</v>
      </c>
      <c r="C1703" t="s">
        <v>2715</v>
      </c>
      <c r="D1703" t="s">
        <v>2281</v>
      </c>
      <c r="E1703" t="s">
        <v>393</v>
      </c>
      <c r="G1703" t="s">
        <v>2255</v>
      </c>
      <c r="H1703" t="s">
        <v>170</v>
      </c>
      <c r="I1703" t="s">
        <v>1705</v>
      </c>
      <c r="J1703" s="99">
        <v>0.27415241870000001</v>
      </c>
      <c r="K1703" t="s">
        <v>2750</v>
      </c>
      <c r="L1703" t="s">
        <v>1545</v>
      </c>
      <c r="M1703" t="str">
        <f t="shared" si="26"/>
        <v>CO₂-eFreight_NZ_2d-15_more</v>
      </c>
    </row>
    <row r="1704" spans="1:13" x14ac:dyDescent="0.25">
      <c r="A1704">
        <v>3</v>
      </c>
      <c r="B1704" t="s">
        <v>2707</v>
      </c>
      <c r="C1704" t="s">
        <v>2715</v>
      </c>
      <c r="D1704" t="s">
        <v>2281</v>
      </c>
      <c r="E1704" t="s">
        <v>393</v>
      </c>
      <c r="G1704" t="s">
        <v>2255</v>
      </c>
      <c r="H1704" t="s">
        <v>170</v>
      </c>
      <c r="I1704" t="s">
        <v>1707</v>
      </c>
      <c r="J1704" s="99">
        <v>0.26991835600000003</v>
      </c>
      <c r="K1704" t="s">
        <v>2750</v>
      </c>
      <c r="L1704" t="s">
        <v>1545</v>
      </c>
      <c r="M1704" t="str">
        <f t="shared" si="26"/>
        <v>CO₂Freight_NZ_2d-15_more</v>
      </c>
    </row>
    <row r="1705" spans="1:13" x14ac:dyDescent="0.25">
      <c r="A1705">
        <v>3</v>
      </c>
      <c r="B1705" t="s">
        <v>2707</v>
      </c>
      <c r="C1705" t="s">
        <v>2715</v>
      </c>
      <c r="D1705" t="s">
        <v>2281</v>
      </c>
      <c r="E1705" t="s">
        <v>393</v>
      </c>
      <c r="G1705" t="s">
        <v>2255</v>
      </c>
      <c r="H1705" t="s">
        <v>170</v>
      </c>
      <c r="I1705" t="s">
        <v>1708</v>
      </c>
      <c r="J1705" s="99">
        <v>4.0462030000000001E-4</v>
      </c>
      <c r="K1705" t="s">
        <v>2750</v>
      </c>
      <c r="L1705" t="s">
        <v>1545</v>
      </c>
      <c r="M1705" t="str">
        <f t="shared" si="26"/>
        <v>CH₄Freight_NZ_2d-15_more</v>
      </c>
    </row>
    <row r="1706" spans="1:13" x14ac:dyDescent="0.25">
      <c r="A1706">
        <v>3</v>
      </c>
      <c r="B1706" t="s">
        <v>2707</v>
      </c>
      <c r="C1706" t="s">
        <v>2715</v>
      </c>
      <c r="D1706" t="s">
        <v>2281</v>
      </c>
      <c r="E1706" t="s">
        <v>393</v>
      </c>
      <c r="G1706" t="s">
        <v>2255</v>
      </c>
      <c r="H1706" t="s">
        <v>170</v>
      </c>
      <c r="I1706" t="s">
        <v>1709</v>
      </c>
      <c r="J1706" s="99">
        <v>3.8294423999999999E-3</v>
      </c>
      <c r="K1706" t="s">
        <v>2750</v>
      </c>
      <c r="L1706" t="s">
        <v>1545</v>
      </c>
      <c r="M1706" t="str">
        <f t="shared" si="26"/>
        <v>N₂OFreight_NZ_2d-15_more</v>
      </c>
    </row>
    <row r="1707" spans="1:13" x14ac:dyDescent="0.25">
      <c r="A1707">
        <v>3</v>
      </c>
      <c r="B1707" t="s">
        <v>2707</v>
      </c>
      <c r="C1707" t="s">
        <v>2715</v>
      </c>
      <c r="D1707" t="s">
        <v>2281</v>
      </c>
      <c r="E1707" t="s">
        <v>2442</v>
      </c>
      <c r="G1707" t="s">
        <v>2247</v>
      </c>
      <c r="H1707" t="s">
        <v>170</v>
      </c>
      <c r="I1707" t="s">
        <v>1705</v>
      </c>
      <c r="J1707" s="99">
        <v>0.14946061660000001</v>
      </c>
      <c r="K1707" t="s">
        <v>2751</v>
      </c>
      <c r="L1707" t="e">
        <v>#N/A</v>
      </c>
      <c r="M1707" t="e">
        <f t="shared" si="26"/>
        <v>#N/A</v>
      </c>
    </row>
    <row r="1708" spans="1:13" x14ac:dyDescent="0.25">
      <c r="A1708">
        <v>3</v>
      </c>
      <c r="B1708" t="s">
        <v>2707</v>
      </c>
      <c r="C1708" t="s">
        <v>2715</v>
      </c>
      <c r="D1708" t="s">
        <v>2281</v>
      </c>
      <c r="E1708" t="s">
        <v>2442</v>
      </c>
      <c r="G1708" t="s">
        <v>2247</v>
      </c>
      <c r="H1708" t="s">
        <v>170</v>
      </c>
      <c r="I1708" t="s">
        <v>1707</v>
      </c>
      <c r="J1708" s="99">
        <v>0.1431886912</v>
      </c>
      <c r="K1708" t="s">
        <v>2751</v>
      </c>
      <c r="L1708" t="e">
        <v>#N/A</v>
      </c>
      <c r="M1708" t="e">
        <f t="shared" si="26"/>
        <v>#N/A</v>
      </c>
    </row>
    <row r="1709" spans="1:13" x14ac:dyDescent="0.25">
      <c r="A1709">
        <v>3</v>
      </c>
      <c r="B1709" t="s">
        <v>2707</v>
      </c>
      <c r="C1709" t="s">
        <v>2715</v>
      </c>
      <c r="D1709" t="s">
        <v>2281</v>
      </c>
      <c r="E1709" t="s">
        <v>2442</v>
      </c>
      <c r="G1709" t="s">
        <v>2247</v>
      </c>
      <c r="H1709" t="s">
        <v>170</v>
      </c>
      <c r="I1709" t="s">
        <v>1708</v>
      </c>
      <c r="J1709" s="99">
        <v>1.9038302000000001E-3</v>
      </c>
      <c r="K1709" t="s">
        <v>2751</v>
      </c>
      <c r="L1709" t="e">
        <v>#N/A</v>
      </c>
      <c r="M1709" t="e">
        <f t="shared" si="26"/>
        <v>#N/A</v>
      </c>
    </row>
    <row r="1710" spans="1:13" x14ac:dyDescent="0.25">
      <c r="A1710">
        <v>3</v>
      </c>
      <c r="B1710" t="s">
        <v>2707</v>
      </c>
      <c r="C1710" t="s">
        <v>2715</v>
      </c>
      <c r="D1710" t="s">
        <v>2281</v>
      </c>
      <c r="E1710" t="s">
        <v>2442</v>
      </c>
      <c r="G1710" t="s">
        <v>2247</v>
      </c>
      <c r="H1710" t="s">
        <v>170</v>
      </c>
      <c r="I1710" t="s">
        <v>1709</v>
      </c>
      <c r="J1710" s="99">
        <v>4.3680951999999999E-3</v>
      </c>
      <c r="K1710" t="s">
        <v>2751</v>
      </c>
      <c r="L1710" t="e">
        <v>#N/A</v>
      </c>
      <c r="M1710" t="e">
        <f t="shared" si="26"/>
        <v>#N/A</v>
      </c>
    </row>
    <row r="1711" spans="1:13" x14ac:dyDescent="0.25">
      <c r="A1711">
        <v>3</v>
      </c>
      <c r="B1711" t="s">
        <v>2707</v>
      </c>
      <c r="C1711" t="s">
        <v>2715</v>
      </c>
      <c r="D1711" t="s">
        <v>2281</v>
      </c>
      <c r="E1711" t="s">
        <v>2442</v>
      </c>
      <c r="G1711" t="s">
        <v>2717</v>
      </c>
      <c r="H1711" t="s">
        <v>170</v>
      </c>
      <c r="I1711" t="s">
        <v>1705</v>
      </c>
      <c r="J1711" s="99">
        <v>0.16048333710000001</v>
      </c>
      <c r="K1711" t="s">
        <v>2752</v>
      </c>
      <c r="L1711" t="e">
        <v>#N/A</v>
      </c>
      <c r="M1711" t="e">
        <f t="shared" si="26"/>
        <v>#N/A</v>
      </c>
    </row>
    <row r="1712" spans="1:13" x14ac:dyDescent="0.25">
      <c r="A1712">
        <v>3</v>
      </c>
      <c r="B1712" t="s">
        <v>2707</v>
      </c>
      <c r="C1712" t="s">
        <v>2715</v>
      </c>
      <c r="D1712" t="s">
        <v>2281</v>
      </c>
      <c r="E1712" t="s">
        <v>2442</v>
      </c>
      <c r="G1712" t="s">
        <v>2717</v>
      </c>
      <c r="H1712" t="s">
        <v>170</v>
      </c>
      <c r="I1712" t="s">
        <v>1707</v>
      </c>
      <c r="J1712" s="99">
        <v>0.15374885720000001</v>
      </c>
      <c r="K1712" t="s">
        <v>2752</v>
      </c>
      <c r="L1712" t="e">
        <v>#N/A</v>
      </c>
      <c r="M1712" t="e">
        <f t="shared" si="26"/>
        <v>#N/A</v>
      </c>
    </row>
    <row r="1713" spans="1:13" x14ac:dyDescent="0.25">
      <c r="A1713">
        <v>3</v>
      </c>
      <c r="B1713" t="s">
        <v>2707</v>
      </c>
      <c r="C1713" t="s">
        <v>2715</v>
      </c>
      <c r="D1713" t="s">
        <v>2281</v>
      </c>
      <c r="E1713" t="s">
        <v>2442</v>
      </c>
      <c r="G1713" t="s">
        <v>2717</v>
      </c>
      <c r="H1713" t="s">
        <v>170</v>
      </c>
      <c r="I1713" t="s">
        <v>1708</v>
      </c>
      <c r="J1713" s="99">
        <v>2.0442377000000002E-3</v>
      </c>
      <c r="K1713" t="s">
        <v>2752</v>
      </c>
      <c r="L1713" t="e">
        <v>#N/A</v>
      </c>
      <c r="M1713" t="e">
        <f t="shared" si="26"/>
        <v>#N/A</v>
      </c>
    </row>
    <row r="1714" spans="1:13" x14ac:dyDescent="0.25">
      <c r="A1714">
        <v>3</v>
      </c>
      <c r="B1714" t="s">
        <v>2707</v>
      </c>
      <c r="C1714" t="s">
        <v>2715</v>
      </c>
      <c r="D1714" t="s">
        <v>2281</v>
      </c>
      <c r="E1714" t="s">
        <v>2442</v>
      </c>
      <c r="G1714" t="s">
        <v>2717</v>
      </c>
      <c r="H1714" t="s">
        <v>170</v>
      </c>
      <c r="I1714" t="s">
        <v>1709</v>
      </c>
      <c r="J1714" s="99">
        <v>4.6902421999999999E-3</v>
      </c>
      <c r="K1714" t="s">
        <v>2752</v>
      </c>
      <c r="L1714" t="e">
        <v>#N/A</v>
      </c>
      <c r="M1714" t="e">
        <f t="shared" si="26"/>
        <v>#N/A</v>
      </c>
    </row>
    <row r="1715" spans="1:13" x14ac:dyDescent="0.25">
      <c r="A1715">
        <v>3</v>
      </c>
      <c r="B1715" t="s">
        <v>2707</v>
      </c>
      <c r="C1715" t="s">
        <v>2715</v>
      </c>
      <c r="D1715" t="s">
        <v>2281</v>
      </c>
      <c r="E1715" t="s">
        <v>2442</v>
      </c>
      <c r="G1715" t="s">
        <v>2719</v>
      </c>
      <c r="H1715" t="s">
        <v>170</v>
      </c>
      <c r="I1715" t="s">
        <v>1705</v>
      </c>
      <c r="J1715" s="99">
        <v>0.21653106829999999</v>
      </c>
      <c r="K1715" t="s">
        <v>2753</v>
      </c>
      <c r="L1715" t="s">
        <v>1616</v>
      </c>
      <c r="M1715" t="str">
        <f t="shared" si="26"/>
        <v>CO₂-eFreight_NZ_2p-10_2000</v>
      </c>
    </row>
    <row r="1716" spans="1:13" x14ac:dyDescent="0.25">
      <c r="A1716">
        <v>3</v>
      </c>
      <c r="B1716" t="s">
        <v>2707</v>
      </c>
      <c r="C1716" t="s">
        <v>2715</v>
      </c>
      <c r="D1716" t="s">
        <v>2281</v>
      </c>
      <c r="E1716" t="s">
        <v>2442</v>
      </c>
      <c r="G1716" t="s">
        <v>2719</v>
      </c>
      <c r="H1716" t="s">
        <v>170</v>
      </c>
      <c r="I1716" t="s">
        <v>1707</v>
      </c>
      <c r="J1716" s="99">
        <v>0.2074446164</v>
      </c>
      <c r="K1716" t="s">
        <v>2753</v>
      </c>
      <c r="L1716" t="s">
        <v>1616</v>
      </c>
      <c r="M1716" t="str">
        <f t="shared" si="26"/>
        <v>CO₂Freight_NZ_2p-10_2000</v>
      </c>
    </row>
    <row r="1717" spans="1:13" x14ac:dyDescent="0.25">
      <c r="A1717">
        <v>3</v>
      </c>
      <c r="B1717" t="s">
        <v>2707</v>
      </c>
      <c r="C1717" t="s">
        <v>2715</v>
      </c>
      <c r="D1717" t="s">
        <v>2281</v>
      </c>
      <c r="E1717" t="s">
        <v>2442</v>
      </c>
      <c r="G1717" t="s">
        <v>2719</v>
      </c>
      <c r="H1717" t="s">
        <v>170</v>
      </c>
      <c r="I1717" t="s">
        <v>1708</v>
      </c>
      <c r="J1717" s="99">
        <v>2.758174E-3</v>
      </c>
      <c r="K1717" t="s">
        <v>2753</v>
      </c>
      <c r="L1717" t="s">
        <v>1616</v>
      </c>
      <c r="M1717" t="str">
        <f t="shared" si="26"/>
        <v>CH₄Freight_NZ_2p-10_2000</v>
      </c>
    </row>
    <row r="1718" spans="1:13" x14ac:dyDescent="0.25">
      <c r="A1718">
        <v>3</v>
      </c>
      <c r="B1718" t="s">
        <v>2707</v>
      </c>
      <c r="C1718" t="s">
        <v>2715</v>
      </c>
      <c r="D1718" t="s">
        <v>2281</v>
      </c>
      <c r="E1718" t="s">
        <v>2442</v>
      </c>
      <c r="G1718" t="s">
        <v>2719</v>
      </c>
      <c r="H1718" t="s">
        <v>170</v>
      </c>
      <c r="I1718" t="s">
        <v>1709</v>
      </c>
      <c r="J1718" s="99">
        <v>6.3282779000000001E-3</v>
      </c>
      <c r="K1718" t="s">
        <v>2753</v>
      </c>
      <c r="L1718" t="s">
        <v>1616</v>
      </c>
      <c r="M1718" t="str">
        <f t="shared" si="26"/>
        <v>N₂OFreight_NZ_2p-10_2000</v>
      </c>
    </row>
    <row r="1719" spans="1:13" x14ac:dyDescent="0.25">
      <c r="A1719">
        <v>3</v>
      </c>
      <c r="B1719" t="s">
        <v>2707</v>
      </c>
      <c r="C1719" t="s">
        <v>2715</v>
      </c>
      <c r="D1719" t="s">
        <v>2281</v>
      </c>
      <c r="E1719" t="s">
        <v>2442</v>
      </c>
      <c r="G1719" t="s">
        <v>2721</v>
      </c>
      <c r="H1719" t="s">
        <v>170</v>
      </c>
      <c r="I1719" t="s">
        <v>1705</v>
      </c>
      <c r="J1719" s="99">
        <v>0.22904839499999999</v>
      </c>
      <c r="K1719" t="s">
        <v>2754</v>
      </c>
      <c r="L1719" t="s">
        <v>1540</v>
      </c>
      <c r="M1719" t="str">
        <f t="shared" si="26"/>
        <v>CO₂-eFreight_NZ_2p-10_3000</v>
      </c>
    </row>
    <row r="1720" spans="1:13" x14ac:dyDescent="0.25">
      <c r="A1720">
        <v>3</v>
      </c>
      <c r="B1720" t="s">
        <v>2707</v>
      </c>
      <c r="C1720" t="s">
        <v>2715</v>
      </c>
      <c r="D1720" t="s">
        <v>2281</v>
      </c>
      <c r="E1720" t="s">
        <v>2442</v>
      </c>
      <c r="G1720" t="s">
        <v>2721</v>
      </c>
      <c r="H1720" t="s">
        <v>170</v>
      </c>
      <c r="I1720" t="s">
        <v>1707</v>
      </c>
      <c r="J1720" s="99">
        <v>0.2194366693</v>
      </c>
      <c r="K1720" t="s">
        <v>2754</v>
      </c>
      <c r="L1720" t="s">
        <v>1540</v>
      </c>
      <c r="M1720" t="str">
        <f t="shared" si="26"/>
        <v>CO₂Freight_NZ_2p-10_3000</v>
      </c>
    </row>
    <row r="1721" spans="1:13" x14ac:dyDescent="0.25">
      <c r="A1721">
        <v>3</v>
      </c>
      <c r="B1721" t="s">
        <v>2707</v>
      </c>
      <c r="C1721" t="s">
        <v>2715</v>
      </c>
      <c r="D1721" t="s">
        <v>2281</v>
      </c>
      <c r="E1721" t="s">
        <v>2442</v>
      </c>
      <c r="G1721" t="s">
        <v>2721</v>
      </c>
      <c r="H1721" t="s">
        <v>170</v>
      </c>
      <c r="I1721" t="s">
        <v>1708</v>
      </c>
      <c r="J1721" s="99">
        <v>2.9176197E-3</v>
      </c>
      <c r="K1721" t="s">
        <v>2754</v>
      </c>
      <c r="L1721" t="s">
        <v>1540</v>
      </c>
      <c r="M1721" t="str">
        <f t="shared" si="26"/>
        <v>CH₄Freight_NZ_2p-10_3000</v>
      </c>
    </row>
    <row r="1722" spans="1:13" x14ac:dyDescent="0.25">
      <c r="A1722">
        <v>3</v>
      </c>
      <c r="B1722" t="s">
        <v>2707</v>
      </c>
      <c r="C1722" t="s">
        <v>2715</v>
      </c>
      <c r="D1722" t="s">
        <v>2281</v>
      </c>
      <c r="E1722" t="s">
        <v>2442</v>
      </c>
      <c r="G1722" t="s">
        <v>2721</v>
      </c>
      <c r="H1722" t="s">
        <v>170</v>
      </c>
      <c r="I1722" t="s">
        <v>1709</v>
      </c>
      <c r="J1722" s="99">
        <v>6.6941059000000004E-3</v>
      </c>
      <c r="K1722" t="s">
        <v>2754</v>
      </c>
      <c r="L1722" t="s">
        <v>1540</v>
      </c>
      <c r="M1722" t="str">
        <f t="shared" si="26"/>
        <v>N₂OFreight_NZ_2p-10_3000</v>
      </c>
    </row>
    <row r="1723" spans="1:13" x14ac:dyDescent="0.25">
      <c r="A1723">
        <v>3</v>
      </c>
      <c r="B1723" t="s">
        <v>2707</v>
      </c>
      <c r="C1723" t="s">
        <v>2715</v>
      </c>
      <c r="D1723" t="s">
        <v>2281</v>
      </c>
      <c r="E1723" t="s">
        <v>2442</v>
      </c>
      <c r="G1723" t="s">
        <v>2255</v>
      </c>
      <c r="H1723" t="s">
        <v>170</v>
      </c>
      <c r="I1723" t="s">
        <v>1705</v>
      </c>
      <c r="J1723" s="99">
        <v>0.26155607910000001</v>
      </c>
      <c r="K1723" t="s">
        <v>2755</v>
      </c>
      <c r="L1723" t="e">
        <v>#N/A</v>
      </c>
      <c r="M1723" t="e">
        <f t="shared" si="26"/>
        <v>#N/A</v>
      </c>
    </row>
    <row r="1724" spans="1:13" x14ac:dyDescent="0.25">
      <c r="A1724">
        <v>3</v>
      </c>
      <c r="B1724" t="s">
        <v>2707</v>
      </c>
      <c r="C1724" t="s">
        <v>2715</v>
      </c>
      <c r="D1724" t="s">
        <v>2281</v>
      </c>
      <c r="E1724" t="s">
        <v>2442</v>
      </c>
      <c r="G1724" t="s">
        <v>2255</v>
      </c>
      <c r="H1724" t="s">
        <v>170</v>
      </c>
      <c r="I1724" t="s">
        <v>1707</v>
      </c>
      <c r="J1724" s="99">
        <v>0.2505802097</v>
      </c>
      <c r="K1724" t="s">
        <v>2755</v>
      </c>
      <c r="L1724" t="e">
        <v>#N/A</v>
      </c>
      <c r="M1724" t="e">
        <f t="shared" si="26"/>
        <v>#N/A</v>
      </c>
    </row>
    <row r="1725" spans="1:13" x14ac:dyDescent="0.25">
      <c r="A1725">
        <v>3</v>
      </c>
      <c r="B1725" t="s">
        <v>2707</v>
      </c>
      <c r="C1725" t="s">
        <v>2715</v>
      </c>
      <c r="D1725" t="s">
        <v>2281</v>
      </c>
      <c r="E1725" t="s">
        <v>2442</v>
      </c>
      <c r="G1725" t="s">
        <v>2255</v>
      </c>
      <c r="H1725" t="s">
        <v>170</v>
      </c>
      <c r="I1725" t="s">
        <v>1708</v>
      </c>
      <c r="J1725" s="99">
        <v>3.3317028E-3</v>
      </c>
      <c r="K1725" t="s">
        <v>2755</v>
      </c>
      <c r="L1725" t="e">
        <v>#N/A</v>
      </c>
      <c r="M1725" t="e">
        <f t="shared" si="26"/>
        <v>#N/A</v>
      </c>
    </row>
    <row r="1726" spans="1:13" x14ac:dyDescent="0.25">
      <c r="A1726">
        <v>3</v>
      </c>
      <c r="B1726" t="s">
        <v>2707</v>
      </c>
      <c r="C1726" t="s">
        <v>2715</v>
      </c>
      <c r="D1726" t="s">
        <v>2281</v>
      </c>
      <c r="E1726" t="s">
        <v>2442</v>
      </c>
      <c r="G1726" t="s">
        <v>2255</v>
      </c>
      <c r="H1726" t="s">
        <v>170</v>
      </c>
      <c r="I1726" t="s">
        <v>1709</v>
      </c>
      <c r="J1726" s="99">
        <v>7.6441666000000002E-3</v>
      </c>
      <c r="K1726" t="s">
        <v>2755</v>
      </c>
      <c r="L1726" t="e">
        <v>#N/A</v>
      </c>
      <c r="M1726" t="e">
        <f t="shared" si="26"/>
        <v>#N/A</v>
      </c>
    </row>
    <row r="1727" spans="1:13" x14ac:dyDescent="0.25">
      <c r="A1727">
        <v>3</v>
      </c>
      <c r="B1727" t="s">
        <v>2707</v>
      </c>
      <c r="C1727" t="s">
        <v>2715</v>
      </c>
      <c r="D1727" t="s">
        <v>2281</v>
      </c>
      <c r="E1727" t="s">
        <v>2444</v>
      </c>
      <c r="G1727" t="s">
        <v>2247</v>
      </c>
      <c r="H1727" t="s">
        <v>170</v>
      </c>
      <c r="I1727" t="s">
        <v>1705</v>
      </c>
      <c r="J1727" s="99">
        <v>0.17680374139999999</v>
      </c>
      <c r="K1727" t="s">
        <v>2756</v>
      </c>
      <c r="L1727" t="e">
        <v>#N/A</v>
      </c>
      <c r="M1727" t="e">
        <f t="shared" si="26"/>
        <v>#N/A</v>
      </c>
    </row>
    <row r="1728" spans="1:13" x14ac:dyDescent="0.25">
      <c r="A1728">
        <v>3</v>
      </c>
      <c r="B1728" t="s">
        <v>2707</v>
      </c>
      <c r="C1728" t="s">
        <v>2715</v>
      </c>
      <c r="D1728" t="s">
        <v>2281</v>
      </c>
      <c r="E1728" t="s">
        <v>2444</v>
      </c>
      <c r="G1728" t="s">
        <v>2247</v>
      </c>
      <c r="H1728" t="s">
        <v>170</v>
      </c>
      <c r="I1728" t="s">
        <v>1707</v>
      </c>
      <c r="J1728" s="99">
        <v>0.17407315039999999</v>
      </c>
      <c r="K1728" t="s">
        <v>2756</v>
      </c>
      <c r="L1728" t="e">
        <v>#N/A</v>
      </c>
      <c r="M1728" t="e">
        <f t="shared" si="26"/>
        <v>#N/A</v>
      </c>
    </row>
    <row r="1729" spans="1:13" x14ac:dyDescent="0.25">
      <c r="A1729">
        <v>3</v>
      </c>
      <c r="B1729" t="s">
        <v>2707</v>
      </c>
      <c r="C1729" t="s">
        <v>2715</v>
      </c>
      <c r="D1729" t="s">
        <v>2281</v>
      </c>
      <c r="E1729" t="s">
        <v>2444</v>
      </c>
      <c r="G1729" t="s">
        <v>2247</v>
      </c>
      <c r="H1729" t="s">
        <v>170</v>
      </c>
      <c r="I1729" t="s">
        <v>1708</v>
      </c>
      <c r="J1729" s="99">
        <v>2.6094379999999997E-4</v>
      </c>
      <c r="K1729" t="s">
        <v>2756</v>
      </c>
      <c r="L1729" t="e">
        <v>#N/A</v>
      </c>
      <c r="M1729" t="e">
        <f t="shared" si="26"/>
        <v>#N/A</v>
      </c>
    </row>
    <row r="1730" spans="1:13" x14ac:dyDescent="0.25">
      <c r="A1730">
        <v>3</v>
      </c>
      <c r="B1730" t="s">
        <v>2707</v>
      </c>
      <c r="C1730" t="s">
        <v>2715</v>
      </c>
      <c r="D1730" t="s">
        <v>2281</v>
      </c>
      <c r="E1730" t="s">
        <v>2444</v>
      </c>
      <c r="G1730" t="s">
        <v>2247</v>
      </c>
      <c r="H1730" t="s">
        <v>170</v>
      </c>
      <c r="I1730" t="s">
        <v>1709</v>
      </c>
      <c r="J1730" s="99">
        <v>2.4696471000000002E-3</v>
      </c>
      <c r="K1730" t="s">
        <v>2756</v>
      </c>
      <c r="L1730" t="e">
        <v>#N/A</v>
      </c>
      <c r="M1730" t="e">
        <f t="shared" si="26"/>
        <v>#N/A</v>
      </c>
    </row>
    <row r="1731" spans="1:13" x14ac:dyDescent="0.25">
      <c r="A1731">
        <v>3</v>
      </c>
      <c r="B1731" t="s">
        <v>2707</v>
      </c>
      <c r="C1731" t="s">
        <v>2715</v>
      </c>
      <c r="D1731" t="s">
        <v>2281</v>
      </c>
      <c r="E1731" t="s">
        <v>2444</v>
      </c>
      <c r="G1731" t="s">
        <v>2717</v>
      </c>
      <c r="H1731" t="s">
        <v>170</v>
      </c>
      <c r="I1731" t="s">
        <v>1705</v>
      </c>
      <c r="J1731" s="99">
        <v>0.17014067869999999</v>
      </c>
      <c r="K1731" t="s">
        <v>2757</v>
      </c>
      <c r="L1731" t="e">
        <v>#N/A</v>
      </c>
      <c r="M1731" t="e">
        <f t="shared" ref="M1731:M1794" si="27">I1731&amp;L1731</f>
        <v>#N/A</v>
      </c>
    </row>
    <row r="1732" spans="1:13" x14ac:dyDescent="0.25">
      <c r="A1732">
        <v>3</v>
      </c>
      <c r="B1732" t="s">
        <v>2707</v>
      </c>
      <c r="C1732" t="s">
        <v>2715</v>
      </c>
      <c r="D1732" t="s">
        <v>2281</v>
      </c>
      <c r="E1732" t="s">
        <v>2444</v>
      </c>
      <c r="G1732" t="s">
        <v>2717</v>
      </c>
      <c r="H1732" t="s">
        <v>170</v>
      </c>
      <c r="I1732" t="s">
        <v>1707</v>
      </c>
      <c r="J1732" s="99">
        <v>0.1675129934</v>
      </c>
      <c r="K1732" t="s">
        <v>2757</v>
      </c>
      <c r="L1732" t="e">
        <v>#N/A</v>
      </c>
      <c r="M1732" t="e">
        <f t="shared" si="27"/>
        <v>#N/A</v>
      </c>
    </row>
    <row r="1733" spans="1:13" x14ac:dyDescent="0.25">
      <c r="A1733">
        <v>3</v>
      </c>
      <c r="B1733" t="s">
        <v>2707</v>
      </c>
      <c r="C1733" t="s">
        <v>2715</v>
      </c>
      <c r="D1733" t="s">
        <v>2281</v>
      </c>
      <c r="E1733" t="s">
        <v>2444</v>
      </c>
      <c r="G1733" t="s">
        <v>2717</v>
      </c>
      <c r="H1733" t="s">
        <v>170</v>
      </c>
      <c r="I1733" t="s">
        <v>1708</v>
      </c>
      <c r="J1733" s="99">
        <v>2.5110989999999999E-4</v>
      </c>
      <c r="K1733" t="s">
        <v>2757</v>
      </c>
      <c r="L1733" t="e">
        <v>#N/A</v>
      </c>
      <c r="M1733" t="e">
        <f t="shared" si="27"/>
        <v>#N/A</v>
      </c>
    </row>
    <row r="1734" spans="1:13" x14ac:dyDescent="0.25">
      <c r="A1734">
        <v>3</v>
      </c>
      <c r="B1734" t="s">
        <v>2707</v>
      </c>
      <c r="C1734" t="s">
        <v>2715</v>
      </c>
      <c r="D1734" t="s">
        <v>2281</v>
      </c>
      <c r="E1734" t="s">
        <v>2444</v>
      </c>
      <c r="G1734" t="s">
        <v>2717</v>
      </c>
      <c r="H1734" t="s">
        <v>170</v>
      </c>
      <c r="I1734" t="s">
        <v>1709</v>
      </c>
      <c r="J1734" s="99">
        <v>2.3765754999999999E-3</v>
      </c>
      <c r="K1734" t="s">
        <v>2757</v>
      </c>
      <c r="L1734" t="e">
        <v>#N/A</v>
      </c>
      <c r="M1734" t="e">
        <f t="shared" si="27"/>
        <v>#N/A</v>
      </c>
    </row>
    <row r="1735" spans="1:13" x14ac:dyDescent="0.25">
      <c r="A1735">
        <v>3</v>
      </c>
      <c r="B1735" t="s">
        <v>2707</v>
      </c>
      <c r="C1735" t="s">
        <v>2715</v>
      </c>
      <c r="D1735" t="s">
        <v>2281</v>
      </c>
      <c r="E1735" t="s">
        <v>2444</v>
      </c>
      <c r="G1735" t="s">
        <v>2719</v>
      </c>
      <c r="H1735" t="s">
        <v>170</v>
      </c>
      <c r="I1735" t="s">
        <v>1705</v>
      </c>
      <c r="J1735" s="99">
        <v>0.2264944807</v>
      </c>
      <c r="K1735" t="s">
        <v>2758</v>
      </c>
      <c r="L1735" t="s">
        <v>1616</v>
      </c>
      <c r="M1735" t="str">
        <f t="shared" si="27"/>
        <v>CO₂-eFreight_NZ_2p-10_2000</v>
      </c>
    </row>
    <row r="1736" spans="1:13" x14ac:dyDescent="0.25">
      <c r="A1736">
        <v>3</v>
      </c>
      <c r="B1736" t="s">
        <v>2707</v>
      </c>
      <c r="C1736" t="s">
        <v>2715</v>
      </c>
      <c r="D1736" t="s">
        <v>2281</v>
      </c>
      <c r="E1736" t="s">
        <v>2444</v>
      </c>
      <c r="G1736" t="s">
        <v>2719</v>
      </c>
      <c r="H1736" t="s">
        <v>170</v>
      </c>
      <c r="I1736" t="s">
        <v>1707</v>
      </c>
      <c r="J1736" s="99">
        <v>0.22299645639999999</v>
      </c>
      <c r="K1736" t="s">
        <v>2758</v>
      </c>
      <c r="L1736" t="s">
        <v>1616</v>
      </c>
      <c r="M1736" t="str">
        <f t="shared" si="27"/>
        <v>CO₂Freight_NZ_2p-10_2000</v>
      </c>
    </row>
    <row r="1737" spans="1:13" x14ac:dyDescent="0.25">
      <c r="A1737">
        <v>3</v>
      </c>
      <c r="B1737" t="s">
        <v>2707</v>
      </c>
      <c r="C1737" t="s">
        <v>2715</v>
      </c>
      <c r="D1737" t="s">
        <v>2281</v>
      </c>
      <c r="E1737" t="s">
        <v>2444</v>
      </c>
      <c r="G1737" t="s">
        <v>2719</v>
      </c>
      <c r="H1737" t="s">
        <v>170</v>
      </c>
      <c r="I1737" t="s">
        <v>1708</v>
      </c>
      <c r="J1737" s="99">
        <v>3.342822E-4</v>
      </c>
      <c r="K1737" t="s">
        <v>2758</v>
      </c>
      <c r="L1737" t="s">
        <v>1616</v>
      </c>
      <c r="M1737" t="str">
        <f t="shared" si="27"/>
        <v>CH₄Freight_NZ_2p-10_2000</v>
      </c>
    </row>
    <row r="1738" spans="1:13" x14ac:dyDescent="0.25">
      <c r="A1738">
        <v>3</v>
      </c>
      <c r="B1738" t="s">
        <v>2707</v>
      </c>
      <c r="C1738" t="s">
        <v>2715</v>
      </c>
      <c r="D1738" t="s">
        <v>2281</v>
      </c>
      <c r="E1738" t="s">
        <v>2444</v>
      </c>
      <c r="G1738" t="s">
        <v>2719</v>
      </c>
      <c r="H1738" t="s">
        <v>170</v>
      </c>
      <c r="I1738" t="s">
        <v>1709</v>
      </c>
      <c r="J1738" s="99">
        <v>3.1637420999999998E-3</v>
      </c>
      <c r="K1738" t="s">
        <v>2758</v>
      </c>
      <c r="L1738" t="s">
        <v>1616</v>
      </c>
      <c r="M1738" t="str">
        <f t="shared" si="27"/>
        <v>N₂OFreight_NZ_2p-10_2000</v>
      </c>
    </row>
    <row r="1739" spans="1:13" x14ac:dyDescent="0.25">
      <c r="A1739">
        <v>3</v>
      </c>
      <c r="B1739" t="s">
        <v>2707</v>
      </c>
      <c r="C1739" t="s">
        <v>2715</v>
      </c>
      <c r="D1739" t="s">
        <v>2281</v>
      </c>
      <c r="E1739" t="s">
        <v>2444</v>
      </c>
      <c r="G1739" t="s">
        <v>2721</v>
      </c>
      <c r="H1739" t="s">
        <v>170</v>
      </c>
      <c r="I1739" t="s">
        <v>1705</v>
      </c>
      <c r="J1739" s="99">
        <v>0.2428602685</v>
      </c>
      <c r="K1739" t="s">
        <v>2759</v>
      </c>
      <c r="L1739" t="s">
        <v>1540</v>
      </c>
      <c r="M1739" t="str">
        <f t="shared" si="27"/>
        <v>CO₂-eFreight_NZ_2p-10_3000</v>
      </c>
    </row>
    <row r="1740" spans="1:13" x14ac:dyDescent="0.25">
      <c r="A1740">
        <v>3</v>
      </c>
      <c r="B1740" t="s">
        <v>2707</v>
      </c>
      <c r="C1740" t="s">
        <v>2715</v>
      </c>
      <c r="D1740" t="s">
        <v>2281</v>
      </c>
      <c r="E1740" t="s">
        <v>2444</v>
      </c>
      <c r="G1740" t="s">
        <v>2721</v>
      </c>
      <c r="H1740" t="s">
        <v>170</v>
      </c>
      <c r="I1740" t="s">
        <v>1707</v>
      </c>
      <c r="J1740" s="99">
        <v>0.23910948779999999</v>
      </c>
      <c r="K1740" t="s">
        <v>2759</v>
      </c>
      <c r="L1740" t="s">
        <v>1540</v>
      </c>
      <c r="M1740" t="str">
        <f t="shared" si="27"/>
        <v>CO₂Freight_NZ_2p-10_3000</v>
      </c>
    </row>
    <row r="1741" spans="1:13" x14ac:dyDescent="0.25">
      <c r="A1741">
        <v>3</v>
      </c>
      <c r="B1741" t="s">
        <v>2707</v>
      </c>
      <c r="C1741" t="s">
        <v>2715</v>
      </c>
      <c r="D1741" t="s">
        <v>2281</v>
      </c>
      <c r="E1741" t="s">
        <v>2444</v>
      </c>
      <c r="G1741" t="s">
        <v>2721</v>
      </c>
      <c r="H1741" t="s">
        <v>170</v>
      </c>
      <c r="I1741" t="s">
        <v>1708</v>
      </c>
      <c r="J1741" s="99">
        <v>3.5843639999999998E-4</v>
      </c>
      <c r="K1741" t="s">
        <v>2759</v>
      </c>
      <c r="L1741" t="s">
        <v>1540</v>
      </c>
      <c r="M1741" t="str">
        <f t="shared" si="27"/>
        <v>CH₄Freight_NZ_2p-10_3000</v>
      </c>
    </row>
    <row r="1742" spans="1:13" x14ac:dyDescent="0.25">
      <c r="A1742">
        <v>3</v>
      </c>
      <c r="B1742" t="s">
        <v>2707</v>
      </c>
      <c r="C1742" t="s">
        <v>2715</v>
      </c>
      <c r="D1742" t="s">
        <v>2281</v>
      </c>
      <c r="E1742" t="s">
        <v>2444</v>
      </c>
      <c r="G1742" t="s">
        <v>2721</v>
      </c>
      <c r="H1742" t="s">
        <v>170</v>
      </c>
      <c r="I1742" t="s">
        <v>1709</v>
      </c>
      <c r="J1742" s="99">
        <v>3.3923442999999999E-3</v>
      </c>
      <c r="K1742" t="s">
        <v>2759</v>
      </c>
      <c r="L1742" t="s">
        <v>1540</v>
      </c>
      <c r="M1742" t="str">
        <f t="shared" si="27"/>
        <v>N₂OFreight_NZ_2p-10_3000</v>
      </c>
    </row>
    <row r="1743" spans="1:13" x14ac:dyDescent="0.25">
      <c r="A1743">
        <v>3</v>
      </c>
      <c r="B1743" t="s">
        <v>2707</v>
      </c>
      <c r="C1743" t="s">
        <v>2715</v>
      </c>
      <c r="D1743" t="s">
        <v>2281</v>
      </c>
      <c r="E1743" t="s">
        <v>2444</v>
      </c>
      <c r="G1743" t="s">
        <v>2255</v>
      </c>
      <c r="H1743" t="s">
        <v>170</v>
      </c>
      <c r="I1743" t="s">
        <v>1705</v>
      </c>
      <c r="J1743" s="99">
        <v>0.24591661640000001</v>
      </c>
      <c r="K1743" t="s">
        <v>2760</v>
      </c>
      <c r="L1743" t="e">
        <v>#N/A</v>
      </c>
      <c r="M1743" t="e">
        <f t="shared" si="27"/>
        <v>#N/A</v>
      </c>
    </row>
    <row r="1744" spans="1:13" x14ac:dyDescent="0.25">
      <c r="A1744">
        <v>3</v>
      </c>
      <c r="B1744" t="s">
        <v>2707</v>
      </c>
      <c r="C1744" t="s">
        <v>2715</v>
      </c>
      <c r="D1744" t="s">
        <v>2281</v>
      </c>
      <c r="E1744" t="s">
        <v>2444</v>
      </c>
      <c r="G1744" t="s">
        <v>2255</v>
      </c>
      <c r="H1744" t="s">
        <v>170</v>
      </c>
      <c r="I1744" t="s">
        <v>1707</v>
      </c>
      <c r="J1744" s="99">
        <v>0.24211863289999999</v>
      </c>
      <c r="K1744" t="s">
        <v>2760</v>
      </c>
      <c r="L1744" t="e">
        <v>#N/A</v>
      </c>
      <c r="M1744" t="e">
        <f t="shared" si="27"/>
        <v>#N/A</v>
      </c>
    </row>
    <row r="1745" spans="1:13" x14ac:dyDescent="0.25">
      <c r="A1745">
        <v>3</v>
      </c>
      <c r="B1745" t="s">
        <v>2707</v>
      </c>
      <c r="C1745" t="s">
        <v>2715</v>
      </c>
      <c r="D1745" t="s">
        <v>2281</v>
      </c>
      <c r="E1745" t="s">
        <v>2444</v>
      </c>
      <c r="G1745" t="s">
        <v>2255</v>
      </c>
      <c r="H1745" t="s">
        <v>170</v>
      </c>
      <c r="I1745" t="s">
        <v>1708</v>
      </c>
      <c r="J1745" s="99">
        <v>3.6294719999999998E-4</v>
      </c>
      <c r="K1745" t="s">
        <v>2760</v>
      </c>
      <c r="L1745" t="e">
        <v>#N/A</v>
      </c>
      <c r="M1745" t="e">
        <f t="shared" si="27"/>
        <v>#N/A</v>
      </c>
    </row>
    <row r="1746" spans="1:13" x14ac:dyDescent="0.25">
      <c r="A1746">
        <v>3</v>
      </c>
      <c r="B1746" t="s">
        <v>2707</v>
      </c>
      <c r="C1746" t="s">
        <v>2715</v>
      </c>
      <c r="D1746" t="s">
        <v>2281</v>
      </c>
      <c r="E1746" t="s">
        <v>2444</v>
      </c>
      <c r="G1746" t="s">
        <v>2255</v>
      </c>
      <c r="H1746" t="s">
        <v>170</v>
      </c>
      <c r="I1746" t="s">
        <v>1709</v>
      </c>
      <c r="J1746" s="99">
        <v>3.4350362999999999E-3</v>
      </c>
      <c r="K1746" t="s">
        <v>2760</v>
      </c>
      <c r="L1746" t="e">
        <v>#N/A</v>
      </c>
      <c r="M1746" t="e">
        <f t="shared" si="27"/>
        <v>#N/A</v>
      </c>
    </row>
    <row r="1747" spans="1:13" x14ac:dyDescent="0.25">
      <c r="A1747">
        <v>3</v>
      </c>
      <c r="B1747" t="s">
        <v>2707</v>
      </c>
      <c r="C1747" t="s">
        <v>2715</v>
      </c>
      <c r="D1747" t="s">
        <v>2281</v>
      </c>
      <c r="E1747" t="s">
        <v>2302</v>
      </c>
      <c r="G1747" t="s">
        <v>2247</v>
      </c>
      <c r="H1747" t="s">
        <v>170</v>
      </c>
      <c r="I1747" t="s">
        <v>1705</v>
      </c>
      <c r="J1747" s="99">
        <v>7.8217722700000006E-2</v>
      </c>
      <c r="K1747" t="s">
        <v>2761</v>
      </c>
      <c r="L1747" t="e">
        <v>#N/A</v>
      </c>
      <c r="M1747" t="e">
        <f t="shared" si="27"/>
        <v>#N/A</v>
      </c>
    </row>
    <row r="1748" spans="1:13" x14ac:dyDescent="0.25">
      <c r="A1748">
        <v>3</v>
      </c>
      <c r="B1748" t="s">
        <v>2707</v>
      </c>
      <c r="C1748" t="s">
        <v>2715</v>
      </c>
      <c r="D1748" t="s">
        <v>2281</v>
      </c>
      <c r="E1748" t="s">
        <v>2302</v>
      </c>
      <c r="G1748" t="s">
        <v>2247</v>
      </c>
      <c r="H1748" t="s">
        <v>170</v>
      </c>
      <c r="I1748" t="s">
        <v>1707</v>
      </c>
      <c r="J1748" s="99">
        <v>7.49354151E-2</v>
      </c>
      <c r="K1748" t="s">
        <v>2761</v>
      </c>
      <c r="L1748" t="e">
        <v>#N/A</v>
      </c>
      <c r="M1748" t="e">
        <f t="shared" si="27"/>
        <v>#N/A</v>
      </c>
    </row>
    <row r="1749" spans="1:13" x14ac:dyDescent="0.25">
      <c r="A1749">
        <v>3</v>
      </c>
      <c r="B1749" t="s">
        <v>2707</v>
      </c>
      <c r="C1749" t="s">
        <v>2715</v>
      </c>
      <c r="D1749" t="s">
        <v>2281</v>
      </c>
      <c r="E1749" t="s">
        <v>2302</v>
      </c>
      <c r="G1749" t="s">
        <v>2247</v>
      </c>
      <c r="H1749" t="s">
        <v>170</v>
      </c>
      <c r="I1749" t="s">
        <v>1708</v>
      </c>
      <c r="J1749" s="99">
        <v>9.9633779999999997E-4</v>
      </c>
      <c r="K1749" t="s">
        <v>2761</v>
      </c>
      <c r="L1749" t="e">
        <v>#N/A</v>
      </c>
      <c r="M1749" t="e">
        <f t="shared" si="27"/>
        <v>#N/A</v>
      </c>
    </row>
    <row r="1750" spans="1:13" x14ac:dyDescent="0.25">
      <c r="A1750">
        <v>3</v>
      </c>
      <c r="B1750" t="s">
        <v>2707</v>
      </c>
      <c r="C1750" t="s">
        <v>2715</v>
      </c>
      <c r="D1750" t="s">
        <v>2281</v>
      </c>
      <c r="E1750" t="s">
        <v>2302</v>
      </c>
      <c r="G1750" t="s">
        <v>2247</v>
      </c>
      <c r="H1750" t="s">
        <v>170</v>
      </c>
      <c r="I1750" t="s">
        <v>1709</v>
      </c>
      <c r="J1750" s="99">
        <v>2.2859697999999999E-3</v>
      </c>
      <c r="K1750" t="s">
        <v>2761</v>
      </c>
      <c r="L1750" t="e">
        <v>#N/A</v>
      </c>
      <c r="M1750" t="e">
        <f t="shared" si="27"/>
        <v>#N/A</v>
      </c>
    </row>
    <row r="1751" spans="1:13" x14ac:dyDescent="0.25">
      <c r="A1751">
        <v>3</v>
      </c>
      <c r="B1751" t="s">
        <v>2707</v>
      </c>
      <c r="C1751" t="s">
        <v>2715</v>
      </c>
      <c r="D1751" t="s">
        <v>2281</v>
      </c>
      <c r="E1751" t="s">
        <v>2302</v>
      </c>
      <c r="G1751" t="s">
        <v>2717</v>
      </c>
      <c r="H1751" t="s">
        <v>170</v>
      </c>
      <c r="I1751" t="s">
        <v>1705</v>
      </c>
      <c r="J1751" s="99">
        <v>8.3986279699999999E-2</v>
      </c>
      <c r="K1751" t="s">
        <v>2762</v>
      </c>
      <c r="L1751" t="e">
        <v>#N/A</v>
      </c>
      <c r="M1751" t="e">
        <f t="shared" si="27"/>
        <v>#N/A</v>
      </c>
    </row>
    <row r="1752" spans="1:13" x14ac:dyDescent="0.25">
      <c r="A1752">
        <v>3</v>
      </c>
      <c r="B1752" t="s">
        <v>2707</v>
      </c>
      <c r="C1752" t="s">
        <v>2715</v>
      </c>
      <c r="D1752" t="s">
        <v>2281</v>
      </c>
      <c r="E1752" t="s">
        <v>2302</v>
      </c>
      <c r="G1752" t="s">
        <v>2717</v>
      </c>
      <c r="H1752" t="s">
        <v>170</v>
      </c>
      <c r="I1752" t="s">
        <v>1707</v>
      </c>
      <c r="J1752" s="99">
        <v>8.0461901899999994E-2</v>
      </c>
      <c r="K1752" t="s">
        <v>2762</v>
      </c>
      <c r="L1752" t="e">
        <v>#N/A</v>
      </c>
      <c r="M1752" t="e">
        <f t="shared" si="27"/>
        <v>#N/A</v>
      </c>
    </row>
    <row r="1753" spans="1:13" x14ac:dyDescent="0.25">
      <c r="A1753">
        <v>3</v>
      </c>
      <c r="B1753" t="s">
        <v>2707</v>
      </c>
      <c r="C1753" t="s">
        <v>2715</v>
      </c>
      <c r="D1753" t="s">
        <v>2281</v>
      </c>
      <c r="E1753" t="s">
        <v>2302</v>
      </c>
      <c r="G1753" t="s">
        <v>2717</v>
      </c>
      <c r="H1753" t="s">
        <v>170</v>
      </c>
      <c r="I1753" t="s">
        <v>1708</v>
      </c>
      <c r="J1753" s="99">
        <v>1.0698177000000001E-3</v>
      </c>
      <c r="K1753" t="s">
        <v>2762</v>
      </c>
      <c r="L1753" t="e">
        <v>#N/A</v>
      </c>
      <c r="M1753" t="e">
        <f t="shared" si="27"/>
        <v>#N/A</v>
      </c>
    </row>
    <row r="1754" spans="1:13" x14ac:dyDescent="0.25">
      <c r="A1754">
        <v>3</v>
      </c>
      <c r="B1754" t="s">
        <v>2707</v>
      </c>
      <c r="C1754" t="s">
        <v>2715</v>
      </c>
      <c r="D1754" t="s">
        <v>2281</v>
      </c>
      <c r="E1754" t="s">
        <v>2302</v>
      </c>
      <c r="G1754" t="s">
        <v>2717</v>
      </c>
      <c r="H1754" t="s">
        <v>170</v>
      </c>
      <c r="I1754" t="s">
        <v>1709</v>
      </c>
      <c r="J1754" s="99">
        <v>2.4545601000000002E-3</v>
      </c>
      <c r="K1754" t="s">
        <v>2762</v>
      </c>
      <c r="L1754" t="e">
        <v>#N/A</v>
      </c>
      <c r="M1754" t="e">
        <f t="shared" si="27"/>
        <v>#N/A</v>
      </c>
    </row>
    <row r="1755" spans="1:13" x14ac:dyDescent="0.25">
      <c r="A1755">
        <v>3</v>
      </c>
      <c r="B1755" t="s">
        <v>2707</v>
      </c>
      <c r="C1755" t="s">
        <v>2715</v>
      </c>
      <c r="D1755" t="s">
        <v>2281</v>
      </c>
      <c r="E1755" t="s">
        <v>2302</v>
      </c>
      <c r="G1755" t="s">
        <v>2719</v>
      </c>
      <c r="H1755" t="s">
        <v>170</v>
      </c>
      <c r="I1755" t="s">
        <v>1705</v>
      </c>
      <c r="J1755" s="99">
        <v>0.1133179258</v>
      </c>
      <c r="K1755" t="s">
        <v>2763</v>
      </c>
      <c r="L1755" t="s">
        <v>1616</v>
      </c>
      <c r="M1755" t="str">
        <f t="shared" si="27"/>
        <v>CO₂-eFreight_NZ_2p-10_2000</v>
      </c>
    </row>
    <row r="1756" spans="1:13" x14ac:dyDescent="0.25">
      <c r="A1756">
        <v>3</v>
      </c>
      <c r="B1756" t="s">
        <v>2707</v>
      </c>
      <c r="C1756" t="s">
        <v>2715</v>
      </c>
      <c r="D1756" t="s">
        <v>2281</v>
      </c>
      <c r="E1756" t="s">
        <v>2302</v>
      </c>
      <c r="G1756" t="s">
        <v>2719</v>
      </c>
      <c r="H1756" t="s">
        <v>170</v>
      </c>
      <c r="I1756" t="s">
        <v>1707</v>
      </c>
      <c r="J1756" s="99">
        <v>0.1085626826</v>
      </c>
      <c r="K1756" t="s">
        <v>2763</v>
      </c>
      <c r="L1756" t="s">
        <v>1616</v>
      </c>
      <c r="M1756" t="str">
        <f t="shared" si="27"/>
        <v>CO₂Freight_NZ_2p-10_2000</v>
      </c>
    </row>
    <row r="1757" spans="1:13" x14ac:dyDescent="0.25">
      <c r="A1757">
        <v>3</v>
      </c>
      <c r="B1757" t="s">
        <v>2707</v>
      </c>
      <c r="C1757" t="s">
        <v>2715</v>
      </c>
      <c r="D1757" t="s">
        <v>2281</v>
      </c>
      <c r="E1757" t="s">
        <v>2302</v>
      </c>
      <c r="G1757" t="s">
        <v>2719</v>
      </c>
      <c r="H1757" t="s">
        <v>170</v>
      </c>
      <c r="I1757" t="s">
        <v>1708</v>
      </c>
      <c r="J1757" s="99">
        <v>1.4434444E-3</v>
      </c>
      <c r="K1757" t="s">
        <v>2763</v>
      </c>
      <c r="L1757" t="s">
        <v>1616</v>
      </c>
      <c r="M1757" t="str">
        <f t="shared" si="27"/>
        <v>CH₄Freight_NZ_2p-10_2000</v>
      </c>
    </row>
    <row r="1758" spans="1:13" x14ac:dyDescent="0.25">
      <c r="A1758">
        <v>3</v>
      </c>
      <c r="B1758" t="s">
        <v>2707</v>
      </c>
      <c r="C1758" t="s">
        <v>2715</v>
      </c>
      <c r="D1758" t="s">
        <v>2281</v>
      </c>
      <c r="E1758" t="s">
        <v>2302</v>
      </c>
      <c r="G1758" t="s">
        <v>2719</v>
      </c>
      <c r="H1758" t="s">
        <v>170</v>
      </c>
      <c r="I1758" t="s">
        <v>1709</v>
      </c>
      <c r="J1758" s="99">
        <v>3.3117988000000002E-3</v>
      </c>
      <c r="K1758" t="s">
        <v>2763</v>
      </c>
      <c r="L1758" t="s">
        <v>1616</v>
      </c>
      <c r="M1758" t="str">
        <f t="shared" si="27"/>
        <v>N₂OFreight_NZ_2p-10_2000</v>
      </c>
    </row>
    <row r="1759" spans="1:13" x14ac:dyDescent="0.25">
      <c r="A1759">
        <v>3</v>
      </c>
      <c r="B1759" t="s">
        <v>2707</v>
      </c>
      <c r="C1759" t="s">
        <v>2715</v>
      </c>
      <c r="D1759" t="s">
        <v>2281</v>
      </c>
      <c r="E1759" t="s">
        <v>2302</v>
      </c>
      <c r="G1759" t="s">
        <v>2721</v>
      </c>
      <c r="H1759" t="s">
        <v>170</v>
      </c>
      <c r="I1759" t="s">
        <v>1705</v>
      </c>
      <c r="J1759" s="99">
        <v>0.11986866</v>
      </c>
      <c r="K1759" t="s">
        <v>2764</v>
      </c>
      <c r="L1759" t="s">
        <v>1540</v>
      </c>
      <c r="M1759" t="str">
        <f t="shared" si="27"/>
        <v>CO₂-eFreight_NZ_2p-10_3000</v>
      </c>
    </row>
    <row r="1760" spans="1:13" x14ac:dyDescent="0.25">
      <c r="A1760">
        <v>3</v>
      </c>
      <c r="B1760" t="s">
        <v>2707</v>
      </c>
      <c r="C1760" t="s">
        <v>2715</v>
      </c>
      <c r="D1760" t="s">
        <v>2281</v>
      </c>
      <c r="E1760" t="s">
        <v>2302</v>
      </c>
      <c r="G1760" t="s">
        <v>2721</v>
      </c>
      <c r="H1760" t="s">
        <v>170</v>
      </c>
      <c r="I1760" t="s">
        <v>1707</v>
      </c>
      <c r="J1760" s="99">
        <v>0.11483852360000001</v>
      </c>
      <c r="K1760" t="s">
        <v>2764</v>
      </c>
      <c r="L1760" t="s">
        <v>1540</v>
      </c>
      <c r="M1760" t="str">
        <f t="shared" si="27"/>
        <v>CO₂Freight_NZ_2p-10_3000</v>
      </c>
    </row>
    <row r="1761" spans="1:13" x14ac:dyDescent="0.25">
      <c r="A1761">
        <v>3</v>
      </c>
      <c r="B1761" t="s">
        <v>2707</v>
      </c>
      <c r="C1761" t="s">
        <v>2715</v>
      </c>
      <c r="D1761" t="s">
        <v>2281</v>
      </c>
      <c r="E1761" t="s">
        <v>2302</v>
      </c>
      <c r="G1761" t="s">
        <v>2721</v>
      </c>
      <c r="H1761" t="s">
        <v>170</v>
      </c>
      <c r="I1761" t="s">
        <v>1708</v>
      </c>
      <c r="J1761" s="99">
        <v>1.5268877E-3</v>
      </c>
      <c r="K1761" t="s">
        <v>2764</v>
      </c>
      <c r="L1761" t="s">
        <v>1540</v>
      </c>
      <c r="M1761" t="str">
        <f t="shared" si="27"/>
        <v>CH₄Freight_NZ_2p-10_3000</v>
      </c>
    </row>
    <row r="1762" spans="1:13" x14ac:dyDescent="0.25">
      <c r="A1762">
        <v>3</v>
      </c>
      <c r="B1762" t="s">
        <v>2707</v>
      </c>
      <c r="C1762" t="s">
        <v>2715</v>
      </c>
      <c r="D1762" t="s">
        <v>2281</v>
      </c>
      <c r="E1762" t="s">
        <v>2302</v>
      </c>
      <c r="G1762" t="s">
        <v>2721</v>
      </c>
      <c r="H1762" t="s">
        <v>170</v>
      </c>
      <c r="I1762" t="s">
        <v>1709</v>
      </c>
      <c r="J1762" s="99">
        <v>3.5032487999999999E-3</v>
      </c>
      <c r="K1762" t="s">
        <v>2764</v>
      </c>
      <c r="L1762" t="s">
        <v>1540</v>
      </c>
      <c r="M1762" t="str">
        <f t="shared" si="27"/>
        <v>N₂OFreight_NZ_2p-10_3000</v>
      </c>
    </row>
    <row r="1763" spans="1:13" x14ac:dyDescent="0.25">
      <c r="A1763">
        <v>3</v>
      </c>
      <c r="B1763" t="s">
        <v>2707</v>
      </c>
      <c r="C1763" t="s">
        <v>2715</v>
      </c>
      <c r="D1763" t="s">
        <v>2281</v>
      </c>
      <c r="E1763" t="s">
        <v>2302</v>
      </c>
      <c r="G1763" t="s">
        <v>2255</v>
      </c>
      <c r="H1763" t="s">
        <v>170</v>
      </c>
      <c r="I1763" t="s">
        <v>1705</v>
      </c>
      <c r="J1763" s="99">
        <v>0.1368810147</v>
      </c>
      <c r="K1763" t="s">
        <v>2765</v>
      </c>
      <c r="L1763" t="e">
        <v>#N/A</v>
      </c>
      <c r="M1763" t="e">
        <f t="shared" si="27"/>
        <v>#N/A</v>
      </c>
    </row>
    <row r="1764" spans="1:13" x14ac:dyDescent="0.25">
      <c r="A1764">
        <v>3</v>
      </c>
      <c r="B1764" t="s">
        <v>2707</v>
      </c>
      <c r="C1764" t="s">
        <v>2715</v>
      </c>
      <c r="D1764" t="s">
        <v>2281</v>
      </c>
      <c r="E1764" t="s">
        <v>2302</v>
      </c>
      <c r="G1764" t="s">
        <v>2255</v>
      </c>
      <c r="H1764" t="s">
        <v>170</v>
      </c>
      <c r="I1764" t="s">
        <v>1707</v>
      </c>
      <c r="J1764" s="99">
        <v>0.13113697639999999</v>
      </c>
      <c r="K1764" t="s">
        <v>2765</v>
      </c>
      <c r="L1764" t="e">
        <v>#N/A</v>
      </c>
      <c r="M1764" t="e">
        <f t="shared" si="27"/>
        <v>#N/A</v>
      </c>
    </row>
    <row r="1765" spans="1:13" x14ac:dyDescent="0.25">
      <c r="A1765">
        <v>3</v>
      </c>
      <c r="B1765" t="s">
        <v>2707</v>
      </c>
      <c r="C1765" t="s">
        <v>2715</v>
      </c>
      <c r="D1765" t="s">
        <v>2281</v>
      </c>
      <c r="E1765" t="s">
        <v>2302</v>
      </c>
      <c r="G1765" t="s">
        <v>2255</v>
      </c>
      <c r="H1765" t="s">
        <v>170</v>
      </c>
      <c r="I1765" t="s">
        <v>1708</v>
      </c>
      <c r="J1765" s="99">
        <v>1.7435911000000001E-3</v>
      </c>
      <c r="K1765" t="s">
        <v>2765</v>
      </c>
      <c r="L1765" t="e">
        <v>#N/A</v>
      </c>
      <c r="M1765" t="e">
        <f t="shared" si="27"/>
        <v>#N/A</v>
      </c>
    </row>
    <row r="1766" spans="1:13" x14ac:dyDescent="0.25">
      <c r="A1766">
        <v>3</v>
      </c>
      <c r="B1766" t="s">
        <v>2707</v>
      </c>
      <c r="C1766" t="s">
        <v>2715</v>
      </c>
      <c r="D1766" t="s">
        <v>2281</v>
      </c>
      <c r="E1766" t="s">
        <v>2302</v>
      </c>
      <c r="G1766" t="s">
        <v>2255</v>
      </c>
      <c r="H1766" t="s">
        <v>170</v>
      </c>
      <c r="I1766" t="s">
        <v>1709</v>
      </c>
      <c r="J1766" s="99">
        <v>4.0004471999999999E-3</v>
      </c>
      <c r="K1766" t="s">
        <v>2765</v>
      </c>
      <c r="L1766" t="e">
        <v>#N/A</v>
      </c>
      <c r="M1766" t="e">
        <f t="shared" si="27"/>
        <v>#N/A</v>
      </c>
    </row>
    <row r="1767" spans="1:13" x14ac:dyDescent="0.25">
      <c r="A1767">
        <v>3</v>
      </c>
      <c r="B1767" t="s">
        <v>2707</v>
      </c>
      <c r="C1767" t="s">
        <v>2715</v>
      </c>
      <c r="D1767" t="s">
        <v>2281</v>
      </c>
      <c r="E1767" t="s">
        <v>2308</v>
      </c>
      <c r="G1767" t="s">
        <v>2247</v>
      </c>
      <c r="H1767" t="s">
        <v>170</v>
      </c>
      <c r="I1767" t="s">
        <v>1705</v>
      </c>
      <c r="J1767" s="99">
        <v>1.0974701E-2</v>
      </c>
      <c r="K1767" t="s">
        <v>2766</v>
      </c>
      <c r="L1767" t="e">
        <v>#N/A</v>
      </c>
      <c r="M1767" t="e">
        <f t="shared" si="27"/>
        <v>#N/A</v>
      </c>
    </row>
    <row r="1768" spans="1:13" x14ac:dyDescent="0.25">
      <c r="A1768">
        <v>3</v>
      </c>
      <c r="B1768" t="s">
        <v>2707</v>
      </c>
      <c r="C1768" t="s">
        <v>2715</v>
      </c>
      <c r="D1768" t="s">
        <v>2281</v>
      </c>
      <c r="E1768" t="s">
        <v>2308</v>
      </c>
      <c r="G1768" t="s">
        <v>2247</v>
      </c>
      <c r="H1768" t="s">
        <v>170</v>
      </c>
      <c r="I1768" t="s">
        <v>1707</v>
      </c>
      <c r="J1768" s="99">
        <v>1.0657798E-2</v>
      </c>
      <c r="K1768" t="s">
        <v>2766</v>
      </c>
      <c r="L1768" t="e">
        <v>#N/A</v>
      </c>
      <c r="M1768" t="e">
        <f t="shared" si="27"/>
        <v>#N/A</v>
      </c>
    </row>
    <row r="1769" spans="1:13" x14ac:dyDescent="0.25">
      <c r="A1769">
        <v>3</v>
      </c>
      <c r="B1769" t="s">
        <v>2707</v>
      </c>
      <c r="C1769" t="s">
        <v>2715</v>
      </c>
      <c r="D1769" t="s">
        <v>2281</v>
      </c>
      <c r="E1769" t="s">
        <v>2308</v>
      </c>
      <c r="G1769" t="s">
        <v>2247</v>
      </c>
      <c r="H1769" t="s">
        <v>170</v>
      </c>
      <c r="I1769" t="s">
        <v>1708</v>
      </c>
      <c r="J1769" s="99">
        <v>2.9633280000000001E-4</v>
      </c>
      <c r="K1769" t="s">
        <v>2766</v>
      </c>
      <c r="L1769" t="e">
        <v>#N/A</v>
      </c>
      <c r="M1769" t="e">
        <f t="shared" si="27"/>
        <v>#N/A</v>
      </c>
    </row>
    <row r="1770" spans="1:13" x14ac:dyDescent="0.25">
      <c r="A1770">
        <v>3</v>
      </c>
      <c r="B1770" t="s">
        <v>2707</v>
      </c>
      <c r="C1770" t="s">
        <v>2715</v>
      </c>
      <c r="D1770" t="s">
        <v>2281</v>
      </c>
      <c r="E1770" t="s">
        <v>2308</v>
      </c>
      <c r="G1770" t="s">
        <v>2247</v>
      </c>
      <c r="H1770" t="s">
        <v>170</v>
      </c>
      <c r="I1770" t="s">
        <v>1709</v>
      </c>
      <c r="J1770" s="99">
        <v>2.0570199999999998E-5</v>
      </c>
      <c r="K1770" t="s">
        <v>2766</v>
      </c>
      <c r="L1770" t="e">
        <v>#N/A</v>
      </c>
      <c r="M1770" t="e">
        <f t="shared" si="27"/>
        <v>#N/A</v>
      </c>
    </row>
    <row r="1771" spans="1:13" x14ac:dyDescent="0.25">
      <c r="A1771">
        <v>3</v>
      </c>
      <c r="B1771" t="s">
        <v>2707</v>
      </c>
      <c r="C1771" t="s">
        <v>2715</v>
      </c>
      <c r="D1771" t="s">
        <v>2281</v>
      </c>
      <c r="E1771" t="s">
        <v>2308</v>
      </c>
      <c r="G1771" t="s">
        <v>2717</v>
      </c>
      <c r="H1771" t="s">
        <v>170</v>
      </c>
      <c r="I1771" t="s">
        <v>1705</v>
      </c>
      <c r="J1771" s="99">
        <v>1.1784085200000001E-2</v>
      </c>
      <c r="K1771" t="s">
        <v>2767</v>
      </c>
      <c r="L1771" t="e">
        <v>#N/A</v>
      </c>
      <c r="M1771" t="e">
        <f t="shared" si="27"/>
        <v>#N/A</v>
      </c>
    </row>
    <row r="1772" spans="1:13" x14ac:dyDescent="0.25">
      <c r="A1772">
        <v>3</v>
      </c>
      <c r="B1772" t="s">
        <v>2707</v>
      </c>
      <c r="C1772" t="s">
        <v>2715</v>
      </c>
      <c r="D1772" t="s">
        <v>2281</v>
      </c>
      <c r="E1772" t="s">
        <v>2308</v>
      </c>
      <c r="G1772" t="s">
        <v>2717</v>
      </c>
      <c r="H1772" t="s">
        <v>170</v>
      </c>
      <c r="I1772" t="s">
        <v>1707</v>
      </c>
      <c r="J1772" s="99">
        <v>1.14438106E-2</v>
      </c>
      <c r="K1772" t="s">
        <v>2767</v>
      </c>
      <c r="L1772" t="e">
        <v>#N/A</v>
      </c>
      <c r="M1772" t="e">
        <f t="shared" si="27"/>
        <v>#N/A</v>
      </c>
    </row>
    <row r="1773" spans="1:13" x14ac:dyDescent="0.25">
      <c r="A1773">
        <v>3</v>
      </c>
      <c r="B1773" t="s">
        <v>2707</v>
      </c>
      <c r="C1773" t="s">
        <v>2715</v>
      </c>
      <c r="D1773" t="s">
        <v>2281</v>
      </c>
      <c r="E1773" t="s">
        <v>2308</v>
      </c>
      <c r="G1773" t="s">
        <v>2717</v>
      </c>
      <c r="H1773" t="s">
        <v>170</v>
      </c>
      <c r="I1773" t="s">
        <v>1708</v>
      </c>
      <c r="J1773" s="99">
        <v>3.1818740000000002E-4</v>
      </c>
      <c r="K1773" t="s">
        <v>2767</v>
      </c>
      <c r="L1773" t="e">
        <v>#N/A</v>
      </c>
      <c r="M1773" t="e">
        <f t="shared" si="27"/>
        <v>#N/A</v>
      </c>
    </row>
    <row r="1774" spans="1:13" x14ac:dyDescent="0.25">
      <c r="A1774">
        <v>3</v>
      </c>
      <c r="B1774" t="s">
        <v>2707</v>
      </c>
      <c r="C1774" t="s">
        <v>2715</v>
      </c>
      <c r="D1774" t="s">
        <v>2281</v>
      </c>
      <c r="E1774" t="s">
        <v>2308</v>
      </c>
      <c r="G1774" t="s">
        <v>2717</v>
      </c>
      <c r="H1774" t="s">
        <v>170</v>
      </c>
      <c r="I1774" t="s">
        <v>1709</v>
      </c>
      <c r="J1774" s="99">
        <v>2.2087200000000001E-5</v>
      </c>
      <c r="K1774" t="s">
        <v>2767</v>
      </c>
      <c r="L1774" t="e">
        <v>#N/A</v>
      </c>
      <c r="M1774" t="e">
        <f t="shared" si="27"/>
        <v>#N/A</v>
      </c>
    </row>
    <row r="1775" spans="1:13" x14ac:dyDescent="0.25">
      <c r="A1775">
        <v>3</v>
      </c>
      <c r="B1775" t="s">
        <v>2707</v>
      </c>
      <c r="C1775" t="s">
        <v>2715</v>
      </c>
      <c r="D1775" t="s">
        <v>2281</v>
      </c>
      <c r="E1775" t="s">
        <v>2308</v>
      </c>
      <c r="G1775" t="s">
        <v>2719</v>
      </c>
      <c r="H1775" t="s">
        <v>170</v>
      </c>
      <c r="I1775" t="s">
        <v>1705</v>
      </c>
      <c r="J1775" s="99">
        <v>1.3332306299999999E-2</v>
      </c>
      <c r="K1775" t="s">
        <v>2768</v>
      </c>
      <c r="L1775" t="s">
        <v>1616</v>
      </c>
      <c r="M1775" t="str">
        <f t="shared" si="27"/>
        <v>CO₂-eFreight_NZ_2p-10_2000</v>
      </c>
    </row>
    <row r="1776" spans="1:13" x14ac:dyDescent="0.25">
      <c r="A1776">
        <v>3</v>
      </c>
      <c r="B1776" t="s">
        <v>2707</v>
      </c>
      <c r="C1776" t="s">
        <v>2715</v>
      </c>
      <c r="D1776" t="s">
        <v>2281</v>
      </c>
      <c r="E1776" t="s">
        <v>2308</v>
      </c>
      <c r="G1776" t="s">
        <v>2719</v>
      </c>
      <c r="H1776" t="s">
        <v>170</v>
      </c>
      <c r="I1776" t="s">
        <v>1707</v>
      </c>
      <c r="J1776" s="99">
        <v>1.29473256E-2</v>
      </c>
      <c r="K1776" t="s">
        <v>2768</v>
      </c>
      <c r="L1776" t="s">
        <v>1616</v>
      </c>
      <c r="M1776" t="str">
        <f t="shared" si="27"/>
        <v>CO₂Freight_NZ_2p-10_2000</v>
      </c>
    </row>
    <row r="1777" spans="1:13" x14ac:dyDescent="0.25">
      <c r="A1777">
        <v>3</v>
      </c>
      <c r="B1777" t="s">
        <v>2707</v>
      </c>
      <c r="C1777" t="s">
        <v>2715</v>
      </c>
      <c r="D1777" t="s">
        <v>2281</v>
      </c>
      <c r="E1777" t="s">
        <v>2308</v>
      </c>
      <c r="G1777" t="s">
        <v>2719</v>
      </c>
      <c r="H1777" t="s">
        <v>170</v>
      </c>
      <c r="I1777" t="s">
        <v>1708</v>
      </c>
      <c r="J1777" s="99">
        <v>3.5999159999999998E-4</v>
      </c>
      <c r="K1777" t="s">
        <v>2768</v>
      </c>
      <c r="L1777" t="s">
        <v>1616</v>
      </c>
      <c r="M1777" t="str">
        <f t="shared" si="27"/>
        <v>CH₄Freight_NZ_2p-10_2000</v>
      </c>
    </row>
    <row r="1778" spans="1:13" x14ac:dyDescent="0.25">
      <c r="A1778">
        <v>3</v>
      </c>
      <c r="B1778" t="s">
        <v>2707</v>
      </c>
      <c r="C1778" t="s">
        <v>2715</v>
      </c>
      <c r="D1778" t="s">
        <v>2281</v>
      </c>
      <c r="E1778" t="s">
        <v>2308</v>
      </c>
      <c r="G1778" t="s">
        <v>2719</v>
      </c>
      <c r="H1778" t="s">
        <v>170</v>
      </c>
      <c r="I1778" t="s">
        <v>1709</v>
      </c>
      <c r="J1778" s="99">
        <v>2.4989100000000001E-5</v>
      </c>
      <c r="K1778" t="s">
        <v>2768</v>
      </c>
      <c r="L1778" t="s">
        <v>1616</v>
      </c>
      <c r="M1778" t="str">
        <f t="shared" si="27"/>
        <v>N₂OFreight_NZ_2p-10_2000</v>
      </c>
    </row>
    <row r="1779" spans="1:13" x14ac:dyDescent="0.25">
      <c r="A1779">
        <v>3</v>
      </c>
      <c r="B1779" t="s">
        <v>2707</v>
      </c>
      <c r="C1779" t="s">
        <v>2715</v>
      </c>
      <c r="D1779" t="s">
        <v>2281</v>
      </c>
      <c r="E1779" t="s">
        <v>2308</v>
      </c>
      <c r="G1779" t="s">
        <v>2721</v>
      </c>
      <c r="H1779" t="s">
        <v>170</v>
      </c>
      <c r="I1779" t="s">
        <v>1705</v>
      </c>
      <c r="J1779" s="99">
        <v>1.6420467500000001E-2</v>
      </c>
      <c r="K1779" t="s">
        <v>2769</v>
      </c>
      <c r="L1779" t="s">
        <v>1540</v>
      </c>
      <c r="M1779" t="str">
        <f t="shared" si="27"/>
        <v>CO₂-eFreight_NZ_2p-10_3000</v>
      </c>
    </row>
    <row r="1780" spans="1:13" x14ac:dyDescent="0.25">
      <c r="A1780">
        <v>3</v>
      </c>
      <c r="B1780" t="s">
        <v>2707</v>
      </c>
      <c r="C1780" t="s">
        <v>2715</v>
      </c>
      <c r="D1780" t="s">
        <v>2281</v>
      </c>
      <c r="E1780" t="s">
        <v>2308</v>
      </c>
      <c r="G1780" t="s">
        <v>2721</v>
      </c>
      <c r="H1780" t="s">
        <v>170</v>
      </c>
      <c r="I1780" t="s">
        <v>1707</v>
      </c>
      <c r="J1780" s="99">
        <v>1.5946313699999999E-2</v>
      </c>
      <c r="K1780" t="s">
        <v>2769</v>
      </c>
      <c r="L1780" t="s">
        <v>1540</v>
      </c>
      <c r="M1780" t="str">
        <f t="shared" si="27"/>
        <v>CO₂Freight_NZ_2p-10_3000</v>
      </c>
    </row>
    <row r="1781" spans="1:13" x14ac:dyDescent="0.25">
      <c r="A1781">
        <v>3</v>
      </c>
      <c r="B1781" t="s">
        <v>2707</v>
      </c>
      <c r="C1781" t="s">
        <v>2715</v>
      </c>
      <c r="D1781" t="s">
        <v>2281</v>
      </c>
      <c r="E1781" t="s">
        <v>2308</v>
      </c>
      <c r="G1781" t="s">
        <v>2721</v>
      </c>
      <c r="H1781" t="s">
        <v>170</v>
      </c>
      <c r="I1781" t="s">
        <v>1708</v>
      </c>
      <c r="J1781" s="99">
        <v>4.4337640000000002E-4</v>
      </c>
      <c r="K1781" t="s">
        <v>2769</v>
      </c>
      <c r="L1781" t="s">
        <v>1540</v>
      </c>
      <c r="M1781" t="str">
        <f t="shared" si="27"/>
        <v>CH₄Freight_NZ_2p-10_3000</v>
      </c>
    </row>
    <row r="1782" spans="1:13" x14ac:dyDescent="0.25">
      <c r="A1782">
        <v>3</v>
      </c>
      <c r="B1782" t="s">
        <v>2707</v>
      </c>
      <c r="C1782" t="s">
        <v>2715</v>
      </c>
      <c r="D1782" t="s">
        <v>2281</v>
      </c>
      <c r="E1782" t="s">
        <v>2308</v>
      </c>
      <c r="G1782" t="s">
        <v>2721</v>
      </c>
      <c r="H1782" t="s">
        <v>170</v>
      </c>
      <c r="I1782" t="s">
        <v>1709</v>
      </c>
      <c r="J1782" s="99">
        <v>3.0777400000000001E-5</v>
      </c>
      <c r="K1782" t="s">
        <v>2769</v>
      </c>
      <c r="L1782" t="s">
        <v>1540</v>
      </c>
      <c r="M1782" t="str">
        <f t="shared" si="27"/>
        <v>N₂OFreight_NZ_2p-10_3000</v>
      </c>
    </row>
    <row r="1783" spans="1:13" x14ac:dyDescent="0.25">
      <c r="A1783">
        <v>3</v>
      </c>
      <c r="B1783" t="s">
        <v>2707</v>
      </c>
      <c r="C1783" t="s">
        <v>2715</v>
      </c>
      <c r="D1783" t="s">
        <v>2281</v>
      </c>
      <c r="E1783" t="s">
        <v>2308</v>
      </c>
      <c r="G1783" t="s">
        <v>2255</v>
      </c>
      <c r="H1783" t="s">
        <v>170</v>
      </c>
      <c r="I1783" t="s">
        <v>1705</v>
      </c>
      <c r="J1783" s="99">
        <v>1.9194515200000001E-2</v>
      </c>
      <c r="K1783" t="s">
        <v>2770</v>
      </c>
      <c r="L1783" t="e">
        <v>#N/A</v>
      </c>
      <c r="M1783" t="e">
        <f t="shared" si="27"/>
        <v>#N/A</v>
      </c>
    </row>
    <row r="1784" spans="1:13" x14ac:dyDescent="0.25">
      <c r="A1784">
        <v>3</v>
      </c>
      <c r="B1784" t="s">
        <v>2707</v>
      </c>
      <c r="C1784" t="s">
        <v>2715</v>
      </c>
      <c r="D1784" t="s">
        <v>2281</v>
      </c>
      <c r="E1784" t="s">
        <v>2308</v>
      </c>
      <c r="G1784" t="s">
        <v>2255</v>
      </c>
      <c r="H1784" t="s">
        <v>170</v>
      </c>
      <c r="I1784" t="s">
        <v>1707</v>
      </c>
      <c r="J1784" s="99">
        <v>1.8640258600000001E-2</v>
      </c>
      <c r="K1784" t="s">
        <v>2770</v>
      </c>
      <c r="L1784" t="e">
        <v>#N/A</v>
      </c>
      <c r="M1784" t="e">
        <f t="shared" si="27"/>
        <v>#N/A</v>
      </c>
    </row>
    <row r="1785" spans="1:13" x14ac:dyDescent="0.25">
      <c r="A1785">
        <v>3</v>
      </c>
      <c r="B1785" t="s">
        <v>2707</v>
      </c>
      <c r="C1785" t="s">
        <v>2715</v>
      </c>
      <c r="D1785" t="s">
        <v>2281</v>
      </c>
      <c r="E1785" t="s">
        <v>2308</v>
      </c>
      <c r="G1785" t="s">
        <v>2255</v>
      </c>
      <c r="H1785" t="s">
        <v>170</v>
      </c>
      <c r="I1785" t="s">
        <v>1708</v>
      </c>
      <c r="J1785" s="99">
        <v>5.1827969999999998E-4</v>
      </c>
      <c r="K1785" t="s">
        <v>2770</v>
      </c>
      <c r="L1785" t="e">
        <v>#N/A</v>
      </c>
      <c r="M1785" t="e">
        <f t="shared" si="27"/>
        <v>#N/A</v>
      </c>
    </row>
    <row r="1786" spans="1:13" x14ac:dyDescent="0.25">
      <c r="A1786">
        <v>3</v>
      </c>
      <c r="B1786" t="s">
        <v>2707</v>
      </c>
      <c r="C1786" t="s">
        <v>2715</v>
      </c>
      <c r="D1786" t="s">
        <v>2281</v>
      </c>
      <c r="E1786" t="s">
        <v>2308</v>
      </c>
      <c r="G1786" t="s">
        <v>2255</v>
      </c>
      <c r="H1786" t="s">
        <v>170</v>
      </c>
      <c r="I1786" t="s">
        <v>1709</v>
      </c>
      <c r="J1786" s="99">
        <v>3.5976799999999997E-5</v>
      </c>
      <c r="K1786" t="s">
        <v>2770</v>
      </c>
      <c r="L1786" t="e">
        <v>#N/A</v>
      </c>
      <c r="M1786" t="e">
        <f t="shared" si="27"/>
        <v>#N/A</v>
      </c>
    </row>
    <row r="1787" spans="1:13" x14ac:dyDescent="0.25">
      <c r="A1787">
        <v>3</v>
      </c>
      <c r="B1787" t="s">
        <v>2707</v>
      </c>
      <c r="C1787" t="s">
        <v>2715</v>
      </c>
      <c r="D1787" t="s">
        <v>2281</v>
      </c>
      <c r="E1787" t="s">
        <v>2314</v>
      </c>
      <c r="G1787" t="s">
        <v>2247</v>
      </c>
      <c r="H1787" t="s">
        <v>170</v>
      </c>
      <c r="I1787" t="s">
        <v>1705</v>
      </c>
      <c r="J1787" s="99">
        <v>9.2527291400000003E-2</v>
      </c>
      <c r="K1787" t="s">
        <v>2771</v>
      </c>
      <c r="L1787" t="e">
        <v>#N/A</v>
      </c>
      <c r="M1787" t="e">
        <f t="shared" si="27"/>
        <v>#N/A</v>
      </c>
    </row>
    <row r="1788" spans="1:13" x14ac:dyDescent="0.25">
      <c r="A1788">
        <v>3</v>
      </c>
      <c r="B1788" t="s">
        <v>2707</v>
      </c>
      <c r="C1788" t="s">
        <v>2715</v>
      </c>
      <c r="D1788" t="s">
        <v>2281</v>
      </c>
      <c r="E1788" t="s">
        <v>2314</v>
      </c>
      <c r="G1788" t="s">
        <v>2247</v>
      </c>
      <c r="H1788" t="s">
        <v>170</v>
      </c>
      <c r="I1788" t="s">
        <v>1707</v>
      </c>
      <c r="J1788" s="99">
        <v>9.1098282099999997E-2</v>
      </c>
      <c r="K1788" t="s">
        <v>2771</v>
      </c>
      <c r="L1788" t="e">
        <v>#N/A</v>
      </c>
      <c r="M1788" t="e">
        <f t="shared" si="27"/>
        <v>#N/A</v>
      </c>
    </row>
    <row r="1789" spans="1:13" x14ac:dyDescent="0.25">
      <c r="A1789">
        <v>3</v>
      </c>
      <c r="B1789" t="s">
        <v>2707</v>
      </c>
      <c r="C1789" t="s">
        <v>2715</v>
      </c>
      <c r="D1789" t="s">
        <v>2281</v>
      </c>
      <c r="E1789" t="s">
        <v>2314</v>
      </c>
      <c r="G1789" t="s">
        <v>2247</v>
      </c>
      <c r="H1789" t="s">
        <v>170</v>
      </c>
      <c r="I1789" t="s">
        <v>1708</v>
      </c>
      <c r="J1789" s="99">
        <v>1.3656059999999999E-4</v>
      </c>
      <c r="K1789" t="s">
        <v>2771</v>
      </c>
      <c r="L1789" t="e">
        <v>#N/A</v>
      </c>
      <c r="M1789" t="e">
        <f t="shared" si="27"/>
        <v>#N/A</v>
      </c>
    </row>
    <row r="1790" spans="1:13" x14ac:dyDescent="0.25">
      <c r="A1790">
        <v>3</v>
      </c>
      <c r="B1790" t="s">
        <v>2707</v>
      </c>
      <c r="C1790" t="s">
        <v>2715</v>
      </c>
      <c r="D1790" t="s">
        <v>2281</v>
      </c>
      <c r="E1790" t="s">
        <v>2314</v>
      </c>
      <c r="G1790" t="s">
        <v>2247</v>
      </c>
      <c r="H1790" t="s">
        <v>170</v>
      </c>
      <c r="I1790" t="s">
        <v>1709</v>
      </c>
      <c r="J1790" s="99">
        <v>1.2924487000000001E-3</v>
      </c>
      <c r="K1790" t="s">
        <v>2771</v>
      </c>
      <c r="L1790" t="e">
        <v>#N/A</v>
      </c>
      <c r="M1790" t="e">
        <f t="shared" si="27"/>
        <v>#N/A</v>
      </c>
    </row>
    <row r="1791" spans="1:13" x14ac:dyDescent="0.25">
      <c r="A1791">
        <v>3</v>
      </c>
      <c r="B1791" t="s">
        <v>2707</v>
      </c>
      <c r="C1791" t="s">
        <v>2715</v>
      </c>
      <c r="D1791" t="s">
        <v>2281</v>
      </c>
      <c r="E1791" t="s">
        <v>2314</v>
      </c>
      <c r="G1791" t="s">
        <v>2717</v>
      </c>
      <c r="H1791" t="s">
        <v>170</v>
      </c>
      <c r="I1791" t="s">
        <v>1705</v>
      </c>
      <c r="J1791" s="99">
        <v>8.9040288499999995E-2</v>
      </c>
      <c r="K1791" t="s">
        <v>2772</v>
      </c>
      <c r="L1791" t="e">
        <v>#N/A</v>
      </c>
      <c r="M1791" t="e">
        <f t="shared" si="27"/>
        <v>#N/A</v>
      </c>
    </row>
    <row r="1792" spans="1:13" x14ac:dyDescent="0.25">
      <c r="A1792">
        <v>3</v>
      </c>
      <c r="B1792" t="s">
        <v>2707</v>
      </c>
      <c r="C1792" t="s">
        <v>2715</v>
      </c>
      <c r="D1792" t="s">
        <v>2281</v>
      </c>
      <c r="E1792" t="s">
        <v>2314</v>
      </c>
      <c r="G1792" t="s">
        <v>2717</v>
      </c>
      <c r="H1792" t="s">
        <v>170</v>
      </c>
      <c r="I1792" t="s">
        <v>1707</v>
      </c>
      <c r="J1792" s="99">
        <v>8.7665133199999995E-2</v>
      </c>
      <c r="K1792" t="s">
        <v>2772</v>
      </c>
      <c r="L1792" t="e">
        <v>#N/A</v>
      </c>
      <c r="M1792" t="e">
        <f t="shared" si="27"/>
        <v>#N/A</v>
      </c>
    </row>
    <row r="1793" spans="1:13" x14ac:dyDescent="0.25">
      <c r="A1793">
        <v>3</v>
      </c>
      <c r="B1793" t="s">
        <v>2707</v>
      </c>
      <c r="C1793" t="s">
        <v>2715</v>
      </c>
      <c r="D1793" t="s">
        <v>2281</v>
      </c>
      <c r="E1793" t="s">
        <v>2314</v>
      </c>
      <c r="G1793" t="s">
        <v>2717</v>
      </c>
      <c r="H1793" t="s">
        <v>170</v>
      </c>
      <c r="I1793" t="s">
        <v>1708</v>
      </c>
      <c r="J1793" s="99">
        <v>1.3141420000000001E-4</v>
      </c>
      <c r="K1793" t="s">
        <v>2772</v>
      </c>
      <c r="L1793" t="e">
        <v>#N/A</v>
      </c>
      <c r="M1793" t="e">
        <f t="shared" si="27"/>
        <v>#N/A</v>
      </c>
    </row>
    <row r="1794" spans="1:13" x14ac:dyDescent="0.25">
      <c r="A1794">
        <v>3</v>
      </c>
      <c r="B1794" t="s">
        <v>2707</v>
      </c>
      <c r="C1794" t="s">
        <v>2715</v>
      </c>
      <c r="D1794" t="s">
        <v>2281</v>
      </c>
      <c r="E1794" t="s">
        <v>2314</v>
      </c>
      <c r="G1794" t="s">
        <v>2717</v>
      </c>
      <c r="H1794" t="s">
        <v>170</v>
      </c>
      <c r="I1794" t="s">
        <v>1709</v>
      </c>
      <c r="J1794" s="99">
        <v>1.2437412000000001E-3</v>
      </c>
      <c r="K1794" t="s">
        <v>2772</v>
      </c>
      <c r="L1794" t="e">
        <v>#N/A</v>
      </c>
      <c r="M1794" t="e">
        <f t="shared" si="27"/>
        <v>#N/A</v>
      </c>
    </row>
    <row r="1795" spans="1:13" x14ac:dyDescent="0.25">
      <c r="A1795">
        <v>3</v>
      </c>
      <c r="B1795" t="s">
        <v>2707</v>
      </c>
      <c r="C1795" t="s">
        <v>2715</v>
      </c>
      <c r="D1795" t="s">
        <v>2281</v>
      </c>
      <c r="E1795" t="s">
        <v>2314</v>
      </c>
      <c r="G1795" t="s">
        <v>2719</v>
      </c>
      <c r="H1795" t="s">
        <v>170</v>
      </c>
      <c r="I1795" t="s">
        <v>1705</v>
      </c>
      <c r="J1795" s="99">
        <v>0.1185321116</v>
      </c>
      <c r="K1795" t="s">
        <v>2773</v>
      </c>
      <c r="L1795" t="s">
        <v>1616</v>
      </c>
      <c r="M1795" t="str">
        <f t="shared" ref="M1795:M1858" si="28">I1795&amp;L1795</f>
        <v>CO₂-eFreight_NZ_2p-10_2000</v>
      </c>
    </row>
    <row r="1796" spans="1:13" x14ac:dyDescent="0.25">
      <c r="A1796">
        <v>3</v>
      </c>
      <c r="B1796" t="s">
        <v>2707</v>
      </c>
      <c r="C1796" t="s">
        <v>2715</v>
      </c>
      <c r="D1796" t="s">
        <v>2281</v>
      </c>
      <c r="E1796" t="s">
        <v>2314</v>
      </c>
      <c r="G1796" t="s">
        <v>2719</v>
      </c>
      <c r="H1796" t="s">
        <v>170</v>
      </c>
      <c r="I1796" t="s">
        <v>1707</v>
      </c>
      <c r="J1796" s="99">
        <v>0.11670147879999999</v>
      </c>
      <c r="K1796" t="s">
        <v>2773</v>
      </c>
      <c r="L1796" t="s">
        <v>1616</v>
      </c>
      <c r="M1796" t="str">
        <f t="shared" si="28"/>
        <v>CO₂Freight_NZ_2p-10_2000</v>
      </c>
    </row>
    <row r="1797" spans="1:13" x14ac:dyDescent="0.25">
      <c r="A1797">
        <v>3</v>
      </c>
      <c r="B1797" t="s">
        <v>2707</v>
      </c>
      <c r="C1797" t="s">
        <v>2715</v>
      </c>
      <c r="D1797" t="s">
        <v>2281</v>
      </c>
      <c r="E1797" t="s">
        <v>2314</v>
      </c>
      <c r="G1797" t="s">
        <v>2719</v>
      </c>
      <c r="H1797" t="s">
        <v>170</v>
      </c>
      <c r="I1797" t="s">
        <v>1708</v>
      </c>
      <c r="J1797" s="99">
        <v>1.7494099999999999E-4</v>
      </c>
      <c r="K1797" t="s">
        <v>2773</v>
      </c>
      <c r="L1797" t="s">
        <v>1616</v>
      </c>
      <c r="M1797" t="str">
        <f t="shared" si="28"/>
        <v>CH₄Freight_NZ_2p-10_2000</v>
      </c>
    </row>
    <row r="1798" spans="1:13" x14ac:dyDescent="0.25">
      <c r="A1798">
        <v>3</v>
      </c>
      <c r="B1798" t="s">
        <v>2707</v>
      </c>
      <c r="C1798" t="s">
        <v>2715</v>
      </c>
      <c r="D1798" t="s">
        <v>2281</v>
      </c>
      <c r="E1798" t="s">
        <v>2314</v>
      </c>
      <c r="G1798" t="s">
        <v>2719</v>
      </c>
      <c r="H1798" t="s">
        <v>170</v>
      </c>
      <c r="I1798" t="s">
        <v>1709</v>
      </c>
      <c r="J1798" s="99">
        <v>1.6556917E-3</v>
      </c>
      <c r="K1798" t="s">
        <v>2773</v>
      </c>
      <c r="L1798" t="s">
        <v>1616</v>
      </c>
      <c r="M1798" t="str">
        <f t="shared" si="28"/>
        <v>N₂OFreight_NZ_2p-10_2000</v>
      </c>
    </row>
    <row r="1799" spans="1:13" x14ac:dyDescent="0.25">
      <c r="A1799">
        <v>3</v>
      </c>
      <c r="B1799" t="s">
        <v>2707</v>
      </c>
      <c r="C1799" t="s">
        <v>2715</v>
      </c>
      <c r="D1799" t="s">
        <v>2281</v>
      </c>
      <c r="E1799" t="s">
        <v>2314</v>
      </c>
      <c r="G1799" t="s">
        <v>2721</v>
      </c>
      <c r="H1799" t="s">
        <v>170</v>
      </c>
      <c r="I1799" t="s">
        <v>1705</v>
      </c>
      <c r="J1799" s="99">
        <v>0.12709687389999999</v>
      </c>
      <c r="K1799" t="s">
        <v>2774</v>
      </c>
      <c r="L1799" t="s">
        <v>1540</v>
      </c>
      <c r="M1799" t="str">
        <f t="shared" si="28"/>
        <v>CO₂-eFreight_NZ_2p-10_3000</v>
      </c>
    </row>
    <row r="1800" spans="1:13" x14ac:dyDescent="0.25">
      <c r="A1800">
        <v>3</v>
      </c>
      <c r="B1800" t="s">
        <v>2707</v>
      </c>
      <c r="C1800" t="s">
        <v>2715</v>
      </c>
      <c r="D1800" t="s">
        <v>2281</v>
      </c>
      <c r="E1800" t="s">
        <v>2314</v>
      </c>
      <c r="G1800" t="s">
        <v>2721</v>
      </c>
      <c r="H1800" t="s">
        <v>170</v>
      </c>
      <c r="I1800" t="s">
        <v>1707</v>
      </c>
      <c r="J1800" s="99">
        <v>0.12513396530000001</v>
      </c>
      <c r="K1800" t="s">
        <v>2774</v>
      </c>
      <c r="L1800" t="s">
        <v>1540</v>
      </c>
      <c r="M1800" t="str">
        <f t="shared" si="28"/>
        <v>CO₂Freight_NZ_2p-10_3000</v>
      </c>
    </row>
    <row r="1801" spans="1:13" x14ac:dyDescent="0.25">
      <c r="A1801">
        <v>3</v>
      </c>
      <c r="B1801" t="s">
        <v>2707</v>
      </c>
      <c r="C1801" t="s">
        <v>2715</v>
      </c>
      <c r="D1801" t="s">
        <v>2281</v>
      </c>
      <c r="E1801" t="s">
        <v>2314</v>
      </c>
      <c r="G1801" t="s">
        <v>2721</v>
      </c>
      <c r="H1801" t="s">
        <v>170</v>
      </c>
      <c r="I1801" t="s">
        <v>1708</v>
      </c>
      <c r="J1801" s="99">
        <v>1.875817E-4</v>
      </c>
      <c r="K1801" t="s">
        <v>2774</v>
      </c>
      <c r="L1801" t="s">
        <v>1540</v>
      </c>
      <c r="M1801" t="str">
        <f t="shared" si="28"/>
        <v>CH₄Freight_NZ_2p-10_3000</v>
      </c>
    </row>
    <row r="1802" spans="1:13" x14ac:dyDescent="0.25">
      <c r="A1802">
        <v>3</v>
      </c>
      <c r="B1802" t="s">
        <v>2707</v>
      </c>
      <c r="C1802" t="s">
        <v>2715</v>
      </c>
      <c r="D1802" t="s">
        <v>2281</v>
      </c>
      <c r="E1802" t="s">
        <v>2314</v>
      </c>
      <c r="G1802" t="s">
        <v>2721</v>
      </c>
      <c r="H1802" t="s">
        <v>170</v>
      </c>
      <c r="I1802" t="s">
        <v>1709</v>
      </c>
      <c r="J1802" s="99">
        <v>1.7753268999999999E-3</v>
      </c>
      <c r="K1802" t="s">
        <v>2774</v>
      </c>
      <c r="L1802" t="s">
        <v>1540</v>
      </c>
      <c r="M1802" t="str">
        <f t="shared" si="28"/>
        <v>N₂OFreight_NZ_2p-10_3000</v>
      </c>
    </row>
    <row r="1803" spans="1:13" x14ac:dyDescent="0.25">
      <c r="A1803">
        <v>3</v>
      </c>
      <c r="B1803" t="s">
        <v>2707</v>
      </c>
      <c r="C1803" t="s">
        <v>2715</v>
      </c>
      <c r="D1803" t="s">
        <v>2281</v>
      </c>
      <c r="E1803" t="s">
        <v>2314</v>
      </c>
      <c r="G1803" t="s">
        <v>2255</v>
      </c>
      <c r="H1803" t="s">
        <v>170</v>
      </c>
      <c r="I1803" t="s">
        <v>1705</v>
      </c>
      <c r="J1803" s="99">
        <v>0.1286963626</v>
      </c>
      <c r="K1803" t="s">
        <v>2775</v>
      </c>
      <c r="L1803" t="e">
        <v>#N/A</v>
      </c>
      <c r="M1803" t="e">
        <f t="shared" si="28"/>
        <v>#N/A</v>
      </c>
    </row>
    <row r="1804" spans="1:13" x14ac:dyDescent="0.25">
      <c r="A1804">
        <v>3</v>
      </c>
      <c r="B1804" t="s">
        <v>2707</v>
      </c>
      <c r="C1804" t="s">
        <v>2715</v>
      </c>
      <c r="D1804" t="s">
        <v>2281</v>
      </c>
      <c r="E1804" t="s">
        <v>2314</v>
      </c>
      <c r="G1804" t="s">
        <v>2255</v>
      </c>
      <c r="H1804" t="s">
        <v>170</v>
      </c>
      <c r="I1804" t="s">
        <v>1707</v>
      </c>
      <c r="J1804" s="99">
        <v>0.1267087512</v>
      </c>
      <c r="K1804" t="s">
        <v>2775</v>
      </c>
      <c r="L1804" t="e">
        <v>#N/A</v>
      </c>
      <c r="M1804" t="e">
        <f t="shared" si="28"/>
        <v>#N/A</v>
      </c>
    </row>
    <row r="1805" spans="1:13" x14ac:dyDescent="0.25">
      <c r="A1805">
        <v>3</v>
      </c>
      <c r="B1805" t="s">
        <v>2707</v>
      </c>
      <c r="C1805" t="s">
        <v>2715</v>
      </c>
      <c r="D1805" t="s">
        <v>2281</v>
      </c>
      <c r="E1805" t="s">
        <v>2314</v>
      </c>
      <c r="G1805" t="s">
        <v>2255</v>
      </c>
      <c r="H1805" t="s">
        <v>170</v>
      </c>
      <c r="I1805" t="s">
        <v>1708</v>
      </c>
      <c r="J1805" s="99">
        <v>1.8994239999999999E-4</v>
      </c>
      <c r="K1805" t="s">
        <v>2775</v>
      </c>
      <c r="L1805" t="e">
        <v>#N/A</v>
      </c>
      <c r="M1805" t="e">
        <f t="shared" si="28"/>
        <v>#N/A</v>
      </c>
    </row>
    <row r="1806" spans="1:13" x14ac:dyDescent="0.25">
      <c r="A1806">
        <v>3</v>
      </c>
      <c r="B1806" t="s">
        <v>2707</v>
      </c>
      <c r="C1806" t="s">
        <v>2715</v>
      </c>
      <c r="D1806" t="s">
        <v>2281</v>
      </c>
      <c r="E1806" t="s">
        <v>2314</v>
      </c>
      <c r="G1806" t="s">
        <v>2255</v>
      </c>
      <c r="H1806" t="s">
        <v>170</v>
      </c>
      <c r="I1806" t="s">
        <v>1709</v>
      </c>
      <c r="J1806" s="99">
        <v>1.797669E-3</v>
      </c>
      <c r="K1806" t="s">
        <v>2775</v>
      </c>
      <c r="L1806" t="e">
        <v>#N/A</v>
      </c>
      <c r="M1806" t="e">
        <f t="shared" si="28"/>
        <v>#N/A</v>
      </c>
    </row>
    <row r="1807" spans="1:13" x14ac:dyDescent="0.25">
      <c r="A1807">
        <v>3</v>
      </c>
      <c r="B1807" t="s">
        <v>2707</v>
      </c>
      <c r="C1807" t="s">
        <v>2715</v>
      </c>
      <c r="D1807" t="s">
        <v>2281</v>
      </c>
      <c r="E1807" t="s">
        <v>2320</v>
      </c>
      <c r="G1807" t="s">
        <v>2247</v>
      </c>
      <c r="H1807" t="s">
        <v>170</v>
      </c>
      <c r="I1807" t="s">
        <v>1705</v>
      </c>
      <c r="J1807" s="99">
        <v>1.11320508E-2</v>
      </c>
      <c r="K1807" t="s">
        <v>2776</v>
      </c>
      <c r="L1807" t="e">
        <v>#N/A</v>
      </c>
      <c r="M1807" t="e">
        <f t="shared" si="28"/>
        <v>#N/A</v>
      </c>
    </row>
    <row r="1808" spans="1:13" x14ac:dyDescent="0.25">
      <c r="A1808">
        <v>3</v>
      </c>
      <c r="B1808" t="s">
        <v>2707</v>
      </c>
      <c r="C1808" t="s">
        <v>2715</v>
      </c>
      <c r="D1808" t="s">
        <v>2281</v>
      </c>
      <c r="E1808" t="s">
        <v>2320</v>
      </c>
      <c r="G1808" t="s">
        <v>2247</v>
      </c>
      <c r="H1808" t="s">
        <v>170</v>
      </c>
      <c r="I1808" t="s">
        <v>1707</v>
      </c>
      <c r="J1808" s="99">
        <v>1.0810604200000001E-2</v>
      </c>
      <c r="K1808" t="s">
        <v>2776</v>
      </c>
      <c r="L1808" t="e">
        <v>#N/A</v>
      </c>
      <c r="M1808" t="e">
        <f t="shared" si="28"/>
        <v>#N/A</v>
      </c>
    </row>
    <row r="1809" spans="1:13" x14ac:dyDescent="0.25">
      <c r="A1809">
        <v>3</v>
      </c>
      <c r="B1809" t="s">
        <v>2707</v>
      </c>
      <c r="C1809" t="s">
        <v>2715</v>
      </c>
      <c r="D1809" t="s">
        <v>2281</v>
      </c>
      <c r="E1809" t="s">
        <v>2320</v>
      </c>
      <c r="G1809" t="s">
        <v>2247</v>
      </c>
      <c r="H1809" t="s">
        <v>170</v>
      </c>
      <c r="I1809" t="s">
        <v>1708</v>
      </c>
      <c r="J1809" s="99">
        <v>3.0058150000000002E-4</v>
      </c>
      <c r="K1809" t="s">
        <v>2776</v>
      </c>
      <c r="L1809" t="e">
        <v>#N/A</v>
      </c>
      <c r="M1809" t="e">
        <f t="shared" si="28"/>
        <v>#N/A</v>
      </c>
    </row>
    <row r="1810" spans="1:13" x14ac:dyDescent="0.25">
      <c r="A1810">
        <v>3</v>
      </c>
      <c r="B1810" t="s">
        <v>2707</v>
      </c>
      <c r="C1810" t="s">
        <v>2715</v>
      </c>
      <c r="D1810" t="s">
        <v>2281</v>
      </c>
      <c r="E1810" t="s">
        <v>2320</v>
      </c>
      <c r="G1810" t="s">
        <v>2247</v>
      </c>
      <c r="H1810" t="s">
        <v>170</v>
      </c>
      <c r="I1810" t="s">
        <v>1709</v>
      </c>
      <c r="J1810" s="99">
        <v>2.0865100000000001E-5</v>
      </c>
      <c r="K1810" t="s">
        <v>2776</v>
      </c>
      <c r="L1810" t="e">
        <v>#N/A</v>
      </c>
      <c r="M1810" t="e">
        <f t="shared" si="28"/>
        <v>#N/A</v>
      </c>
    </row>
    <row r="1811" spans="1:13" x14ac:dyDescent="0.25">
      <c r="A1811">
        <v>3</v>
      </c>
      <c r="B1811" t="s">
        <v>2707</v>
      </c>
      <c r="C1811" t="s">
        <v>2715</v>
      </c>
      <c r="D1811" t="s">
        <v>2281</v>
      </c>
      <c r="E1811" t="s">
        <v>2320</v>
      </c>
      <c r="G1811" t="s">
        <v>2717</v>
      </c>
      <c r="H1811" t="s">
        <v>170</v>
      </c>
      <c r="I1811" t="s">
        <v>1705</v>
      </c>
      <c r="J1811" s="99">
        <v>1.06919653E-2</v>
      </c>
      <c r="K1811" t="s">
        <v>2777</v>
      </c>
      <c r="L1811" t="e">
        <v>#N/A</v>
      </c>
      <c r="M1811" t="e">
        <f t="shared" si="28"/>
        <v>#N/A</v>
      </c>
    </row>
    <row r="1812" spans="1:13" x14ac:dyDescent="0.25">
      <c r="A1812">
        <v>3</v>
      </c>
      <c r="B1812" t="s">
        <v>2707</v>
      </c>
      <c r="C1812" t="s">
        <v>2715</v>
      </c>
      <c r="D1812" t="s">
        <v>2281</v>
      </c>
      <c r="E1812" t="s">
        <v>2320</v>
      </c>
      <c r="G1812" t="s">
        <v>2717</v>
      </c>
      <c r="H1812" t="s">
        <v>170</v>
      </c>
      <c r="I1812" t="s">
        <v>1707</v>
      </c>
      <c r="J1812" s="99">
        <v>1.03832265E-2</v>
      </c>
      <c r="K1812" t="s">
        <v>2777</v>
      </c>
      <c r="L1812" t="e">
        <v>#N/A</v>
      </c>
      <c r="M1812" t="e">
        <f t="shared" si="28"/>
        <v>#N/A</v>
      </c>
    </row>
    <row r="1813" spans="1:13" x14ac:dyDescent="0.25">
      <c r="A1813">
        <v>3</v>
      </c>
      <c r="B1813" t="s">
        <v>2707</v>
      </c>
      <c r="C1813" t="s">
        <v>2715</v>
      </c>
      <c r="D1813" t="s">
        <v>2281</v>
      </c>
      <c r="E1813" t="s">
        <v>2320</v>
      </c>
      <c r="G1813" t="s">
        <v>2717</v>
      </c>
      <c r="H1813" t="s">
        <v>170</v>
      </c>
      <c r="I1813" t="s">
        <v>1708</v>
      </c>
      <c r="J1813" s="99">
        <v>2.8869859999999998E-4</v>
      </c>
      <c r="K1813" t="s">
        <v>2777</v>
      </c>
      <c r="L1813" t="e">
        <v>#N/A</v>
      </c>
      <c r="M1813" t="e">
        <f t="shared" si="28"/>
        <v>#N/A</v>
      </c>
    </row>
    <row r="1814" spans="1:13" x14ac:dyDescent="0.25">
      <c r="A1814">
        <v>3</v>
      </c>
      <c r="B1814" t="s">
        <v>2707</v>
      </c>
      <c r="C1814" t="s">
        <v>2715</v>
      </c>
      <c r="D1814" t="s">
        <v>2281</v>
      </c>
      <c r="E1814" t="s">
        <v>2320</v>
      </c>
      <c r="G1814" t="s">
        <v>2717</v>
      </c>
      <c r="H1814" t="s">
        <v>170</v>
      </c>
      <c r="I1814" t="s">
        <v>1709</v>
      </c>
      <c r="J1814" s="99">
        <v>2.0040299999999999E-5</v>
      </c>
      <c r="K1814" t="s">
        <v>2777</v>
      </c>
      <c r="L1814" t="e">
        <v>#N/A</v>
      </c>
      <c r="M1814" t="e">
        <f t="shared" si="28"/>
        <v>#N/A</v>
      </c>
    </row>
    <row r="1815" spans="1:13" x14ac:dyDescent="0.25">
      <c r="A1815">
        <v>3</v>
      </c>
      <c r="B1815" t="s">
        <v>2707</v>
      </c>
      <c r="C1815" t="s">
        <v>2715</v>
      </c>
      <c r="D1815" t="s">
        <v>2281</v>
      </c>
      <c r="E1815" t="s">
        <v>2320</v>
      </c>
      <c r="G1815" t="s">
        <v>2719</v>
      </c>
      <c r="H1815" t="s">
        <v>170</v>
      </c>
      <c r="I1815" t="s">
        <v>1705</v>
      </c>
      <c r="J1815" s="99">
        <v>1.1715081800000001E-2</v>
      </c>
      <c r="K1815" t="s">
        <v>2778</v>
      </c>
      <c r="L1815" t="s">
        <v>1616</v>
      </c>
      <c r="M1815" t="str">
        <f t="shared" si="28"/>
        <v>CO₂-eFreight_NZ_2p-10_2000</v>
      </c>
    </row>
    <row r="1816" spans="1:13" x14ac:dyDescent="0.25">
      <c r="A1816">
        <v>3</v>
      </c>
      <c r="B1816" t="s">
        <v>2707</v>
      </c>
      <c r="C1816" t="s">
        <v>2715</v>
      </c>
      <c r="D1816" t="s">
        <v>2281</v>
      </c>
      <c r="E1816" t="s">
        <v>2320</v>
      </c>
      <c r="G1816" t="s">
        <v>2719</v>
      </c>
      <c r="H1816" t="s">
        <v>170</v>
      </c>
      <c r="I1816" t="s">
        <v>1707</v>
      </c>
      <c r="J1816" s="99">
        <v>1.1376799700000001E-2</v>
      </c>
      <c r="K1816" t="s">
        <v>2778</v>
      </c>
      <c r="L1816" t="s">
        <v>1616</v>
      </c>
      <c r="M1816" t="str">
        <f t="shared" si="28"/>
        <v>CO₂Freight_NZ_2p-10_2000</v>
      </c>
    </row>
    <row r="1817" spans="1:13" x14ac:dyDescent="0.25">
      <c r="A1817">
        <v>3</v>
      </c>
      <c r="B1817" t="s">
        <v>2707</v>
      </c>
      <c r="C1817" t="s">
        <v>2715</v>
      </c>
      <c r="D1817" t="s">
        <v>2281</v>
      </c>
      <c r="E1817" t="s">
        <v>2320</v>
      </c>
      <c r="G1817" t="s">
        <v>2719</v>
      </c>
      <c r="H1817" t="s">
        <v>170</v>
      </c>
      <c r="I1817" t="s">
        <v>1708</v>
      </c>
      <c r="J1817" s="99">
        <v>3.163242E-4</v>
      </c>
      <c r="K1817" t="s">
        <v>2778</v>
      </c>
      <c r="L1817" t="s">
        <v>1616</v>
      </c>
      <c r="M1817" t="str">
        <f t="shared" si="28"/>
        <v>CH₄Freight_NZ_2p-10_2000</v>
      </c>
    </row>
    <row r="1818" spans="1:13" x14ac:dyDescent="0.25">
      <c r="A1818">
        <v>3</v>
      </c>
      <c r="B1818" t="s">
        <v>2707</v>
      </c>
      <c r="C1818" t="s">
        <v>2715</v>
      </c>
      <c r="D1818" t="s">
        <v>2281</v>
      </c>
      <c r="E1818" t="s">
        <v>2320</v>
      </c>
      <c r="G1818" t="s">
        <v>2719</v>
      </c>
      <c r="H1818" t="s">
        <v>170</v>
      </c>
      <c r="I1818" t="s">
        <v>1709</v>
      </c>
      <c r="J1818" s="99">
        <v>2.1957899999999999E-5</v>
      </c>
      <c r="K1818" t="s">
        <v>2778</v>
      </c>
      <c r="L1818" t="s">
        <v>1616</v>
      </c>
      <c r="M1818" t="str">
        <f t="shared" si="28"/>
        <v>N₂OFreight_NZ_2p-10_2000</v>
      </c>
    </row>
    <row r="1819" spans="1:13" x14ac:dyDescent="0.25">
      <c r="A1819">
        <v>3</v>
      </c>
      <c r="B1819" t="s">
        <v>2707</v>
      </c>
      <c r="C1819" t="s">
        <v>2715</v>
      </c>
      <c r="D1819" t="s">
        <v>2281</v>
      </c>
      <c r="E1819" t="s">
        <v>2320</v>
      </c>
      <c r="G1819" t="s">
        <v>2721</v>
      </c>
      <c r="H1819" t="s">
        <v>170</v>
      </c>
      <c r="I1819" t="s">
        <v>1705</v>
      </c>
      <c r="J1819" s="99">
        <v>1.32597709E-2</v>
      </c>
      <c r="K1819" t="s">
        <v>2779</v>
      </c>
      <c r="L1819" t="s">
        <v>1540</v>
      </c>
      <c r="M1819" t="str">
        <f t="shared" si="28"/>
        <v>CO₂-eFreight_NZ_2p-10_3000</v>
      </c>
    </row>
    <row r="1820" spans="1:13" x14ac:dyDescent="0.25">
      <c r="A1820">
        <v>3</v>
      </c>
      <c r="B1820" t="s">
        <v>2707</v>
      </c>
      <c r="C1820" t="s">
        <v>2715</v>
      </c>
      <c r="D1820" t="s">
        <v>2281</v>
      </c>
      <c r="E1820" t="s">
        <v>2320</v>
      </c>
      <c r="G1820" t="s">
        <v>2721</v>
      </c>
      <c r="H1820" t="s">
        <v>170</v>
      </c>
      <c r="I1820" t="s">
        <v>1707</v>
      </c>
      <c r="J1820" s="99">
        <v>1.2876884700000001E-2</v>
      </c>
      <c r="K1820" t="s">
        <v>2779</v>
      </c>
      <c r="L1820" t="s">
        <v>1540</v>
      </c>
      <c r="M1820" t="str">
        <f t="shared" si="28"/>
        <v>CO₂Freight_NZ_2p-10_3000</v>
      </c>
    </row>
    <row r="1821" spans="1:13" x14ac:dyDescent="0.25">
      <c r="A1821">
        <v>3</v>
      </c>
      <c r="B1821" t="s">
        <v>2707</v>
      </c>
      <c r="C1821" t="s">
        <v>2715</v>
      </c>
      <c r="D1821" t="s">
        <v>2281</v>
      </c>
      <c r="E1821" t="s">
        <v>2320</v>
      </c>
      <c r="G1821" t="s">
        <v>2721</v>
      </c>
      <c r="H1821" t="s">
        <v>170</v>
      </c>
      <c r="I1821" t="s">
        <v>1708</v>
      </c>
      <c r="J1821" s="99">
        <v>3.5803300000000001E-4</v>
      </c>
      <c r="K1821" t="s">
        <v>2779</v>
      </c>
      <c r="L1821" t="s">
        <v>1540</v>
      </c>
      <c r="M1821" t="str">
        <f t="shared" si="28"/>
        <v>CH₄Freight_NZ_2p-10_3000</v>
      </c>
    </row>
    <row r="1822" spans="1:13" x14ac:dyDescent="0.25">
      <c r="A1822">
        <v>3</v>
      </c>
      <c r="B1822" t="s">
        <v>2707</v>
      </c>
      <c r="C1822" t="s">
        <v>2715</v>
      </c>
      <c r="D1822" t="s">
        <v>2281</v>
      </c>
      <c r="E1822" t="s">
        <v>2320</v>
      </c>
      <c r="G1822" t="s">
        <v>2721</v>
      </c>
      <c r="H1822" t="s">
        <v>170</v>
      </c>
      <c r="I1822" t="s">
        <v>1709</v>
      </c>
      <c r="J1822" s="99">
        <v>2.4853200000000001E-5</v>
      </c>
      <c r="K1822" t="s">
        <v>2779</v>
      </c>
      <c r="L1822" t="s">
        <v>1540</v>
      </c>
      <c r="M1822" t="str">
        <f t="shared" si="28"/>
        <v>N₂OFreight_NZ_2p-10_3000</v>
      </c>
    </row>
    <row r="1823" spans="1:13" x14ac:dyDescent="0.25">
      <c r="A1823">
        <v>3</v>
      </c>
      <c r="B1823" t="s">
        <v>2707</v>
      </c>
      <c r="C1823" t="s">
        <v>2715</v>
      </c>
      <c r="D1823" t="s">
        <v>2281</v>
      </c>
      <c r="E1823" t="s">
        <v>2320</v>
      </c>
      <c r="G1823" t="s">
        <v>2255</v>
      </c>
      <c r="H1823" t="s">
        <v>170</v>
      </c>
      <c r="I1823" t="s">
        <v>1705</v>
      </c>
      <c r="J1823" s="99">
        <v>1.5682847699999999E-2</v>
      </c>
      <c r="K1823" t="s">
        <v>2780</v>
      </c>
      <c r="L1823" t="e">
        <v>#N/A</v>
      </c>
      <c r="M1823" t="e">
        <f t="shared" si="28"/>
        <v>#N/A</v>
      </c>
    </row>
    <row r="1824" spans="1:13" x14ac:dyDescent="0.25">
      <c r="A1824">
        <v>3</v>
      </c>
      <c r="B1824" t="s">
        <v>2707</v>
      </c>
      <c r="C1824" t="s">
        <v>2715</v>
      </c>
      <c r="D1824" t="s">
        <v>2281</v>
      </c>
      <c r="E1824" t="s">
        <v>2320</v>
      </c>
      <c r="G1824" t="s">
        <v>2255</v>
      </c>
      <c r="H1824" t="s">
        <v>170</v>
      </c>
      <c r="I1824" t="s">
        <v>1707</v>
      </c>
      <c r="J1824" s="99">
        <v>1.5229993299999999E-2</v>
      </c>
      <c r="K1824" t="s">
        <v>2780</v>
      </c>
      <c r="L1824" t="e">
        <v>#N/A</v>
      </c>
      <c r="M1824" t="e">
        <f t="shared" si="28"/>
        <v>#N/A</v>
      </c>
    </row>
    <row r="1825" spans="1:13" x14ac:dyDescent="0.25">
      <c r="A1825">
        <v>3</v>
      </c>
      <c r="B1825" t="s">
        <v>2707</v>
      </c>
      <c r="C1825" t="s">
        <v>2715</v>
      </c>
      <c r="D1825" t="s">
        <v>2281</v>
      </c>
      <c r="E1825" t="s">
        <v>2320</v>
      </c>
      <c r="G1825" t="s">
        <v>2255</v>
      </c>
      <c r="H1825" t="s">
        <v>170</v>
      </c>
      <c r="I1825" t="s">
        <v>1708</v>
      </c>
      <c r="J1825" s="99">
        <v>4.2345959999999999E-4</v>
      </c>
      <c r="K1825" t="s">
        <v>2780</v>
      </c>
      <c r="L1825" t="e">
        <v>#N/A</v>
      </c>
      <c r="M1825" t="e">
        <f t="shared" si="28"/>
        <v>#N/A</v>
      </c>
    </row>
    <row r="1826" spans="1:13" x14ac:dyDescent="0.25">
      <c r="A1826">
        <v>3</v>
      </c>
      <c r="B1826" t="s">
        <v>2707</v>
      </c>
      <c r="C1826" t="s">
        <v>2715</v>
      </c>
      <c r="D1826" t="s">
        <v>2281</v>
      </c>
      <c r="E1826" t="s">
        <v>2320</v>
      </c>
      <c r="G1826" t="s">
        <v>2255</v>
      </c>
      <c r="H1826" t="s">
        <v>170</v>
      </c>
      <c r="I1826" t="s">
        <v>1709</v>
      </c>
      <c r="J1826" s="99">
        <v>2.9394799999999998E-5</v>
      </c>
      <c r="K1826" t="s">
        <v>2780</v>
      </c>
      <c r="L1826" t="e">
        <v>#N/A</v>
      </c>
      <c r="M1826" t="e">
        <f t="shared" si="28"/>
        <v>#N/A</v>
      </c>
    </row>
    <row r="1827" spans="1:13" x14ac:dyDescent="0.25">
      <c r="A1827">
        <v>3</v>
      </c>
      <c r="B1827" t="s">
        <v>2707</v>
      </c>
      <c r="C1827" t="s">
        <v>2715</v>
      </c>
      <c r="D1827" t="s">
        <v>2281</v>
      </c>
      <c r="E1827" t="s">
        <v>2326</v>
      </c>
      <c r="G1827" t="s">
        <v>2247</v>
      </c>
      <c r="H1827" t="s">
        <v>170</v>
      </c>
      <c r="I1827" t="s">
        <v>1705</v>
      </c>
      <c r="J1827" s="99">
        <v>2.30238483E-2</v>
      </c>
      <c r="K1827" t="s">
        <v>2781</v>
      </c>
      <c r="L1827" t="e">
        <v>#N/A</v>
      </c>
      <c r="M1827" t="e">
        <f t="shared" si="28"/>
        <v>#N/A</v>
      </c>
    </row>
    <row r="1828" spans="1:13" x14ac:dyDescent="0.25">
      <c r="A1828">
        <v>3</v>
      </c>
      <c r="B1828" t="s">
        <v>2707</v>
      </c>
      <c r="C1828" t="s">
        <v>2715</v>
      </c>
      <c r="D1828" t="s">
        <v>2281</v>
      </c>
      <c r="E1828" t="s">
        <v>2326</v>
      </c>
      <c r="G1828" t="s">
        <v>2247</v>
      </c>
      <c r="H1828" t="s">
        <v>170</v>
      </c>
      <c r="I1828" t="s">
        <v>1707</v>
      </c>
      <c r="J1828" s="99">
        <v>2.2359016700000001E-2</v>
      </c>
      <c r="K1828" t="s">
        <v>2781</v>
      </c>
      <c r="L1828" t="e">
        <v>#N/A</v>
      </c>
      <c r="M1828" t="e">
        <f t="shared" si="28"/>
        <v>#N/A</v>
      </c>
    </row>
    <row r="1829" spans="1:13" x14ac:dyDescent="0.25">
      <c r="A1829">
        <v>3</v>
      </c>
      <c r="B1829" t="s">
        <v>2707</v>
      </c>
      <c r="C1829" t="s">
        <v>2715</v>
      </c>
      <c r="D1829" t="s">
        <v>2281</v>
      </c>
      <c r="E1829" t="s">
        <v>2326</v>
      </c>
      <c r="G1829" t="s">
        <v>2247</v>
      </c>
      <c r="H1829" t="s">
        <v>170</v>
      </c>
      <c r="I1829" t="s">
        <v>1708</v>
      </c>
      <c r="J1829" s="99">
        <v>6.2167730000000005E-4</v>
      </c>
      <c r="K1829" t="s">
        <v>2781</v>
      </c>
      <c r="L1829" t="e">
        <v>#N/A</v>
      </c>
      <c r="M1829" t="e">
        <f t="shared" si="28"/>
        <v>#N/A</v>
      </c>
    </row>
    <row r="1830" spans="1:13" x14ac:dyDescent="0.25">
      <c r="A1830">
        <v>3</v>
      </c>
      <c r="B1830" t="s">
        <v>2707</v>
      </c>
      <c r="C1830" t="s">
        <v>2715</v>
      </c>
      <c r="D1830" t="s">
        <v>2281</v>
      </c>
      <c r="E1830" t="s">
        <v>2326</v>
      </c>
      <c r="G1830" t="s">
        <v>2247</v>
      </c>
      <c r="H1830" t="s">
        <v>170</v>
      </c>
      <c r="I1830" t="s">
        <v>1709</v>
      </c>
      <c r="J1830" s="99">
        <v>4.3154300000000001E-5</v>
      </c>
      <c r="K1830" t="s">
        <v>2781</v>
      </c>
      <c r="L1830" t="e">
        <v>#N/A</v>
      </c>
      <c r="M1830" t="e">
        <f t="shared" si="28"/>
        <v>#N/A</v>
      </c>
    </row>
    <row r="1831" spans="1:13" x14ac:dyDescent="0.25">
      <c r="A1831">
        <v>3</v>
      </c>
      <c r="B1831" t="s">
        <v>2707</v>
      </c>
      <c r="C1831" t="s">
        <v>2715</v>
      </c>
      <c r="D1831" t="s">
        <v>2281</v>
      </c>
      <c r="E1831" t="s">
        <v>2326</v>
      </c>
      <c r="G1831" t="s">
        <v>2717</v>
      </c>
      <c r="H1831" t="s">
        <v>170</v>
      </c>
      <c r="I1831" t="s">
        <v>1705</v>
      </c>
      <c r="J1831" s="99">
        <v>2.4721857100000001E-2</v>
      </c>
      <c r="K1831" t="s">
        <v>2782</v>
      </c>
      <c r="L1831" t="e">
        <v>#N/A</v>
      </c>
      <c r="M1831" t="e">
        <f t="shared" si="28"/>
        <v>#N/A</v>
      </c>
    </row>
    <row r="1832" spans="1:13" x14ac:dyDescent="0.25">
      <c r="A1832">
        <v>3</v>
      </c>
      <c r="B1832" t="s">
        <v>2707</v>
      </c>
      <c r="C1832" t="s">
        <v>2715</v>
      </c>
      <c r="D1832" t="s">
        <v>2281</v>
      </c>
      <c r="E1832" t="s">
        <v>2326</v>
      </c>
      <c r="G1832" t="s">
        <v>2717</v>
      </c>
      <c r="H1832" t="s">
        <v>170</v>
      </c>
      <c r="I1832" t="s">
        <v>1707</v>
      </c>
      <c r="J1832" s="99">
        <v>2.40079942E-2</v>
      </c>
      <c r="K1832" t="s">
        <v>2782</v>
      </c>
      <c r="L1832" t="e">
        <v>#N/A</v>
      </c>
      <c r="M1832" t="e">
        <f t="shared" si="28"/>
        <v>#N/A</v>
      </c>
    </row>
    <row r="1833" spans="1:13" x14ac:dyDescent="0.25">
      <c r="A1833">
        <v>3</v>
      </c>
      <c r="B1833" t="s">
        <v>2707</v>
      </c>
      <c r="C1833" t="s">
        <v>2715</v>
      </c>
      <c r="D1833" t="s">
        <v>2281</v>
      </c>
      <c r="E1833" t="s">
        <v>2326</v>
      </c>
      <c r="G1833" t="s">
        <v>2717</v>
      </c>
      <c r="H1833" t="s">
        <v>170</v>
      </c>
      <c r="I1833" t="s">
        <v>1708</v>
      </c>
      <c r="J1833" s="99">
        <v>6.6752599999999999E-4</v>
      </c>
      <c r="K1833" t="s">
        <v>2782</v>
      </c>
      <c r="L1833" t="e">
        <v>#N/A</v>
      </c>
      <c r="M1833" t="e">
        <f t="shared" si="28"/>
        <v>#N/A</v>
      </c>
    </row>
    <row r="1834" spans="1:13" x14ac:dyDescent="0.25">
      <c r="A1834">
        <v>3</v>
      </c>
      <c r="B1834" t="s">
        <v>2707</v>
      </c>
      <c r="C1834" t="s">
        <v>2715</v>
      </c>
      <c r="D1834" t="s">
        <v>2281</v>
      </c>
      <c r="E1834" t="s">
        <v>2326</v>
      </c>
      <c r="G1834" t="s">
        <v>2717</v>
      </c>
      <c r="H1834" t="s">
        <v>170</v>
      </c>
      <c r="I1834" t="s">
        <v>1709</v>
      </c>
      <c r="J1834" s="99">
        <v>4.63369E-5</v>
      </c>
      <c r="K1834" t="s">
        <v>2782</v>
      </c>
      <c r="L1834" t="e">
        <v>#N/A</v>
      </c>
      <c r="M1834" t="e">
        <f t="shared" si="28"/>
        <v>#N/A</v>
      </c>
    </row>
    <row r="1835" spans="1:13" x14ac:dyDescent="0.25">
      <c r="A1835">
        <v>3</v>
      </c>
      <c r="B1835" t="s">
        <v>2707</v>
      </c>
      <c r="C1835" t="s">
        <v>2715</v>
      </c>
      <c r="D1835" t="s">
        <v>2281</v>
      </c>
      <c r="E1835" t="s">
        <v>2326</v>
      </c>
      <c r="G1835" t="s">
        <v>2719</v>
      </c>
      <c r="H1835" t="s">
        <v>170</v>
      </c>
      <c r="I1835" t="s">
        <v>1705</v>
      </c>
      <c r="J1835" s="99">
        <v>2.7969873400000001E-2</v>
      </c>
      <c r="K1835" t="s">
        <v>2783</v>
      </c>
      <c r="L1835" t="s">
        <v>1616</v>
      </c>
      <c r="M1835" t="str">
        <f t="shared" si="28"/>
        <v>CO₂-eFreight_NZ_2p-10_2000</v>
      </c>
    </row>
    <row r="1836" spans="1:13" x14ac:dyDescent="0.25">
      <c r="A1836">
        <v>3</v>
      </c>
      <c r="B1836" t="s">
        <v>2707</v>
      </c>
      <c r="C1836" t="s">
        <v>2715</v>
      </c>
      <c r="D1836" t="s">
        <v>2281</v>
      </c>
      <c r="E1836" t="s">
        <v>2326</v>
      </c>
      <c r="G1836" t="s">
        <v>2719</v>
      </c>
      <c r="H1836" t="s">
        <v>170</v>
      </c>
      <c r="I1836" t="s">
        <v>1707</v>
      </c>
      <c r="J1836" s="99">
        <v>2.71622215E-2</v>
      </c>
      <c r="K1836" t="s">
        <v>2783</v>
      </c>
      <c r="L1836" t="s">
        <v>1616</v>
      </c>
      <c r="M1836" t="str">
        <f t="shared" si="28"/>
        <v>CO₂Freight_NZ_2p-10_2000</v>
      </c>
    </row>
    <row r="1837" spans="1:13" x14ac:dyDescent="0.25">
      <c r="A1837">
        <v>3</v>
      </c>
      <c r="B1837" t="s">
        <v>2707</v>
      </c>
      <c r="C1837" t="s">
        <v>2715</v>
      </c>
      <c r="D1837" t="s">
        <v>2281</v>
      </c>
      <c r="E1837" t="s">
        <v>2326</v>
      </c>
      <c r="G1837" t="s">
        <v>2719</v>
      </c>
      <c r="H1837" t="s">
        <v>170</v>
      </c>
      <c r="I1837" t="s">
        <v>1708</v>
      </c>
      <c r="J1837" s="99">
        <v>7.5522709999999995E-4</v>
      </c>
      <c r="K1837" t="s">
        <v>2783</v>
      </c>
      <c r="L1837" t="s">
        <v>1616</v>
      </c>
      <c r="M1837" t="str">
        <f t="shared" si="28"/>
        <v>CH₄Freight_NZ_2p-10_2000</v>
      </c>
    </row>
    <row r="1838" spans="1:13" x14ac:dyDescent="0.25">
      <c r="A1838">
        <v>3</v>
      </c>
      <c r="B1838" t="s">
        <v>2707</v>
      </c>
      <c r="C1838" t="s">
        <v>2715</v>
      </c>
      <c r="D1838" t="s">
        <v>2281</v>
      </c>
      <c r="E1838" t="s">
        <v>2326</v>
      </c>
      <c r="G1838" t="s">
        <v>2719</v>
      </c>
      <c r="H1838" t="s">
        <v>170</v>
      </c>
      <c r="I1838" t="s">
        <v>1709</v>
      </c>
      <c r="J1838" s="99">
        <v>5.24247E-5</v>
      </c>
      <c r="K1838" t="s">
        <v>2783</v>
      </c>
      <c r="L1838" t="s">
        <v>1616</v>
      </c>
      <c r="M1838" t="str">
        <f t="shared" si="28"/>
        <v>N₂OFreight_NZ_2p-10_2000</v>
      </c>
    </row>
    <row r="1839" spans="1:13" x14ac:dyDescent="0.25">
      <c r="A1839">
        <v>3</v>
      </c>
      <c r="B1839" t="s">
        <v>2707</v>
      </c>
      <c r="C1839" t="s">
        <v>2715</v>
      </c>
      <c r="D1839" t="s">
        <v>2281</v>
      </c>
      <c r="E1839" t="s">
        <v>2326</v>
      </c>
      <c r="G1839" t="s">
        <v>2721</v>
      </c>
      <c r="H1839" t="s">
        <v>170</v>
      </c>
      <c r="I1839" t="s">
        <v>1705</v>
      </c>
      <c r="J1839" s="99">
        <v>3.4448533099999998E-2</v>
      </c>
      <c r="K1839" t="s">
        <v>2784</v>
      </c>
      <c r="L1839" t="s">
        <v>1540</v>
      </c>
      <c r="M1839" t="str">
        <f t="shared" si="28"/>
        <v>CO₂-eFreight_NZ_2p-10_3000</v>
      </c>
    </row>
    <row r="1840" spans="1:13" x14ac:dyDescent="0.25">
      <c r="A1840">
        <v>3</v>
      </c>
      <c r="B1840" t="s">
        <v>2707</v>
      </c>
      <c r="C1840" t="s">
        <v>2715</v>
      </c>
      <c r="D1840" t="s">
        <v>2281</v>
      </c>
      <c r="E1840" t="s">
        <v>2326</v>
      </c>
      <c r="G1840" t="s">
        <v>2721</v>
      </c>
      <c r="H1840" t="s">
        <v>170</v>
      </c>
      <c r="I1840" t="s">
        <v>1707</v>
      </c>
      <c r="J1840" s="99">
        <v>3.3453805000000003E-2</v>
      </c>
      <c r="K1840" t="s">
        <v>2784</v>
      </c>
      <c r="L1840" t="s">
        <v>1540</v>
      </c>
      <c r="M1840" t="str">
        <f t="shared" si="28"/>
        <v>CO₂Freight_NZ_2p-10_3000</v>
      </c>
    </row>
    <row r="1841" spans="1:13" x14ac:dyDescent="0.25">
      <c r="A1841">
        <v>3</v>
      </c>
      <c r="B1841" t="s">
        <v>2707</v>
      </c>
      <c r="C1841" t="s">
        <v>2715</v>
      </c>
      <c r="D1841" t="s">
        <v>2281</v>
      </c>
      <c r="E1841" t="s">
        <v>2326</v>
      </c>
      <c r="G1841" t="s">
        <v>2721</v>
      </c>
      <c r="H1841" t="s">
        <v>170</v>
      </c>
      <c r="I1841" t="s">
        <v>1708</v>
      </c>
      <c r="J1841" s="99">
        <v>9.3016029999999997E-4</v>
      </c>
      <c r="K1841" t="s">
        <v>2784</v>
      </c>
      <c r="L1841" t="s">
        <v>1540</v>
      </c>
      <c r="M1841" t="str">
        <f t="shared" si="28"/>
        <v>CH₄Freight_NZ_2p-10_3000</v>
      </c>
    </row>
    <row r="1842" spans="1:13" x14ac:dyDescent="0.25">
      <c r="A1842">
        <v>3</v>
      </c>
      <c r="B1842" t="s">
        <v>2707</v>
      </c>
      <c r="C1842" t="s">
        <v>2715</v>
      </c>
      <c r="D1842" t="s">
        <v>2281</v>
      </c>
      <c r="E1842" t="s">
        <v>2326</v>
      </c>
      <c r="G1842" t="s">
        <v>2721</v>
      </c>
      <c r="H1842" t="s">
        <v>170</v>
      </c>
      <c r="I1842" t="s">
        <v>1709</v>
      </c>
      <c r="J1842" s="99">
        <v>6.4567900000000002E-5</v>
      </c>
      <c r="K1842" t="s">
        <v>2784</v>
      </c>
      <c r="L1842" t="s">
        <v>1540</v>
      </c>
      <c r="M1842" t="str">
        <f t="shared" si="28"/>
        <v>N₂OFreight_NZ_2p-10_3000</v>
      </c>
    </row>
    <row r="1843" spans="1:13" x14ac:dyDescent="0.25">
      <c r="A1843">
        <v>3</v>
      </c>
      <c r="B1843" t="s">
        <v>2707</v>
      </c>
      <c r="C1843" t="s">
        <v>2715</v>
      </c>
      <c r="D1843" t="s">
        <v>2281</v>
      </c>
      <c r="E1843" t="s">
        <v>2326</v>
      </c>
      <c r="G1843" t="s">
        <v>2255</v>
      </c>
      <c r="H1843" t="s">
        <v>170</v>
      </c>
      <c r="I1843" t="s">
        <v>1705</v>
      </c>
      <c r="J1843" s="99">
        <v>4.02682137E-2</v>
      </c>
      <c r="K1843" t="s">
        <v>2785</v>
      </c>
      <c r="L1843" t="e">
        <v>#N/A</v>
      </c>
      <c r="M1843" t="e">
        <f t="shared" si="28"/>
        <v>#N/A</v>
      </c>
    </row>
    <row r="1844" spans="1:13" x14ac:dyDescent="0.25">
      <c r="A1844">
        <v>3</v>
      </c>
      <c r="B1844" t="s">
        <v>2707</v>
      </c>
      <c r="C1844" t="s">
        <v>2715</v>
      </c>
      <c r="D1844" t="s">
        <v>2281</v>
      </c>
      <c r="E1844" t="s">
        <v>2326</v>
      </c>
      <c r="G1844" t="s">
        <v>2255</v>
      </c>
      <c r="H1844" t="s">
        <v>170</v>
      </c>
      <c r="I1844" t="s">
        <v>1707</v>
      </c>
      <c r="J1844" s="99">
        <v>3.9105437700000002E-2</v>
      </c>
      <c r="K1844" t="s">
        <v>2785</v>
      </c>
      <c r="L1844" t="e">
        <v>#N/A</v>
      </c>
      <c r="M1844" t="e">
        <f t="shared" si="28"/>
        <v>#N/A</v>
      </c>
    </row>
    <row r="1845" spans="1:13" x14ac:dyDescent="0.25">
      <c r="A1845">
        <v>3</v>
      </c>
      <c r="B1845" t="s">
        <v>2707</v>
      </c>
      <c r="C1845" t="s">
        <v>2715</v>
      </c>
      <c r="D1845" t="s">
        <v>2281</v>
      </c>
      <c r="E1845" t="s">
        <v>2326</v>
      </c>
      <c r="G1845" t="s">
        <v>2255</v>
      </c>
      <c r="H1845" t="s">
        <v>170</v>
      </c>
      <c r="I1845" t="s">
        <v>1708</v>
      </c>
      <c r="J1845" s="99">
        <v>1.0873001000000001E-3</v>
      </c>
      <c r="K1845" t="s">
        <v>2785</v>
      </c>
      <c r="L1845" t="e">
        <v>#N/A</v>
      </c>
      <c r="M1845" t="e">
        <f t="shared" si="28"/>
        <v>#N/A</v>
      </c>
    </row>
    <row r="1846" spans="1:13" x14ac:dyDescent="0.25">
      <c r="A1846">
        <v>3</v>
      </c>
      <c r="B1846" t="s">
        <v>2707</v>
      </c>
      <c r="C1846" t="s">
        <v>2715</v>
      </c>
      <c r="D1846" t="s">
        <v>2281</v>
      </c>
      <c r="E1846" t="s">
        <v>2326</v>
      </c>
      <c r="G1846" t="s">
        <v>2255</v>
      </c>
      <c r="H1846" t="s">
        <v>170</v>
      </c>
      <c r="I1846" t="s">
        <v>1709</v>
      </c>
      <c r="J1846" s="99">
        <v>7.54759E-5</v>
      </c>
      <c r="K1846" t="s">
        <v>2785</v>
      </c>
      <c r="L1846" t="e">
        <v>#N/A</v>
      </c>
      <c r="M1846" t="e">
        <f t="shared" si="28"/>
        <v>#N/A</v>
      </c>
    </row>
    <row r="1847" spans="1:13" x14ac:dyDescent="0.25">
      <c r="A1847">
        <v>3</v>
      </c>
      <c r="B1847" t="s">
        <v>2707</v>
      </c>
      <c r="C1847" t="s">
        <v>2715</v>
      </c>
      <c r="D1847" t="s">
        <v>2338</v>
      </c>
      <c r="E1847" t="s">
        <v>403</v>
      </c>
      <c r="G1847" t="s">
        <v>2247</v>
      </c>
      <c r="H1847" t="s">
        <v>170</v>
      </c>
      <c r="I1847" t="s">
        <v>1705</v>
      </c>
      <c r="J1847" s="99">
        <v>0.1792809239</v>
      </c>
      <c r="K1847" t="s">
        <v>2786</v>
      </c>
      <c r="L1847" t="e">
        <v>#N/A</v>
      </c>
      <c r="M1847" t="e">
        <f t="shared" si="28"/>
        <v>#N/A</v>
      </c>
    </row>
    <row r="1848" spans="1:13" x14ac:dyDescent="0.25">
      <c r="A1848">
        <v>3</v>
      </c>
      <c r="B1848" t="s">
        <v>2707</v>
      </c>
      <c r="C1848" t="s">
        <v>2715</v>
      </c>
      <c r="D1848" t="s">
        <v>2338</v>
      </c>
      <c r="E1848" t="s">
        <v>403</v>
      </c>
      <c r="G1848" t="s">
        <v>2247</v>
      </c>
      <c r="H1848" t="s">
        <v>170</v>
      </c>
      <c r="I1848" t="s">
        <v>1707</v>
      </c>
      <c r="J1848" s="99">
        <v>0.1717576271</v>
      </c>
      <c r="K1848" t="s">
        <v>2786</v>
      </c>
      <c r="L1848" t="e">
        <v>#N/A</v>
      </c>
      <c r="M1848" t="e">
        <f t="shared" si="28"/>
        <v>#N/A</v>
      </c>
    </row>
    <row r="1849" spans="1:13" x14ac:dyDescent="0.25">
      <c r="A1849">
        <v>3</v>
      </c>
      <c r="B1849" t="s">
        <v>2707</v>
      </c>
      <c r="C1849" t="s">
        <v>2715</v>
      </c>
      <c r="D1849" t="s">
        <v>2338</v>
      </c>
      <c r="E1849" t="s">
        <v>403</v>
      </c>
      <c r="G1849" t="s">
        <v>2247</v>
      </c>
      <c r="H1849" t="s">
        <v>170</v>
      </c>
      <c r="I1849" t="s">
        <v>1708</v>
      </c>
      <c r="J1849" s="99">
        <v>2.2836814000000002E-3</v>
      </c>
      <c r="K1849" t="s">
        <v>2786</v>
      </c>
      <c r="L1849" t="e">
        <v>#N/A</v>
      </c>
      <c r="M1849" t="e">
        <f t="shared" si="28"/>
        <v>#N/A</v>
      </c>
    </row>
    <row r="1850" spans="1:13" x14ac:dyDescent="0.25">
      <c r="A1850">
        <v>3</v>
      </c>
      <c r="B1850" t="s">
        <v>2707</v>
      </c>
      <c r="C1850" t="s">
        <v>2715</v>
      </c>
      <c r="D1850" t="s">
        <v>2338</v>
      </c>
      <c r="E1850" t="s">
        <v>403</v>
      </c>
      <c r="G1850" t="s">
        <v>2247</v>
      </c>
      <c r="H1850" t="s">
        <v>170</v>
      </c>
      <c r="I1850" t="s">
        <v>1709</v>
      </c>
      <c r="J1850" s="99">
        <v>5.2396153999999997E-3</v>
      </c>
      <c r="K1850" t="s">
        <v>2786</v>
      </c>
      <c r="L1850" t="e">
        <v>#N/A</v>
      </c>
      <c r="M1850" t="e">
        <f t="shared" si="28"/>
        <v>#N/A</v>
      </c>
    </row>
    <row r="1851" spans="1:13" x14ac:dyDescent="0.25">
      <c r="A1851">
        <v>3</v>
      </c>
      <c r="B1851" t="s">
        <v>2707</v>
      </c>
      <c r="C1851" t="s">
        <v>2715</v>
      </c>
      <c r="D1851" t="s">
        <v>2338</v>
      </c>
      <c r="E1851" t="s">
        <v>403</v>
      </c>
      <c r="G1851" t="s">
        <v>2717</v>
      </c>
      <c r="H1851" t="s">
        <v>170</v>
      </c>
      <c r="I1851" t="s">
        <v>1705</v>
      </c>
      <c r="J1851" s="99">
        <v>0.19250289200000001</v>
      </c>
      <c r="K1851" t="s">
        <v>2787</v>
      </c>
      <c r="L1851" t="e">
        <v>#N/A</v>
      </c>
      <c r="M1851" t="e">
        <f t="shared" si="28"/>
        <v>#N/A</v>
      </c>
    </row>
    <row r="1852" spans="1:13" x14ac:dyDescent="0.25">
      <c r="A1852">
        <v>3</v>
      </c>
      <c r="B1852" t="s">
        <v>2707</v>
      </c>
      <c r="C1852" t="s">
        <v>2715</v>
      </c>
      <c r="D1852" t="s">
        <v>2338</v>
      </c>
      <c r="E1852" t="s">
        <v>403</v>
      </c>
      <c r="G1852" t="s">
        <v>2717</v>
      </c>
      <c r="H1852" t="s">
        <v>170</v>
      </c>
      <c r="I1852" t="s">
        <v>1707</v>
      </c>
      <c r="J1852" s="99">
        <v>0.18442475210000001</v>
      </c>
      <c r="K1852" t="s">
        <v>2787</v>
      </c>
      <c r="L1852" t="e">
        <v>#N/A</v>
      </c>
      <c r="M1852" t="e">
        <f t="shared" si="28"/>
        <v>#N/A</v>
      </c>
    </row>
    <row r="1853" spans="1:13" x14ac:dyDescent="0.25">
      <c r="A1853">
        <v>3</v>
      </c>
      <c r="B1853" t="s">
        <v>2707</v>
      </c>
      <c r="C1853" t="s">
        <v>2715</v>
      </c>
      <c r="D1853" t="s">
        <v>2338</v>
      </c>
      <c r="E1853" t="s">
        <v>403</v>
      </c>
      <c r="G1853" t="s">
        <v>2717</v>
      </c>
      <c r="H1853" t="s">
        <v>170</v>
      </c>
      <c r="I1853" t="s">
        <v>1708</v>
      </c>
      <c r="J1853" s="99">
        <v>2.4521029000000001E-3</v>
      </c>
      <c r="K1853" t="s">
        <v>2787</v>
      </c>
      <c r="L1853" t="e">
        <v>#N/A</v>
      </c>
      <c r="M1853" t="e">
        <f t="shared" si="28"/>
        <v>#N/A</v>
      </c>
    </row>
    <row r="1854" spans="1:13" x14ac:dyDescent="0.25">
      <c r="A1854">
        <v>3</v>
      </c>
      <c r="B1854" t="s">
        <v>2707</v>
      </c>
      <c r="C1854" t="s">
        <v>2715</v>
      </c>
      <c r="D1854" t="s">
        <v>2338</v>
      </c>
      <c r="E1854" t="s">
        <v>403</v>
      </c>
      <c r="G1854" t="s">
        <v>2717</v>
      </c>
      <c r="H1854" t="s">
        <v>170</v>
      </c>
      <c r="I1854" t="s">
        <v>1709</v>
      </c>
      <c r="J1854" s="99">
        <v>5.6260370000000004E-3</v>
      </c>
      <c r="K1854" t="s">
        <v>2787</v>
      </c>
      <c r="L1854" t="e">
        <v>#N/A</v>
      </c>
      <c r="M1854" t="e">
        <f t="shared" si="28"/>
        <v>#N/A</v>
      </c>
    </row>
    <row r="1855" spans="1:13" x14ac:dyDescent="0.25">
      <c r="A1855">
        <v>3</v>
      </c>
      <c r="B1855" t="s">
        <v>2707</v>
      </c>
      <c r="C1855" t="s">
        <v>2715</v>
      </c>
      <c r="D1855" t="s">
        <v>2338</v>
      </c>
      <c r="E1855" t="s">
        <v>403</v>
      </c>
      <c r="G1855" t="s">
        <v>2719</v>
      </c>
      <c r="H1855" t="s">
        <v>170</v>
      </c>
      <c r="I1855" t="s">
        <v>1705</v>
      </c>
      <c r="J1855" s="99">
        <v>0.25973323850000002</v>
      </c>
      <c r="K1855" t="s">
        <v>2788</v>
      </c>
      <c r="L1855" t="s">
        <v>1546</v>
      </c>
      <c r="M1855" t="str">
        <f t="shared" si="28"/>
        <v>CO₂-eFreight_NZ_2p+15_2000</v>
      </c>
    </row>
    <row r="1856" spans="1:13" x14ac:dyDescent="0.25">
      <c r="A1856">
        <v>3</v>
      </c>
      <c r="B1856" t="s">
        <v>2707</v>
      </c>
      <c r="C1856" t="s">
        <v>2715</v>
      </c>
      <c r="D1856" t="s">
        <v>2338</v>
      </c>
      <c r="E1856" t="s">
        <v>403</v>
      </c>
      <c r="G1856" t="s">
        <v>2719</v>
      </c>
      <c r="H1856" t="s">
        <v>170</v>
      </c>
      <c r="I1856" t="s">
        <v>1707</v>
      </c>
      <c r="J1856" s="99">
        <v>0.24883386220000001</v>
      </c>
      <c r="K1856" t="s">
        <v>2788</v>
      </c>
      <c r="L1856" t="s">
        <v>1546</v>
      </c>
      <c r="M1856" t="str">
        <f t="shared" si="28"/>
        <v>CO₂Freight_NZ_2p+15_2000</v>
      </c>
    </row>
    <row r="1857" spans="1:13" x14ac:dyDescent="0.25">
      <c r="A1857">
        <v>3</v>
      </c>
      <c r="B1857" t="s">
        <v>2707</v>
      </c>
      <c r="C1857" t="s">
        <v>2715</v>
      </c>
      <c r="D1857" t="s">
        <v>2338</v>
      </c>
      <c r="E1857" t="s">
        <v>403</v>
      </c>
      <c r="G1857" t="s">
        <v>2719</v>
      </c>
      <c r="H1857" t="s">
        <v>170</v>
      </c>
      <c r="I1857" t="s">
        <v>1708</v>
      </c>
      <c r="J1857" s="99">
        <v>3.3084834999999998E-3</v>
      </c>
      <c r="K1857" t="s">
        <v>2788</v>
      </c>
      <c r="L1857" t="s">
        <v>1546</v>
      </c>
      <c r="M1857" t="str">
        <f t="shared" si="28"/>
        <v>CH₄Freight_NZ_2p+15_2000</v>
      </c>
    </row>
    <row r="1858" spans="1:13" x14ac:dyDescent="0.25">
      <c r="A1858">
        <v>3</v>
      </c>
      <c r="B1858" t="s">
        <v>2707</v>
      </c>
      <c r="C1858" t="s">
        <v>2715</v>
      </c>
      <c r="D1858" t="s">
        <v>2338</v>
      </c>
      <c r="E1858" t="s">
        <v>403</v>
      </c>
      <c r="G1858" t="s">
        <v>2719</v>
      </c>
      <c r="H1858" t="s">
        <v>170</v>
      </c>
      <c r="I1858" t="s">
        <v>1709</v>
      </c>
      <c r="J1858" s="99">
        <v>7.5908928000000004E-3</v>
      </c>
      <c r="K1858" t="s">
        <v>2788</v>
      </c>
      <c r="L1858" t="s">
        <v>1546</v>
      </c>
      <c r="M1858" t="str">
        <f t="shared" si="28"/>
        <v>N₂OFreight_NZ_2p+15_2000</v>
      </c>
    </row>
    <row r="1859" spans="1:13" x14ac:dyDescent="0.25">
      <c r="A1859">
        <v>3</v>
      </c>
      <c r="B1859" t="s">
        <v>2707</v>
      </c>
      <c r="C1859" t="s">
        <v>2715</v>
      </c>
      <c r="D1859" t="s">
        <v>2338</v>
      </c>
      <c r="E1859" t="s">
        <v>403</v>
      </c>
      <c r="G1859" t="s">
        <v>2721</v>
      </c>
      <c r="H1859" t="s">
        <v>170</v>
      </c>
      <c r="I1859" t="s">
        <v>1705</v>
      </c>
      <c r="J1859" s="99">
        <v>0.27474801589999998</v>
      </c>
      <c r="K1859" t="s">
        <v>2789</v>
      </c>
      <c r="L1859" t="s">
        <v>1547</v>
      </c>
      <c r="M1859" t="str">
        <f t="shared" ref="M1859:M1922" si="29">I1859&amp;L1859</f>
        <v>CO₂-eFreight_NZ_2p+15_3000</v>
      </c>
    </row>
    <row r="1860" spans="1:13" x14ac:dyDescent="0.25">
      <c r="A1860">
        <v>3</v>
      </c>
      <c r="B1860" t="s">
        <v>2707</v>
      </c>
      <c r="C1860" t="s">
        <v>2715</v>
      </c>
      <c r="D1860" t="s">
        <v>2338</v>
      </c>
      <c r="E1860" t="s">
        <v>403</v>
      </c>
      <c r="G1860" t="s">
        <v>2721</v>
      </c>
      <c r="H1860" t="s">
        <v>170</v>
      </c>
      <c r="I1860" t="s">
        <v>1707</v>
      </c>
      <c r="J1860" s="99">
        <v>0.2632185635</v>
      </c>
      <c r="K1860" t="s">
        <v>2789</v>
      </c>
      <c r="L1860" t="s">
        <v>1547</v>
      </c>
      <c r="M1860" t="str">
        <f t="shared" si="29"/>
        <v>CO₂Freight_NZ_2p+15_3000</v>
      </c>
    </row>
    <row r="1861" spans="1:13" x14ac:dyDescent="0.25">
      <c r="A1861">
        <v>3</v>
      </c>
      <c r="B1861" t="s">
        <v>2707</v>
      </c>
      <c r="C1861" t="s">
        <v>2715</v>
      </c>
      <c r="D1861" t="s">
        <v>2338</v>
      </c>
      <c r="E1861" t="s">
        <v>403</v>
      </c>
      <c r="G1861" t="s">
        <v>2721</v>
      </c>
      <c r="H1861" t="s">
        <v>170</v>
      </c>
      <c r="I1861" t="s">
        <v>1708</v>
      </c>
      <c r="J1861" s="99">
        <v>3.4997418000000001E-3</v>
      </c>
      <c r="K1861" t="s">
        <v>2789</v>
      </c>
      <c r="L1861" t="s">
        <v>1547</v>
      </c>
      <c r="M1861" t="str">
        <f t="shared" si="29"/>
        <v>CH₄Freight_NZ_2p+15_3000</v>
      </c>
    </row>
    <row r="1862" spans="1:13" x14ac:dyDescent="0.25">
      <c r="A1862">
        <v>3</v>
      </c>
      <c r="B1862" t="s">
        <v>2707</v>
      </c>
      <c r="C1862" t="s">
        <v>2715</v>
      </c>
      <c r="D1862" t="s">
        <v>2338</v>
      </c>
      <c r="E1862" t="s">
        <v>403</v>
      </c>
      <c r="G1862" t="s">
        <v>2721</v>
      </c>
      <c r="H1862" t="s">
        <v>170</v>
      </c>
      <c r="I1862" t="s">
        <v>1709</v>
      </c>
      <c r="J1862" s="99">
        <v>8.0297106E-3</v>
      </c>
      <c r="K1862" t="s">
        <v>2789</v>
      </c>
      <c r="L1862" t="s">
        <v>1547</v>
      </c>
      <c r="M1862" t="str">
        <f t="shared" si="29"/>
        <v>N₂OFreight_NZ_2p+15_3000</v>
      </c>
    </row>
    <row r="1863" spans="1:13" x14ac:dyDescent="0.25">
      <c r="A1863">
        <v>3</v>
      </c>
      <c r="B1863" t="s">
        <v>2707</v>
      </c>
      <c r="C1863" t="s">
        <v>2715</v>
      </c>
      <c r="D1863" t="s">
        <v>2338</v>
      </c>
      <c r="E1863" t="s">
        <v>403</v>
      </c>
      <c r="G1863" t="s">
        <v>2255</v>
      </c>
      <c r="H1863" t="s">
        <v>170</v>
      </c>
      <c r="I1863" t="s">
        <v>1705</v>
      </c>
      <c r="J1863" s="99">
        <v>0.31374161680000001</v>
      </c>
      <c r="K1863" t="s">
        <v>2790</v>
      </c>
      <c r="L1863" t="e">
        <v>#N/A</v>
      </c>
      <c r="M1863" t="e">
        <f t="shared" si="29"/>
        <v>#N/A</v>
      </c>
    </row>
    <row r="1864" spans="1:13" x14ac:dyDescent="0.25">
      <c r="A1864">
        <v>3</v>
      </c>
      <c r="B1864" t="s">
        <v>2707</v>
      </c>
      <c r="C1864" t="s">
        <v>2715</v>
      </c>
      <c r="D1864" t="s">
        <v>2338</v>
      </c>
      <c r="E1864" t="s">
        <v>403</v>
      </c>
      <c r="G1864" t="s">
        <v>2255</v>
      </c>
      <c r="H1864" t="s">
        <v>170</v>
      </c>
      <c r="I1864" t="s">
        <v>1707</v>
      </c>
      <c r="J1864" s="99">
        <v>0.30057584739999998</v>
      </c>
      <c r="K1864" t="s">
        <v>2790</v>
      </c>
      <c r="L1864" t="e">
        <v>#N/A</v>
      </c>
      <c r="M1864" t="e">
        <f t="shared" si="29"/>
        <v>#N/A</v>
      </c>
    </row>
    <row r="1865" spans="1:13" x14ac:dyDescent="0.25">
      <c r="A1865">
        <v>3</v>
      </c>
      <c r="B1865" t="s">
        <v>2707</v>
      </c>
      <c r="C1865" t="s">
        <v>2715</v>
      </c>
      <c r="D1865" t="s">
        <v>2338</v>
      </c>
      <c r="E1865" t="s">
        <v>403</v>
      </c>
      <c r="G1865" t="s">
        <v>2255</v>
      </c>
      <c r="H1865" t="s">
        <v>170</v>
      </c>
      <c r="I1865" t="s">
        <v>1708</v>
      </c>
      <c r="J1865" s="99">
        <v>3.9964425E-3</v>
      </c>
      <c r="K1865" t="s">
        <v>2790</v>
      </c>
      <c r="L1865" t="e">
        <v>#N/A</v>
      </c>
      <c r="M1865" t="e">
        <f t="shared" si="29"/>
        <v>#N/A</v>
      </c>
    </row>
    <row r="1866" spans="1:13" x14ac:dyDescent="0.25">
      <c r="A1866">
        <v>3</v>
      </c>
      <c r="B1866" t="s">
        <v>2707</v>
      </c>
      <c r="C1866" t="s">
        <v>2715</v>
      </c>
      <c r="D1866" t="s">
        <v>2338</v>
      </c>
      <c r="E1866" t="s">
        <v>403</v>
      </c>
      <c r="G1866" t="s">
        <v>2255</v>
      </c>
      <c r="H1866" t="s">
        <v>170</v>
      </c>
      <c r="I1866" t="s">
        <v>1709</v>
      </c>
      <c r="J1866" s="99">
        <v>9.1693269000000001E-3</v>
      </c>
      <c r="K1866" t="s">
        <v>2790</v>
      </c>
      <c r="L1866" t="e">
        <v>#N/A</v>
      </c>
      <c r="M1866" t="e">
        <f t="shared" si="29"/>
        <v>#N/A</v>
      </c>
    </row>
    <row r="1867" spans="1:13" x14ac:dyDescent="0.25">
      <c r="A1867">
        <v>3</v>
      </c>
      <c r="B1867" t="s">
        <v>2707</v>
      </c>
      <c r="C1867" t="s">
        <v>2715</v>
      </c>
      <c r="D1867" t="s">
        <v>2338</v>
      </c>
      <c r="E1867" t="s">
        <v>393</v>
      </c>
      <c r="G1867" t="s">
        <v>2247</v>
      </c>
      <c r="H1867" t="s">
        <v>170</v>
      </c>
      <c r="I1867" t="s">
        <v>1705</v>
      </c>
      <c r="J1867" s="99">
        <v>0.1866554299</v>
      </c>
      <c r="K1867" t="s">
        <v>2791</v>
      </c>
      <c r="L1867" t="e">
        <v>#N/A</v>
      </c>
      <c r="M1867" t="e">
        <f t="shared" si="29"/>
        <v>#N/A</v>
      </c>
    </row>
    <row r="1868" spans="1:13" x14ac:dyDescent="0.25">
      <c r="A1868">
        <v>3</v>
      </c>
      <c r="B1868" t="s">
        <v>2707</v>
      </c>
      <c r="C1868" t="s">
        <v>2715</v>
      </c>
      <c r="D1868" t="s">
        <v>2338</v>
      </c>
      <c r="E1868" t="s">
        <v>393</v>
      </c>
      <c r="G1868" t="s">
        <v>2247</v>
      </c>
      <c r="H1868" t="s">
        <v>170</v>
      </c>
      <c r="I1868" t="s">
        <v>1707</v>
      </c>
      <c r="J1868" s="99">
        <v>0.1837726875</v>
      </c>
      <c r="K1868" t="s">
        <v>2791</v>
      </c>
      <c r="L1868" t="e">
        <v>#N/A</v>
      </c>
      <c r="M1868" t="e">
        <f t="shared" si="29"/>
        <v>#N/A</v>
      </c>
    </row>
    <row r="1869" spans="1:13" x14ac:dyDescent="0.25">
      <c r="A1869">
        <v>3</v>
      </c>
      <c r="B1869" t="s">
        <v>2707</v>
      </c>
      <c r="C1869" t="s">
        <v>2715</v>
      </c>
      <c r="D1869" t="s">
        <v>2338</v>
      </c>
      <c r="E1869" t="s">
        <v>393</v>
      </c>
      <c r="G1869" t="s">
        <v>2247</v>
      </c>
      <c r="H1869" t="s">
        <v>170</v>
      </c>
      <c r="I1869" t="s">
        <v>1708</v>
      </c>
      <c r="J1869" s="99">
        <v>2.7548390000000001E-4</v>
      </c>
      <c r="K1869" t="s">
        <v>2791</v>
      </c>
      <c r="L1869" t="e">
        <v>#N/A</v>
      </c>
      <c r="M1869" t="e">
        <f t="shared" si="29"/>
        <v>#N/A</v>
      </c>
    </row>
    <row r="1870" spans="1:13" x14ac:dyDescent="0.25">
      <c r="A1870">
        <v>3</v>
      </c>
      <c r="B1870" t="s">
        <v>2707</v>
      </c>
      <c r="C1870" t="s">
        <v>2715</v>
      </c>
      <c r="D1870" t="s">
        <v>2338</v>
      </c>
      <c r="E1870" t="s">
        <v>393</v>
      </c>
      <c r="G1870" t="s">
        <v>2247</v>
      </c>
      <c r="H1870" t="s">
        <v>170</v>
      </c>
      <c r="I1870" t="s">
        <v>1709</v>
      </c>
      <c r="J1870" s="99">
        <v>2.6072585000000001E-3</v>
      </c>
      <c r="K1870" t="s">
        <v>2791</v>
      </c>
      <c r="L1870" t="e">
        <v>#N/A</v>
      </c>
      <c r="M1870" t="e">
        <f t="shared" si="29"/>
        <v>#N/A</v>
      </c>
    </row>
    <row r="1871" spans="1:13" x14ac:dyDescent="0.25">
      <c r="A1871">
        <v>3</v>
      </c>
      <c r="B1871" t="s">
        <v>2707</v>
      </c>
      <c r="C1871" t="s">
        <v>2715</v>
      </c>
      <c r="D1871" t="s">
        <v>2338</v>
      </c>
      <c r="E1871" t="s">
        <v>393</v>
      </c>
      <c r="G1871" t="s">
        <v>2717</v>
      </c>
      <c r="H1871" t="s">
        <v>170</v>
      </c>
      <c r="I1871" t="s">
        <v>1705</v>
      </c>
      <c r="J1871" s="99">
        <v>0.17962109439999999</v>
      </c>
      <c r="K1871" t="s">
        <v>2792</v>
      </c>
      <c r="L1871" t="e">
        <v>#N/A</v>
      </c>
      <c r="M1871" t="e">
        <f t="shared" si="29"/>
        <v>#N/A</v>
      </c>
    </row>
    <row r="1872" spans="1:13" x14ac:dyDescent="0.25">
      <c r="A1872">
        <v>3</v>
      </c>
      <c r="B1872" t="s">
        <v>2707</v>
      </c>
      <c r="C1872" t="s">
        <v>2715</v>
      </c>
      <c r="D1872" t="s">
        <v>2338</v>
      </c>
      <c r="E1872" t="s">
        <v>393</v>
      </c>
      <c r="G1872" t="s">
        <v>2717</v>
      </c>
      <c r="H1872" t="s">
        <v>170</v>
      </c>
      <c r="I1872" t="s">
        <v>1707</v>
      </c>
      <c r="J1872" s="99">
        <v>0.1768469916</v>
      </c>
      <c r="K1872" t="s">
        <v>2792</v>
      </c>
      <c r="L1872" t="e">
        <v>#N/A</v>
      </c>
      <c r="M1872" t="e">
        <f t="shared" si="29"/>
        <v>#N/A</v>
      </c>
    </row>
    <row r="1873" spans="1:13" x14ac:dyDescent="0.25">
      <c r="A1873">
        <v>3</v>
      </c>
      <c r="B1873" t="s">
        <v>2707</v>
      </c>
      <c r="C1873" t="s">
        <v>2715</v>
      </c>
      <c r="D1873" t="s">
        <v>2338</v>
      </c>
      <c r="E1873" t="s">
        <v>393</v>
      </c>
      <c r="G1873" t="s">
        <v>2717</v>
      </c>
      <c r="H1873" t="s">
        <v>170</v>
      </c>
      <c r="I1873" t="s">
        <v>1708</v>
      </c>
      <c r="J1873" s="99">
        <v>2.6510200000000002E-4</v>
      </c>
      <c r="K1873" t="s">
        <v>2792</v>
      </c>
      <c r="L1873" t="e">
        <v>#N/A</v>
      </c>
      <c r="M1873" t="e">
        <f t="shared" si="29"/>
        <v>#N/A</v>
      </c>
    </row>
    <row r="1874" spans="1:13" x14ac:dyDescent="0.25">
      <c r="A1874">
        <v>3</v>
      </c>
      <c r="B1874" t="s">
        <v>2707</v>
      </c>
      <c r="C1874" t="s">
        <v>2715</v>
      </c>
      <c r="D1874" t="s">
        <v>2338</v>
      </c>
      <c r="E1874" t="s">
        <v>393</v>
      </c>
      <c r="G1874" t="s">
        <v>2717</v>
      </c>
      <c r="H1874" t="s">
        <v>170</v>
      </c>
      <c r="I1874" t="s">
        <v>1709</v>
      </c>
      <c r="J1874" s="99">
        <v>2.5090007999999998E-3</v>
      </c>
      <c r="K1874" t="s">
        <v>2792</v>
      </c>
      <c r="L1874" t="e">
        <v>#N/A</v>
      </c>
      <c r="M1874" t="e">
        <f t="shared" si="29"/>
        <v>#N/A</v>
      </c>
    </row>
    <row r="1875" spans="1:13" x14ac:dyDescent="0.25">
      <c r="A1875">
        <v>3</v>
      </c>
      <c r="B1875" t="s">
        <v>2707</v>
      </c>
      <c r="C1875" t="s">
        <v>2715</v>
      </c>
      <c r="D1875" t="s">
        <v>2338</v>
      </c>
      <c r="E1875" t="s">
        <v>393</v>
      </c>
      <c r="G1875" t="s">
        <v>2719</v>
      </c>
      <c r="H1875" t="s">
        <v>170</v>
      </c>
      <c r="I1875" t="s">
        <v>1705</v>
      </c>
      <c r="J1875" s="99">
        <v>0.23911498880000001</v>
      </c>
      <c r="K1875" t="s">
        <v>2793</v>
      </c>
      <c r="L1875" t="s">
        <v>1548</v>
      </c>
      <c r="M1875" t="str">
        <f t="shared" si="29"/>
        <v>CO₂-eFreight_NZ_2d+15_2000</v>
      </c>
    </row>
    <row r="1876" spans="1:13" x14ac:dyDescent="0.25">
      <c r="A1876">
        <v>3</v>
      </c>
      <c r="B1876" t="s">
        <v>2707</v>
      </c>
      <c r="C1876" t="s">
        <v>2715</v>
      </c>
      <c r="D1876" t="s">
        <v>2338</v>
      </c>
      <c r="E1876" t="s">
        <v>393</v>
      </c>
      <c r="G1876" t="s">
        <v>2719</v>
      </c>
      <c r="H1876" t="s">
        <v>170</v>
      </c>
      <c r="I1876" t="s">
        <v>1707</v>
      </c>
      <c r="J1876" s="99">
        <v>0.23542205090000001</v>
      </c>
      <c r="K1876" t="s">
        <v>2793</v>
      </c>
      <c r="L1876" t="s">
        <v>1548</v>
      </c>
      <c r="M1876" t="str">
        <f t="shared" si="29"/>
        <v>CO₂Freight_NZ_2d+15_2000</v>
      </c>
    </row>
    <row r="1877" spans="1:13" x14ac:dyDescent="0.25">
      <c r="A1877">
        <v>3</v>
      </c>
      <c r="B1877" t="s">
        <v>2707</v>
      </c>
      <c r="C1877" t="s">
        <v>2715</v>
      </c>
      <c r="D1877" t="s">
        <v>2338</v>
      </c>
      <c r="E1877" t="s">
        <v>393</v>
      </c>
      <c r="G1877" t="s">
        <v>2719</v>
      </c>
      <c r="H1877" t="s">
        <v>170</v>
      </c>
      <c r="I1877" t="s">
        <v>1708</v>
      </c>
      <c r="J1877" s="99">
        <v>3.529087E-4</v>
      </c>
      <c r="K1877" t="s">
        <v>2793</v>
      </c>
      <c r="L1877" t="s">
        <v>1548</v>
      </c>
      <c r="M1877" t="str">
        <f t="shared" si="29"/>
        <v>CH₄Freight_NZ_2d+15_2000</v>
      </c>
    </row>
    <row r="1878" spans="1:13" x14ac:dyDescent="0.25">
      <c r="A1878">
        <v>3</v>
      </c>
      <c r="B1878" t="s">
        <v>2707</v>
      </c>
      <c r="C1878" t="s">
        <v>2715</v>
      </c>
      <c r="D1878" t="s">
        <v>2338</v>
      </c>
      <c r="E1878" t="s">
        <v>393</v>
      </c>
      <c r="G1878" t="s">
        <v>2719</v>
      </c>
      <c r="H1878" t="s">
        <v>170</v>
      </c>
      <c r="I1878" t="s">
        <v>1709</v>
      </c>
      <c r="J1878" s="99">
        <v>3.3400291E-3</v>
      </c>
      <c r="K1878" t="s">
        <v>2793</v>
      </c>
      <c r="L1878" t="s">
        <v>1548</v>
      </c>
      <c r="M1878" t="str">
        <f t="shared" si="29"/>
        <v>N₂OFreight_NZ_2d+15_2000</v>
      </c>
    </row>
    <row r="1879" spans="1:13" x14ac:dyDescent="0.25">
      <c r="A1879">
        <v>3</v>
      </c>
      <c r="B1879" t="s">
        <v>2707</v>
      </c>
      <c r="C1879" t="s">
        <v>2715</v>
      </c>
      <c r="D1879" t="s">
        <v>2338</v>
      </c>
      <c r="E1879" t="s">
        <v>393</v>
      </c>
      <c r="G1879" t="s">
        <v>2721</v>
      </c>
      <c r="H1879" t="s">
        <v>170</v>
      </c>
      <c r="I1879" t="s">
        <v>1705</v>
      </c>
      <c r="J1879" s="99">
        <v>0.25639269539999998</v>
      </c>
      <c r="K1879" t="s">
        <v>2794</v>
      </c>
      <c r="L1879" t="s">
        <v>1549</v>
      </c>
      <c r="M1879" t="str">
        <f t="shared" si="29"/>
        <v>CO₂-eFreight_NZ_2d+15_3000</v>
      </c>
    </row>
    <row r="1880" spans="1:13" x14ac:dyDescent="0.25">
      <c r="A1880">
        <v>3</v>
      </c>
      <c r="B1880" t="s">
        <v>2707</v>
      </c>
      <c r="C1880" t="s">
        <v>2715</v>
      </c>
      <c r="D1880" t="s">
        <v>2338</v>
      </c>
      <c r="E1880" t="s">
        <v>393</v>
      </c>
      <c r="G1880" t="s">
        <v>2721</v>
      </c>
      <c r="H1880" t="s">
        <v>170</v>
      </c>
      <c r="I1880" t="s">
        <v>1707</v>
      </c>
      <c r="J1880" s="99">
        <v>0.2524329173</v>
      </c>
      <c r="K1880" t="s">
        <v>2794</v>
      </c>
      <c r="L1880" t="s">
        <v>1549</v>
      </c>
      <c r="M1880" t="str">
        <f t="shared" si="29"/>
        <v>CO₂Freight_NZ_2d+15_3000</v>
      </c>
    </row>
    <row r="1881" spans="1:13" x14ac:dyDescent="0.25">
      <c r="A1881">
        <v>3</v>
      </c>
      <c r="B1881" t="s">
        <v>2707</v>
      </c>
      <c r="C1881" t="s">
        <v>2715</v>
      </c>
      <c r="D1881" t="s">
        <v>2338</v>
      </c>
      <c r="E1881" t="s">
        <v>393</v>
      </c>
      <c r="G1881" t="s">
        <v>2721</v>
      </c>
      <c r="H1881" t="s">
        <v>170</v>
      </c>
      <c r="I1881" t="s">
        <v>1708</v>
      </c>
      <c r="J1881" s="99">
        <v>3.784088E-4</v>
      </c>
      <c r="K1881" t="s">
        <v>2794</v>
      </c>
      <c r="L1881" t="s">
        <v>1549</v>
      </c>
      <c r="M1881" t="str">
        <f t="shared" si="29"/>
        <v>CH₄Freight_NZ_2d+15_3000</v>
      </c>
    </row>
    <row r="1882" spans="1:13" x14ac:dyDescent="0.25">
      <c r="A1882">
        <v>3</v>
      </c>
      <c r="B1882" t="s">
        <v>2707</v>
      </c>
      <c r="C1882" t="s">
        <v>2715</v>
      </c>
      <c r="D1882" t="s">
        <v>2338</v>
      </c>
      <c r="E1882" t="s">
        <v>393</v>
      </c>
      <c r="G1882" t="s">
        <v>2721</v>
      </c>
      <c r="H1882" t="s">
        <v>170</v>
      </c>
      <c r="I1882" t="s">
        <v>1709</v>
      </c>
      <c r="J1882" s="99">
        <v>3.5813693000000001E-3</v>
      </c>
      <c r="K1882" t="s">
        <v>2794</v>
      </c>
      <c r="L1882" t="s">
        <v>1549</v>
      </c>
      <c r="M1882" t="str">
        <f t="shared" si="29"/>
        <v>N₂OFreight_NZ_2d+15_3000</v>
      </c>
    </row>
    <row r="1883" spans="1:13" x14ac:dyDescent="0.25">
      <c r="A1883">
        <v>3</v>
      </c>
      <c r="B1883" t="s">
        <v>2707</v>
      </c>
      <c r="C1883" t="s">
        <v>2715</v>
      </c>
      <c r="D1883" t="s">
        <v>2338</v>
      </c>
      <c r="E1883" t="s">
        <v>393</v>
      </c>
      <c r="G1883" t="s">
        <v>2255</v>
      </c>
      <c r="H1883" t="s">
        <v>170</v>
      </c>
      <c r="I1883" t="s">
        <v>1705</v>
      </c>
      <c r="J1883" s="99">
        <v>0.25961934609999998</v>
      </c>
      <c r="K1883" t="s">
        <v>2795</v>
      </c>
      <c r="L1883" t="s">
        <v>1550</v>
      </c>
      <c r="M1883" t="str">
        <f t="shared" si="29"/>
        <v>CO₂-eFreight_NZ_2d+15_more</v>
      </c>
    </row>
    <row r="1884" spans="1:13" x14ac:dyDescent="0.25">
      <c r="A1884">
        <v>3</v>
      </c>
      <c r="B1884" t="s">
        <v>2707</v>
      </c>
      <c r="C1884" t="s">
        <v>2715</v>
      </c>
      <c r="D1884" t="s">
        <v>2338</v>
      </c>
      <c r="E1884" t="s">
        <v>393</v>
      </c>
      <c r="G1884" t="s">
        <v>2255</v>
      </c>
      <c r="H1884" t="s">
        <v>170</v>
      </c>
      <c r="I1884" t="s">
        <v>1707</v>
      </c>
      <c r="J1884" s="99">
        <v>0.255609735</v>
      </c>
      <c r="K1884" t="s">
        <v>2795</v>
      </c>
      <c r="L1884" t="s">
        <v>1550</v>
      </c>
      <c r="M1884" t="str">
        <f t="shared" si="29"/>
        <v>CO₂Freight_NZ_2d+15_more</v>
      </c>
    </row>
    <row r="1885" spans="1:13" x14ac:dyDescent="0.25">
      <c r="A1885">
        <v>3</v>
      </c>
      <c r="B1885" t="s">
        <v>2707</v>
      </c>
      <c r="C1885" t="s">
        <v>2715</v>
      </c>
      <c r="D1885" t="s">
        <v>2338</v>
      </c>
      <c r="E1885" t="s">
        <v>393</v>
      </c>
      <c r="G1885" t="s">
        <v>2255</v>
      </c>
      <c r="H1885" t="s">
        <v>170</v>
      </c>
      <c r="I1885" t="s">
        <v>1708</v>
      </c>
      <c r="J1885" s="99">
        <v>3.8317100000000002E-4</v>
      </c>
      <c r="K1885" t="s">
        <v>2795</v>
      </c>
      <c r="L1885" t="s">
        <v>1550</v>
      </c>
      <c r="M1885" t="str">
        <f t="shared" si="29"/>
        <v>CH₄Freight_NZ_2d+15_more</v>
      </c>
    </row>
    <row r="1886" spans="1:13" x14ac:dyDescent="0.25">
      <c r="A1886">
        <v>3</v>
      </c>
      <c r="B1886" t="s">
        <v>2707</v>
      </c>
      <c r="C1886" t="s">
        <v>2715</v>
      </c>
      <c r="D1886" t="s">
        <v>2338</v>
      </c>
      <c r="E1886" t="s">
        <v>393</v>
      </c>
      <c r="G1886" t="s">
        <v>2255</v>
      </c>
      <c r="H1886" t="s">
        <v>170</v>
      </c>
      <c r="I1886" t="s">
        <v>1709</v>
      </c>
      <c r="J1886" s="99">
        <v>3.6264400999999999E-3</v>
      </c>
      <c r="K1886" t="s">
        <v>2795</v>
      </c>
      <c r="L1886" t="s">
        <v>1550</v>
      </c>
      <c r="M1886" t="str">
        <f t="shared" si="29"/>
        <v>N₂OFreight_NZ_2d+15_more</v>
      </c>
    </row>
    <row r="1887" spans="1:13" x14ac:dyDescent="0.25">
      <c r="A1887">
        <v>3</v>
      </c>
      <c r="B1887" t="s">
        <v>2707</v>
      </c>
      <c r="C1887" t="s">
        <v>2715</v>
      </c>
      <c r="D1887" t="s">
        <v>2338</v>
      </c>
      <c r="E1887" t="s">
        <v>2442</v>
      </c>
      <c r="G1887" t="s">
        <v>2247</v>
      </c>
      <c r="H1887" t="s">
        <v>170</v>
      </c>
      <c r="I1887" t="s">
        <v>1705</v>
      </c>
      <c r="J1887" s="99">
        <v>0.14153757149999999</v>
      </c>
      <c r="K1887" t="s">
        <v>2796</v>
      </c>
      <c r="L1887" t="e">
        <v>#N/A</v>
      </c>
      <c r="M1887" t="e">
        <f t="shared" si="29"/>
        <v>#N/A</v>
      </c>
    </row>
    <row r="1888" spans="1:13" x14ac:dyDescent="0.25">
      <c r="A1888">
        <v>3</v>
      </c>
      <c r="B1888" t="s">
        <v>2707</v>
      </c>
      <c r="C1888" t="s">
        <v>2715</v>
      </c>
      <c r="D1888" t="s">
        <v>2338</v>
      </c>
      <c r="E1888" t="s">
        <v>2442</v>
      </c>
      <c r="G1888" t="s">
        <v>2247</v>
      </c>
      <c r="H1888" t="s">
        <v>170</v>
      </c>
      <c r="I1888" t="s">
        <v>1707</v>
      </c>
      <c r="J1888" s="99">
        <v>0.13559812660000001</v>
      </c>
      <c r="K1888" t="s">
        <v>2796</v>
      </c>
      <c r="L1888" t="e">
        <v>#N/A</v>
      </c>
      <c r="M1888" t="e">
        <f t="shared" si="29"/>
        <v>#N/A</v>
      </c>
    </row>
    <row r="1889" spans="1:13" x14ac:dyDescent="0.25">
      <c r="A1889">
        <v>3</v>
      </c>
      <c r="B1889" t="s">
        <v>2707</v>
      </c>
      <c r="C1889" t="s">
        <v>2715</v>
      </c>
      <c r="D1889" t="s">
        <v>2338</v>
      </c>
      <c r="E1889" t="s">
        <v>2442</v>
      </c>
      <c r="G1889" t="s">
        <v>2247</v>
      </c>
      <c r="H1889" t="s">
        <v>170</v>
      </c>
      <c r="I1889" t="s">
        <v>1708</v>
      </c>
      <c r="J1889" s="99">
        <v>1.8029064000000001E-3</v>
      </c>
      <c r="K1889" t="s">
        <v>2796</v>
      </c>
      <c r="L1889" t="e">
        <v>#N/A</v>
      </c>
      <c r="M1889" t="e">
        <f t="shared" si="29"/>
        <v>#N/A</v>
      </c>
    </row>
    <row r="1890" spans="1:13" x14ac:dyDescent="0.25">
      <c r="A1890">
        <v>3</v>
      </c>
      <c r="B1890" t="s">
        <v>2707</v>
      </c>
      <c r="C1890" t="s">
        <v>2715</v>
      </c>
      <c r="D1890" t="s">
        <v>2338</v>
      </c>
      <c r="E1890" t="s">
        <v>2442</v>
      </c>
      <c r="G1890" t="s">
        <v>2247</v>
      </c>
      <c r="H1890" t="s">
        <v>170</v>
      </c>
      <c r="I1890" t="s">
        <v>1709</v>
      </c>
      <c r="J1890" s="99">
        <v>4.1365385000000001E-3</v>
      </c>
      <c r="K1890" t="s">
        <v>2796</v>
      </c>
      <c r="L1890" t="e">
        <v>#N/A</v>
      </c>
      <c r="M1890" t="e">
        <f t="shared" si="29"/>
        <v>#N/A</v>
      </c>
    </row>
    <row r="1891" spans="1:13" x14ac:dyDescent="0.25">
      <c r="A1891">
        <v>3</v>
      </c>
      <c r="B1891" t="s">
        <v>2707</v>
      </c>
      <c r="C1891" t="s">
        <v>2715</v>
      </c>
      <c r="D1891" t="s">
        <v>2338</v>
      </c>
      <c r="E1891" t="s">
        <v>2442</v>
      </c>
      <c r="G1891" t="s">
        <v>2717</v>
      </c>
      <c r="H1891" t="s">
        <v>170</v>
      </c>
      <c r="I1891" t="s">
        <v>1705</v>
      </c>
      <c r="J1891" s="99">
        <v>0.15197596739999999</v>
      </c>
      <c r="K1891" t="s">
        <v>2797</v>
      </c>
      <c r="L1891" t="e">
        <v>#N/A</v>
      </c>
      <c r="M1891" t="e">
        <f t="shared" si="29"/>
        <v>#N/A</v>
      </c>
    </row>
    <row r="1892" spans="1:13" x14ac:dyDescent="0.25">
      <c r="A1892">
        <v>3</v>
      </c>
      <c r="B1892" t="s">
        <v>2707</v>
      </c>
      <c r="C1892" t="s">
        <v>2715</v>
      </c>
      <c r="D1892" t="s">
        <v>2338</v>
      </c>
      <c r="E1892" t="s">
        <v>2442</v>
      </c>
      <c r="G1892" t="s">
        <v>2717</v>
      </c>
      <c r="H1892" t="s">
        <v>170</v>
      </c>
      <c r="I1892" t="s">
        <v>1707</v>
      </c>
      <c r="J1892" s="99">
        <v>0.14559848850000001</v>
      </c>
      <c r="K1892" t="s">
        <v>2797</v>
      </c>
      <c r="L1892" t="e">
        <v>#N/A</v>
      </c>
      <c r="M1892" t="e">
        <f t="shared" si="29"/>
        <v>#N/A</v>
      </c>
    </row>
    <row r="1893" spans="1:13" x14ac:dyDescent="0.25">
      <c r="A1893">
        <v>3</v>
      </c>
      <c r="B1893" t="s">
        <v>2707</v>
      </c>
      <c r="C1893" t="s">
        <v>2715</v>
      </c>
      <c r="D1893" t="s">
        <v>2338</v>
      </c>
      <c r="E1893" t="s">
        <v>2442</v>
      </c>
      <c r="G1893" t="s">
        <v>2717</v>
      </c>
      <c r="H1893" t="s">
        <v>170</v>
      </c>
      <c r="I1893" t="s">
        <v>1708</v>
      </c>
      <c r="J1893" s="99">
        <v>1.9358706999999999E-3</v>
      </c>
      <c r="K1893" t="s">
        <v>2797</v>
      </c>
      <c r="L1893" t="e">
        <v>#N/A</v>
      </c>
      <c r="M1893" t="e">
        <f t="shared" si="29"/>
        <v>#N/A</v>
      </c>
    </row>
    <row r="1894" spans="1:13" x14ac:dyDescent="0.25">
      <c r="A1894">
        <v>3</v>
      </c>
      <c r="B1894" t="s">
        <v>2707</v>
      </c>
      <c r="C1894" t="s">
        <v>2715</v>
      </c>
      <c r="D1894" t="s">
        <v>2338</v>
      </c>
      <c r="E1894" t="s">
        <v>2442</v>
      </c>
      <c r="G1894" t="s">
        <v>2717</v>
      </c>
      <c r="H1894" t="s">
        <v>170</v>
      </c>
      <c r="I1894" t="s">
        <v>1709</v>
      </c>
      <c r="J1894" s="99">
        <v>4.4416081999999997E-3</v>
      </c>
      <c r="K1894" t="s">
        <v>2797</v>
      </c>
      <c r="L1894" t="e">
        <v>#N/A</v>
      </c>
      <c r="M1894" t="e">
        <f t="shared" si="29"/>
        <v>#N/A</v>
      </c>
    </row>
    <row r="1895" spans="1:13" x14ac:dyDescent="0.25">
      <c r="A1895">
        <v>3</v>
      </c>
      <c r="B1895" t="s">
        <v>2707</v>
      </c>
      <c r="C1895" t="s">
        <v>2715</v>
      </c>
      <c r="D1895" t="s">
        <v>2338</v>
      </c>
      <c r="E1895" t="s">
        <v>2442</v>
      </c>
      <c r="G1895" t="s">
        <v>2719</v>
      </c>
      <c r="H1895" t="s">
        <v>170</v>
      </c>
      <c r="I1895" t="s">
        <v>1705</v>
      </c>
      <c r="J1895" s="99">
        <v>0.2050525567</v>
      </c>
      <c r="K1895" t="s">
        <v>2798</v>
      </c>
      <c r="L1895" t="s">
        <v>1616</v>
      </c>
      <c r="M1895" t="str">
        <f t="shared" si="29"/>
        <v>CO₂-eFreight_NZ_2p-10_2000</v>
      </c>
    </row>
    <row r="1896" spans="1:13" x14ac:dyDescent="0.25">
      <c r="A1896">
        <v>3</v>
      </c>
      <c r="B1896" t="s">
        <v>2707</v>
      </c>
      <c r="C1896" t="s">
        <v>2715</v>
      </c>
      <c r="D1896" t="s">
        <v>2338</v>
      </c>
      <c r="E1896" t="s">
        <v>2442</v>
      </c>
      <c r="G1896" t="s">
        <v>2719</v>
      </c>
      <c r="H1896" t="s">
        <v>170</v>
      </c>
      <c r="I1896" t="s">
        <v>1707</v>
      </c>
      <c r="J1896" s="99">
        <v>0.19644778600000001</v>
      </c>
      <c r="K1896" t="s">
        <v>2798</v>
      </c>
      <c r="L1896" t="s">
        <v>1616</v>
      </c>
      <c r="M1896" t="str">
        <f t="shared" si="29"/>
        <v>CO₂Freight_NZ_2p-10_2000</v>
      </c>
    </row>
    <row r="1897" spans="1:13" x14ac:dyDescent="0.25">
      <c r="A1897">
        <v>3</v>
      </c>
      <c r="B1897" t="s">
        <v>2707</v>
      </c>
      <c r="C1897" t="s">
        <v>2715</v>
      </c>
      <c r="D1897" t="s">
        <v>2338</v>
      </c>
      <c r="E1897" t="s">
        <v>2442</v>
      </c>
      <c r="G1897" t="s">
        <v>2719</v>
      </c>
      <c r="H1897" t="s">
        <v>170</v>
      </c>
      <c r="I1897" t="s">
        <v>1708</v>
      </c>
      <c r="J1897" s="99">
        <v>2.6119606000000002E-3</v>
      </c>
      <c r="K1897" t="s">
        <v>2798</v>
      </c>
      <c r="L1897" t="s">
        <v>1616</v>
      </c>
      <c r="M1897" t="str">
        <f t="shared" si="29"/>
        <v>CH₄Freight_NZ_2p-10_2000</v>
      </c>
    </row>
    <row r="1898" spans="1:13" x14ac:dyDescent="0.25">
      <c r="A1898">
        <v>3</v>
      </c>
      <c r="B1898" t="s">
        <v>2707</v>
      </c>
      <c r="C1898" t="s">
        <v>2715</v>
      </c>
      <c r="D1898" t="s">
        <v>2338</v>
      </c>
      <c r="E1898" t="s">
        <v>2442</v>
      </c>
      <c r="G1898" t="s">
        <v>2719</v>
      </c>
      <c r="H1898" t="s">
        <v>170</v>
      </c>
      <c r="I1898" t="s">
        <v>1709</v>
      </c>
      <c r="J1898" s="99">
        <v>5.9928100999999999E-3</v>
      </c>
      <c r="K1898" t="s">
        <v>2798</v>
      </c>
      <c r="L1898" t="s">
        <v>1616</v>
      </c>
      <c r="M1898" t="str">
        <f t="shared" si="29"/>
        <v>N₂OFreight_NZ_2p-10_2000</v>
      </c>
    </row>
    <row r="1899" spans="1:13" x14ac:dyDescent="0.25">
      <c r="A1899">
        <v>3</v>
      </c>
      <c r="B1899" t="s">
        <v>2707</v>
      </c>
      <c r="C1899" t="s">
        <v>2715</v>
      </c>
      <c r="D1899" t="s">
        <v>2338</v>
      </c>
      <c r="E1899" t="s">
        <v>2442</v>
      </c>
      <c r="G1899" t="s">
        <v>2721</v>
      </c>
      <c r="H1899" t="s">
        <v>170</v>
      </c>
      <c r="I1899" t="s">
        <v>1705</v>
      </c>
      <c r="J1899" s="99">
        <v>0.21690632830000001</v>
      </c>
      <c r="K1899" t="s">
        <v>2799</v>
      </c>
      <c r="L1899" t="s">
        <v>1540</v>
      </c>
      <c r="M1899" t="str">
        <f t="shared" si="29"/>
        <v>CO₂-eFreight_NZ_2p-10_3000</v>
      </c>
    </row>
    <row r="1900" spans="1:13" x14ac:dyDescent="0.25">
      <c r="A1900">
        <v>3</v>
      </c>
      <c r="B1900" t="s">
        <v>2707</v>
      </c>
      <c r="C1900" t="s">
        <v>2715</v>
      </c>
      <c r="D1900" t="s">
        <v>2338</v>
      </c>
      <c r="E1900" t="s">
        <v>2442</v>
      </c>
      <c r="G1900" t="s">
        <v>2721</v>
      </c>
      <c r="H1900" t="s">
        <v>170</v>
      </c>
      <c r="I1900" t="s">
        <v>1707</v>
      </c>
      <c r="J1900" s="99">
        <v>0.20780412910000001</v>
      </c>
      <c r="K1900" t="s">
        <v>2799</v>
      </c>
      <c r="L1900" t="s">
        <v>1540</v>
      </c>
      <c r="M1900" t="str">
        <f t="shared" si="29"/>
        <v>CO₂Freight_NZ_2p-10_3000</v>
      </c>
    </row>
    <row r="1901" spans="1:13" x14ac:dyDescent="0.25">
      <c r="A1901">
        <v>3</v>
      </c>
      <c r="B1901" t="s">
        <v>2707</v>
      </c>
      <c r="C1901" t="s">
        <v>2715</v>
      </c>
      <c r="D1901" t="s">
        <v>2338</v>
      </c>
      <c r="E1901" t="s">
        <v>2442</v>
      </c>
      <c r="G1901" t="s">
        <v>2721</v>
      </c>
      <c r="H1901" t="s">
        <v>170</v>
      </c>
      <c r="I1901" t="s">
        <v>1708</v>
      </c>
      <c r="J1901" s="99">
        <v>2.7629540000000002E-3</v>
      </c>
      <c r="K1901" t="s">
        <v>2799</v>
      </c>
      <c r="L1901" t="s">
        <v>1540</v>
      </c>
      <c r="M1901" t="str">
        <f t="shared" si="29"/>
        <v>CH₄Freight_NZ_2p-10_3000</v>
      </c>
    </row>
    <row r="1902" spans="1:13" x14ac:dyDescent="0.25">
      <c r="A1902">
        <v>3</v>
      </c>
      <c r="B1902" t="s">
        <v>2707</v>
      </c>
      <c r="C1902" t="s">
        <v>2715</v>
      </c>
      <c r="D1902" t="s">
        <v>2338</v>
      </c>
      <c r="E1902" t="s">
        <v>2442</v>
      </c>
      <c r="G1902" t="s">
        <v>2721</v>
      </c>
      <c r="H1902" t="s">
        <v>170</v>
      </c>
      <c r="I1902" t="s">
        <v>1709</v>
      </c>
      <c r="J1902" s="99">
        <v>6.3392452000000004E-3</v>
      </c>
      <c r="K1902" t="s">
        <v>2799</v>
      </c>
      <c r="L1902" t="s">
        <v>1540</v>
      </c>
      <c r="M1902" t="str">
        <f t="shared" si="29"/>
        <v>N₂OFreight_NZ_2p-10_3000</v>
      </c>
    </row>
    <row r="1903" spans="1:13" x14ac:dyDescent="0.25">
      <c r="A1903">
        <v>3</v>
      </c>
      <c r="B1903" t="s">
        <v>2707</v>
      </c>
      <c r="C1903" t="s">
        <v>2715</v>
      </c>
      <c r="D1903" t="s">
        <v>2338</v>
      </c>
      <c r="E1903" t="s">
        <v>2442</v>
      </c>
      <c r="G1903" t="s">
        <v>2255</v>
      </c>
      <c r="H1903" t="s">
        <v>170</v>
      </c>
      <c r="I1903" t="s">
        <v>1705</v>
      </c>
      <c r="J1903" s="99">
        <v>0.2476907501</v>
      </c>
      <c r="K1903" t="s">
        <v>2800</v>
      </c>
      <c r="L1903" t="e">
        <v>#N/A</v>
      </c>
      <c r="M1903" t="e">
        <f t="shared" si="29"/>
        <v>#N/A</v>
      </c>
    </row>
    <row r="1904" spans="1:13" x14ac:dyDescent="0.25">
      <c r="A1904">
        <v>3</v>
      </c>
      <c r="B1904" t="s">
        <v>2707</v>
      </c>
      <c r="C1904" t="s">
        <v>2715</v>
      </c>
      <c r="D1904" t="s">
        <v>2338</v>
      </c>
      <c r="E1904" t="s">
        <v>2442</v>
      </c>
      <c r="G1904" t="s">
        <v>2255</v>
      </c>
      <c r="H1904" t="s">
        <v>170</v>
      </c>
      <c r="I1904" t="s">
        <v>1707</v>
      </c>
      <c r="J1904" s="99">
        <v>0.23729672160000001</v>
      </c>
      <c r="K1904" t="s">
        <v>2800</v>
      </c>
      <c r="L1904" t="e">
        <v>#N/A</v>
      </c>
      <c r="M1904" t="e">
        <f t="shared" si="29"/>
        <v>#N/A</v>
      </c>
    </row>
    <row r="1905" spans="1:13" x14ac:dyDescent="0.25">
      <c r="A1905">
        <v>3</v>
      </c>
      <c r="B1905" t="s">
        <v>2707</v>
      </c>
      <c r="C1905" t="s">
        <v>2715</v>
      </c>
      <c r="D1905" t="s">
        <v>2338</v>
      </c>
      <c r="E1905" t="s">
        <v>2442</v>
      </c>
      <c r="G1905" t="s">
        <v>2255</v>
      </c>
      <c r="H1905" t="s">
        <v>170</v>
      </c>
      <c r="I1905" t="s">
        <v>1708</v>
      </c>
      <c r="J1905" s="99">
        <v>3.1550862000000002E-3</v>
      </c>
      <c r="K1905" t="s">
        <v>2800</v>
      </c>
      <c r="L1905" t="e">
        <v>#N/A</v>
      </c>
      <c r="M1905" t="e">
        <f t="shared" si="29"/>
        <v>#N/A</v>
      </c>
    </row>
    <row r="1906" spans="1:13" x14ac:dyDescent="0.25">
      <c r="A1906">
        <v>3</v>
      </c>
      <c r="B1906" t="s">
        <v>2707</v>
      </c>
      <c r="C1906" t="s">
        <v>2715</v>
      </c>
      <c r="D1906" t="s">
        <v>2338</v>
      </c>
      <c r="E1906" t="s">
        <v>2442</v>
      </c>
      <c r="G1906" t="s">
        <v>2255</v>
      </c>
      <c r="H1906" t="s">
        <v>170</v>
      </c>
      <c r="I1906" t="s">
        <v>1709</v>
      </c>
      <c r="J1906" s="99">
        <v>7.2389422999999996E-3</v>
      </c>
      <c r="K1906" t="s">
        <v>2800</v>
      </c>
      <c r="L1906" t="e">
        <v>#N/A</v>
      </c>
      <c r="M1906" t="e">
        <f t="shared" si="29"/>
        <v>#N/A</v>
      </c>
    </row>
    <row r="1907" spans="1:13" x14ac:dyDescent="0.25">
      <c r="A1907">
        <v>3</v>
      </c>
      <c r="B1907" t="s">
        <v>2707</v>
      </c>
      <c r="C1907" t="s">
        <v>2715</v>
      </c>
      <c r="D1907" t="s">
        <v>2338</v>
      </c>
      <c r="E1907" t="s">
        <v>2444</v>
      </c>
      <c r="G1907" t="s">
        <v>2247</v>
      </c>
      <c r="H1907" t="s">
        <v>170</v>
      </c>
      <c r="I1907" t="s">
        <v>1705</v>
      </c>
      <c r="J1907" s="99">
        <v>0.16792557850000001</v>
      </c>
      <c r="K1907" t="s">
        <v>2801</v>
      </c>
      <c r="L1907" t="e">
        <v>#N/A</v>
      </c>
      <c r="M1907" t="e">
        <f t="shared" si="29"/>
        <v>#N/A</v>
      </c>
    </row>
    <row r="1908" spans="1:13" x14ac:dyDescent="0.25">
      <c r="A1908">
        <v>3</v>
      </c>
      <c r="B1908" t="s">
        <v>2707</v>
      </c>
      <c r="C1908" t="s">
        <v>2715</v>
      </c>
      <c r="D1908" t="s">
        <v>2338</v>
      </c>
      <c r="E1908" t="s">
        <v>2444</v>
      </c>
      <c r="G1908" t="s">
        <v>2247</v>
      </c>
      <c r="H1908" t="s">
        <v>170</v>
      </c>
      <c r="I1908" t="s">
        <v>1707</v>
      </c>
      <c r="J1908" s="99">
        <v>0.1653321036</v>
      </c>
      <c r="K1908" t="s">
        <v>2801</v>
      </c>
      <c r="L1908" t="e">
        <v>#N/A</v>
      </c>
      <c r="M1908" t="e">
        <f t="shared" si="29"/>
        <v>#N/A</v>
      </c>
    </row>
    <row r="1909" spans="1:13" x14ac:dyDescent="0.25">
      <c r="A1909">
        <v>3</v>
      </c>
      <c r="B1909" t="s">
        <v>2707</v>
      </c>
      <c r="C1909" t="s">
        <v>2715</v>
      </c>
      <c r="D1909" t="s">
        <v>2338</v>
      </c>
      <c r="E1909" t="s">
        <v>2444</v>
      </c>
      <c r="G1909" t="s">
        <v>2247</v>
      </c>
      <c r="H1909" t="s">
        <v>170</v>
      </c>
      <c r="I1909" t="s">
        <v>1708</v>
      </c>
      <c r="J1909" s="99">
        <v>2.4784059999999997E-4</v>
      </c>
      <c r="K1909" t="s">
        <v>2801</v>
      </c>
      <c r="L1909" t="e">
        <v>#N/A</v>
      </c>
      <c r="M1909" t="e">
        <f t="shared" si="29"/>
        <v>#N/A</v>
      </c>
    </row>
    <row r="1910" spans="1:13" x14ac:dyDescent="0.25">
      <c r="A1910">
        <v>3</v>
      </c>
      <c r="B1910" t="s">
        <v>2707</v>
      </c>
      <c r="C1910" t="s">
        <v>2715</v>
      </c>
      <c r="D1910" t="s">
        <v>2338</v>
      </c>
      <c r="E1910" t="s">
        <v>2444</v>
      </c>
      <c r="G1910" t="s">
        <v>2247</v>
      </c>
      <c r="H1910" t="s">
        <v>170</v>
      </c>
      <c r="I1910" t="s">
        <v>1709</v>
      </c>
      <c r="J1910" s="99">
        <v>2.3456343000000002E-3</v>
      </c>
      <c r="K1910" t="s">
        <v>2801</v>
      </c>
      <c r="L1910" t="e">
        <v>#N/A</v>
      </c>
      <c r="M1910" t="e">
        <f t="shared" si="29"/>
        <v>#N/A</v>
      </c>
    </row>
    <row r="1911" spans="1:13" x14ac:dyDescent="0.25">
      <c r="A1911">
        <v>3</v>
      </c>
      <c r="B1911" t="s">
        <v>2707</v>
      </c>
      <c r="C1911" t="s">
        <v>2715</v>
      </c>
      <c r="D1911" t="s">
        <v>2338</v>
      </c>
      <c r="E1911" t="s">
        <v>2444</v>
      </c>
      <c r="G1911" t="s">
        <v>2717</v>
      </c>
      <c r="H1911" t="s">
        <v>170</v>
      </c>
      <c r="I1911" t="s">
        <v>1705</v>
      </c>
      <c r="J1911" s="99">
        <v>0.1615971001</v>
      </c>
      <c r="K1911" t="s">
        <v>2802</v>
      </c>
      <c r="L1911" t="e">
        <v>#N/A</v>
      </c>
      <c r="M1911" t="e">
        <f t="shared" si="29"/>
        <v>#N/A</v>
      </c>
    </row>
    <row r="1912" spans="1:13" x14ac:dyDescent="0.25">
      <c r="A1912">
        <v>3</v>
      </c>
      <c r="B1912" t="s">
        <v>2707</v>
      </c>
      <c r="C1912" t="s">
        <v>2715</v>
      </c>
      <c r="D1912" t="s">
        <v>2338</v>
      </c>
      <c r="E1912" t="s">
        <v>2444</v>
      </c>
      <c r="G1912" t="s">
        <v>2717</v>
      </c>
      <c r="H1912" t="s">
        <v>170</v>
      </c>
      <c r="I1912" t="s">
        <v>1707</v>
      </c>
      <c r="J1912" s="99">
        <v>0.1591013634</v>
      </c>
      <c r="K1912" t="s">
        <v>2802</v>
      </c>
      <c r="L1912" t="e">
        <v>#N/A</v>
      </c>
      <c r="M1912" t="e">
        <f t="shared" si="29"/>
        <v>#N/A</v>
      </c>
    </row>
    <row r="1913" spans="1:13" x14ac:dyDescent="0.25">
      <c r="A1913">
        <v>3</v>
      </c>
      <c r="B1913" t="s">
        <v>2707</v>
      </c>
      <c r="C1913" t="s">
        <v>2715</v>
      </c>
      <c r="D1913" t="s">
        <v>2338</v>
      </c>
      <c r="E1913" t="s">
        <v>2444</v>
      </c>
      <c r="G1913" t="s">
        <v>2717</v>
      </c>
      <c r="H1913" t="s">
        <v>170</v>
      </c>
      <c r="I1913" t="s">
        <v>1708</v>
      </c>
      <c r="J1913" s="99">
        <v>2.385004E-4</v>
      </c>
      <c r="K1913" t="s">
        <v>2802</v>
      </c>
      <c r="L1913" t="e">
        <v>#N/A</v>
      </c>
      <c r="M1913" t="e">
        <f t="shared" si="29"/>
        <v>#N/A</v>
      </c>
    </row>
    <row r="1914" spans="1:13" x14ac:dyDescent="0.25">
      <c r="A1914">
        <v>3</v>
      </c>
      <c r="B1914" t="s">
        <v>2707</v>
      </c>
      <c r="C1914" t="s">
        <v>2715</v>
      </c>
      <c r="D1914" t="s">
        <v>2338</v>
      </c>
      <c r="E1914" t="s">
        <v>2444</v>
      </c>
      <c r="G1914" t="s">
        <v>2717</v>
      </c>
      <c r="H1914" t="s">
        <v>170</v>
      </c>
      <c r="I1914" t="s">
        <v>1709</v>
      </c>
      <c r="J1914" s="99">
        <v>2.2572362999999998E-3</v>
      </c>
      <c r="K1914" t="s">
        <v>2802</v>
      </c>
      <c r="L1914" t="e">
        <v>#N/A</v>
      </c>
      <c r="M1914" t="e">
        <f t="shared" si="29"/>
        <v>#N/A</v>
      </c>
    </row>
    <row r="1915" spans="1:13" x14ac:dyDescent="0.25">
      <c r="A1915">
        <v>3</v>
      </c>
      <c r="B1915" t="s">
        <v>2707</v>
      </c>
      <c r="C1915" t="s">
        <v>2715</v>
      </c>
      <c r="D1915" t="s">
        <v>2338</v>
      </c>
      <c r="E1915" t="s">
        <v>2444</v>
      </c>
      <c r="G1915" t="s">
        <v>2719</v>
      </c>
      <c r="H1915" t="s">
        <v>170</v>
      </c>
      <c r="I1915" t="s">
        <v>1705</v>
      </c>
      <c r="J1915" s="99">
        <v>0.21512110770000001</v>
      </c>
      <c r="K1915" t="s">
        <v>2803</v>
      </c>
      <c r="L1915" t="s">
        <v>1616</v>
      </c>
      <c r="M1915" t="str">
        <f t="shared" si="29"/>
        <v>CO₂-eFreight_NZ_2p-10_2000</v>
      </c>
    </row>
    <row r="1916" spans="1:13" x14ac:dyDescent="0.25">
      <c r="A1916">
        <v>3</v>
      </c>
      <c r="B1916" t="s">
        <v>2707</v>
      </c>
      <c r="C1916" t="s">
        <v>2715</v>
      </c>
      <c r="D1916" t="s">
        <v>2338</v>
      </c>
      <c r="E1916" t="s">
        <v>2444</v>
      </c>
      <c r="G1916" t="s">
        <v>2719</v>
      </c>
      <c r="H1916" t="s">
        <v>170</v>
      </c>
      <c r="I1916" t="s">
        <v>1707</v>
      </c>
      <c r="J1916" s="99">
        <v>0.21179873590000001</v>
      </c>
      <c r="K1916" t="s">
        <v>2803</v>
      </c>
      <c r="L1916" t="s">
        <v>1616</v>
      </c>
      <c r="M1916" t="str">
        <f t="shared" si="29"/>
        <v>CO₂Freight_NZ_2p-10_2000</v>
      </c>
    </row>
    <row r="1917" spans="1:13" x14ac:dyDescent="0.25">
      <c r="A1917">
        <v>3</v>
      </c>
      <c r="B1917" t="s">
        <v>2707</v>
      </c>
      <c r="C1917" t="s">
        <v>2715</v>
      </c>
      <c r="D1917" t="s">
        <v>2338</v>
      </c>
      <c r="E1917" t="s">
        <v>2444</v>
      </c>
      <c r="G1917" t="s">
        <v>2719</v>
      </c>
      <c r="H1917" t="s">
        <v>170</v>
      </c>
      <c r="I1917" t="s">
        <v>1708</v>
      </c>
      <c r="J1917" s="99">
        <v>3.174963E-4</v>
      </c>
      <c r="K1917" t="s">
        <v>2803</v>
      </c>
      <c r="L1917" t="s">
        <v>1616</v>
      </c>
      <c r="M1917" t="str">
        <f t="shared" si="29"/>
        <v>CH₄Freight_NZ_2p-10_2000</v>
      </c>
    </row>
    <row r="1918" spans="1:13" x14ac:dyDescent="0.25">
      <c r="A1918">
        <v>3</v>
      </c>
      <c r="B1918" t="s">
        <v>2707</v>
      </c>
      <c r="C1918" t="s">
        <v>2715</v>
      </c>
      <c r="D1918" t="s">
        <v>2338</v>
      </c>
      <c r="E1918" t="s">
        <v>2444</v>
      </c>
      <c r="G1918" t="s">
        <v>2719</v>
      </c>
      <c r="H1918" t="s">
        <v>170</v>
      </c>
      <c r="I1918" t="s">
        <v>1709</v>
      </c>
      <c r="J1918" s="99">
        <v>3.0048754999999999E-3</v>
      </c>
      <c r="K1918" t="s">
        <v>2803</v>
      </c>
      <c r="L1918" t="s">
        <v>1616</v>
      </c>
      <c r="M1918" t="str">
        <f t="shared" si="29"/>
        <v>N₂OFreight_NZ_2p-10_2000</v>
      </c>
    </row>
    <row r="1919" spans="1:13" x14ac:dyDescent="0.25">
      <c r="A1919">
        <v>3</v>
      </c>
      <c r="B1919" t="s">
        <v>2707</v>
      </c>
      <c r="C1919" t="s">
        <v>2715</v>
      </c>
      <c r="D1919" t="s">
        <v>2338</v>
      </c>
      <c r="E1919" t="s">
        <v>2444</v>
      </c>
      <c r="G1919" t="s">
        <v>2721</v>
      </c>
      <c r="H1919" t="s">
        <v>170</v>
      </c>
      <c r="I1919" t="s">
        <v>1705</v>
      </c>
      <c r="J1919" s="99">
        <v>0.23066509090000001</v>
      </c>
      <c r="K1919" t="s">
        <v>2804</v>
      </c>
      <c r="L1919" t="s">
        <v>1540</v>
      </c>
      <c r="M1919" t="str">
        <f t="shared" si="29"/>
        <v>CO₂-eFreight_NZ_2p-10_3000</v>
      </c>
    </row>
    <row r="1920" spans="1:13" x14ac:dyDescent="0.25">
      <c r="A1920">
        <v>3</v>
      </c>
      <c r="B1920" t="s">
        <v>2707</v>
      </c>
      <c r="C1920" t="s">
        <v>2715</v>
      </c>
      <c r="D1920" t="s">
        <v>2338</v>
      </c>
      <c r="E1920" t="s">
        <v>2444</v>
      </c>
      <c r="G1920" t="s">
        <v>2721</v>
      </c>
      <c r="H1920" t="s">
        <v>170</v>
      </c>
      <c r="I1920" t="s">
        <v>1707</v>
      </c>
      <c r="J1920" s="99">
        <v>0.22710265490000001</v>
      </c>
      <c r="K1920" t="s">
        <v>2804</v>
      </c>
      <c r="L1920" t="s">
        <v>1540</v>
      </c>
      <c r="M1920" t="str">
        <f t="shared" si="29"/>
        <v>CO₂Freight_NZ_2p-10_3000</v>
      </c>
    </row>
    <row r="1921" spans="1:13" x14ac:dyDescent="0.25">
      <c r="A1921">
        <v>3</v>
      </c>
      <c r="B1921" t="s">
        <v>2707</v>
      </c>
      <c r="C1921" t="s">
        <v>2715</v>
      </c>
      <c r="D1921" t="s">
        <v>2338</v>
      </c>
      <c r="E1921" t="s">
        <v>2444</v>
      </c>
      <c r="G1921" t="s">
        <v>2721</v>
      </c>
      <c r="H1921" t="s">
        <v>170</v>
      </c>
      <c r="I1921" t="s">
        <v>1708</v>
      </c>
      <c r="J1921" s="99">
        <v>3.4043760000000001E-4</v>
      </c>
      <c r="K1921" t="s">
        <v>2804</v>
      </c>
      <c r="L1921" t="s">
        <v>1540</v>
      </c>
      <c r="M1921" t="str">
        <f t="shared" si="29"/>
        <v>CH₄Freight_NZ_2p-10_3000</v>
      </c>
    </row>
    <row r="1922" spans="1:13" x14ac:dyDescent="0.25">
      <c r="A1922">
        <v>3</v>
      </c>
      <c r="B1922" t="s">
        <v>2707</v>
      </c>
      <c r="C1922" t="s">
        <v>2715</v>
      </c>
      <c r="D1922" t="s">
        <v>2338</v>
      </c>
      <c r="E1922" t="s">
        <v>2444</v>
      </c>
      <c r="G1922" t="s">
        <v>2721</v>
      </c>
      <c r="H1922" t="s">
        <v>170</v>
      </c>
      <c r="I1922" t="s">
        <v>1709</v>
      </c>
      <c r="J1922" s="99">
        <v>3.2219985E-3</v>
      </c>
      <c r="K1922" t="s">
        <v>2804</v>
      </c>
      <c r="L1922" t="s">
        <v>1540</v>
      </c>
      <c r="M1922" t="str">
        <f t="shared" si="29"/>
        <v>N₂OFreight_NZ_2p-10_3000</v>
      </c>
    </row>
    <row r="1923" spans="1:13" x14ac:dyDescent="0.25">
      <c r="A1923">
        <v>3</v>
      </c>
      <c r="B1923" t="s">
        <v>2707</v>
      </c>
      <c r="C1923" t="s">
        <v>2715</v>
      </c>
      <c r="D1923" t="s">
        <v>2338</v>
      </c>
      <c r="E1923" t="s">
        <v>2444</v>
      </c>
      <c r="G1923" t="s">
        <v>2255</v>
      </c>
      <c r="H1923" t="s">
        <v>170</v>
      </c>
      <c r="I1923" t="s">
        <v>1705</v>
      </c>
      <c r="J1923" s="99">
        <v>0.23356796490000001</v>
      </c>
      <c r="K1923" t="s">
        <v>2805</v>
      </c>
      <c r="L1923" t="e">
        <v>#N/A</v>
      </c>
      <c r="M1923" t="e">
        <f t="shared" ref="M1923:M1986" si="30">I1923&amp;L1923</f>
        <v>#N/A</v>
      </c>
    </row>
    <row r="1924" spans="1:13" x14ac:dyDescent="0.25">
      <c r="A1924">
        <v>3</v>
      </c>
      <c r="B1924" t="s">
        <v>2707</v>
      </c>
      <c r="C1924" t="s">
        <v>2715</v>
      </c>
      <c r="D1924" t="s">
        <v>2338</v>
      </c>
      <c r="E1924" t="s">
        <v>2444</v>
      </c>
      <c r="G1924" t="s">
        <v>2255</v>
      </c>
      <c r="H1924" t="s">
        <v>170</v>
      </c>
      <c r="I1924" t="s">
        <v>1707</v>
      </c>
      <c r="J1924" s="99">
        <v>0.2299606964</v>
      </c>
      <c r="K1924" t="s">
        <v>2805</v>
      </c>
      <c r="L1924" t="e">
        <v>#N/A</v>
      </c>
      <c r="M1924" t="e">
        <f t="shared" si="30"/>
        <v>#N/A</v>
      </c>
    </row>
    <row r="1925" spans="1:13" x14ac:dyDescent="0.25">
      <c r="A1925">
        <v>3</v>
      </c>
      <c r="B1925" t="s">
        <v>2707</v>
      </c>
      <c r="C1925" t="s">
        <v>2715</v>
      </c>
      <c r="D1925" t="s">
        <v>2338</v>
      </c>
      <c r="E1925" t="s">
        <v>2444</v>
      </c>
      <c r="G1925" t="s">
        <v>2255</v>
      </c>
      <c r="H1925" t="s">
        <v>170</v>
      </c>
      <c r="I1925" t="s">
        <v>1708</v>
      </c>
      <c r="J1925" s="99">
        <v>3.4472190000000002E-4</v>
      </c>
      <c r="K1925" t="s">
        <v>2805</v>
      </c>
      <c r="L1925" t="e">
        <v>#N/A</v>
      </c>
      <c r="M1925" t="e">
        <f t="shared" si="30"/>
        <v>#N/A</v>
      </c>
    </row>
    <row r="1926" spans="1:13" x14ac:dyDescent="0.25">
      <c r="A1926">
        <v>3</v>
      </c>
      <c r="B1926" t="s">
        <v>2707</v>
      </c>
      <c r="C1926" t="s">
        <v>2715</v>
      </c>
      <c r="D1926" t="s">
        <v>2338</v>
      </c>
      <c r="E1926" t="s">
        <v>2444</v>
      </c>
      <c r="G1926" t="s">
        <v>2255</v>
      </c>
      <c r="H1926" t="s">
        <v>170</v>
      </c>
      <c r="I1926" t="s">
        <v>1709</v>
      </c>
      <c r="J1926" s="99">
        <v>3.2625467000000001E-3</v>
      </c>
      <c r="K1926" t="s">
        <v>2805</v>
      </c>
      <c r="L1926" t="e">
        <v>#N/A</v>
      </c>
      <c r="M1926" t="e">
        <f t="shared" si="30"/>
        <v>#N/A</v>
      </c>
    </row>
    <row r="1927" spans="1:13" x14ac:dyDescent="0.25">
      <c r="A1927">
        <v>3</v>
      </c>
      <c r="B1927" t="s">
        <v>2707</v>
      </c>
      <c r="C1927" t="s">
        <v>2715</v>
      </c>
      <c r="D1927" t="s">
        <v>2338</v>
      </c>
      <c r="E1927" t="s">
        <v>2302</v>
      </c>
      <c r="G1927" t="s">
        <v>2247</v>
      </c>
      <c r="H1927" t="s">
        <v>170</v>
      </c>
      <c r="I1927" t="s">
        <v>1705</v>
      </c>
      <c r="J1927" s="99">
        <v>7.40713291E-2</v>
      </c>
      <c r="K1927" t="s">
        <v>2806</v>
      </c>
      <c r="L1927" t="e">
        <v>#N/A</v>
      </c>
      <c r="M1927" t="e">
        <f t="shared" si="30"/>
        <v>#N/A</v>
      </c>
    </row>
    <row r="1928" spans="1:13" x14ac:dyDescent="0.25">
      <c r="A1928">
        <v>3</v>
      </c>
      <c r="B1928" t="s">
        <v>2707</v>
      </c>
      <c r="C1928" t="s">
        <v>2715</v>
      </c>
      <c r="D1928" t="s">
        <v>2338</v>
      </c>
      <c r="E1928" t="s">
        <v>2302</v>
      </c>
      <c r="G1928" t="s">
        <v>2247</v>
      </c>
      <c r="H1928" t="s">
        <v>170</v>
      </c>
      <c r="I1928" t="s">
        <v>1707</v>
      </c>
      <c r="J1928" s="99">
        <v>7.0963019599999996E-2</v>
      </c>
      <c r="K1928" t="s">
        <v>2806</v>
      </c>
      <c r="L1928" t="e">
        <v>#N/A</v>
      </c>
      <c r="M1928" t="e">
        <f t="shared" si="30"/>
        <v>#N/A</v>
      </c>
    </row>
    <row r="1929" spans="1:13" x14ac:dyDescent="0.25">
      <c r="A1929">
        <v>3</v>
      </c>
      <c r="B1929" t="s">
        <v>2707</v>
      </c>
      <c r="C1929" t="s">
        <v>2715</v>
      </c>
      <c r="D1929" t="s">
        <v>2338</v>
      </c>
      <c r="E1929" t="s">
        <v>2302</v>
      </c>
      <c r="G1929" t="s">
        <v>2247</v>
      </c>
      <c r="H1929" t="s">
        <v>170</v>
      </c>
      <c r="I1929" t="s">
        <v>1708</v>
      </c>
      <c r="J1929" s="99">
        <v>9.4352100000000001E-4</v>
      </c>
      <c r="K1929" t="s">
        <v>2806</v>
      </c>
      <c r="L1929" t="e">
        <v>#N/A</v>
      </c>
      <c r="M1929" t="e">
        <f t="shared" si="30"/>
        <v>#N/A</v>
      </c>
    </row>
    <row r="1930" spans="1:13" x14ac:dyDescent="0.25">
      <c r="A1930">
        <v>3</v>
      </c>
      <c r="B1930" t="s">
        <v>2707</v>
      </c>
      <c r="C1930" t="s">
        <v>2715</v>
      </c>
      <c r="D1930" t="s">
        <v>2338</v>
      </c>
      <c r="E1930" t="s">
        <v>2302</v>
      </c>
      <c r="G1930" t="s">
        <v>2247</v>
      </c>
      <c r="H1930" t="s">
        <v>170</v>
      </c>
      <c r="I1930" t="s">
        <v>1709</v>
      </c>
      <c r="J1930" s="99">
        <v>2.1647885000000001E-3</v>
      </c>
      <c r="K1930" t="s">
        <v>2806</v>
      </c>
      <c r="L1930" t="e">
        <v>#N/A</v>
      </c>
      <c r="M1930" t="e">
        <f t="shared" si="30"/>
        <v>#N/A</v>
      </c>
    </row>
    <row r="1931" spans="1:13" x14ac:dyDescent="0.25">
      <c r="A1931">
        <v>3</v>
      </c>
      <c r="B1931" t="s">
        <v>2707</v>
      </c>
      <c r="C1931" t="s">
        <v>2715</v>
      </c>
      <c r="D1931" t="s">
        <v>2338</v>
      </c>
      <c r="E1931" t="s">
        <v>2302</v>
      </c>
      <c r="G1931" t="s">
        <v>2717</v>
      </c>
      <c r="H1931" t="s">
        <v>170</v>
      </c>
      <c r="I1931" t="s">
        <v>1705</v>
      </c>
      <c r="J1931" s="99">
        <v>7.9534089599999996E-2</v>
      </c>
      <c r="K1931" t="s">
        <v>2807</v>
      </c>
      <c r="L1931" t="e">
        <v>#N/A</v>
      </c>
      <c r="M1931" t="e">
        <f t="shared" si="30"/>
        <v>#N/A</v>
      </c>
    </row>
    <row r="1932" spans="1:13" x14ac:dyDescent="0.25">
      <c r="A1932">
        <v>3</v>
      </c>
      <c r="B1932" t="s">
        <v>2707</v>
      </c>
      <c r="C1932" t="s">
        <v>2715</v>
      </c>
      <c r="D1932" t="s">
        <v>2338</v>
      </c>
      <c r="E1932" t="s">
        <v>2302</v>
      </c>
      <c r="G1932" t="s">
        <v>2717</v>
      </c>
      <c r="H1932" t="s">
        <v>170</v>
      </c>
      <c r="I1932" t="s">
        <v>1707</v>
      </c>
      <c r="J1932" s="99">
        <v>7.6196542300000003E-2</v>
      </c>
      <c r="K1932" t="s">
        <v>2807</v>
      </c>
      <c r="L1932" t="e">
        <v>#N/A</v>
      </c>
      <c r="M1932" t="e">
        <f t="shared" si="30"/>
        <v>#N/A</v>
      </c>
    </row>
    <row r="1933" spans="1:13" x14ac:dyDescent="0.25">
      <c r="A1933">
        <v>3</v>
      </c>
      <c r="B1933" t="s">
        <v>2707</v>
      </c>
      <c r="C1933" t="s">
        <v>2715</v>
      </c>
      <c r="D1933" t="s">
        <v>2338</v>
      </c>
      <c r="E1933" t="s">
        <v>2302</v>
      </c>
      <c r="G1933" t="s">
        <v>2717</v>
      </c>
      <c r="H1933" t="s">
        <v>170</v>
      </c>
      <c r="I1933" t="s">
        <v>1708</v>
      </c>
      <c r="J1933" s="99">
        <v>1.0131057000000001E-3</v>
      </c>
      <c r="K1933" t="s">
        <v>2807</v>
      </c>
      <c r="L1933" t="e">
        <v>#N/A</v>
      </c>
      <c r="M1933" t="e">
        <f t="shared" si="30"/>
        <v>#N/A</v>
      </c>
    </row>
    <row r="1934" spans="1:13" x14ac:dyDescent="0.25">
      <c r="A1934">
        <v>3</v>
      </c>
      <c r="B1934" t="s">
        <v>2707</v>
      </c>
      <c r="C1934" t="s">
        <v>2715</v>
      </c>
      <c r="D1934" t="s">
        <v>2338</v>
      </c>
      <c r="E1934" t="s">
        <v>2302</v>
      </c>
      <c r="G1934" t="s">
        <v>2717</v>
      </c>
      <c r="H1934" t="s">
        <v>170</v>
      </c>
      <c r="I1934" t="s">
        <v>1709</v>
      </c>
      <c r="J1934" s="99">
        <v>2.3244416000000002E-3</v>
      </c>
      <c r="K1934" t="s">
        <v>2807</v>
      </c>
      <c r="L1934" t="e">
        <v>#N/A</v>
      </c>
      <c r="M1934" t="e">
        <f t="shared" si="30"/>
        <v>#N/A</v>
      </c>
    </row>
    <row r="1935" spans="1:13" x14ac:dyDescent="0.25">
      <c r="A1935">
        <v>3</v>
      </c>
      <c r="B1935" t="s">
        <v>2707</v>
      </c>
      <c r="C1935" t="s">
        <v>2715</v>
      </c>
      <c r="D1935" t="s">
        <v>2338</v>
      </c>
      <c r="E1935" t="s">
        <v>2302</v>
      </c>
      <c r="G1935" t="s">
        <v>2719</v>
      </c>
      <c r="H1935" t="s">
        <v>170</v>
      </c>
      <c r="I1935" t="s">
        <v>1705</v>
      </c>
      <c r="J1935" s="99">
        <v>0.10731083800000001</v>
      </c>
      <c r="K1935" t="s">
        <v>2808</v>
      </c>
      <c r="L1935" t="s">
        <v>1616</v>
      </c>
      <c r="M1935" t="str">
        <f t="shared" si="30"/>
        <v>CO₂-eFreight_NZ_2p-10_2000</v>
      </c>
    </row>
    <row r="1936" spans="1:13" x14ac:dyDescent="0.25">
      <c r="A1936">
        <v>3</v>
      </c>
      <c r="B1936" t="s">
        <v>2707</v>
      </c>
      <c r="C1936" t="s">
        <v>2715</v>
      </c>
      <c r="D1936" t="s">
        <v>2338</v>
      </c>
      <c r="E1936" t="s">
        <v>2302</v>
      </c>
      <c r="G1936" t="s">
        <v>2719</v>
      </c>
      <c r="H1936" t="s">
        <v>170</v>
      </c>
      <c r="I1936" t="s">
        <v>1707</v>
      </c>
      <c r="J1936" s="99">
        <v>0.1028076747</v>
      </c>
      <c r="K1936" t="s">
        <v>2808</v>
      </c>
      <c r="L1936" t="s">
        <v>1616</v>
      </c>
      <c r="M1936" t="str">
        <f t="shared" si="30"/>
        <v>CO₂Freight_NZ_2p-10_2000</v>
      </c>
    </row>
    <row r="1937" spans="1:13" x14ac:dyDescent="0.25">
      <c r="A1937">
        <v>3</v>
      </c>
      <c r="B1937" t="s">
        <v>2707</v>
      </c>
      <c r="C1937" t="s">
        <v>2715</v>
      </c>
      <c r="D1937" t="s">
        <v>2338</v>
      </c>
      <c r="E1937" t="s">
        <v>2302</v>
      </c>
      <c r="G1937" t="s">
        <v>2719</v>
      </c>
      <c r="H1937" t="s">
        <v>170</v>
      </c>
      <c r="I1937" t="s">
        <v>1708</v>
      </c>
      <c r="J1937" s="99">
        <v>1.3669260999999999E-3</v>
      </c>
      <c r="K1937" t="s">
        <v>2808</v>
      </c>
      <c r="L1937" t="s">
        <v>1616</v>
      </c>
      <c r="M1937" t="str">
        <f t="shared" si="30"/>
        <v>CH₄Freight_NZ_2p-10_2000</v>
      </c>
    </row>
    <row r="1938" spans="1:13" x14ac:dyDescent="0.25">
      <c r="A1938">
        <v>3</v>
      </c>
      <c r="B1938" t="s">
        <v>2707</v>
      </c>
      <c r="C1938" t="s">
        <v>2715</v>
      </c>
      <c r="D1938" t="s">
        <v>2338</v>
      </c>
      <c r="E1938" t="s">
        <v>2302</v>
      </c>
      <c r="G1938" t="s">
        <v>2719</v>
      </c>
      <c r="H1938" t="s">
        <v>170</v>
      </c>
      <c r="I1938" t="s">
        <v>1709</v>
      </c>
      <c r="J1938" s="99">
        <v>3.1362373000000002E-3</v>
      </c>
      <c r="K1938" t="s">
        <v>2808</v>
      </c>
      <c r="L1938" t="s">
        <v>1616</v>
      </c>
      <c r="M1938" t="str">
        <f t="shared" si="30"/>
        <v>N₂OFreight_NZ_2p-10_2000</v>
      </c>
    </row>
    <row r="1939" spans="1:13" x14ac:dyDescent="0.25">
      <c r="A1939">
        <v>3</v>
      </c>
      <c r="B1939" t="s">
        <v>2707</v>
      </c>
      <c r="C1939" t="s">
        <v>2715</v>
      </c>
      <c r="D1939" t="s">
        <v>2338</v>
      </c>
      <c r="E1939" t="s">
        <v>2302</v>
      </c>
      <c r="G1939" t="s">
        <v>2721</v>
      </c>
      <c r="H1939" t="s">
        <v>170</v>
      </c>
      <c r="I1939" t="s">
        <v>1705</v>
      </c>
      <c r="J1939" s="99">
        <v>0.1135143118</v>
      </c>
      <c r="K1939" t="s">
        <v>2809</v>
      </c>
      <c r="L1939" t="s">
        <v>1540</v>
      </c>
      <c r="M1939" t="str">
        <f t="shared" si="30"/>
        <v>CO₂-eFreight_NZ_2p-10_3000</v>
      </c>
    </row>
    <row r="1940" spans="1:13" x14ac:dyDescent="0.25">
      <c r="A1940">
        <v>3</v>
      </c>
      <c r="B1940" t="s">
        <v>2707</v>
      </c>
      <c r="C1940" t="s">
        <v>2715</v>
      </c>
      <c r="D1940" t="s">
        <v>2338</v>
      </c>
      <c r="E1940" t="s">
        <v>2302</v>
      </c>
      <c r="G1940" t="s">
        <v>2721</v>
      </c>
      <c r="H1940" t="s">
        <v>170</v>
      </c>
      <c r="I1940" t="s">
        <v>1707</v>
      </c>
      <c r="J1940" s="99">
        <v>0.1087508276</v>
      </c>
      <c r="K1940" t="s">
        <v>2809</v>
      </c>
      <c r="L1940" t="s">
        <v>1540</v>
      </c>
      <c r="M1940" t="str">
        <f t="shared" si="30"/>
        <v>CO₂Freight_NZ_2p-10_3000</v>
      </c>
    </row>
    <row r="1941" spans="1:13" x14ac:dyDescent="0.25">
      <c r="A1941">
        <v>3</v>
      </c>
      <c r="B1941" t="s">
        <v>2707</v>
      </c>
      <c r="C1941" t="s">
        <v>2715</v>
      </c>
      <c r="D1941" t="s">
        <v>2338</v>
      </c>
      <c r="E1941" t="s">
        <v>2302</v>
      </c>
      <c r="G1941" t="s">
        <v>2721</v>
      </c>
      <c r="H1941" t="s">
        <v>170</v>
      </c>
      <c r="I1941" t="s">
        <v>1708</v>
      </c>
      <c r="J1941" s="99">
        <v>1.4459459E-3</v>
      </c>
      <c r="K1941" t="s">
        <v>2809</v>
      </c>
      <c r="L1941" t="s">
        <v>1540</v>
      </c>
      <c r="M1941" t="str">
        <f t="shared" si="30"/>
        <v>CH₄Freight_NZ_2p-10_3000</v>
      </c>
    </row>
    <row r="1942" spans="1:13" x14ac:dyDescent="0.25">
      <c r="A1942">
        <v>3</v>
      </c>
      <c r="B1942" t="s">
        <v>2707</v>
      </c>
      <c r="C1942" t="s">
        <v>2715</v>
      </c>
      <c r="D1942" t="s">
        <v>2338</v>
      </c>
      <c r="E1942" t="s">
        <v>2302</v>
      </c>
      <c r="G1942" t="s">
        <v>2721</v>
      </c>
      <c r="H1942" t="s">
        <v>170</v>
      </c>
      <c r="I1942" t="s">
        <v>1709</v>
      </c>
      <c r="J1942" s="99">
        <v>3.3175383000000002E-3</v>
      </c>
      <c r="K1942" t="s">
        <v>2809</v>
      </c>
      <c r="L1942" t="s">
        <v>1540</v>
      </c>
      <c r="M1942" t="str">
        <f t="shared" si="30"/>
        <v>N₂OFreight_NZ_2p-10_3000</v>
      </c>
    </row>
    <row r="1943" spans="1:13" x14ac:dyDescent="0.25">
      <c r="A1943">
        <v>3</v>
      </c>
      <c r="B1943" t="s">
        <v>2707</v>
      </c>
      <c r="C1943" t="s">
        <v>2715</v>
      </c>
      <c r="D1943" t="s">
        <v>2338</v>
      </c>
      <c r="E1943" t="s">
        <v>2302</v>
      </c>
      <c r="G1943" t="s">
        <v>2255</v>
      </c>
      <c r="H1943" t="s">
        <v>170</v>
      </c>
      <c r="I1943" t="s">
        <v>1705</v>
      </c>
      <c r="J1943" s="99">
        <v>0.12962482589999999</v>
      </c>
      <c r="K1943" t="s">
        <v>2810</v>
      </c>
      <c r="L1943" t="e">
        <v>#N/A</v>
      </c>
      <c r="M1943" t="e">
        <f t="shared" si="30"/>
        <v>#N/A</v>
      </c>
    </row>
    <row r="1944" spans="1:13" x14ac:dyDescent="0.25">
      <c r="A1944">
        <v>3</v>
      </c>
      <c r="B1944" t="s">
        <v>2707</v>
      </c>
      <c r="C1944" t="s">
        <v>2715</v>
      </c>
      <c r="D1944" t="s">
        <v>2338</v>
      </c>
      <c r="E1944" t="s">
        <v>2302</v>
      </c>
      <c r="G1944" t="s">
        <v>2255</v>
      </c>
      <c r="H1944" t="s">
        <v>170</v>
      </c>
      <c r="I1944" t="s">
        <v>1707</v>
      </c>
      <c r="J1944" s="99">
        <v>0.1241852843</v>
      </c>
      <c r="K1944" t="s">
        <v>2810</v>
      </c>
      <c r="L1944" t="e">
        <v>#N/A</v>
      </c>
      <c r="M1944" t="e">
        <f t="shared" si="30"/>
        <v>#N/A</v>
      </c>
    </row>
    <row r="1945" spans="1:13" x14ac:dyDescent="0.25">
      <c r="A1945">
        <v>3</v>
      </c>
      <c r="B1945" t="s">
        <v>2707</v>
      </c>
      <c r="C1945" t="s">
        <v>2715</v>
      </c>
      <c r="D1945" t="s">
        <v>2338</v>
      </c>
      <c r="E1945" t="s">
        <v>2302</v>
      </c>
      <c r="G1945" t="s">
        <v>2255</v>
      </c>
      <c r="H1945" t="s">
        <v>170</v>
      </c>
      <c r="I1945" t="s">
        <v>1708</v>
      </c>
      <c r="J1945" s="99">
        <v>1.6511618E-3</v>
      </c>
      <c r="K1945" t="s">
        <v>2810</v>
      </c>
      <c r="L1945" t="e">
        <v>#N/A</v>
      </c>
      <c r="M1945" t="e">
        <f t="shared" si="30"/>
        <v>#N/A</v>
      </c>
    </row>
    <row r="1946" spans="1:13" x14ac:dyDescent="0.25">
      <c r="A1946">
        <v>3</v>
      </c>
      <c r="B1946" t="s">
        <v>2707</v>
      </c>
      <c r="C1946" t="s">
        <v>2715</v>
      </c>
      <c r="D1946" t="s">
        <v>2338</v>
      </c>
      <c r="E1946" t="s">
        <v>2302</v>
      </c>
      <c r="G1946" t="s">
        <v>2255</v>
      </c>
      <c r="H1946" t="s">
        <v>170</v>
      </c>
      <c r="I1946" t="s">
        <v>1709</v>
      </c>
      <c r="J1946" s="99">
        <v>3.7883798E-3</v>
      </c>
      <c r="K1946" t="s">
        <v>2810</v>
      </c>
      <c r="L1946" t="e">
        <v>#N/A</v>
      </c>
      <c r="M1946" t="e">
        <f t="shared" si="30"/>
        <v>#N/A</v>
      </c>
    </row>
    <row r="1947" spans="1:13" x14ac:dyDescent="0.25">
      <c r="A1947">
        <v>3</v>
      </c>
      <c r="B1947" t="s">
        <v>2707</v>
      </c>
      <c r="C1947" t="s">
        <v>2715</v>
      </c>
      <c r="D1947" t="s">
        <v>2338</v>
      </c>
      <c r="E1947" t="s">
        <v>2308</v>
      </c>
      <c r="G1947" t="s">
        <v>2247</v>
      </c>
      <c r="H1947" t="s">
        <v>170</v>
      </c>
      <c r="I1947" t="s">
        <v>1705</v>
      </c>
      <c r="J1947" s="99">
        <v>1.05853914E-2</v>
      </c>
      <c r="K1947" t="s">
        <v>2811</v>
      </c>
      <c r="L1947" t="e">
        <v>#N/A</v>
      </c>
      <c r="M1947" t="e">
        <f t="shared" si="30"/>
        <v>#N/A</v>
      </c>
    </row>
    <row r="1948" spans="1:13" x14ac:dyDescent="0.25">
      <c r="A1948">
        <v>3</v>
      </c>
      <c r="B1948" t="s">
        <v>2707</v>
      </c>
      <c r="C1948" t="s">
        <v>2715</v>
      </c>
      <c r="D1948" t="s">
        <v>2338</v>
      </c>
      <c r="E1948" t="s">
        <v>2308</v>
      </c>
      <c r="G1948" t="s">
        <v>2247</v>
      </c>
      <c r="H1948" t="s">
        <v>170</v>
      </c>
      <c r="I1948" t="s">
        <v>1707</v>
      </c>
      <c r="J1948" s="99">
        <v>1.0279730000000001E-2</v>
      </c>
      <c r="K1948" t="s">
        <v>2811</v>
      </c>
      <c r="L1948" t="e">
        <v>#N/A</v>
      </c>
      <c r="M1948" t="e">
        <f t="shared" si="30"/>
        <v>#N/A</v>
      </c>
    </row>
    <row r="1949" spans="1:13" x14ac:dyDescent="0.25">
      <c r="A1949">
        <v>3</v>
      </c>
      <c r="B1949" t="s">
        <v>2707</v>
      </c>
      <c r="C1949" t="s">
        <v>2715</v>
      </c>
      <c r="D1949" t="s">
        <v>2338</v>
      </c>
      <c r="E1949" t="s">
        <v>2308</v>
      </c>
      <c r="G1949" t="s">
        <v>2247</v>
      </c>
      <c r="H1949" t="s">
        <v>170</v>
      </c>
      <c r="I1949" t="s">
        <v>1708</v>
      </c>
      <c r="J1949" s="99">
        <v>2.8582089999999998E-4</v>
      </c>
      <c r="K1949" t="s">
        <v>2811</v>
      </c>
      <c r="L1949" t="e">
        <v>#N/A</v>
      </c>
      <c r="M1949" t="e">
        <f t="shared" si="30"/>
        <v>#N/A</v>
      </c>
    </row>
    <row r="1950" spans="1:13" x14ac:dyDescent="0.25">
      <c r="A1950">
        <v>3</v>
      </c>
      <c r="B1950" t="s">
        <v>2707</v>
      </c>
      <c r="C1950" t="s">
        <v>2715</v>
      </c>
      <c r="D1950" t="s">
        <v>2338</v>
      </c>
      <c r="E1950" t="s">
        <v>2308</v>
      </c>
      <c r="G1950" t="s">
        <v>2247</v>
      </c>
      <c r="H1950" t="s">
        <v>170</v>
      </c>
      <c r="I1950" t="s">
        <v>1709</v>
      </c>
      <c r="J1950" s="99">
        <v>1.9840500000000001E-5</v>
      </c>
      <c r="K1950" t="s">
        <v>2811</v>
      </c>
      <c r="L1950" t="e">
        <v>#N/A</v>
      </c>
      <c r="M1950" t="e">
        <f t="shared" si="30"/>
        <v>#N/A</v>
      </c>
    </row>
    <row r="1951" spans="1:13" x14ac:dyDescent="0.25">
      <c r="A1951">
        <v>3</v>
      </c>
      <c r="B1951" t="s">
        <v>2707</v>
      </c>
      <c r="C1951" t="s">
        <v>2715</v>
      </c>
      <c r="D1951" t="s">
        <v>2338</v>
      </c>
      <c r="E1951" t="s">
        <v>2308</v>
      </c>
      <c r="G1951" t="s">
        <v>2717</v>
      </c>
      <c r="H1951" t="s">
        <v>170</v>
      </c>
      <c r="I1951" t="s">
        <v>1705</v>
      </c>
      <c r="J1951" s="99">
        <v>1.1366064E-2</v>
      </c>
      <c r="K1951" t="s">
        <v>2812</v>
      </c>
      <c r="L1951" t="e">
        <v>#N/A</v>
      </c>
      <c r="M1951" t="e">
        <f t="shared" si="30"/>
        <v>#N/A</v>
      </c>
    </row>
    <row r="1952" spans="1:13" x14ac:dyDescent="0.25">
      <c r="A1952">
        <v>3</v>
      </c>
      <c r="B1952" t="s">
        <v>2707</v>
      </c>
      <c r="C1952" t="s">
        <v>2715</v>
      </c>
      <c r="D1952" t="s">
        <v>2338</v>
      </c>
      <c r="E1952" t="s">
        <v>2308</v>
      </c>
      <c r="G1952" t="s">
        <v>2717</v>
      </c>
      <c r="H1952" t="s">
        <v>170</v>
      </c>
      <c r="I1952" t="s">
        <v>1707</v>
      </c>
      <c r="J1952" s="99">
        <v>1.103786E-2</v>
      </c>
      <c r="K1952" t="s">
        <v>2812</v>
      </c>
      <c r="L1952" t="e">
        <v>#N/A</v>
      </c>
      <c r="M1952" t="e">
        <f t="shared" si="30"/>
        <v>#N/A</v>
      </c>
    </row>
    <row r="1953" spans="1:13" x14ac:dyDescent="0.25">
      <c r="A1953">
        <v>3</v>
      </c>
      <c r="B1953" t="s">
        <v>2707</v>
      </c>
      <c r="C1953" t="s">
        <v>2715</v>
      </c>
      <c r="D1953" t="s">
        <v>2338</v>
      </c>
      <c r="E1953" t="s">
        <v>2308</v>
      </c>
      <c r="G1953" t="s">
        <v>2717</v>
      </c>
      <c r="H1953" t="s">
        <v>170</v>
      </c>
      <c r="I1953" t="s">
        <v>1708</v>
      </c>
      <c r="J1953" s="99">
        <v>3.0690019999999999E-4</v>
      </c>
      <c r="K1953" t="s">
        <v>2812</v>
      </c>
      <c r="L1953" t="e">
        <v>#N/A</v>
      </c>
      <c r="M1953" t="e">
        <f t="shared" si="30"/>
        <v>#N/A</v>
      </c>
    </row>
    <row r="1954" spans="1:13" x14ac:dyDescent="0.25">
      <c r="A1954">
        <v>3</v>
      </c>
      <c r="B1954" t="s">
        <v>2707</v>
      </c>
      <c r="C1954" t="s">
        <v>2715</v>
      </c>
      <c r="D1954" t="s">
        <v>2338</v>
      </c>
      <c r="E1954" t="s">
        <v>2308</v>
      </c>
      <c r="G1954" t="s">
        <v>2717</v>
      </c>
      <c r="H1954" t="s">
        <v>170</v>
      </c>
      <c r="I1954" t="s">
        <v>1709</v>
      </c>
      <c r="J1954" s="99">
        <v>2.1303700000000001E-5</v>
      </c>
      <c r="K1954" t="s">
        <v>2812</v>
      </c>
      <c r="L1954" t="e">
        <v>#N/A</v>
      </c>
      <c r="M1954" t="e">
        <f t="shared" si="30"/>
        <v>#N/A</v>
      </c>
    </row>
    <row r="1955" spans="1:13" x14ac:dyDescent="0.25">
      <c r="A1955">
        <v>3</v>
      </c>
      <c r="B1955" t="s">
        <v>2707</v>
      </c>
      <c r="C1955" t="s">
        <v>2715</v>
      </c>
      <c r="D1955" t="s">
        <v>2338</v>
      </c>
      <c r="E1955" t="s">
        <v>2308</v>
      </c>
      <c r="G1955" t="s">
        <v>2719</v>
      </c>
      <c r="H1955" t="s">
        <v>170</v>
      </c>
      <c r="I1955" t="s">
        <v>1705</v>
      </c>
      <c r="J1955" s="99">
        <v>1.28593645E-2</v>
      </c>
      <c r="K1955" t="s">
        <v>2813</v>
      </c>
      <c r="L1955" t="s">
        <v>1616</v>
      </c>
      <c r="M1955" t="str">
        <f t="shared" si="30"/>
        <v>CO₂-eFreight_NZ_2p-10_2000</v>
      </c>
    </row>
    <row r="1956" spans="1:13" x14ac:dyDescent="0.25">
      <c r="A1956">
        <v>3</v>
      </c>
      <c r="B1956" t="s">
        <v>2707</v>
      </c>
      <c r="C1956" t="s">
        <v>2715</v>
      </c>
      <c r="D1956" t="s">
        <v>2338</v>
      </c>
      <c r="E1956" t="s">
        <v>2308</v>
      </c>
      <c r="G1956" t="s">
        <v>2719</v>
      </c>
      <c r="H1956" t="s">
        <v>170</v>
      </c>
      <c r="I1956" t="s">
        <v>1707</v>
      </c>
      <c r="J1956" s="99">
        <v>1.2488040299999999E-2</v>
      </c>
      <c r="K1956" t="s">
        <v>2813</v>
      </c>
      <c r="L1956" t="s">
        <v>1616</v>
      </c>
      <c r="M1956" t="str">
        <f t="shared" si="30"/>
        <v>CO₂Freight_NZ_2p-10_2000</v>
      </c>
    </row>
    <row r="1957" spans="1:13" x14ac:dyDescent="0.25">
      <c r="A1957">
        <v>3</v>
      </c>
      <c r="B1957" t="s">
        <v>2707</v>
      </c>
      <c r="C1957" t="s">
        <v>2715</v>
      </c>
      <c r="D1957" t="s">
        <v>2338</v>
      </c>
      <c r="E1957" t="s">
        <v>2308</v>
      </c>
      <c r="G1957" t="s">
        <v>2719</v>
      </c>
      <c r="H1957" t="s">
        <v>170</v>
      </c>
      <c r="I1957" t="s">
        <v>1708</v>
      </c>
      <c r="J1957" s="99">
        <v>3.472215E-4</v>
      </c>
      <c r="K1957" t="s">
        <v>2813</v>
      </c>
      <c r="L1957" t="s">
        <v>1616</v>
      </c>
      <c r="M1957" t="str">
        <f t="shared" si="30"/>
        <v>CH₄Freight_NZ_2p-10_2000</v>
      </c>
    </row>
    <row r="1958" spans="1:13" x14ac:dyDescent="0.25">
      <c r="A1958">
        <v>3</v>
      </c>
      <c r="B1958" t="s">
        <v>2707</v>
      </c>
      <c r="C1958" t="s">
        <v>2715</v>
      </c>
      <c r="D1958" t="s">
        <v>2338</v>
      </c>
      <c r="E1958" t="s">
        <v>2308</v>
      </c>
      <c r="G1958" t="s">
        <v>2719</v>
      </c>
      <c r="H1958" t="s">
        <v>170</v>
      </c>
      <c r="I1958" t="s">
        <v>1709</v>
      </c>
      <c r="J1958" s="99">
        <v>2.4102699999999999E-5</v>
      </c>
      <c r="K1958" t="s">
        <v>2813</v>
      </c>
      <c r="L1958" t="s">
        <v>1616</v>
      </c>
      <c r="M1958" t="str">
        <f t="shared" si="30"/>
        <v>N₂OFreight_NZ_2p-10_2000</v>
      </c>
    </row>
    <row r="1959" spans="1:13" x14ac:dyDescent="0.25">
      <c r="A1959">
        <v>3</v>
      </c>
      <c r="B1959" t="s">
        <v>2707</v>
      </c>
      <c r="C1959" t="s">
        <v>2715</v>
      </c>
      <c r="D1959" t="s">
        <v>2338</v>
      </c>
      <c r="E1959" t="s">
        <v>2308</v>
      </c>
      <c r="G1959" t="s">
        <v>2721</v>
      </c>
      <c r="H1959" t="s">
        <v>170</v>
      </c>
      <c r="I1959" t="s">
        <v>1705</v>
      </c>
      <c r="J1959" s="99">
        <v>1.58379781E-2</v>
      </c>
      <c r="K1959" t="s">
        <v>2814</v>
      </c>
      <c r="L1959" t="s">
        <v>1540</v>
      </c>
      <c r="M1959" t="str">
        <f t="shared" si="30"/>
        <v>CO₂-eFreight_NZ_2p-10_3000</v>
      </c>
    </row>
    <row r="1960" spans="1:13" x14ac:dyDescent="0.25">
      <c r="A1960">
        <v>3</v>
      </c>
      <c r="B1960" t="s">
        <v>2707</v>
      </c>
      <c r="C1960" t="s">
        <v>2715</v>
      </c>
      <c r="D1960" t="s">
        <v>2338</v>
      </c>
      <c r="E1960" t="s">
        <v>2308</v>
      </c>
      <c r="G1960" t="s">
        <v>2721</v>
      </c>
      <c r="H1960" t="s">
        <v>170</v>
      </c>
      <c r="I1960" t="s">
        <v>1707</v>
      </c>
      <c r="J1960" s="99">
        <v>1.53806442E-2</v>
      </c>
      <c r="K1960" t="s">
        <v>2814</v>
      </c>
      <c r="L1960" t="s">
        <v>1540</v>
      </c>
      <c r="M1960" t="str">
        <f t="shared" si="30"/>
        <v>CO₂Freight_NZ_2p-10_3000</v>
      </c>
    </row>
    <row r="1961" spans="1:13" x14ac:dyDescent="0.25">
      <c r="A1961">
        <v>3</v>
      </c>
      <c r="B1961" t="s">
        <v>2707</v>
      </c>
      <c r="C1961" t="s">
        <v>2715</v>
      </c>
      <c r="D1961" t="s">
        <v>2338</v>
      </c>
      <c r="E1961" t="s">
        <v>2308</v>
      </c>
      <c r="G1961" t="s">
        <v>2721</v>
      </c>
      <c r="H1961" t="s">
        <v>170</v>
      </c>
      <c r="I1961" t="s">
        <v>1708</v>
      </c>
      <c r="J1961" s="99">
        <v>4.2764840000000001E-4</v>
      </c>
      <c r="K1961" t="s">
        <v>2814</v>
      </c>
      <c r="L1961" t="s">
        <v>1540</v>
      </c>
      <c r="M1961" t="str">
        <f t="shared" si="30"/>
        <v>CH₄Freight_NZ_2p-10_3000</v>
      </c>
    </row>
    <row r="1962" spans="1:13" x14ac:dyDescent="0.25">
      <c r="A1962">
        <v>3</v>
      </c>
      <c r="B1962" t="s">
        <v>2707</v>
      </c>
      <c r="C1962" t="s">
        <v>2715</v>
      </c>
      <c r="D1962" t="s">
        <v>2338</v>
      </c>
      <c r="E1962" t="s">
        <v>2308</v>
      </c>
      <c r="G1962" t="s">
        <v>2721</v>
      </c>
      <c r="H1962" t="s">
        <v>170</v>
      </c>
      <c r="I1962" t="s">
        <v>1709</v>
      </c>
      <c r="J1962" s="99">
        <v>2.9685599999999999E-5</v>
      </c>
      <c r="K1962" t="s">
        <v>2814</v>
      </c>
      <c r="L1962" t="s">
        <v>1540</v>
      </c>
      <c r="M1962" t="str">
        <f t="shared" si="30"/>
        <v>N₂OFreight_NZ_2p-10_3000</v>
      </c>
    </row>
    <row r="1963" spans="1:13" x14ac:dyDescent="0.25">
      <c r="A1963">
        <v>3</v>
      </c>
      <c r="B1963" t="s">
        <v>2707</v>
      </c>
      <c r="C1963" t="s">
        <v>2715</v>
      </c>
      <c r="D1963" t="s">
        <v>2338</v>
      </c>
      <c r="E1963" t="s">
        <v>2308</v>
      </c>
      <c r="G1963" t="s">
        <v>2255</v>
      </c>
      <c r="H1963" t="s">
        <v>170</v>
      </c>
      <c r="I1963" t="s">
        <v>1705</v>
      </c>
      <c r="J1963" s="99">
        <v>1.8513621000000001E-2</v>
      </c>
      <c r="K1963" t="s">
        <v>2815</v>
      </c>
      <c r="L1963" t="e">
        <v>#N/A</v>
      </c>
      <c r="M1963" t="e">
        <f t="shared" si="30"/>
        <v>#N/A</v>
      </c>
    </row>
    <row r="1964" spans="1:13" x14ac:dyDescent="0.25">
      <c r="A1964">
        <v>3</v>
      </c>
      <c r="B1964" t="s">
        <v>2707</v>
      </c>
      <c r="C1964" t="s">
        <v>2715</v>
      </c>
      <c r="D1964" t="s">
        <v>2338</v>
      </c>
      <c r="E1964" t="s">
        <v>2308</v>
      </c>
      <c r="G1964" t="s">
        <v>2255</v>
      </c>
      <c r="H1964" t="s">
        <v>170</v>
      </c>
      <c r="I1964" t="s">
        <v>1707</v>
      </c>
      <c r="J1964" s="99">
        <v>1.7979025799999999E-2</v>
      </c>
      <c r="K1964" t="s">
        <v>2815</v>
      </c>
      <c r="L1964" t="e">
        <v>#N/A</v>
      </c>
      <c r="M1964" t="e">
        <f t="shared" si="30"/>
        <v>#N/A</v>
      </c>
    </row>
    <row r="1965" spans="1:13" x14ac:dyDescent="0.25">
      <c r="A1965">
        <v>3</v>
      </c>
      <c r="B1965" t="s">
        <v>2707</v>
      </c>
      <c r="C1965" t="s">
        <v>2715</v>
      </c>
      <c r="D1965" t="s">
        <v>2338</v>
      </c>
      <c r="E1965" t="s">
        <v>2308</v>
      </c>
      <c r="G1965" t="s">
        <v>2255</v>
      </c>
      <c r="H1965" t="s">
        <v>170</v>
      </c>
      <c r="I1965" t="s">
        <v>1708</v>
      </c>
      <c r="J1965" s="99">
        <v>4.9989459999999996E-4</v>
      </c>
      <c r="K1965" t="s">
        <v>2815</v>
      </c>
      <c r="L1965" t="e">
        <v>#N/A</v>
      </c>
      <c r="M1965" t="e">
        <f t="shared" si="30"/>
        <v>#N/A</v>
      </c>
    </row>
    <row r="1966" spans="1:13" x14ac:dyDescent="0.25">
      <c r="A1966">
        <v>3</v>
      </c>
      <c r="B1966" t="s">
        <v>2707</v>
      </c>
      <c r="C1966" t="s">
        <v>2715</v>
      </c>
      <c r="D1966" t="s">
        <v>2338</v>
      </c>
      <c r="E1966" t="s">
        <v>2308</v>
      </c>
      <c r="G1966" t="s">
        <v>2255</v>
      </c>
      <c r="H1966" t="s">
        <v>170</v>
      </c>
      <c r="I1966" t="s">
        <v>1709</v>
      </c>
      <c r="J1966" s="99">
        <v>3.4700599999999998E-5</v>
      </c>
      <c r="K1966" t="s">
        <v>2815</v>
      </c>
      <c r="L1966" t="e">
        <v>#N/A</v>
      </c>
      <c r="M1966" t="e">
        <f t="shared" si="30"/>
        <v>#N/A</v>
      </c>
    </row>
    <row r="1967" spans="1:13" x14ac:dyDescent="0.25">
      <c r="A1967">
        <v>3</v>
      </c>
      <c r="B1967" t="s">
        <v>2707</v>
      </c>
      <c r="C1967" t="s">
        <v>2715</v>
      </c>
      <c r="D1967" t="s">
        <v>2338</v>
      </c>
      <c r="E1967" t="s">
        <v>2314</v>
      </c>
      <c r="G1967" t="s">
        <v>2247</v>
      </c>
      <c r="H1967" t="s">
        <v>170</v>
      </c>
      <c r="I1967" t="s">
        <v>1705</v>
      </c>
      <c r="J1967" s="99">
        <v>8.7881052799999998E-2</v>
      </c>
      <c r="K1967" t="s">
        <v>2816</v>
      </c>
      <c r="L1967" t="e">
        <v>#N/A</v>
      </c>
      <c r="M1967" t="e">
        <f t="shared" si="30"/>
        <v>#N/A</v>
      </c>
    </row>
    <row r="1968" spans="1:13" x14ac:dyDescent="0.25">
      <c r="A1968">
        <v>3</v>
      </c>
      <c r="B1968" t="s">
        <v>2707</v>
      </c>
      <c r="C1968" t="s">
        <v>2715</v>
      </c>
      <c r="D1968" t="s">
        <v>2338</v>
      </c>
      <c r="E1968" t="s">
        <v>2314</v>
      </c>
      <c r="G1968" t="s">
        <v>2247</v>
      </c>
      <c r="H1968" t="s">
        <v>170</v>
      </c>
      <c r="I1968" t="s">
        <v>1707</v>
      </c>
      <c r="J1968" s="99">
        <v>8.6523800900000003E-2</v>
      </c>
      <c r="K1968" t="s">
        <v>2816</v>
      </c>
      <c r="L1968" t="e">
        <v>#N/A</v>
      </c>
      <c r="M1968" t="e">
        <f t="shared" si="30"/>
        <v>#N/A</v>
      </c>
    </row>
    <row r="1969" spans="1:13" x14ac:dyDescent="0.25">
      <c r="A1969">
        <v>3</v>
      </c>
      <c r="B1969" t="s">
        <v>2707</v>
      </c>
      <c r="C1969" t="s">
        <v>2715</v>
      </c>
      <c r="D1969" t="s">
        <v>2338</v>
      </c>
      <c r="E1969" t="s">
        <v>2314</v>
      </c>
      <c r="G1969" t="s">
        <v>2247</v>
      </c>
      <c r="H1969" t="s">
        <v>170</v>
      </c>
      <c r="I1969" t="s">
        <v>1708</v>
      </c>
      <c r="J1969" s="99">
        <v>1.297033E-4</v>
      </c>
      <c r="K1969" t="s">
        <v>2816</v>
      </c>
      <c r="L1969" t="e">
        <v>#N/A</v>
      </c>
      <c r="M1969" t="e">
        <f t="shared" si="30"/>
        <v>#N/A</v>
      </c>
    </row>
    <row r="1970" spans="1:13" x14ac:dyDescent="0.25">
      <c r="A1970">
        <v>3</v>
      </c>
      <c r="B1970" t="s">
        <v>2707</v>
      </c>
      <c r="C1970" t="s">
        <v>2715</v>
      </c>
      <c r="D1970" t="s">
        <v>2338</v>
      </c>
      <c r="E1970" t="s">
        <v>2314</v>
      </c>
      <c r="G1970" t="s">
        <v>2247</v>
      </c>
      <c r="H1970" t="s">
        <v>170</v>
      </c>
      <c r="I1970" t="s">
        <v>1709</v>
      </c>
      <c r="J1970" s="99">
        <v>1.2275486E-3</v>
      </c>
      <c r="K1970" t="s">
        <v>2816</v>
      </c>
      <c r="L1970" t="e">
        <v>#N/A</v>
      </c>
      <c r="M1970" t="e">
        <f t="shared" si="30"/>
        <v>#N/A</v>
      </c>
    </row>
    <row r="1971" spans="1:13" x14ac:dyDescent="0.25">
      <c r="A1971">
        <v>3</v>
      </c>
      <c r="B1971" t="s">
        <v>2707</v>
      </c>
      <c r="C1971" t="s">
        <v>2715</v>
      </c>
      <c r="D1971" t="s">
        <v>2338</v>
      </c>
      <c r="E1971" t="s">
        <v>2314</v>
      </c>
      <c r="G1971" t="s">
        <v>2717</v>
      </c>
      <c r="H1971" t="s">
        <v>170</v>
      </c>
      <c r="I1971" t="s">
        <v>1705</v>
      </c>
      <c r="J1971" s="99">
        <v>8.4569149100000005E-2</v>
      </c>
      <c r="K1971" t="s">
        <v>2817</v>
      </c>
      <c r="L1971" t="e">
        <v>#N/A</v>
      </c>
      <c r="M1971" t="e">
        <f t="shared" si="30"/>
        <v>#N/A</v>
      </c>
    </row>
    <row r="1972" spans="1:13" x14ac:dyDescent="0.25">
      <c r="A1972">
        <v>3</v>
      </c>
      <c r="B1972" t="s">
        <v>2707</v>
      </c>
      <c r="C1972" t="s">
        <v>2715</v>
      </c>
      <c r="D1972" t="s">
        <v>2338</v>
      </c>
      <c r="E1972" t="s">
        <v>2314</v>
      </c>
      <c r="G1972" t="s">
        <v>2717</v>
      </c>
      <c r="H1972" t="s">
        <v>170</v>
      </c>
      <c r="I1972" t="s">
        <v>1707</v>
      </c>
      <c r="J1972" s="99">
        <v>8.3263046899999998E-2</v>
      </c>
      <c r="K1972" t="s">
        <v>2817</v>
      </c>
      <c r="L1972" t="e">
        <v>#N/A</v>
      </c>
      <c r="M1972" t="e">
        <f t="shared" si="30"/>
        <v>#N/A</v>
      </c>
    </row>
    <row r="1973" spans="1:13" x14ac:dyDescent="0.25">
      <c r="A1973">
        <v>3</v>
      </c>
      <c r="B1973" t="s">
        <v>2707</v>
      </c>
      <c r="C1973" t="s">
        <v>2715</v>
      </c>
      <c r="D1973" t="s">
        <v>2338</v>
      </c>
      <c r="E1973" t="s">
        <v>2314</v>
      </c>
      <c r="G1973" t="s">
        <v>2717</v>
      </c>
      <c r="H1973" t="s">
        <v>170</v>
      </c>
      <c r="I1973" t="s">
        <v>1708</v>
      </c>
      <c r="J1973" s="99">
        <v>1.248152E-4</v>
      </c>
      <c r="K1973" t="s">
        <v>2817</v>
      </c>
      <c r="L1973" t="e">
        <v>#N/A</v>
      </c>
      <c r="M1973" t="e">
        <f t="shared" si="30"/>
        <v>#N/A</v>
      </c>
    </row>
    <row r="1974" spans="1:13" x14ac:dyDescent="0.25">
      <c r="A1974">
        <v>3</v>
      </c>
      <c r="B1974" t="s">
        <v>2707</v>
      </c>
      <c r="C1974" t="s">
        <v>2715</v>
      </c>
      <c r="D1974" t="s">
        <v>2338</v>
      </c>
      <c r="E1974" t="s">
        <v>2314</v>
      </c>
      <c r="G1974" t="s">
        <v>2717</v>
      </c>
      <c r="H1974" t="s">
        <v>170</v>
      </c>
      <c r="I1974" t="s">
        <v>1709</v>
      </c>
      <c r="J1974" s="99">
        <v>1.181287E-3</v>
      </c>
      <c r="K1974" t="s">
        <v>2817</v>
      </c>
      <c r="L1974" t="e">
        <v>#N/A</v>
      </c>
      <c r="M1974" t="e">
        <f t="shared" si="30"/>
        <v>#N/A</v>
      </c>
    </row>
    <row r="1975" spans="1:13" x14ac:dyDescent="0.25">
      <c r="A1975">
        <v>3</v>
      </c>
      <c r="B1975" t="s">
        <v>2707</v>
      </c>
      <c r="C1975" t="s">
        <v>2715</v>
      </c>
      <c r="D1975" t="s">
        <v>2338</v>
      </c>
      <c r="E1975" t="s">
        <v>2314</v>
      </c>
      <c r="G1975" t="s">
        <v>2719</v>
      </c>
      <c r="H1975" t="s">
        <v>170</v>
      </c>
      <c r="I1975" t="s">
        <v>1705</v>
      </c>
      <c r="J1975" s="99">
        <v>0.11258004639999999</v>
      </c>
      <c r="K1975" t="s">
        <v>2818</v>
      </c>
      <c r="L1975" t="s">
        <v>1616</v>
      </c>
      <c r="M1975" t="str">
        <f t="shared" si="30"/>
        <v>CO₂-eFreight_NZ_2p-10_2000</v>
      </c>
    </row>
    <row r="1976" spans="1:13" x14ac:dyDescent="0.25">
      <c r="A1976">
        <v>3</v>
      </c>
      <c r="B1976" t="s">
        <v>2707</v>
      </c>
      <c r="C1976" t="s">
        <v>2715</v>
      </c>
      <c r="D1976" t="s">
        <v>2338</v>
      </c>
      <c r="E1976" t="s">
        <v>2314</v>
      </c>
      <c r="G1976" t="s">
        <v>2719</v>
      </c>
      <c r="H1976" t="s">
        <v>170</v>
      </c>
      <c r="I1976" t="s">
        <v>1707</v>
      </c>
      <c r="J1976" s="99">
        <v>0.1108413385</v>
      </c>
      <c r="K1976" t="s">
        <v>2818</v>
      </c>
      <c r="L1976" t="s">
        <v>1616</v>
      </c>
      <c r="M1976" t="str">
        <f t="shared" si="30"/>
        <v>CO₂Freight_NZ_2p-10_2000</v>
      </c>
    </row>
    <row r="1977" spans="1:13" x14ac:dyDescent="0.25">
      <c r="A1977">
        <v>3</v>
      </c>
      <c r="B1977" t="s">
        <v>2707</v>
      </c>
      <c r="C1977" t="s">
        <v>2715</v>
      </c>
      <c r="D1977" t="s">
        <v>2338</v>
      </c>
      <c r="E1977" t="s">
        <v>2314</v>
      </c>
      <c r="G1977" t="s">
        <v>2719</v>
      </c>
      <c r="H1977" t="s">
        <v>170</v>
      </c>
      <c r="I1977" t="s">
        <v>1708</v>
      </c>
      <c r="J1977" s="99">
        <v>1.6615639999999999E-4</v>
      </c>
      <c r="K1977" t="s">
        <v>2818</v>
      </c>
      <c r="L1977" t="s">
        <v>1616</v>
      </c>
      <c r="M1977" t="str">
        <f t="shared" si="30"/>
        <v>CH₄Freight_NZ_2p-10_2000</v>
      </c>
    </row>
    <row r="1978" spans="1:13" x14ac:dyDescent="0.25">
      <c r="A1978">
        <v>3</v>
      </c>
      <c r="B1978" t="s">
        <v>2707</v>
      </c>
      <c r="C1978" t="s">
        <v>2715</v>
      </c>
      <c r="D1978" t="s">
        <v>2338</v>
      </c>
      <c r="E1978" t="s">
        <v>2314</v>
      </c>
      <c r="G1978" t="s">
        <v>2719</v>
      </c>
      <c r="H1978" t="s">
        <v>170</v>
      </c>
      <c r="I1978" t="s">
        <v>1709</v>
      </c>
      <c r="J1978" s="99">
        <v>1.5725514999999999E-3</v>
      </c>
      <c r="K1978" t="s">
        <v>2818</v>
      </c>
      <c r="L1978" t="s">
        <v>1616</v>
      </c>
      <c r="M1978" t="str">
        <f t="shared" si="30"/>
        <v>N₂OFreight_NZ_2p-10_2000</v>
      </c>
    </row>
    <row r="1979" spans="1:13" x14ac:dyDescent="0.25">
      <c r="A1979">
        <v>3</v>
      </c>
      <c r="B1979" t="s">
        <v>2707</v>
      </c>
      <c r="C1979" t="s">
        <v>2715</v>
      </c>
      <c r="D1979" t="s">
        <v>2338</v>
      </c>
      <c r="E1979" t="s">
        <v>2314</v>
      </c>
      <c r="G1979" t="s">
        <v>2721</v>
      </c>
      <c r="H1979" t="s">
        <v>170</v>
      </c>
      <c r="I1979" t="s">
        <v>1705</v>
      </c>
      <c r="J1979" s="99">
        <v>0.1207147309</v>
      </c>
      <c r="K1979" t="s">
        <v>2819</v>
      </c>
      <c r="L1979" t="s">
        <v>1540</v>
      </c>
      <c r="M1979" t="str">
        <f t="shared" si="30"/>
        <v>CO₂-eFreight_NZ_2p-10_3000</v>
      </c>
    </row>
    <row r="1980" spans="1:13" x14ac:dyDescent="0.25">
      <c r="A1980">
        <v>3</v>
      </c>
      <c r="B1980" t="s">
        <v>2707</v>
      </c>
      <c r="C1980" t="s">
        <v>2715</v>
      </c>
      <c r="D1980" t="s">
        <v>2338</v>
      </c>
      <c r="E1980" t="s">
        <v>2314</v>
      </c>
      <c r="G1980" t="s">
        <v>2721</v>
      </c>
      <c r="H1980" t="s">
        <v>170</v>
      </c>
      <c r="I1980" t="s">
        <v>1707</v>
      </c>
      <c r="J1980" s="99">
        <v>0.11885038940000001</v>
      </c>
      <c r="K1980" t="s">
        <v>2819</v>
      </c>
      <c r="L1980" t="s">
        <v>1540</v>
      </c>
      <c r="M1980" t="str">
        <f t="shared" si="30"/>
        <v>CO₂Freight_NZ_2p-10_3000</v>
      </c>
    </row>
    <row r="1981" spans="1:13" x14ac:dyDescent="0.25">
      <c r="A1981">
        <v>3</v>
      </c>
      <c r="B1981" t="s">
        <v>2707</v>
      </c>
      <c r="C1981" t="s">
        <v>2715</v>
      </c>
      <c r="D1981" t="s">
        <v>2338</v>
      </c>
      <c r="E1981" t="s">
        <v>2314</v>
      </c>
      <c r="G1981" t="s">
        <v>2721</v>
      </c>
      <c r="H1981" t="s">
        <v>170</v>
      </c>
      <c r="I1981" t="s">
        <v>1708</v>
      </c>
      <c r="J1981" s="99">
        <v>1.7816229999999999E-4</v>
      </c>
      <c r="K1981" t="s">
        <v>2819</v>
      </c>
      <c r="L1981" t="s">
        <v>1540</v>
      </c>
      <c r="M1981" t="str">
        <f t="shared" si="30"/>
        <v>CH₄Freight_NZ_2p-10_3000</v>
      </c>
    </row>
    <row r="1982" spans="1:13" x14ac:dyDescent="0.25">
      <c r="A1982">
        <v>3</v>
      </c>
      <c r="B1982" t="s">
        <v>2707</v>
      </c>
      <c r="C1982" t="s">
        <v>2715</v>
      </c>
      <c r="D1982" t="s">
        <v>2338</v>
      </c>
      <c r="E1982" t="s">
        <v>2314</v>
      </c>
      <c r="G1982" t="s">
        <v>2721</v>
      </c>
      <c r="H1982" t="s">
        <v>170</v>
      </c>
      <c r="I1982" t="s">
        <v>1709</v>
      </c>
      <c r="J1982" s="99">
        <v>1.6861792E-3</v>
      </c>
      <c r="K1982" t="s">
        <v>2819</v>
      </c>
      <c r="L1982" t="s">
        <v>1540</v>
      </c>
      <c r="M1982" t="str">
        <f t="shared" si="30"/>
        <v>N₂OFreight_NZ_2p-10_3000</v>
      </c>
    </row>
    <row r="1983" spans="1:13" x14ac:dyDescent="0.25">
      <c r="A1983">
        <v>3</v>
      </c>
      <c r="B1983" t="s">
        <v>2707</v>
      </c>
      <c r="C1983" t="s">
        <v>2715</v>
      </c>
      <c r="D1983" t="s">
        <v>2338</v>
      </c>
      <c r="E1983" t="s">
        <v>2314</v>
      </c>
      <c r="G1983" t="s">
        <v>2255</v>
      </c>
      <c r="H1983" t="s">
        <v>170</v>
      </c>
      <c r="I1983" t="s">
        <v>1705</v>
      </c>
      <c r="J1983" s="99">
        <v>0.12223390169999999</v>
      </c>
      <c r="K1983" t="s">
        <v>2820</v>
      </c>
      <c r="L1983" t="e">
        <v>#N/A</v>
      </c>
      <c r="M1983" t="e">
        <f t="shared" si="30"/>
        <v>#N/A</v>
      </c>
    </row>
    <row r="1984" spans="1:13" x14ac:dyDescent="0.25">
      <c r="A1984">
        <v>3</v>
      </c>
      <c r="B1984" t="s">
        <v>2707</v>
      </c>
      <c r="C1984" t="s">
        <v>2715</v>
      </c>
      <c r="D1984" t="s">
        <v>2338</v>
      </c>
      <c r="E1984" t="s">
        <v>2314</v>
      </c>
      <c r="G1984" t="s">
        <v>2255</v>
      </c>
      <c r="H1984" t="s">
        <v>170</v>
      </c>
      <c r="I1984" t="s">
        <v>1707</v>
      </c>
      <c r="J1984" s="99">
        <v>0.1203460978</v>
      </c>
      <c r="K1984" t="s">
        <v>2820</v>
      </c>
      <c r="L1984" t="e">
        <v>#N/A</v>
      </c>
      <c r="M1984" t="e">
        <f t="shared" si="30"/>
        <v>#N/A</v>
      </c>
    </row>
    <row r="1985" spans="1:13" x14ac:dyDescent="0.25">
      <c r="A1985">
        <v>3</v>
      </c>
      <c r="B1985" t="s">
        <v>2707</v>
      </c>
      <c r="C1985" t="s">
        <v>2715</v>
      </c>
      <c r="D1985" t="s">
        <v>2338</v>
      </c>
      <c r="E1985" t="s">
        <v>2314</v>
      </c>
      <c r="G1985" t="s">
        <v>2255</v>
      </c>
      <c r="H1985" t="s">
        <v>170</v>
      </c>
      <c r="I1985" t="s">
        <v>1708</v>
      </c>
      <c r="J1985" s="99">
        <v>1.8040450000000001E-4</v>
      </c>
      <c r="K1985" t="s">
        <v>2820</v>
      </c>
      <c r="L1985" t="e">
        <v>#N/A</v>
      </c>
      <c r="M1985" t="e">
        <f t="shared" si="30"/>
        <v>#N/A</v>
      </c>
    </row>
    <row r="1986" spans="1:13" x14ac:dyDescent="0.25">
      <c r="A1986">
        <v>3</v>
      </c>
      <c r="B1986" t="s">
        <v>2707</v>
      </c>
      <c r="C1986" t="s">
        <v>2715</v>
      </c>
      <c r="D1986" t="s">
        <v>2338</v>
      </c>
      <c r="E1986" t="s">
        <v>2314</v>
      </c>
      <c r="G1986" t="s">
        <v>2255</v>
      </c>
      <c r="H1986" t="s">
        <v>170</v>
      </c>
      <c r="I1986" t="s">
        <v>1709</v>
      </c>
      <c r="J1986" s="99">
        <v>1.7073994E-3</v>
      </c>
      <c r="K1986" t="s">
        <v>2820</v>
      </c>
      <c r="L1986" t="e">
        <v>#N/A</v>
      </c>
      <c r="M1986" t="e">
        <f t="shared" si="30"/>
        <v>#N/A</v>
      </c>
    </row>
    <row r="1987" spans="1:13" x14ac:dyDescent="0.25">
      <c r="A1987">
        <v>3</v>
      </c>
      <c r="B1987" t="s">
        <v>2707</v>
      </c>
      <c r="C1987" t="s">
        <v>2715</v>
      </c>
      <c r="D1987" t="s">
        <v>2338</v>
      </c>
      <c r="E1987" t="s">
        <v>2320</v>
      </c>
      <c r="G1987" t="s">
        <v>2247</v>
      </c>
      <c r="H1987" t="s">
        <v>170</v>
      </c>
      <c r="I1987" t="s">
        <v>1705</v>
      </c>
      <c r="J1987" s="99">
        <v>1.07371594E-2</v>
      </c>
      <c r="K1987" t="s">
        <v>2821</v>
      </c>
      <c r="L1987" t="e">
        <v>#N/A</v>
      </c>
      <c r="M1987" t="e">
        <f t="shared" ref="M1987:M2050" si="31">I1987&amp;L1987</f>
        <v>#N/A</v>
      </c>
    </row>
    <row r="1988" spans="1:13" x14ac:dyDescent="0.25">
      <c r="A1988">
        <v>3</v>
      </c>
      <c r="B1988" t="s">
        <v>2707</v>
      </c>
      <c r="C1988" t="s">
        <v>2715</v>
      </c>
      <c r="D1988" t="s">
        <v>2338</v>
      </c>
      <c r="E1988" t="s">
        <v>2320</v>
      </c>
      <c r="G1988" t="s">
        <v>2247</v>
      </c>
      <c r="H1988" t="s">
        <v>170</v>
      </c>
      <c r="I1988" t="s">
        <v>1707</v>
      </c>
      <c r="J1988" s="99">
        <v>1.04271156E-2</v>
      </c>
      <c r="K1988" t="s">
        <v>2821</v>
      </c>
      <c r="L1988" t="e">
        <v>#N/A</v>
      </c>
      <c r="M1988" t="e">
        <f t="shared" si="31"/>
        <v>#N/A</v>
      </c>
    </row>
    <row r="1989" spans="1:13" x14ac:dyDescent="0.25">
      <c r="A1989">
        <v>3</v>
      </c>
      <c r="B1989" t="s">
        <v>2707</v>
      </c>
      <c r="C1989" t="s">
        <v>2715</v>
      </c>
      <c r="D1989" t="s">
        <v>2338</v>
      </c>
      <c r="E1989" t="s">
        <v>2320</v>
      </c>
      <c r="G1989" t="s">
        <v>2247</v>
      </c>
      <c r="H1989" t="s">
        <v>170</v>
      </c>
      <c r="I1989" t="s">
        <v>1708</v>
      </c>
      <c r="J1989" s="99">
        <v>2.8991889999999999E-4</v>
      </c>
      <c r="K1989" t="s">
        <v>2821</v>
      </c>
      <c r="L1989" t="e">
        <v>#N/A</v>
      </c>
      <c r="M1989" t="e">
        <f t="shared" si="31"/>
        <v>#N/A</v>
      </c>
    </row>
    <row r="1990" spans="1:13" x14ac:dyDescent="0.25">
      <c r="A1990">
        <v>3</v>
      </c>
      <c r="B1990" t="s">
        <v>2707</v>
      </c>
      <c r="C1990" t="s">
        <v>2715</v>
      </c>
      <c r="D1990" t="s">
        <v>2338</v>
      </c>
      <c r="E1990" t="s">
        <v>2320</v>
      </c>
      <c r="G1990" t="s">
        <v>2247</v>
      </c>
      <c r="H1990" t="s">
        <v>170</v>
      </c>
      <c r="I1990" t="s">
        <v>1709</v>
      </c>
      <c r="J1990" s="99">
        <v>2.0125000000000001E-5</v>
      </c>
      <c r="K1990" t="s">
        <v>2821</v>
      </c>
      <c r="L1990" t="e">
        <v>#N/A</v>
      </c>
      <c r="M1990" t="e">
        <f t="shared" si="31"/>
        <v>#N/A</v>
      </c>
    </row>
    <row r="1991" spans="1:13" x14ac:dyDescent="0.25">
      <c r="A1991">
        <v>3</v>
      </c>
      <c r="B1991" t="s">
        <v>2707</v>
      </c>
      <c r="C1991" t="s">
        <v>2715</v>
      </c>
      <c r="D1991" t="s">
        <v>2338</v>
      </c>
      <c r="E1991" t="s">
        <v>2320</v>
      </c>
      <c r="G1991" t="s">
        <v>2717</v>
      </c>
      <c r="H1991" t="s">
        <v>170</v>
      </c>
      <c r="I1991" t="s">
        <v>1705</v>
      </c>
      <c r="J1991" s="99">
        <v>1.0312685199999999E-2</v>
      </c>
      <c r="K1991" t="s">
        <v>2822</v>
      </c>
      <c r="L1991" t="e">
        <v>#N/A</v>
      </c>
      <c r="M1991" t="e">
        <f t="shared" si="31"/>
        <v>#N/A</v>
      </c>
    </row>
    <row r="1992" spans="1:13" x14ac:dyDescent="0.25">
      <c r="A1992">
        <v>3</v>
      </c>
      <c r="B1992" t="s">
        <v>2707</v>
      </c>
      <c r="C1992" t="s">
        <v>2715</v>
      </c>
      <c r="D1992" t="s">
        <v>2338</v>
      </c>
      <c r="E1992" t="s">
        <v>2320</v>
      </c>
      <c r="G1992" t="s">
        <v>2717</v>
      </c>
      <c r="H1992" t="s">
        <v>170</v>
      </c>
      <c r="I1992" t="s">
        <v>1707</v>
      </c>
      <c r="J1992" s="99">
        <v>1.00148984E-2</v>
      </c>
      <c r="K1992" t="s">
        <v>2822</v>
      </c>
      <c r="L1992" t="e">
        <v>#N/A</v>
      </c>
      <c r="M1992" t="e">
        <f t="shared" si="31"/>
        <v>#N/A</v>
      </c>
    </row>
    <row r="1993" spans="1:13" x14ac:dyDescent="0.25">
      <c r="A1993">
        <v>3</v>
      </c>
      <c r="B1993" t="s">
        <v>2707</v>
      </c>
      <c r="C1993" t="s">
        <v>2715</v>
      </c>
      <c r="D1993" t="s">
        <v>2338</v>
      </c>
      <c r="E1993" t="s">
        <v>2320</v>
      </c>
      <c r="G1993" t="s">
        <v>2717</v>
      </c>
      <c r="H1993" t="s">
        <v>170</v>
      </c>
      <c r="I1993" t="s">
        <v>1708</v>
      </c>
      <c r="J1993" s="99">
        <v>2.7845739999999999E-4</v>
      </c>
      <c r="K1993" t="s">
        <v>2822</v>
      </c>
      <c r="L1993" t="e">
        <v>#N/A</v>
      </c>
      <c r="M1993" t="e">
        <f t="shared" si="31"/>
        <v>#N/A</v>
      </c>
    </row>
    <row r="1994" spans="1:13" x14ac:dyDescent="0.25">
      <c r="A1994">
        <v>3</v>
      </c>
      <c r="B1994" t="s">
        <v>2707</v>
      </c>
      <c r="C1994" t="s">
        <v>2715</v>
      </c>
      <c r="D1994" t="s">
        <v>2338</v>
      </c>
      <c r="E1994" t="s">
        <v>2320</v>
      </c>
      <c r="G1994" t="s">
        <v>2717</v>
      </c>
      <c r="H1994" t="s">
        <v>170</v>
      </c>
      <c r="I1994" t="s">
        <v>1709</v>
      </c>
      <c r="J1994" s="99">
        <v>1.9329400000000002E-5</v>
      </c>
      <c r="K1994" t="s">
        <v>2822</v>
      </c>
      <c r="L1994" t="e">
        <v>#N/A</v>
      </c>
      <c r="M1994" t="e">
        <f t="shared" si="31"/>
        <v>#N/A</v>
      </c>
    </row>
    <row r="1995" spans="1:13" x14ac:dyDescent="0.25">
      <c r="A1995">
        <v>3</v>
      </c>
      <c r="B1995" t="s">
        <v>2707</v>
      </c>
      <c r="C1995" t="s">
        <v>2715</v>
      </c>
      <c r="D1995" t="s">
        <v>2338</v>
      </c>
      <c r="E1995" t="s">
        <v>2320</v>
      </c>
      <c r="G1995" t="s">
        <v>2719</v>
      </c>
      <c r="H1995" t="s">
        <v>170</v>
      </c>
      <c r="I1995" t="s">
        <v>1705</v>
      </c>
      <c r="J1995" s="99">
        <v>1.12995083E-2</v>
      </c>
      <c r="K1995" t="s">
        <v>2823</v>
      </c>
      <c r="L1995" t="s">
        <v>1616</v>
      </c>
      <c r="M1995" t="str">
        <f t="shared" si="31"/>
        <v>CO₂-eFreight_NZ_2p-10_2000</v>
      </c>
    </row>
    <row r="1996" spans="1:13" x14ac:dyDescent="0.25">
      <c r="A1996">
        <v>3</v>
      </c>
      <c r="B1996" t="s">
        <v>2707</v>
      </c>
      <c r="C1996" t="s">
        <v>2715</v>
      </c>
      <c r="D1996" t="s">
        <v>2338</v>
      </c>
      <c r="E1996" t="s">
        <v>2320</v>
      </c>
      <c r="G1996" t="s">
        <v>2719</v>
      </c>
      <c r="H1996" t="s">
        <v>170</v>
      </c>
      <c r="I1996" t="s">
        <v>1707</v>
      </c>
      <c r="J1996" s="99">
        <v>1.09732262E-2</v>
      </c>
      <c r="K1996" t="s">
        <v>2823</v>
      </c>
      <c r="L1996" t="s">
        <v>1616</v>
      </c>
      <c r="M1996" t="str">
        <f t="shared" si="31"/>
        <v>CO₂Freight_NZ_2p-10_2000</v>
      </c>
    </row>
    <row r="1997" spans="1:13" x14ac:dyDescent="0.25">
      <c r="A1997">
        <v>3</v>
      </c>
      <c r="B1997" t="s">
        <v>2707</v>
      </c>
      <c r="C1997" t="s">
        <v>2715</v>
      </c>
      <c r="D1997" t="s">
        <v>2338</v>
      </c>
      <c r="E1997" t="s">
        <v>2320</v>
      </c>
      <c r="G1997" t="s">
        <v>2719</v>
      </c>
      <c r="H1997" t="s">
        <v>170</v>
      </c>
      <c r="I1997" t="s">
        <v>1708</v>
      </c>
      <c r="J1997" s="99">
        <v>3.0510310000000002E-4</v>
      </c>
      <c r="K1997" t="s">
        <v>2823</v>
      </c>
      <c r="L1997" t="s">
        <v>1616</v>
      </c>
      <c r="M1997" t="str">
        <f t="shared" si="31"/>
        <v>CH₄Freight_NZ_2p-10_2000</v>
      </c>
    </row>
    <row r="1998" spans="1:13" x14ac:dyDescent="0.25">
      <c r="A1998">
        <v>3</v>
      </c>
      <c r="B1998" t="s">
        <v>2707</v>
      </c>
      <c r="C1998" t="s">
        <v>2715</v>
      </c>
      <c r="D1998" t="s">
        <v>2338</v>
      </c>
      <c r="E1998" t="s">
        <v>2320</v>
      </c>
      <c r="G1998" t="s">
        <v>2719</v>
      </c>
      <c r="H1998" t="s">
        <v>170</v>
      </c>
      <c r="I1998" t="s">
        <v>1709</v>
      </c>
      <c r="J1998" s="99">
        <v>2.1178999999999998E-5</v>
      </c>
      <c r="K1998" t="s">
        <v>2823</v>
      </c>
      <c r="L1998" t="s">
        <v>1616</v>
      </c>
      <c r="M1998" t="str">
        <f t="shared" si="31"/>
        <v>N₂OFreight_NZ_2p-10_2000</v>
      </c>
    </row>
    <row r="1999" spans="1:13" x14ac:dyDescent="0.25">
      <c r="A1999">
        <v>3</v>
      </c>
      <c r="B1999" t="s">
        <v>2707</v>
      </c>
      <c r="C1999" t="s">
        <v>2715</v>
      </c>
      <c r="D1999" t="s">
        <v>2338</v>
      </c>
      <c r="E1999" t="s">
        <v>2320</v>
      </c>
      <c r="G1999" t="s">
        <v>2721</v>
      </c>
      <c r="H1999" t="s">
        <v>170</v>
      </c>
      <c r="I1999" t="s">
        <v>1705</v>
      </c>
      <c r="J1999" s="99">
        <v>1.2789402199999999E-2</v>
      </c>
      <c r="K1999" t="s">
        <v>2824</v>
      </c>
      <c r="L1999" t="s">
        <v>1540</v>
      </c>
      <c r="M1999" t="str">
        <f t="shared" si="31"/>
        <v>CO₂-eFreight_NZ_2p-10_3000</v>
      </c>
    </row>
    <row r="2000" spans="1:13" x14ac:dyDescent="0.25">
      <c r="A2000">
        <v>3</v>
      </c>
      <c r="B2000" t="s">
        <v>2707</v>
      </c>
      <c r="C2000" t="s">
        <v>2715</v>
      </c>
      <c r="D2000" t="s">
        <v>2338</v>
      </c>
      <c r="E2000" t="s">
        <v>2320</v>
      </c>
      <c r="G2000" t="s">
        <v>2721</v>
      </c>
      <c r="H2000" t="s">
        <v>170</v>
      </c>
      <c r="I2000" t="s">
        <v>1707</v>
      </c>
      <c r="J2000" s="99">
        <v>1.24200982E-2</v>
      </c>
      <c r="K2000" t="s">
        <v>2824</v>
      </c>
      <c r="L2000" t="s">
        <v>1540</v>
      </c>
      <c r="M2000" t="str">
        <f t="shared" si="31"/>
        <v>CO₂Freight_NZ_2p-10_3000</v>
      </c>
    </row>
    <row r="2001" spans="1:13" x14ac:dyDescent="0.25">
      <c r="A2001">
        <v>3</v>
      </c>
      <c r="B2001" t="s">
        <v>2707</v>
      </c>
      <c r="C2001" t="s">
        <v>2715</v>
      </c>
      <c r="D2001" t="s">
        <v>2338</v>
      </c>
      <c r="E2001" t="s">
        <v>2320</v>
      </c>
      <c r="G2001" t="s">
        <v>2721</v>
      </c>
      <c r="H2001" t="s">
        <v>170</v>
      </c>
      <c r="I2001" t="s">
        <v>1708</v>
      </c>
      <c r="J2001" s="99">
        <v>3.4533239999999998E-4</v>
      </c>
      <c r="K2001" t="s">
        <v>2824</v>
      </c>
      <c r="L2001" t="s">
        <v>1540</v>
      </c>
      <c r="M2001" t="str">
        <f t="shared" si="31"/>
        <v>CH₄Freight_NZ_2p-10_3000</v>
      </c>
    </row>
    <row r="2002" spans="1:13" x14ac:dyDescent="0.25">
      <c r="A2002">
        <v>3</v>
      </c>
      <c r="B2002" t="s">
        <v>2707</v>
      </c>
      <c r="C2002" t="s">
        <v>2715</v>
      </c>
      <c r="D2002" t="s">
        <v>2338</v>
      </c>
      <c r="E2002" t="s">
        <v>2320</v>
      </c>
      <c r="G2002" t="s">
        <v>2721</v>
      </c>
      <c r="H2002" t="s">
        <v>170</v>
      </c>
      <c r="I2002" t="s">
        <v>1709</v>
      </c>
      <c r="J2002" s="99">
        <v>2.3971499999999999E-5</v>
      </c>
      <c r="K2002" t="s">
        <v>2824</v>
      </c>
      <c r="L2002" t="s">
        <v>1540</v>
      </c>
      <c r="M2002" t="str">
        <f t="shared" si="31"/>
        <v>N₂OFreight_NZ_2p-10_3000</v>
      </c>
    </row>
    <row r="2003" spans="1:13" x14ac:dyDescent="0.25">
      <c r="A2003">
        <v>3</v>
      </c>
      <c r="B2003" t="s">
        <v>2707</v>
      </c>
      <c r="C2003" t="s">
        <v>2715</v>
      </c>
      <c r="D2003" t="s">
        <v>2338</v>
      </c>
      <c r="E2003" t="s">
        <v>2320</v>
      </c>
      <c r="G2003" t="s">
        <v>2255</v>
      </c>
      <c r="H2003" t="s">
        <v>170</v>
      </c>
      <c r="I2003" t="s">
        <v>1705</v>
      </c>
      <c r="J2003" s="99">
        <v>1.5126524299999999E-2</v>
      </c>
      <c r="K2003" t="s">
        <v>2825</v>
      </c>
      <c r="L2003" t="e">
        <v>#N/A</v>
      </c>
      <c r="M2003" t="e">
        <f t="shared" si="31"/>
        <v>#N/A</v>
      </c>
    </row>
    <row r="2004" spans="1:13" x14ac:dyDescent="0.25">
      <c r="A2004">
        <v>3</v>
      </c>
      <c r="B2004" t="s">
        <v>2707</v>
      </c>
      <c r="C2004" t="s">
        <v>2715</v>
      </c>
      <c r="D2004" t="s">
        <v>2338</v>
      </c>
      <c r="E2004" t="s">
        <v>2320</v>
      </c>
      <c r="G2004" t="s">
        <v>2255</v>
      </c>
      <c r="H2004" t="s">
        <v>170</v>
      </c>
      <c r="I2004" t="s">
        <v>1707</v>
      </c>
      <c r="J2004" s="99">
        <v>1.4689734100000001E-2</v>
      </c>
      <c r="K2004" t="s">
        <v>2825</v>
      </c>
      <c r="L2004" t="e">
        <v>#N/A</v>
      </c>
      <c r="M2004" t="e">
        <f t="shared" si="31"/>
        <v>#N/A</v>
      </c>
    </row>
    <row r="2005" spans="1:13" x14ac:dyDescent="0.25">
      <c r="A2005">
        <v>3</v>
      </c>
      <c r="B2005" t="s">
        <v>2707</v>
      </c>
      <c r="C2005" t="s">
        <v>2715</v>
      </c>
      <c r="D2005" t="s">
        <v>2338</v>
      </c>
      <c r="E2005" t="s">
        <v>2320</v>
      </c>
      <c r="G2005" t="s">
        <v>2255</v>
      </c>
      <c r="H2005" t="s">
        <v>170</v>
      </c>
      <c r="I2005" t="s">
        <v>1708</v>
      </c>
      <c r="J2005" s="99">
        <v>4.0843809999999999E-4</v>
      </c>
      <c r="K2005" t="s">
        <v>2825</v>
      </c>
      <c r="L2005" t="e">
        <v>#N/A</v>
      </c>
      <c r="M2005" t="e">
        <f t="shared" si="31"/>
        <v>#N/A</v>
      </c>
    </row>
    <row r="2006" spans="1:13" x14ac:dyDescent="0.25">
      <c r="A2006">
        <v>3</v>
      </c>
      <c r="B2006" t="s">
        <v>2707</v>
      </c>
      <c r="C2006" t="s">
        <v>2715</v>
      </c>
      <c r="D2006" t="s">
        <v>2338</v>
      </c>
      <c r="E2006" t="s">
        <v>2320</v>
      </c>
      <c r="G2006" t="s">
        <v>2255</v>
      </c>
      <c r="H2006" t="s">
        <v>170</v>
      </c>
      <c r="I2006" t="s">
        <v>1709</v>
      </c>
      <c r="J2006" s="99">
        <v>2.8352099999999999E-5</v>
      </c>
      <c r="K2006" t="s">
        <v>2825</v>
      </c>
      <c r="L2006" t="e">
        <v>#N/A</v>
      </c>
      <c r="M2006" t="e">
        <f t="shared" si="31"/>
        <v>#N/A</v>
      </c>
    </row>
    <row r="2007" spans="1:13" x14ac:dyDescent="0.25">
      <c r="A2007">
        <v>3</v>
      </c>
      <c r="B2007" t="s">
        <v>2707</v>
      </c>
      <c r="C2007" t="s">
        <v>2715</v>
      </c>
      <c r="D2007" t="s">
        <v>2338</v>
      </c>
      <c r="E2007" t="s">
        <v>2326</v>
      </c>
      <c r="G2007" t="s">
        <v>2247</v>
      </c>
      <c r="H2007" t="s">
        <v>170</v>
      </c>
      <c r="I2007" t="s">
        <v>1705</v>
      </c>
      <c r="J2007" s="99">
        <v>2.22071148E-2</v>
      </c>
      <c r="K2007" t="s">
        <v>2826</v>
      </c>
      <c r="L2007" t="e">
        <v>#N/A</v>
      </c>
      <c r="M2007" t="e">
        <f t="shared" si="31"/>
        <v>#N/A</v>
      </c>
    </row>
    <row r="2008" spans="1:13" x14ac:dyDescent="0.25">
      <c r="A2008">
        <v>3</v>
      </c>
      <c r="B2008" t="s">
        <v>2707</v>
      </c>
      <c r="C2008" t="s">
        <v>2715</v>
      </c>
      <c r="D2008" t="s">
        <v>2338</v>
      </c>
      <c r="E2008" t="s">
        <v>2326</v>
      </c>
      <c r="G2008" t="s">
        <v>2247</v>
      </c>
      <c r="H2008" t="s">
        <v>170</v>
      </c>
      <c r="I2008" t="s">
        <v>1707</v>
      </c>
      <c r="J2008" s="99">
        <v>2.15658671E-2</v>
      </c>
      <c r="K2008" t="s">
        <v>2826</v>
      </c>
      <c r="L2008" t="e">
        <v>#N/A</v>
      </c>
      <c r="M2008" t="e">
        <f t="shared" si="31"/>
        <v>#N/A</v>
      </c>
    </row>
    <row r="2009" spans="1:13" x14ac:dyDescent="0.25">
      <c r="A2009">
        <v>3</v>
      </c>
      <c r="B2009" t="s">
        <v>2707</v>
      </c>
      <c r="C2009" t="s">
        <v>2715</v>
      </c>
      <c r="D2009" t="s">
        <v>2338</v>
      </c>
      <c r="E2009" t="s">
        <v>2326</v>
      </c>
      <c r="G2009" t="s">
        <v>2247</v>
      </c>
      <c r="H2009" t="s">
        <v>170</v>
      </c>
      <c r="I2009" t="s">
        <v>1708</v>
      </c>
      <c r="J2009" s="99">
        <v>5.9962429999999998E-4</v>
      </c>
      <c r="K2009" t="s">
        <v>2826</v>
      </c>
      <c r="L2009" t="e">
        <v>#N/A</v>
      </c>
      <c r="M2009" t="e">
        <f t="shared" si="31"/>
        <v>#N/A</v>
      </c>
    </row>
    <row r="2010" spans="1:13" x14ac:dyDescent="0.25">
      <c r="A2010">
        <v>3</v>
      </c>
      <c r="B2010" t="s">
        <v>2707</v>
      </c>
      <c r="C2010" t="s">
        <v>2715</v>
      </c>
      <c r="D2010" t="s">
        <v>2338</v>
      </c>
      <c r="E2010" t="s">
        <v>2326</v>
      </c>
      <c r="G2010" t="s">
        <v>2247</v>
      </c>
      <c r="H2010" t="s">
        <v>170</v>
      </c>
      <c r="I2010" t="s">
        <v>1709</v>
      </c>
      <c r="J2010" s="99">
        <v>4.1623399999999999E-5</v>
      </c>
      <c r="K2010" t="s">
        <v>2826</v>
      </c>
      <c r="L2010" t="e">
        <v>#N/A</v>
      </c>
      <c r="M2010" t="e">
        <f t="shared" si="31"/>
        <v>#N/A</v>
      </c>
    </row>
    <row r="2011" spans="1:13" x14ac:dyDescent="0.25">
      <c r="A2011">
        <v>3</v>
      </c>
      <c r="B2011" t="s">
        <v>2707</v>
      </c>
      <c r="C2011" t="s">
        <v>2715</v>
      </c>
      <c r="D2011" t="s">
        <v>2338</v>
      </c>
      <c r="E2011" t="s">
        <v>2326</v>
      </c>
      <c r="G2011" t="s">
        <v>2717</v>
      </c>
      <c r="H2011" t="s">
        <v>170</v>
      </c>
      <c r="I2011" t="s">
        <v>1705</v>
      </c>
      <c r="J2011" s="99">
        <v>2.3844889500000001E-2</v>
      </c>
      <c r="K2011" t="s">
        <v>2827</v>
      </c>
      <c r="L2011" t="e">
        <v>#N/A</v>
      </c>
      <c r="M2011" t="e">
        <f t="shared" si="31"/>
        <v>#N/A</v>
      </c>
    </row>
    <row r="2012" spans="1:13" x14ac:dyDescent="0.25">
      <c r="A2012">
        <v>3</v>
      </c>
      <c r="B2012" t="s">
        <v>2707</v>
      </c>
      <c r="C2012" t="s">
        <v>2715</v>
      </c>
      <c r="D2012" t="s">
        <v>2338</v>
      </c>
      <c r="E2012" t="s">
        <v>2326</v>
      </c>
      <c r="G2012" t="s">
        <v>2717</v>
      </c>
      <c r="H2012" t="s">
        <v>170</v>
      </c>
      <c r="I2012" t="s">
        <v>1707</v>
      </c>
      <c r="J2012" s="99">
        <v>2.31563498E-2</v>
      </c>
      <c r="K2012" t="s">
        <v>2827</v>
      </c>
      <c r="L2012" t="e">
        <v>#N/A</v>
      </c>
      <c r="M2012" t="e">
        <f t="shared" si="31"/>
        <v>#N/A</v>
      </c>
    </row>
    <row r="2013" spans="1:13" x14ac:dyDescent="0.25">
      <c r="A2013">
        <v>3</v>
      </c>
      <c r="B2013" t="s">
        <v>2707</v>
      </c>
      <c r="C2013" t="s">
        <v>2715</v>
      </c>
      <c r="D2013" t="s">
        <v>2338</v>
      </c>
      <c r="E2013" t="s">
        <v>2326</v>
      </c>
      <c r="G2013" t="s">
        <v>2717</v>
      </c>
      <c r="H2013" t="s">
        <v>170</v>
      </c>
      <c r="I2013" t="s">
        <v>1708</v>
      </c>
      <c r="J2013" s="99">
        <v>6.4384659999999999E-4</v>
      </c>
      <c r="K2013" t="s">
        <v>2827</v>
      </c>
      <c r="L2013" t="e">
        <v>#N/A</v>
      </c>
      <c r="M2013" t="e">
        <f t="shared" si="31"/>
        <v>#N/A</v>
      </c>
    </row>
    <row r="2014" spans="1:13" x14ac:dyDescent="0.25">
      <c r="A2014">
        <v>3</v>
      </c>
      <c r="B2014" t="s">
        <v>2707</v>
      </c>
      <c r="C2014" t="s">
        <v>2715</v>
      </c>
      <c r="D2014" t="s">
        <v>2338</v>
      </c>
      <c r="E2014" t="s">
        <v>2326</v>
      </c>
      <c r="G2014" t="s">
        <v>2717</v>
      </c>
      <c r="H2014" t="s">
        <v>170</v>
      </c>
      <c r="I2014" t="s">
        <v>1709</v>
      </c>
      <c r="J2014" s="99">
        <v>4.4693200000000001E-5</v>
      </c>
      <c r="K2014" t="s">
        <v>2827</v>
      </c>
      <c r="L2014" t="e">
        <v>#N/A</v>
      </c>
      <c r="M2014" t="e">
        <f t="shared" si="31"/>
        <v>#N/A</v>
      </c>
    </row>
    <row r="2015" spans="1:13" x14ac:dyDescent="0.25">
      <c r="A2015">
        <v>3</v>
      </c>
      <c r="B2015" t="s">
        <v>2707</v>
      </c>
      <c r="C2015" t="s">
        <v>2715</v>
      </c>
      <c r="D2015" t="s">
        <v>2338</v>
      </c>
      <c r="E2015" t="s">
        <v>2326</v>
      </c>
      <c r="G2015" t="s">
        <v>2719</v>
      </c>
      <c r="H2015" t="s">
        <v>170</v>
      </c>
      <c r="I2015" t="s">
        <v>1705</v>
      </c>
      <c r="J2015" s="99">
        <v>2.6977687699999999E-2</v>
      </c>
      <c r="K2015" t="s">
        <v>2828</v>
      </c>
      <c r="L2015" t="s">
        <v>1616</v>
      </c>
      <c r="M2015" t="str">
        <f t="shared" si="31"/>
        <v>CO₂-eFreight_NZ_2p-10_2000</v>
      </c>
    </row>
    <row r="2016" spans="1:13" x14ac:dyDescent="0.25">
      <c r="A2016">
        <v>3</v>
      </c>
      <c r="B2016" t="s">
        <v>2707</v>
      </c>
      <c r="C2016" t="s">
        <v>2715</v>
      </c>
      <c r="D2016" t="s">
        <v>2338</v>
      </c>
      <c r="E2016" t="s">
        <v>2326</v>
      </c>
      <c r="G2016" t="s">
        <v>2719</v>
      </c>
      <c r="H2016" t="s">
        <v>170</v>
      </c>
      <c r="I2016" t="s">
        <v>1707</v>
      </c>
      <c r="J2016" s="99">
        <v>2.6198685999999999E-2</v>
      </c>
      <c r="K2016" t="s">
        <v>2828</v>
      </c>
      <c r="L2016" t="s">
        <v>1616</v>
      </c>
      <c r="M2016" t="str">
        <f t="shared" si="31"/>
        <v>CO₂Freight_NZ_2p-10_2000</v>
      </c>
    </row>
    <row r="2017" spans="1:13" x14ac:dyDescent="0.25">
      <c r="A2017">
        <v>3</v>
      </c>
      <c r="B2017" t="s">
        <v>2707</v>
      </c>
      <c r="C2017" t="s">
        <v>2715</v>
      </c>
      <c r="D2017" t="s">
        <v>2338</v>
      </c>
      <c r="E2017" t="s">
        <v>2326</v>
      </c>
      <c r="G2017" t="s">
        <v>2719</v>
      </c>
      <c r="H2017" t="s">
        <v>170</v>
      </c>
      <c r="I2017" t="s">
        <v>1708</v>
      </c>
      <c r="J2017" s="99">
        <v>7.2843669999999997E-4</v>
      </c>
      <c r="K2017" t="s">
        <v>2828</v>
      </c>
      <c r="L2017" t="s">
        <v>1616</v>
      </c>
      <c r="M2017" t="str">
        <f t="shared" si="31"/>
        <v>CH₄Freight_NZ_2p-10_2000</v>
      </c>
    </row>
    <row r="2018" spans="1:13" x14ac:dyDescent="0.25">
      <c r="A2018">
        <v>3</v>
      </c>
      <c r="B2018" t="s">
        <v>2707</v>
      </c>
      <c r="C2018" t="s">
        <v>2715</v>
      </c>
      <c r="D2018" t="s">
        <v>2338</v>
      </c>
      <c r="E2018" t="s">
        <v>2326</v>
      </c>
      <c r="G2018" t="s">
        <v>2719</v>
      </c>
      <c r="H2018" t="s">
        <v>170</v>
      </c>
      <c r="I2018" t="s">
        <v>1709</v>
      </c>
      <c r="J2018" s="99">
        <v>5.0565100000000001E-5</v>
      </c>
      <c r="K2018" t="s">
        <v>2828</v>
      </c>
      <c r="L2018" t="s">
        <v>1616</v>
      </c>
      <c r="M2018" t="str">
        <f t="shared" si="31"/>
        <v>N₂OFreight_NZ_2p-10_2000</v>
      </c>
    </row>
    <row r="2019" spans="1:13" x14ac:dyDescent="0.25">
      <c r="A2019">
        <v>3</v>
      </c>
      <c r="B2019" t="s">
        <v>2707</v>
      </c>
      <c r="C2019" t="s">
        <v>2715</v>
      </c>
      <c r="D2019" t="s">
        <v>2338</v>
      </c>
      <c r="E2019" t="s">
        <v>2326</v>
      </c>
      <c r="G2019" t="s">
        <v>2721</v>
      </c>
      <c r="H2019" t="s">
        <v>170</v>
      </c>
      <c r="I2019" t="s">
        <v>1705</v>
      </c>
      <c r="J2019" s="99">
        <v>3.32265276E-2</v>
      </c>
      <c r="K2019" t="s">
        <v>2829</v>
      </c>
      <c r="L2019" t="s">
        <v>1540</v>
      </c>
      <c r="M2019" t="str">
        <f t="shared" si="31"/>
        <v>CO₂-eFreight_NZ_2p-10_3000</v>
      </c>
    </row>
    <row r="2020" spans="1:13" x14ac:dyDescent="0.25">
      <c r="A2020">
        <v>3</v>
      </c>
      <c r="B2020" t="s">
        <v>2707</v>
      </c>
      <c r="C2020" t="s">
        <v>2715</v>
      </c>
      <c r="D2020" t="s">
        <v>2338</v>
      </c>
      <c r="E2020" t="s">
        <v>2326</v>
      </c>
      <c r="G2020" t="s">
        <v>2721</v>
      </c>
      <c r="H2020" t="s">
        <v>170</v>
      </c>
      <c r="I2020" t="s">
        <v>1707</v>
      </c>
      <c r="J2020" s="99">
        <v>3.2267085700000003E-2</v>
      </c>
      <c r="K2020" t="s">
        <v>2829</v>
      </c>
      <c r="L2020" t="s">
        <v>1540</v>
      </c>
      <c r="M2020" t="str">
        <f t="shared" si="31"/>
        <v>CO₂Freight_NZ_2p-10_3000</v>
      </c>
    </row>
    <row r="2021" spans="1:13" x14ac:dyDescent="0.25">
      <c r="A2021">
        <v>3</v>
      </c>
      <c r="B2021" t="s">
        <v>2707</v>
      </c>
      <c r="C2021" t="s">
        <v>2715</v>
      </c>
      <c r="D2021" t="s">
        <v>2338</v>
      </c>
      <c r="E2021" t="s">
        <v>2326</v>
      </c>
      <c r="G2021" t="s">
        <v>2721</v>
      </c>
      <c r="H2021" t="s">
        <v>170</v>
      </c>
      <c r="I2021" t="s">
        <v>1708</v>
      </c>
      <c r="J2021" s="99">
        <v>8.9716440000000002E-4</v>
      </c>
      <c r="K2021" t="s">
        <v>2829</v>
      </c>
      <c r="L2021" t="s">
        <v>1540</v>
      </c>
      <c r="M2021" t="str">
        <f t="shared" si="31"/>
        <v>CH₄Freight_NZ_2p-10_3000</v>
      </c>
    </row>
    <row r="2022" spans="1:13" x14ac:dyDescent="0.25">
      <c r="A2022">
        <v>3</v>
      </c>
      <c r="B2022" t="s">
        <v>2707</v>
      </c>
      <c r="C2022" t="s">
        <v>2715</v>
      </c>
      <c r="D2022" t="s">
        <v>2338</v>
      </c>
      <c r="E2022" t="s">
        <v>2326</v>
      </c>
      <c r="G2022" t="s">
        <v>2721</v>
      </c>
      <c r="H2022" t="s">
        <v>170</v>
      </c>
      <c r="I2022" t="s">
        <v>1709</v>
      </c>
      <c r="J2022" s="99">
        <v>6.2277400000000001E-5</v>
      </c>
      <c r="K2022" t="s">
        <v>2829</v>
      </c>
      <c r="L2022" t="s">
        <v>1540</v>
      </c>
      <c r="M2022" t="str">
        <f t="shared" si="31"/>
        <v>N₂OFreight_NZ_2p-10_3000</v>
      </c>
    </row>
    <row r="2023" spans="1:13" x14ac:dyDescent="0.25">
      <c r="A2023">
        <v>3</v>
      </c>
      <c r="B2023" t="s">
        <v>2707</v>
      </c>
      <c r="C2023" t="s">
        <v>2715</v>
      </c>
      <c r="D2023" t="s">
        <v>2338</v>
      </c>
      <c r="E2023" t="s">
        <v>2326</v>
      </c>
      <c r="G2023" t="s">
        <v>2255</v>
      </c>
      <c r="H2023" t="s">
        <v>170</v>
      </c>
      <c r="I2023" t="s">
        <v>1705</v>
      </c>
      <c r="J2023" s="99">
        <v>3.8839764399999997E-2</v>
      </c>
      <c r="K2023" t="s">
        <v>2830</v>
      </c>
      <c r="L2023" t="e">
        <v>#N/A</v>
      </c>
      <c r="M2023" t="e">
        <f t="shared" si="31"/>
        <v>#N/A</v>
      </c>
    </row>
    <row r="2024" spans="1:13" x14ac:dyDescent="0.25">
      <c r="A2024">
        <v>3</v>
      </c>
      <c r="B2024" t="s">
        <v>2707</v>
      </c>
      <c r="C2024" t="s">
        <v>2715</v>
      </c>
      <c r="D2024" t="s">
        <v>2338</v>
      </c>
      <c r="E2024" t="s">
        <v>2326</v>
      </c>
      <c r="G2024" t="s">
        <v>2255</v>
      </c>
      <c r="H2024" t="s">
        <v>170</v>
      </c>
      <c r="I2024" t="s">
        <v>1707</v>
      </c>
      <c r="J2024" s="99">
        <v>3.7718236000000002E-2</v>
      </c>
      <c r="K2024" t="s">
        <v>2830</v>
      </c>
      <c r="L2024" t="e">
        <v>#N/A</v>
      </c>
      <c r="M2024" t="e">
        <f t="shared" si="31"/>
        <v>#N/A</v>
      </c>
    </row>
    <row r="2025" spans="1:13" x14ac:dyDescent="0.25">
      <c r="A2025">
        <v>3</v>
      </c>
      <c r="B2025" t="s">
        <v>2707</v>
      </c>
      <c r="C2025" t="s">
        <v>2715</v>
      </c>
      <c r="D2025" t="s">
        <v>2338</v>
      </c>
      <c r="E2025" t="s">
        <v>2326</v>
      </c>
      <c r="G2025" t="s">
        <v>2255</v>
      </c>
      <c r="H2025" t="s">
        <v>170</v>
      </c>
      <c r="I2025" t="s">
        <v>1708</v>
      </c>
      <c r="J2025" s="99">
        <v>1.0487299000000001E-3</v>
      </c>
      <c r="K2025" t="s">
        <v>2830</v>
      </c>
      <c r="L2025" t="e">
        <v>#N/A</v>
      </c>
      <c r="M2025" t="e">
        <f t="shared" si="31"/>
        <v>#N/A</v>
      </c>
    </row>
    <row r="2026" spans="1:13" x14ac:dyDescent="0.25">
      <c r="A2026">
        <v>3</v>
      </c>
      <c r="B2026" t="s">
        <v>2707</v>
      </c>
      <c r="C2026" t="s">
        <v>2715</v>
      </c>
      <c r="D2026" t="s">
        <v>2338</v>
      </c>
      <c r="E2026" t="s">
        <v>2326</v>
      </c>
      <c r="G2026" t="s">
        <v>2255</v>
      </c>
      <c r="H2026" t="s">
        <v>170</v>
      </c>
      <c r="I2026" t="s">
        <v>1709</v>
      </c>
      <c r="J2026" s="99">
        <v>7.2798499999999998E-5</v>
      </c>
      <c r="K2026" t="s">
        <v>2830</v>
      </c>
      <c r="L2026" t="e">
        <v>#N/A</v>
      </c>
      <c r="M2026" t="e">
        <f t="shared" si="31"/>
        <v>#N/A</v>
      </c>
    </row>
    <row r="2027" spans="1:13" x14ac:dyDescent="0.25">
      <c r="A2027">
        <v>3</v>
      </c>
      <c r="B2027" t="s">
        <v>2707</v>
      </c>
      <c r="C2027" t="s">
        <v>2715</v>
      </c>
      <c r="D2027" t="s">
        <v>2388</v>
      </c>
      <c r="E2027" t="s">
        <v>403</v>
      </c>
      <c r="G2027" t="s">
        <v>2247</v>
      </c>
      <c r="H2027" t="s">
        <v>170</v>
      </c>
      <c r="I2027" t="s">
        <v>1705</v>
      </c>
      <c r="J2027" s="99">
        <v>0.1705724549</v>
      </c>
      <c r="K2027" t="s">
        <v>2831</v>
      </c>
      <c r="L2027" t="e">
        <v>#N/A</v>
      </c>
      <c r="M2027" t="e">
        <f t="shared" si="31"/>
        <v>#N/A</v>
      </c>
    </row>
    <row r="2028" spans="1:13" x14ac:dyDescent="0.25">
      <c r="A2028">
        <v>3</v>
      </c>
      <c r="B2028" t="s">
        <v>2707</v>
      </c>
      <c r="C2028" t="s">
        <v>2715</v>
      </c>
      <c r="D2028" t="s">
        <v>2388</v>
      </c>
      <c r="E2028" t="s">
        <v>403</v>
      </c>
      <c r="G2028" t="s">
        <v>2247</v>
      </c>
      <c r="H2028" t="s">
        <v>170</v>
      </c>
      <c r="I2028" t="s">
        <v>1707</v>
      </c>
      <c r="J2028" s="99">
        <v>0.16341459790000001</v>
      </c>
      <c r="K2028" t="s">
        <v>2831</v>
      </c>
      <c r="L2028" t="e">
        <v>#N/A</v>
      </c>
      <c r="M2028" t="e">
        <f t="shared" si="31"/>
        <v>#N/A</v>
      </c>
    </row>
    <row r="2029" spans="1:13" x14ac:dyDescent="0.25">
      <c r="A2029">
        <v>3</v>
      </c>
      <c r="B2029" t="s">
        <v>2707</v>
      </c>
      <c r="C2029" t="s">
        <v>2715</v>
      </c>
      <c r="D2029" t="s">
        <v>2388</v>
      </c>
      <c r="E2029" t="s">
        <v>403</v>
      </c>
      <c r="G2029" t="s">
        <v>2247</v>
      </c>
      <c r="H2029" t="s">
        <v>170</v>
      </c>
      <c r="I2029" t="s">
        <v>1708</v>
      </c>
      <c r="J2029" s="99">
        <v>2.1727528999999999E-3</v>
      </c>
      <c r="K2029" t="s">
        <v>2831</v>
      </c>
      <c r="L2029" t="e">
        <v>#N/A</v>
      </c>
      <c r="M2029" t="e">
        <f t="shared" si="31"/>
        <v>#N/A</v>
      </c>
    </row>
    <row r="2030" spans="1:13" x14ac:dyDescent="0.25">
      <c r="A2030">
        <v>3</v>
      </c>
      <c r="B2030" t="s">
        <v>2707</v>
      </c>
      <c r="C2030" t="s">
        <v>2715</v>
      </c>
      <c r="D2030" t="s">
        <v>2388</v>
      </c>
      <c r="E2030" t="s">
        <v>403</v>
      </c>
      <c r="G2030" t="s">
        <v>2247</v>
      </c>
      <c r="H2030" t="s">
        <v>170</v>
      </c>
      <c r="I2030" t="s">
        <v>1709</v>
      </c>
      <c r="J2030" s="99">
        <v>4.9851039999999998E-3</v>
      </c>
      <c r="K2030" t="s">
        <v>2831</v>
      </c>
      <c r="L2030" t="e">
        <v>#N/A</v>
      </c>
      <c r="M2030" t="e">
        <f t="shared" si="31"/>
        <v>#N/A</v>
      </c>
    </row>
    <row r="2031" spans="1:13" x14ac:dyDescent="0.25">
      <c r="A2031">
        <v>3</v>
      </c>
      <c r="B2031" t="s">
        <v>2707</v>
      </c>
      <c r="C2031" t="s">
        <v>2715</v>
      </c>
      <c r="D2031" t="s">
        <v>2388</v>
      </c>
      <c r="E2031" t="s">
        <v>403</v>
      </c>
      <c r="G2031" t="s">
        <v>2717</v>
      </c>
      <c r="H2031" t="s">
        <v>170</v>
      </c>
      <c r="I2031" t="s">
        <v>1705</v>
      </c>
      <c r="J2031" s="99">
        <v>0.18315217340000001</v>
      </c>
      <c r="K2031" t="s">
        <v>2832</v>
      </c>
      <c r="L2031" t="e">
        <v>#N/A</v>
      </c>
      <c r="M2031" t="e">
        <f t="shared" si="31"/>
        <v>#N/A</v>
      </c>
    </row>
    <row r="2032" spans="1:13" x14ac:dyDescent="0.25">
      <c r="A2032">
        <v>3</v>
      </c>
      <c r="B2032" t="s">
        <v>2707</v>
      </c>
      <c r="C2032" t="s">
        <v>2715</v>
      </c>
      <c r="D2032" t="s">
        <v>2388</v>
      </c>
      <c r="E2032" t="s">
        <v>403</v>
      </c>
      <c r="G2032" t="s">
        <v>2717</v>
      </c>
      <c r="H2032" t="s">
        <v>170</v>
      </c>
      <c r="I2032" t="s">
        <v>1707</v>
      </c>
      <c r="J2032" s="99">
        <v>0.1754664245</v>
      </c>
      <c r="K2032" t="s">
        <v>2832</v>
      </c>
      <c r="L2032" t="e">
        <v>#N/A</v>
      </c>
      <c r="M2032" t="e">
        <f t="shared" si="31"/>
        <v>#N/A</v>
      </c>
    </row>
    <row r="2033" spans="1:13" x14ac:dyDescent="0.25">
      <c r="A2033">
        <v>3</v>
      </c>
      <c r="B2033" t="s">
        <v>2707</v>
      </c>
      <c r="C2033" t="s">
        <v>2715</v>
      </c>
      <c r="D2033" t="s">
        <v>2388</v>
      </c>
      <c r="E2033" t="s">
        <v>403</v>
      </c>
      <c r="G2033" t="s">
        <v>2717</v>
      </c>
      <c r="H2033" t="s">
        <v>170</v>
      </c>
      <c r="I2033" t="s">
        <v>1708</v>
      </c>
      <c r="J2033" s="99">
        <v>2.3329933999999999E-3</v>
      </c>
      <c r="K2033" t="s">
        <v>2832</v>
      </c>
      <c r="L2033" t="e">
        <v>#N/A</v>
      </c>
      <c r="M2033" t="e">
        <f t="shared" si="31"/>
        <v>#N/A</v>
      </c>
    </row>
    <row r="2034" spans="1:13" x14ac:dyDescent="0.25">
      <c r="A2034">
        <v>3</v>
      </c>
      <c r="B2034" t="s">
        <v>2707</v>
      </c>
      <c r="C2034" t="s">
        <v>2715</v>
      </c>
      <c r="D2034" t="s">
        <v>2388</v>
      </c>
      <c r="E2034" t="s">
        <v>403</v>
      </c>
      <c r="G2034" t="s">
        <v>2717</v>
      </c>
      <c r="H2034" t="s">
        <v>170</v>
      </c>
      <c r="I2034" t="s">
        <v>1709</v>
      </c>
      <c r="J2034" s="99">
        <v>5.3527554999999996E-3</v>
      </c>
      <c r="K2034" t="s">
        <v>2832</v>
      </c>
      <c r="L2034" t="e">
        <v>#N/A</v>
      </c>
      <c r="M2034" t="e">
        <f t="shared" si="31"/>
        <v>#N/A</v>
      </c>
    </row>
    <row r="2035" spans="1:13" x14ac:dyDescent="0.25">
      <c r="A2035">
        <v>3</v>
      </c>
      <c r="B2035" t="s">
        <v>2707</v>
      </c>
      <c r="C2035" t="s">
        <v>2715</v>
      </c>
      <c r="D2035" t="s">
        <v>2388</v>
      </c>
      <c r="E2035" t="s">
        <v>403</v>
      </c>
      <c r="G2035" t="s">
        <v>2719</v>
      </c>
      <c r="H2035" t="s">
        <v>170</v>
      </c>
      <c r="I2035" t="s">
        <v>1705</v>
      </c>
      <c r="J2035" s="99">
        <v>0.247116844</v>
      </c>
      <c r="K2035" t="s">
        <v>2833</v>
      </c>
      <c r="L2035" t="s">
        <v>1616</v>
      </c>
      <c r="M2035" t="str">
        <f t="shared" si="31"/>
        <v>CO₂-eFreight_NZ_2p-10_2000</v>
      </c>
    </row>
    <row r="2036" spans="1:13" x14ac:dyDescent="0.25">
      <c r="A2036">
        <v>3</v>
      </c>
      <c r="B2036" t="s">
        <v>2707</v>
      </c>
      <c r="C2036" t="s">
        <v>2715</v>
      </c>
      <c r="D2036" t="s">
        <v>2388</v>
      </c>
      <c r="E2036" t="s">
        <v>403</v>
      </c>
      <c r="G2036" t="s">
        <v>2719</v>
      </c>
      <c r="H2036" t="s">
        <v>170</v>
      </c>
      <c r="I2036" t="s">
        <v>1707</v>
      </c>
      <c r="J2036" s="99">
        <v>0.23674689879999999</v>
      </c>
      <c r="K2036" t="s">
        <v>2833</v>
      </c>
      <c r="L2036" t="s">
        <v>1616</v>
      </c>
      <c r="M2036" t="str">
        <f t="shared" si="31"/>
        <v>CO₂Freight_NZ_2p-10_2000</v>
      </c>
    </row>
    <row r="2037" spans="1:13" x14ac:dyDescent="0.25">
      <c r="A2037">
        <v>3</v>
      </c>
      <c r="B2037" t="s">
        <v>2707</v>
      </c>
      <c r="C2037" t="s">
        <v>2715</v>
      </c>
      <c r="D2037" t="s">
        <v>2388</v>
      </c>
      <c r="E2037" t="s">
        <v>403</v>
      </c>
      <c r="G2037" t="s">
        <v>2719</v>
      </c>
      <c r="H2037" t="s">
        <v>170</v>
      </c>
      <c r="I2037" t="s">
        <v>1708</v>
      </c>
      <c r="J2037" s="99">
        <v>3.1477758000000001E-3</v>
      </c>
      <c r="K2037" t="s">
        <v>2833</v>
      </c>
      <c r="L2037" t="s">
        <v>1616</v>
      </c>
      <c r="M2037" t="str">
        <f t="shared" si="31"/>
        <v>CH₄Freight_NZ_2p-10_2000</v>
      </c>
    </row>
    <row r="2038" spans="1:13" x14ac:dyDescent="0.25">
      <c r="A2038">
        <v>3</v>
      </c>
      <c r="B2038" t="s">
        <v>2707</v>
      </c>
      <c r="C2038" t="s">
        <v>2715</v>
      </c>
      <c r="D2038" t="s">
        <v>2388</v>
      </c>
      <c r="E2038" t="s">
        <v>403</v>
      </c>
      <c r="G2038" t="s">
        <v>2719</v>
      </c>
      <c r="H2038" t="s">
        <v>170</v>
      </c>
      <c r="I2038" t="s">
        <v>1709</v>
      </c>
      <c r="J2038" s="99">
        <v>7.2221695000000002E-3</v>
      </c>
      <c r="K2038" t="s">
        <v>2833</v>
      </c>
      <c r="L2038" t="s">
        <v>1616</v>
      </c>
      <c r="M2038" t="str">
        <f t="shared" si="31"/>
        <v>N₂OFreight_NZ_2p-10_2000</v>
      </c>
    </row>
    <row r="2039" spans="1:13" x14ac:dyDescent="0.25">
      <c r="A2039">
        <v>3</v>
      </c>
      <c r="B2039" t="s">
        <v>2707</v>
      </c>
      <c r="C2039" t="s">
        <v>2715</v>
      </c>
      <c r="D2039" t="s">
        <v>2388</v>
      </c>
      <c r="E2039" t="s">
        <v>403</v>
      </c>
      <c r="G2039" t="s">
        <v>2721</v>
      </c>
      <c r="H2039" t="s">
        <v>170</v>
      </c>
      <c r="I2039" t="s">
        <v>1705</v>
      </c>
      <c r="J2039" s="99">
        <v>0.26140228710000002</v>
      </c>
      <c r="K2039" t="s">
        <v>2834</v>
      </c>
      <c r="L2039" t="s">
        <v>1540</v>
      </c>
      <c r="M2039" t="str">
        <f t="shared" si="31"/>
        <v>CO₂-eFreight_NZ_2p-10_3000</v>
      </c>
    </row>
    <row r="2040" spans="1:13" x14ac:dyDescent="0.25">
      <c r="A2040">
        <v>3</v>
      </c>
      <c r="B2040" t="s">
        <v>2707</v>
      </c>
      <c r="C2040" t="s">
        <v>2715</v>
      </c>
      <c r="D2040" t="s">
        <v>2388</v>
      </c>
      <c r="E2040" t="s">
        <v>403</v>
      </c>
      <c r="G2040" t="s">
        <v>2721</v>
      </c>
      <c r="H2040" t="s">
        <v>170</v>
      </c>
      <c r="I2040" t="s">
        <v>1707</v>
      </c>
      <c r="J2040" s="99">
        <v>0.25043287139999998</v>
      </c>
      <c r="K2040" t="s">
        <v>2834</v>
      </c>
      <c r="L2040" t="s">
        <v>1540</v>
      </c>
      <c r="M2040" t="str">
        <f t="shared" si="31"/>
        <v>CO₂Freight_NZ_2p-10_3000</v>
      </c>
    </row>
    <row r="2041" spans="1:13" x14ac:dyDescent="0.25">
      <c r="A2041">
        <v>3</v>
      </c>
      <c r="B2041" t="s">
        <v>2707</v>
      </c>
      <c r="C2041" t="s">
        <v>2715</v>
      </c>
      <c r="D2041" t="s">
        <v>2388</v>
      </c>
      <c r="E2041" t="s">
        <v>403</v>
      </c>
      <c r="G2041" t="s">
        <v>2721</v>
      </c>
      <c r="H2041" t="s">
        <v>170</v>
      </c>
      <c r="I2041" t="s">
        <v>1708</v>
      </c>
      <c r="J2041" s="99">
        <v>3.3297437999999999E-3</v>
      </c>
      <c r="K2041" t="s">
        <v>2834</v>
      </c>
      <c r="L2041" t="s">
        <v>1540</v>
      </c>
      <c r="M2041" t="str">
        <f t="shared" si="31"/>
        <v>CH₄Freight_NZ_2p-10_3000</v>
      </c>
    </row>
    <row r="2042" spans="1:13" x14ac:dyDescent="0.25">
      <c r="A2042">
        <v>3</v>
      </c>
      <c r="B2042" t="s">
        <v>2707</v>
      </c>
      <c r="C2042" t="s">
        <v>2715</v>
      </c>
      <c r="D2042" t="s">
        <v>2388</v>
      </c>
      <c r="E2042" t="s">
        <v>403</v>
      </c>
      <c r="G2042" t="s">
        <v>2721</v>
      </c>
      <c r="H2042" t="s">
        <v>170</v>
      </c>
      <c r="I2042" t="s">
        <v>1709</v>
      </c>
      <c r="J2042" s="99">
        <v>7.6396718999999997E-3</v>
      </c>
      <c r="K2042" t="s">
        <v>2834</v>
      </c>
      <c r="L2042" t="s">
        <v>1540</v>
      </c>
      <c r="M2042" t="str">
        <f t="shared" si="31"/>
        <v>N₂OFreight_NZ_2p-10_3000</v>
      </c>
    </row>
    <row r="2043" spans="1:13" x14ac:dyDescent="0.25">
      <c r="A2043">
        <v>3</v>
      </c>
      <c r="B2043" t="s">
        <v>2707</v>
      </c>
      <c r="C2043" t="s">
        <v>2715</v>
      </c>
      <c r="D2043" t="s">
        <v>2388</v>
      </c>
      <c r="E2043" t="s">
        <v>403</v>
      </c>
      <c r="G2043" t="s">
        <v>2255</v>
      </c>
      <c r="H2043" t="s">
        <v>170</v>
      </c>
      <c r="I2043" t="s">
        <v>1705</v>
      </c>
      <c r="J2043" s="99">
        <v>0.29850179599999999</v>
      </c>
      <c r="K2043" t="s">
        <v>2835</v>
      </c>
      <c r="L2043" t="e">
        <v>#N/A</v>
      </c>
      <c r="M2043" t="e">
        <f t="shared" si="31"/>
        <v>#N/A</v>
      </c>
    </row>
    <row r="2044" spans="1:13" x14ac:dyDescent="0.25">
      <c r="A2044">
        <v>3</v>
      </c>
      <c r="B2044" t="s">
        <v>2707</v>
      </c>
      <c r="C2044" t="s">
        <v>2715</v>
      </c>
      <c r="D2044" t="s">
        <v>2388</v>
      </c>
      <c r="E2044" t="s">
        <v>403</v>
      </c>
      <c r="G2044" t="s">
        <v>2255</v>
      </c>
      <c r="H2044" t="s">
        <v>170</v>
      </c>
      <c r="I2044" t="s">
        <v>1707</v>
      </c>
      <c r="J2044" s="99">
        <v>0.2859755464</v>
      </c>
      <c r="K2044" t="s">
        <v>2835</v>
      </c>
      <c r="L2044" t="e">
        <v>#N/A</v>
      </c>
      <c r="M2044" t="e">
        <f t="shared" si="31"/>
        <v>#N/A</v>
      </c>
    </row>
    <row r="2045" spans="1:13" x14ac:dyDescent="0.25">
      <c r="A2045">
        <v>3</v>
      </c>
      <c r="B2045" t="s">
        <v>2707</v>
      </c>
      <c r="C2045" t="s">
        <v>2715</v>
      </c>
      <c r="D2045" t="s">
        <v>2388</v>
      </c>
      <c r="E2045" t="s">
        <v>403</v>
      </c>
      <c r="G2045" t="s">
        <v>2255</v>
      </c>
      <c r="H2045" t="s">
        <v>170</v>
      </c>
      <c r="I2045" t="s">
        <v>1708</v>
      </c>
      <c r="J2045" s="99">
        <v>3.8023176000000001E-3</v>
      </c>
      <c r="K2045" t="s">
        <v>2835</v>
      </c>
      <c r="L2045" t="e">
        <v>#N/A</v>
      </c>
      <c r="M2045" t="e">
        <f t="shared" si="31"/>
        <v>#N/A</v>
      </c>
    </row>
    <row r="2046" spans="1:13" x14ac:dyDescent="0.25">
      <c r="A2046">
        <v>3</v>
      </c>
      <c r="B2046" t="s">
        <v>2707</v>
      </c>
      <c r="C2046" t="s">
        <v>2715</v>
      </c>
      <c r="D2046" t="s">
        <v>2388</v>
      </c>
      <c r="E2046" t="s">
        <v>403</v>
      </c>
      <c r="G2046" t="s">
        <v>2255</v>
      </c>
      <c r="H2046" t="s">
        <v>170</v>
      </c>
      <c r="I2046" t="s">
        <v>1709</v>
      </c>
      <c r="J2046" s="99">
        <v>8.7239320999999998E-3</v>
      </c>
      <c r="K2046" t="s">
        <v>2835</v>
      </c>
      <c r="L2046" t="e">
        <v>#N/A</v>
      </c>
      <c r="M2046" t="e">
        <f t="shared" si="31"/>
        <v>#N/A</v>
      </c>
    </row>
    <row r="2047" spans="1:13" x14ac:dyDescent="0.25">
      <c r="A2047">
        <v>3</v>
      </c>
      <c r="B2047" t="s">
        <v>2707</v>
      </c>
      <c r="C2047" t="s">
        <v>2715</v>
      </c>
      <c r="D2047" t="s">
        <v>2388</v>
      </c>
      <c r="E2047" t="s">
        <v>393</v>
      </c>
      <c r="G2047" t="s">
        <v>2247</v>
      </c>
      <c r="H2047" t="s">
        <v>170</v>
      </c>
      <c r="I2047" t="s">
        <v>1705</v>
      </c>
      <c r="J2047" s="99">
        <v>0.178425377</v>
      </c>
      <c r="K2047" t="s">
        <v>2836</v>
      </c>
      <c r="L2047" t="e">
        <v>#N/A</v>
      </c>
      <c r="M2047" t="e">
        <f t="shared" si="31"/>
        <v>#N/A</v>
      </c>
    </row>
    <row r="2048" spans="1:13" x14ac:dyDescent="0.25">
      <c r="A2048">
        <v>3</v>
      </c>
      <c r="B2048" t="s">
        <v>2707</v>
      </c>
      <c r="C2048" t="s">
        <v>2715</v>
      </c>
      <c r="D2048" t="s">
        <v>2388</v>
      </c>
      <c r="E2048" t="s">
        <v>393</v>
      </c>
      <c r="G2048" t="s">
        <v>2247</v>
      </c>
      <c r="H2048" t="s">
        <v>170</v>
      </c>
      <c r="I2048" t="s">
        <v>1707</v>
      </c>
      <c r="J2048" s="99">
        <v>0.17566974120000001</v>
      </c>
      <c r="K2048" t="s">
        <v>2836</v>
      </c>
      <c r="L2048" t="e">
        <v>#N/A</v>
      </c>
      <c r="M2048" t="e">
        <f t="shared" si="31"/>
        <v>#N/A</v>
      </c>
    </row>
    <row r="2049" spans="1:13" x14ac:dyDescent="0.25">
      <c r="A2049">
        <v>3</v>
      </c>
      <c r="B2049" t="s">
        <v>2707</v>
      </c>
      <c r="C2049" t="s">
        <v>2715</v>
      </c>
      <c r="D2049" t="s">
        <v>2388</v>
      </c>
      <c r="E2049" t="s">
        <v>393</v>
      </c>
      <c r="G2049" t="s">
        <v>2247</v>
      </c>
      <c r="H2049" t="s">
        <v>170</v>
      </c>
      <c r="I2049" t="s">
        <v>1708</v>
      </c>
      <c r="J2049" s="99">
        <v>2.633372E-4</v>
      </c>
      <c r="K2049" t="s">
        <v>2836</v>
      </c>
      <c r="L2049" t="e">
        <v>#N/A</v>
      </c>
      <c r="M2049" t="e">
        <f t="shared" si="31"/>
        <v>#N/A</v>
      </c>
    </row>
    <row r="2050" spans="1:13" x14ac:dyDescent="0.25">
      <c r="A2050">
        <v>3</v>
      </c>
      <c r="B2050" t="s">
        <v>2707</v>
      </c>
      <c r="C2050" t="s">
        <v>2715</v>
      </c>
      <c r="D2050" t="s">
        <v>2388</v>
      </c>
      <c r="E2050" t="s">
        <v>393</v>
      </c>
      <c r="G2050" t="s">
        <v>2247</v>
      </c>
      <c r="H2050" t="s">
        <v>170</v>
      </c>
      <c r="I2050" t="s">
        <v>1709</v>
      </c>
      <c r="J2050" s="99">
        <v>2.4922986000000002E-3</v>
      </c>
      <c r="K2050" t="s">
        <v>2836</v>
      </c>
      <c r="L2050" t="e">
        <v>#N/A</v>
      </c>
      <c r="M2050" t="e">
        <f t="shared" si="31"/>
        <v>#N/A</v>
      </c>
    </row>
    <row r="2051" spans="1:13" x14ac:dyDescent="0.25">
      <c r="A2051">
        <v>3</v>
      </c>
      <c r="B2051" t="s">
        <v>2707</v>
      </c>
      <c r="C2051" t="s">
        <v>2715</v>
      </c>
      <c r="D2051" t="s">
        <v>2388</v>
      </c>
      <c r="E2051" t="s">
        <v>393</v>
      </c>
      <c r="G2051" t="s">
        <v>2717</v>
      </c>
      <c r="H2051" t="s">
        <v>170</v>
      </c>
      <c r="I2051" t="s">
        <v>1705</v>
      </c>
      <c r="J2051" s="99">
        <v>0.171701201</v>
      </c>
      <c r="K2051" t="s">
        <v>2837</v>
      </c>
      <c r="L2051" t="e">
        <v>#N/A</v>
      </c>
      <c r="M2051" t="e">
        <f t="shared" ref="M2051:M2114" si="32">I2051&amp;L2051</f>
        <v>#N/A</v>
      </c>
    </row>
    <row r="2052" spans="1:13" x14ac:dyDescent="0.25">
      <c r="A2052">
        <v>3</v>
      </c>
      <c r="B2052" t="s">
        <v>2707</v>
      </c>
      <c r="C2052" t="s">
        <v>2715</v>
      </c>
      <c r="D2052" t="s">
        <v>2388</v>
      </c>
      <c r="E2052" t="s">
        <v>393</v>
      </c>
      <c r="G2052" t="s">
        <v>2717</v>
      </c>
      <c r="H2052" t="s">
        <v>170</v>
      </c>
      <c r="I2052" t="s">
        <v>1707</v>
      </c>
      <c r="J2052" s="99">
        <v>0.16904941470000001</v>
      </c>
      <c r="K2052" t="s">
        <v>2837</v>
      </c>
      <c r="L2052" t="e">
        <v>#N/A</v>
      </c>
      <c r="M2052" t="e">
        <f t="shared" si="32"/>
        <v>#N/A</v>
      </c>
    </row>
    <row r="2053" spans="1:13" x14ac:dyDescent="0.25">
      <c r="A2053">
        <v>3</v>
      </c>
      <c r="B2053" t="s">
        <v>2707</v>
      </c>
      <c r="C2053" t="s">
        <v>2715</v>
      </c>
      <c r="D2053" t="s">
        <v>2388</v>
      </c>
      <c r="E2053" t="s">
        <v>393</v>
      </c>
      <c r="G2053" t="s">
        <v>2717</v>
      </c>
      <c r="H2053" t="s">
        <v>170</v>
      </c>
      <c r="I2053" t="s">
        <v>1708</v>
      </c>
      <c r="J2053" s="99">
        <v>2.5341300000000002E-4</v>
      </c>
      <c r="K2053" t="s">
        <v>2837</v>
      </c>
      <c r="L2053" t="e">
        <v>#N/A</v>
      </c>
      <c r="M2053" t="e">
        <f t="shared" si="32"/>
        <v>#N/A</v>
      </c>
    </row>
    <row r="2054" spans="1:13" x14ac:dyDescent="0.25">
      <c r="A2054">
        <v>3</v>
      </c>
      <c r="B2054" t="s">
        <v>2707</v>
      </c>
      <c r="C2054" t="s">
        <v>2715</v>
      </c>
      <c r="D2054" t="s">
        <v>2388</v>
      </c>
      <c r="E2054" t="s">
        <v>393</v>
      </c>
      <c r="G2054" t="s">
        <v>2717</v>
      </c>
      <c r="H2054" t="s">
        <v>170</v>
      </c>
      <c r="I2054" t="s">
        <v>1709</v>
      </c>
      <c r="J2054" s="99">
        <v>2.3983733000000002E-3</v>
      </c>
      <c r="K2054" t="s">
        <v>2837</v>
      </c>
      <c r="L2054" t="e">
        <v>#N/A</v>
      </c>
      <c r="M2054" t="e">
        <f t="shared" si="32"/>
        <v>#N/A</v>
      </c>
    </row>
    <row r="2055" spans="1:13" x14ac:dyDescent="0.25">
      <c r="A2055">
        <v>3</v>
      </c>
      <c r="B2055" t="s">
        <v>2707</v>
      </c>
      <c r="C2055" t="s">
        <v>2715</v>
      </c>
      <c r="D2055" t="s">
        <v>2388</v>
      </c>
      <c r="E2055" t="s">
        <v>393</v>
      </c>
      <c r="G2055" t="s">
        <v>2719</v>
      </c>
      <c r="H2055" t="s">
        <v>170</v>
      </c>
      <c r="I2055" t="s">
        <v>1705</v>
      </c>
      <c r="J2055" s="99">
        <v>0.22857187740000001</v>
      </c>
      <c r="K2055" t="s">
        <v>2838</v>
      </c>
      <c r="L2055" t="s">
        <v>1616</v>
      </c>
      <c r="M2055" t="str">
        <f t="shared" si="32"/>
        <v>CO₂-eFreight_NZ_2p-10_2000</v>
      </c>
    </row>
    <row r="2056" spans="1:13" x14ac:dyDescent="0.25">
      <c r="A2056">
        <v>3</v>
      </c>
      <c r="B2056" t="s">
        <v>2707</v>
      </c>
      <c r="C2056" t="s">
        <v>2715</v>
      </c>
      <c r="D2056" t="s">
        <v>2388</v>
      </c>
      <c r="E2056" t="s">
        <v>393</v>
      </c>
      <c r="G2056" t="s">
        <v>2719</v>
      </c>
      <c r="H2056" t="s">
        <v>170</v>
      </c>
      <c r="I2056" t="s">
        <v>1707</v>
      </c>
      <c r="J2056" s="99">
        <v>0.22504176940000001</v>
      </c>
      <c r="K2056" t="s">
        <v>2838</v>
      </c>
      <c r="L2056" t="s">
        <v>1616</v>
      </c>
      <c r="M2056" t="str">
        <f t="shared" si="32"/>
        <v>CO₂Freight_NZ_2p-10_2000</v>
      </c>
    </row>
    <row r="2057" spans="1:13" x14ac:dyDescent="0.25">
      <c r="A2057">
        <v>3</v>
      </c>
      <c r="B2057" t="s">
        <v>2707</v>
      </c>
      <c r="C2057" t="s">
        <v>2715</v>
      </c>
      <c r="D2057" t="s">
        <v>2388</v>
      </c>
      <c r="E2057" t="s">
        <v>393</v>
      </c>
      <c r="G2057" t="s">
        <v>2719</v>
      </c>
      <c r="H2057" t="s">
        <v>170</v>
      </c>
      <c r="I2057" t="s">
        <v>1708</v>
      </c>
      <c r="J2057" s="99">
        <v>3.3734820000000002E-4</v>
      </c>
      <c r="K2057" t="s">
        <v>2838</v>
      </c>
      <c r="L2057" t="s">
        <v>1616</v>
      </c>
      <c r="M2057" t="str">
        <f t="shared" si="32"/>
        <v>CH₄Freight_NZ_2p-10_2000</v>
      </c>
    </row>
    <row r="2058" spans="1:13" x14ac:dyDescent="0.25">
      <c r="A2058">
        <v>3</v>
      </c>
      <c r="B2058" t="s">
        <v>2707</v>
      </c>
      <c r="C2058" t="s">
        <v>2715</v>
      </c>
      <c r="D2058" t="s">
        <v>2388</v>
      </c>
      <c r="E2058" t="s">
        <v>393</v>
      </c>
      <c r="G2058" t="s">
        <v>2719</v>
      </c>
      <c r="H2058" t="s">
        <v>170</v>
      </c>
      <c r="I2058" t="s">
        <v>1709</v>
      </c>
      <c r="J2058" s="99">
        <v>3.1927598000000001E-3</v>
      </c>
      <c r="K2058" t="s">
        <v>2838</v>
      </c>
      <c r="L2058" t="s">
        <v>1616</v>
      </c>
      <c r="M2058" t="str">
        <f t="shared" si="32"/>
        <v>N₂OFreight_NZ_2p-10_2000</v>
      </c>
    </row>
    <row r="2059" spans="1:13" x14ac:dyDescent="0.25">
      <c r="A2059">
        <v>3</v>
      </c>
      <c r="B2059" t="s">
        <v>2707</v>
      </c>
      <c r="C2059" t="s">
        <v>2715</v>
      </c>
      <c r="D2059" t="s">
        <v>2388</v>
      </c>
      <c r="E2059" t="s">
        <v>393</v>
      </c>
      <c r="G2059" t="s">
        <v>2721</v>
      </c>
      <c r="H2059" t="s">
        <v>170</v>
      </c>
      <c r="I2059" t="s">
        <v>1705</v>
      </c>
      <c r="J2059" s="99">
        <v>0.2450877715</v>
      </c>
      <c r="K2059" t="s">
        <v>2839</v>
      </c>
      <c r="L2059" t="s">
        <v>1540</v>
      </c>
      <c r="M2059" t="str">
        <f t="shared" si="32"/>
        <v>CO₂-eFreight_NZ_2p-10_3000</v>
      </c>
    </row>
    <row r="2060" spans="1:13" x14ac:dyDescent="0.25">
      <c r="A2060">
        <v>3</v>
      </c>
      <c r="B2060" t="s">
        <v>2707</v>
      </c>
      <c r="C2060" t="s">
        <v>2715</v>
      </c>
      <c r="D2060" t="s">
        <v>2388</v>
      </c>
      <c r="E2060" t="s">
        <v>393</v>
      </c>
      <c r="G2060" t="s">
        <v>2721</v>
      </c>
      <c r="H2060" t="s">
        <v>170</v>
      </c>
      <c r="I2060" t="s">
        <v>1707</v>
      </c>
      <c r="J2060" s="99">
        <v>0.2413025888</v>
      </c>
      <c r="K2060" t="s">
        <v>2839</v>
      </c>
      <c r="L2060" t="s">
        <v>1540</v>
      </c>
      <c r="M2060" t="str">
        <f t="shared" si="32"/>
        <v>CO₂Freight_NZ_2p-10_3000</v>
      </c>
    </row>
    <row r="2061" spans="1:13" x14ac:dyDescent="0.25">
      <c r="A2061">
        <v>3</v>
      </c>
      <c r="B2061" t="s">
        <v>2707</v>
      </c>
      <c r="C2061" t="s">
        <v>2715</v>
      </c>
      <c r="D2061" t="s">
        <v>2388</v>
      </c>
      <c r="E2061" t="s">
        <v>393</v>
      </c>
      <c r="G2061" t="s">
        <v>2721</v>
      </c>
      <c r="H2061" t="s">
        <v>170</v>
      </c>
      <c r="I2061" t="s">
        <v>1708</v>
      </c>
      <c r="J2061" s="99">
        <v>3.6172389999999997E-4</v>
      </c>
      <c r="K2061" t="s">
        <v>2839</v>
      </c>
      <c r="L2061" t="s">
        <v>1540</v>
      </c>
      <c r="M2061" t="str">
        <f t="shared" si="32"/>
        <v>CH₄Freight_NZ_2p-10_3000</v>
      </c>
    </row>
    <row r="2062" spans="1:13" x14ac:dyDescent="0.25">
      <c r="A2062">
        <v>3</v>
      </c>
      <c r="B2062" t="s">
        <v>2707</v>
      </c>
      <c r="C2062" t="s">
        <v>2715</v>
      </c>
      <c r="D2062" t="s">
        <v>2388</v>
      </c>
      <c r="E2062" t="s">
        <v>393</v>
      </c>
      <c r="G2062" t="s">
        <v>2721</v>
      </c>
      <c r="H2062" t="s">
        <v>170</v>
      </c>
      <c r="I2062" t="s">
        <v>1709</v>
      </c>
      <c r="J2062" s="99">
        <v>3.4234587000000001E-3</v>
      </c>
      <c r="K2062" t="s">
        <v>2839</v>
      </c>
      <c r="L2062" t="s">
        <v>1540</v>
      </c>
      <c r="M2062" t="str">
        <f t="shared" si="32"/>
        <v>N₂OFreight_NZ_2p-10_3000</v>
      </c>
    </row>
    <row r="2063" spans="1:13" x14ac:dyDescent="0.25">
      <c r="A2063">
        <v>3</v>
      </c>
      <c r="B2063" t="s">
        <v>2707</v>
      </c>
      <c r="C2063" t="s">
        <v>2715</v>
      </c>
      <c r="D2063" t="s">
        <v>2388</v>
      </c>
      <c r="E2063" t="s">
        <v>393</v>
      </c>
      <c r="G2063" t="s">
        <v>2255</v>
      </c>
      <c r="H2063" t="s">
        <v>170</v>
      </c>
      <c r="I2063" t="s">
        <v>1705</v>
      </c>
      <c r="J2063" s="99">
        <v>0.24817215209999999</v>
      </c>
      <c r="K2063" t="s">
        <v>2840</v>
      </c>
      <c r="L2063" t="e">
        <v>#N/A</v>
      </c>
      <c r="M2063" t="e">
        <f t="shared" si="32"/>
        <v>#N/A</v>
      </c>
    </row>
    <row r="2064" spans="1:13" x14ac:dyDescent="0.25">
      <c r="A2064">
        <v>3</v>
      </c>
      <c r="B2064" t="s">
        <v>2707</v>
      </c>
      <c r="C2064" t="s">
        <v>2715</v>
      </c>
      <c r="D2064" t="s">
        <v>2388</v>
      </c>
      <c r="E2064" t="s">
        <v>393</v>
      </c>
      <c r="G2064" t="s">
        <v>2255</v>
      </c>
      <c r="H2064" t="s">
        <v>170</v>
      </c>
      <c r="I2064" t="s">
        <v>1707</v>
      </c>
      <c r="J2064" s="99">
        <v>0.24433933360000001</v>
      </c>
      <c r="K2064" t="s">
        <v>2840</v>
      </c>
      <c r="L2064" t="e">
        <v>#N/A</v>
      </c>
      <c r="M2064" t="e">
        <f t="shared" si="32"/>
        <v>#N/A</v>
      </c>
    </row>
    <row r="2065" spans="1:13" x14ac:dyDescent="0.25">
      <c r="A2065">
        <v>3</v>
      </c>
      <c r="B2065" t="s">
        <v>2707</v>
      </c>
      <c r="C2065" t="s">
        <v>2715</v>
      </c>
      <c r="D2065" t="s">
        <v>2388</v>
      </c>
      <c r="E2065" t="s">
        <v>393</v>
      </c>
      <c r="G2065" t="s">
        <v>2255</v>
      </c>
      <c r="H2065" t="s">
        <v>170</v>
      </c>
      <c r="I2065" t="s">
        <v>1708</v>
      </c>
      <c r="J2065" s="99">
        <v>3.6627619999999997E-4</v>
      </c>
      <c r="K2065" t="s">
        <v>2840</v>
      </c>
      <c r="L2065" t="e">
        <v>#N/A</v>
      </c>
      <c r="M2065" t="e">
        <f t="shared" si="32"/>
        <v>#N/A</v>
      </c>
    </row>
    <row r="2066" spans="1:13" x14ac:dyDescent="0.25">
      <c r="A2066">
        <v>3</v>
      </c>
      <c r="B2066" t="s">
        <v>2707</v>
      </c>
      <c r="C2066" t="s">
        <v>2715</v>
      </c>
      <c r="D2066" t="s">
        <v>2388</v>
      </c>
      <c r="E2066" t="s">
        <v>393</v>
      </c>
      <c r="G2066" t="s">
        <v>2255</v>
      </c>
      <c r="H2066" t="s">
        <v>170</v>
      </c>
      <c r="I2066" t="s">
        <v>1709</v>
      </c>
      <c r="J2066" s="99">
        <v>3.4665423000000001E-3</v>
      </c>
      <c r="K2066" t="s">
        <v>2840</v>
      </c>
      <c r="L2066" t="e">
        <v>#N/A</v>
      </c>
      <c r="M2066" t="e">
        <f t="shared" si="32"/>
        <v>#N/A</v>
      </c>
    </row>
    <row r="2067" spans="1:13" x14ac:dyDescent="0.25">
      <c r="A2067">
        <v>3</v>
      </c>
      <c r="B2067" t="s">
        <v>2707</v>
      </c>
      <c r="C2067" t="s">
        <v>2715</v>
      </c>
      <c r="D2067" t="s">
        <v>2388</v>
      </c>
      <c r="E2067" t="s">
        <v>2442</v>
      </c>
      <c r="G2067" t="s">
        <v>2247</v>
      </c>
      <c r="H2067" t="s">
        <v>170</v>
      </c>
      <c r="I2067" t="s">
        <v>1705</v>
      </c>
      <c r="J2067" s="99">
        <v>0.13574788760000001</v>
      </c>
      <c r="K2067" t="s">
        <v>2841</v>
      </c>
      <c r="L2067" t="e">
        <v>#N/A</v>
      </c>
      <c r="M2067" t="e">
        <f t="shared" si="32"/>
        <v>#N/A</v>
      </c>
    </row>
    <row r="2068" spans="1:13" x14ac:dyDescent="0.25">
      <c r="A2068">
        <v>3</v>
      </c>
      <c r="B2068" t="s">
        <v>2707</v>
      </c>
      <c r="C2068" t="s">
        <v>2715</v>
      </c>
      <c r="D2068" t="s">
        <v>2388</v>
      </c>
      <c r="E2068" t="s">
        <v>2442</v>
      </c>
      <c r="G2068" t="s">
        <v>2247</v>
      </c>
      <c r="H2068" t="s">
        <v>170</v>
      </c>
      <c r="I2068" t="s">
        <v>1707</v>
      </c>
      <c r="J2068" s="99">
        <v>0.1300513995</v>
      </c>
      <c r="K2068" t="s">
        <v>2841</v>
      </c>
      <c r="L2068" t="e">
        <v>#N/A</v>
      </c>
      <c r="M2068" t="e">
        <f t="shared" si="32"/>
        <v>#N/A</v>
      </c>
    </row>
    <row r="2069" spans="1:13" x14ac:dyDescent="0.25">
      <c r="A2069">
        <v>3</v>
      </c>
      <c r="B2069" t="s">
        <v>2707</v>
      </c>
      <c r="C2069" t="s">
        <v>2715</v>
      </c>
      <c r="D2069" t="s">
        <v>2388</v>
      </c>
      <c r="E2069" t="s">
        <v>2442</v>
      </c>
      <c r="G2069" t="s">
        <v>2247</v>
      </c>
      <c r="H2069" t="s">
        <v>170</v>
      </c>
      <c r="I2069" t="s">
        <v>1708</v>
      </c>
      <c r="J2069" s="99">
        <v>1.7291574E-3</v>
      </c>
      <c r="K2069" t="s">
        <v>2841</v>
      </c>
      <c r="L2069" t="e">
        <v>#N/A</v>
      </c>
      <c r="M2069" t="e">
        <f t="shared" si="32"/>
        <v>#N/A</v>
      </c>
    </row>
    <row r="2070" spans="1:13" x14ac:dyDescent="0.25">
      <c r="A2070">
        <v>3</v>
      </c>
      <c r="B2070" t="s">
        <v>2707</v>
      </c>
      <c r="C2070" t="s">
        <v>2715</v>
      </c>
      <c r="D2070" t="s">
        <v>2388</v>
      </c>
      <c r="E2070" t="s">
        <v>2442</v>
      </c>
      <c r="G2070" t="s">
        <v>2247</v>
      </c>
      <c r="H2070" t="s">
        <v>170</v>
      </c>
      <c r="I2070" t="s">
        <v>1709</v>
      </c>
      <c r="J2070" s="99">
        <v>3.9673306999999996E-3</v>
      </c>
      <c r="K2070" t="s">
        <v>2841</v>
      </c>
      <c r="L2070" t="e">
        <v>#N/A</v>
      </c>
      <c r="M2070" t="e">
        <f t="shared" si="32"/>
        <v>#N/A</v>
      </c>
    </row>
    <row r="2071" spans="1:13" x14ac:dyDescent="0.25">
      <c r="A2071">
        <v>3</v>
      </c>
      <c r="B2071" t="s">
        <v>2707</v>
      </c>
      <c r="C2071" t="s">
        <v>2715</v>
      </c>
      <c r="D2071" t="s">
        <v>2388</v>
      </c>
      <c r="E2071" t="s">
        <v>2442</v>
      </c>
      <c r="G2071" t="s">
        <v>2717</v>
      </c>
      <c r="H2071" t="s">
        <v>170</v>
      </c>
      <c r="I2071" t="s">
        <v>1705</v>
      </c>
      <c r="J2071" s="99">
        <v>0.14575929430000001</v>
      </c>
      <c r="K2071" t="s">
        <v>2842</v>
      </c>
      <c r="L2071" t="e">
        <v>#N/A</v>
      </c>
      <c r="M2071" t="e">
        <f t="shared" si="32"/>
        <v>#N/A</v>
      </c>
    </row>
    <row r="2072" spans="1:13" x14ac:dyDescent="0.25">
      <c r="A2072">
        <v>3</v>
      </c>
      <c r="B2072" t="s">
        <v>2707</v>
      </c>
      <c r="C2072" t="s">
        <v>2715</v>
      </c>
      <c r="D2072" t="s">
        <v>2388</v>
      </c>
      <c r="E2072" t="s">
        <v>2442</v>
      </c>
      <c r="G2072" t="s">
        <v>2717</v>
      </c>
      <c r="H2072" t="s">
        <v>170</v>
      </c>
      <c r="I2072" t="s">
        <v>1707</v>
      </c>
      <c r="J2072" s="99">
        <v>0.1396426902</v>
      </c>
      <c r="K2072" t="s">
        <v>2842</v>
      </c>
      <c r="L2072" t="e">
        <v>#N/A</v>
      </c>
      <c r="M2072" t="e">
        <f t="shared" si="32"/>
        <v>#N/A</v>
      </c>
    </row>
    <row r="2073" spans="1:13" x14ac:dyDescent="0.25">
      <c r="A2073">
        <v>3</v>
      </c>
      <c r="B2073" t="s">
        <v>2707</v>
      </c>
      <c r="C2073" t="s">
        <v>2715</v>
      </c>
      <c r="D2073" t="s">
        <v>2388</v>
      </c>
      <c r="E2073" t="s">
        <v>2442</v>
      </c>
      <c r="G2073" t="s">
        <v>2717</v>
      </c>
      <c r="H2073" t="s">
        <v>170</v>
      </c>
      <c r="I2073" t="s">
        <v>1708</v>
      </c>
      <c r="J2073" s="99">
        <v>1.8566826999999999E-3</v>
      </c>
      <c r="K2073" t="s">
        <v>2842</v>
      </c>
      <c r="L2073" t="e">
        <v>#N/A</v>
      </c>
      <c r="M2073" t="e">
        <f t="shared" si="32"/>
        <v>#N/A</v>
      </c>
    </row>
    <row r="2074" spans="1:13" x14ac:dyDescent="0.25">
      <c r="A2074">
        <v>3</v>
      </c>
      <c r="B2074" t="s">
        <v>2707</v>
      </c>
      <c r="C2074" t="s">
        <v>2715</v>
      </c>
      <c r="D2074" t="s">
        <v>2388</v>
      </c>
      <c r="E2074" t="s">
        <v>2442</v>
      </c>
      <c r="G2074" t="s">
        <v>2717</v>
      </c>
      <c r="H2074" t="s">
        <v>170</v>
      </c>
      <c r="I2074" t="s">
        <v>1709</v>
      </c>
      <c r="J2074" s="99">
        <v>4.2599214E-3</v>
      </c>
      <c r="K2074" t="s">
        <v>2842</v>
      </c>
      <c r="L2074" t="e">
        <v>#N/A</v>
      </c>
      <c r="M2074" t="e">
        <f t="shared" si="32"/>
        <v>#N/A</v>
      </c>
    </row>
    <row r="2075" spans="1:13" x14ac:dyDescent="0.25">
      <c r="A2075">
        <v>3</v>
      </c>
      <c r="B2075" t="s">
        <v>2707</v>
      </c>
      <c r="C2075" t="s">
        <v>2715</v>
      </c>
      <c r="D2075" t="s">
        <v>2388</v>
      </c>
      <c r="E2075" t="s">
        <v>2442</v>
      </c>
      <c r="G2075" t="s">
        <v>2719</v>
      </c>
      <c r="H2075" t="s">
        <v>170</v>
      </c>
      <c r="I2075" t="s">
        <v>1705</v>
      </c>
      <c r="J2075" s="99">
        <v>0.19666475210000001</v>
      </c>
      <c r="K2075" t="s">
        <v>2843</v>
      </c>
      <c r="L2075" t="s">
        <v>1616</v>
      </c>
      <c r="M2075" t="str">
        <f t="shared" si="32"/>
        <v>CO₂-eFreight_NZ_2p-10_2000</v>
      </c>
    </row>
    <row r="2076" spans="1:13" x14ac:dyDescent="0.25">
      <c r="A2076">
        <v>3</v>
      </c>
      <c r="B2076" t="s">
        <v>2707</v>
      </c>
      <c r="C2076" t="s">
        <v>2715</v>
      </c>
      <c r="D2076" t="s">
        <v>2388</v>
      </c>
      <c r="E2076" t="s">
        <v>2442</v>
      </c>
      <c r="G2076" t="s">
        <v>2719</v>
      </c>
      <c r="H2076" t="s">
        <v>170</v>
      </c>
      <c r="I2076" t="s">
        <v>1707</v>
      </c>
      <c r="J2076" s="99">
        <v>0.18841196499999999</v>
      </c>
      <c r="K2076" t="s">
        <v>2843</v>
      </c>
      <c r="L2076" t="s">
        <v>1616</v>
      </c>
      <c r="M2076" t="str">
        <f t="shared" si="32"/>
        <v>CO₂Freight_NZ_2p-10_2000</v>
      </c>
    </row>
    <row r="2077" spans="1:13" x14ac:dyDescent="0.25">
      <c r="A2077">
        <v>3</v>
      </c>
      <c r="B2077" t="s">
        <v>2707</v>
      </c>
      <c r="C2077" t="s">
        <v>2715</v>
      </c>
      <c r="D2077" t="s">
        <v>2388</v>
      </c>
      <c r="E2077" t="s">
        <v>2442</v>
      </c>
      <c r="G2077" t="s">
        <v>2719</v>
      </c>
      <c r="H2077" t="s">
        <v>170</v>
      </c>
      <c r="I2077" t="s">
        <v>1708</v>
      </c>
      <c r="J2077" s="99">
        <v>2.5051167000000002E-3</v>
      </c>
      <c r="K2077" t="s">
        <v>2843</v>
      </c>
      <c r="L2077" t="s">
        <v>1616</v>
      </c>
      <c r="M2077" t="str">
        <f t="shared" si="32"/>
        <v>CH₄Freight_NZ_2p-10_2000</v>
      </c>
    </row>
    <row r="2078" spans="1:13" x14ac:dyDescent="0.25">
      <c r="A2078">
        <v>3</v>
      </c>
      <c r="B2078" t="s">
        <v>2707</v>
      </c>
      <c r="C2078" t="s">
        <v>2715</v>
      </c>
      <c r="D2078" t="s">
        <v>2388</v>
      </c>
      <c r="E2078" t="s">
        <v>2442</v>
      </c>
      <c r="G2078" t="s">
        <v>2719</v>
      </c>
      <c r="H2078" t="s">
        <v>170</v>
      </c>
      <c r="I2078" t="s">
        <v>1709</v>
      </c>
      <c r="J2078" s="99">
        <v>5.7476704E-3</v>
      </c>
      <c r="K2078" t="s">
        <v>2843</v>
      </c>
      <c r="L2078" t="s">
        <v>1616</v>
      </c>
      <c r="M2078" t="str">
        <f t="shared" si="32"/>
        <v>N₂OFreight_NZ_2p-10_2000</v>
      </c>
    </row>
    <row r="2079" spans="1:13" x14ac:dyDescent="0.25">
      <c r="A2079">
        <v>3</v>
      </c>
      <c r="B2079" t="s">
        <v>2707</v>
      </c>
      <c r="C2079" t="s">
        <v>2715</v>
      </c>
      <c r="D2079" t="s">
        <v>2388</v>
      </c>
      <c r="E2079" t="s">
        <v>2442</v>
      </c>
      <c r="G2079" t="s">
        <v>2721</v>
      </c>
      <c r="H2079" t="s">
        <v>170</v>
      </c>
      <c r="I2079" t="s">
        <v>1705</v>
      </c>
      <c r="J2079" s="99">
        <v>0.2080336377</v>
      </c>
      <c r="K2079" t="s">
        <v>2844</v>
      </c>
      <c r="L2079" t="s">
        <v>1540</v>
      </c>
      <c r="M2079" t="str">
        <f t="shared" si="32"/>
        <v>CO₂-eFreight_NZ_2p-10_3000</v>
      </c>
    </row>
    <row r="2080" spans="1:13" x14ac:dyDescent="0.25">
      <c r="A2080">
        <v>3</v>
      </c>
      <c r="B2080" t="s">
        <v>2707</v>
      </c>
      <c r="C2080" t="s">
        <v>2715</v>
      </c>
      <c r="D2080" t="s">
        <v>2388</v>
      </c>
      <c r="E2080" t="s">
        <v>2442</v>
      </c>
      <c r="G2080" t="s">
        <v>2721</v>
      </c>
      <c r="H2080" t="s">
        <v>170</v>
      </c>
      <c r="I2080" t="s">
        <v>1707</v>
      </c>
      <c r="J2080" s="99">
        <v>0.19930376969999999</v>
      </c>
      <c r="K2080" t="s">
        <v>2844</v>
      </c>
      <c r="L2080" t="s">
        <v>1540</v>
      </c>
      <c r="M2080" t="str">
        <f t="shared" si="32"/>
        <v>CO₂Freight_NZ_2p-10_3000</v>
      </c>
    </row>
    <row r="2081" spans="1:13" x14ac:dyDescent="0.25">
      <c r="A2081">
        <v>3</v>
      </c>
      <c r="B2081" t="s">
        <v>2707</v>
      </c>
      <c r="C2081" t="s">
        <v>2715</v>
      </c>
      <c r="D2081" t="s">
        <v>2388</v>
      </c>
      <c r="E2081" t="s">
        <v>2442</v>
      </c>
      <c r="G2081" t="s">
        <v>2721</v>
      </c>
      <c r="H2081" t="s">
        <v>170</v>
      </c>
      <c r="I2081" t="s">
        <v>1708</v>
      </c>
      <c r="J2081" s="99">
        <v>2.6499335999999999E-3</v>
      </c>
      <c r="K2081" t="s">
        <v>2844</v>
      </c>
      <c r="L2081" t="s">
        <v>1540</v>
      </c>
      <c r="M2081" t="str">
        <f t="shared" si="32"/>
        <v>CH₄Freight_NZ_2p-10_3000</v>
      </c>
    </row>
    <row r="2082" spans="1:13" x14ac:dyDescent="0.25">
      <c r="A2082">
        <v>3</v>
      </c>
      <c r="B2082" t="s">
        <v>2707</v>
      </c>
      <c r="C2082" t="s">
        <v>2715</v>
      </c>
      <c r="D2082" t="s">
        <v>2388</v>
      </c>
      <c r="E2082" t="s">
        <v>2442</v>
      </c>
      <c r="G2082" t="s">
        <v>2721</v>
      </c>
      <c r="H2082" t="s">
        <v>170</v>
      </c>
      <c r="I2082" t="s">
        <v>1709</v>
      </c>
      <c r="J2082" s="99">
        <v>6.0799343E-3</v>
      </c>
      <c r="K2082" t="s">
        <v>2844</v>
      </c>
      <c r="L2082" t="s">
        <v>1540</v>
      </c>
      <c r="M2082" t="str">
        <f t="shared" si="32"/>
        <v>N₂OFreight_NZ_2p-10_3000</v>
      </c>
    </row>
    <row r="2083" spans="1:13" x14ac:dyDescent="0.25">
      <c r="A2083">
        <v>3</v>
      </c>
      <c r="B2083" t="s">
        <v>2707</v>
      </c>
      <c r="C2083" t="s">
        <v>2715</v>
      </c>
      <c r="D2083" t="s">
        <v>2388</v>
      </c>
      <c r="E2083" t="s">
        <v>2442</v>
      </c>
      <c r="G2083" t="s">
        <v>2255</v>
      </c>
      <c r="H2083" t="s">
        <v>170</v>
      </c>
      <c r="I2083" t="s">
        <v>1705</v>
      </c>
      <c r="J2083" s="99">
        <v>0.23755880330000001</v>
      </c>
      <c r="K2083" t="s">
        <v>2845</v>
      </c>
      <c r="L2083" t="e">
        <v>#N/A</v>
      </c>
      <c r="M2083" t="e">
        <f t="shared" si="32"/>
        <v>#N/A</v>
      </c>
    </row>
    <row r="2084" spans="1:13" x14ac:dyDescent="0.25">
      <c r="A2084">
        <v>3</v>
      </c>
      <c r="B2084" t="s">
        <v>2707</v>
      </c>
      <c r="C2084" t="s">
        <v>2715</v>
      </c>
      <c r="D2084" t="s">
        <v>2388</v>
      </c>
      <c r="E2084" t="s">
        <v>2442</v>
      </c>
      <c r="G2084" t="s">
        <v>2255</v>
      </c>
      <c r="H2084" t="s">
        <v>170</v>
      </c>
      <c r="I2084" t="s">
        <v>1707</v>
      </c>
      <c r="J2084" s="99">
        <v>0.22758994909999999</v>
      </c>
      <c r="K2084" t="s">
        <v>2845</v>
      </c>
      <c r="L2084" t="e">
        <v>#N/A</v>
      </c>
      <c r="M2084" t="e">
        <f t="shared" si="32"/>
        <v>#N/A</v>
      </c>
    </row>
    <row r="2085" spans="1:13" x14ac:dyDescent="0.25">
      <c r="A2085">
        <v>3</v>
      </c>
      <c r="B2085" t="s">
        <v>2707</v>
      </c>
      <c r="C2085" t="s">
        <v>2715</v>
      </c>
      <c r="D2085" t="s">
        <v>2388</v>
      </c>
      <c r="E2085" t="s">
        <v>2442</v>
      </c>
      <c r="G2085" t="s">
        <v>2255</v>
      </c>
      <c r="H2085" t="s">
        <v>170</v>
      </c>
      <c r="I2085" t="s">
        <v>1708</v>
      </c>
      <c r="J2085" s="99">
        <v>3.0260254E-3</v>
      </c>
      <c r="K2085" t="s">
        <v>2845</v>
      </c>
      <c r="L2085" t="e">
        <v>#N/A</v>
      </c>
      <c r="M2085" t="e">
        <f t="shared" si="32"/>
        <v>#N/A</v>
      </c>
    </row>
    <row r="2086" spans="1:13" x14ac:dyDescent="0.25">
      <c r="A2086">
        <v>3</v>
      </c>
      <c r="B2086" t="s">
        <v>2707</v>
      </c>
      <c r="C2086" t="s">
        <v>2715</v>
      </c>
      <c r="D2086" t="s">
        <v>2388</v>
      </c>
      <c r="E2086" t="s">
        <v>2442</v>
      </c>
      <c r="G2086" t="s">
        <v>2255</v>
      </c>
      <c r="H2086" t="s">
        <v>170</v>
      </c>
      <c r="I2086" t="s">
        <v>1709</v>
      </c>
      <c r="J2086" s="99">
        <v>6.9428288000000001E-3</v>
      </c>
      <c r="K2086" t="s">
        <v>2845</v>
      </c>
      <c r="L2086" t="e">
        <v>#N/A</v>
      </c>
      <c r="M2086" t="e">
        <f t="shared" si="32"/>
        <v>#N/A</v>
      </c>
    </row>
    <row r="2087" spans="1:13" x14ac:dyDescent="0.25">
      <c r="A2087">
        <v>3</v>
      </c>
      <c r="B2087" t="s">
        <v>2707</v>
      </c>
      <c r="C2087" t="s">
        <v>2715</v>
      </c>
      <c r="D2087" t="s">
        <v>2388</v>
      </c>
      <c r="E2087" t="s">
        <v>2444</v>
      </c>
      <c r="G2087" t="s">
        <v>2247</v>
      </c>
      <c r="H2087" t="s">
        <v>170</v>
      </c>
      <c r="I2087" t="s">
        <v>1705</v>
      </c>
      <c r="J2087" s="99">
        <v>0.16127587970000001</v>
      </c>
      <c r="K2087" t="s">
        <v>2846</v>
      </c>
      <c r="L2087" t="e">
        <v>#N/A</v>
      </c>
      <c r="M2087" t="e">
        <f t="shared" si="32"/>
        <v>#N/A</v>
      </c>
    </row>
    <row r="2088" spans="1:13" x14ac:dyDescent="0.25">
      <c r="A2088">
        <v>3</v>
      </c>
      <c r="B2088" t="s">
        <v>2707</v>
      </c>
      <c r="C2088" t="s">
        <v>2715</v>
      </c>
      <c r="D2088" t="s">
        <v>2388</v>
      </c>
      <c r="E2088" t="s">
        <v>2444</v>
      </c>
      <c r="G2088" t="s">
        <v>2247</v>
      </c>
      <c r="H2088" t="s">
        <v>170</v>
      </c>
      <c r="I2088" t="s">
        <v>1707</v>
      </c>
      <c r="J2088" s="99">
        <v>0.15878510400000001</v>
      </c>
      <c r="K2088" t="s">
        <v>2846</v>
      </c>
      <c r="L2088" t="e">
        <v>#N/A</v>
      </c>
      <c r="M2088" t="e">
        <f t="shared" si="32"/>
        <v>#N/A</v>
      </c>
    </row>
    <row r="2089" spans="1:13" x14ac:dyDescent="0.25">
      <c r="A2089">
        <v>3</v>
      </c>
      <c r="B2089" t="s">
        <v>2707</v>
      </c>
      <c r="C2089" t="s">
        <v>2715</v>
      </c>
      <c r="D2089" t="s">
        <v>2388</v>
      </c>
      <c r="E2089" t="s">
        <v>2444</v>
      </c>
      <c r="G2089" t="s">
        <v>2247</v>
      </c>
      <c r="H2089" t="s">
        <v>170</v>
      </c>
      <c r="I2089" t="s">
        <v>1708</v>
      </c>
      <c r="J2089" s="99">
        <v>2.3802630000000001E-4</v>
      </c>
      <c r="K2089" t="s">
        <v>2846</v>
      </c>
      <c r="L2089" t="e">
        <v>#N/A</v>
      </c>
      <c r="M2089" t="e">
        <f t="shared" si="32"/>
        <v>#N/A</v>
      </c>
    </row>
    <row r="2090" spans="1:13" x14ac:dyDescent="0.25">
      <c r="A2090">
        <v>3</v>
      </c>
      <c r="B2090" t="s">
        <v>2707</v>
      </c>
      <c r="C2090" t="s">
        <v>2715</v>
      </c>
      <c r="D2090" t="s">
        <v>2388</v>
      </c>
      <c r="E2090" t="s">
        <v>2444</v>
      </c>
      <c r="G2090" t="s">
        <v>2247</v>
      </c>
      <c r="H2090" t="s">
        <v>170</v>
      </c>
      <c r="I2090" t="s">
        <v>1709</v>
      </c>
      <c r="J2090" s="99">
        <v>2.2527494000000002E-3</v>
      </c>
      <c r="K2090" t="s">
        <v>2846</v>
      </c>
      <c r="L2090" t="e">
        <v>#N/A</v>
      </c>
      <c r="M2090" t="e">
        <f t="shared" si="32"/>
        <v>#N/A</v>
      </c>
    </row>
    <row r="2091" spans="1:13" x14ac:dyDescent="0.25">
      <c r="A2091">
        <v>3</v>
      </c>
      <c r="B2091" t="s">
        <v>2707</v>
      </c>
      <c r="C2091" t="s">
        <v>2715</v>
      </c>
      <c r="D2091" t="s">
        <v>2388</v>
      </c>
      <c r="E2091" t="s">
        <v>2444</v>
      </c>
      <c r="G2091" t="s">
        <v>2717</v>
      </c>
      <c r="H2091" t="s">
        <v>170</v>
      </c>
      <c r="I2091" t="s">
        <v>1705</v>
      </c>
      <c r="J2091" s="99">
        <v>0.1551980033</v>
      </c>
      <c r="K2091" t="s">
        <v>2847</v>
      </c>
      <c r="L2091" t="e">
        <v>#N/A</v>
      </c>
      <c r="M2091" t="e">
        <f t="shared" si="32"/>
        <v>#N/A</v>
      </c>
    </row>
    <row r="2092" spans="1:13" x14ac:dyDescent="0.25">
      <c r="A2092">
        <v>3</v>
      </c>
      <c r="B2092" t="s">
        <v>2707</v>
      </c>
      <c r="C2092" t="s">
        <v>2715</v>
      </c>
      <c r="D2092" t="s">
        <v>2388</v>
      </c>
      <c r="E2092" t="s">
        <v>2444</v>
      </c>
      <c r="G2092" t="s">
        <v>2717</v>
      </c>
      <c r="H2092" t="s">
        <v>170</v>
      </c>
      <c r="I2092" t="s">
        <v>1707</v>
      </c>
      <c r="J2092" s="99">
        <v>0.15280109550000001</v>
      </c>
      <c r="K2092" t="s">
        <v>2847</v>
      </c>
      <c r="L2092" t="e">
        <v>#N/A</v>
      </c>
      <c r="M2092" t="e">
        <f t="shared" si="32"/>
        <v>#N/A</v>
      </c>
    </row>
    <row r="2093" spans="1:13" x14ac:dyDescent="0.25">
      <c r="A2093">
        <v>3</v>
      </c>
      <c r="B2093" t="s">
        <v>2707</v>
      </c>
      <c r="C2093" t="s">
        <v>2715</v>
      </c>
      <c r="D2093" t="s">
        <v>2388</v>
      </c>
      <c r="E2093" t="s">
        <v>2444</v>
      </c>
      <c r="G2093" t="s">
        <v>2717</v>
      </c>
      <c r="H2093" t="s">
        <v>170</v>
      </c>
      <c r="I2093" t="s">
        <v>1708</v>
      </c>
      <c r="J2093" s="99">
        <v>2.29056E-4</v>
      </c>
      <c r="K2093" t="s">
        <v>2847</v>
      </c>
      <c r="L2093" t="e">
        <v>#N/A</v>
      </c>
      <c r="M2093" t="e">
        <f t="shared" si="32"/>
        <v>#N/A</v>
      </c>
    </row>
    <row r="2094" spans="1:13" x14ac:dyDescent="0.25">
      <c r="A2094">
        <v>3</v>
      </c>
      <c r="B2094" t="s">
        <v>2707</v>
      </c>
      <c r="C2094" t="s">
        <v>2715</v>
      </c>
      <c r="D2094" t="s">
        <v>2388</v>
      </c>
      <c r="E2094" t="s">
        <v>2444</v>
      </c>
      <c r="G2094" t="s">
        <v>2717</v>
      </c>
      <c r="H2094" t="s">
        <v>170</v>
      </c>
      <c r="I2094" t="s">
        <v>1709</v>
      </c>
      <c r="J2094" s="99">
        <v>2.1678518E-3</v>
      </c>
      <c r="K2094" t="s">
        <v>2847</v>
      </c>
      <c r="L2094" t="e">
        <v>#N/A</v>
      </c>
      <c r="M2094" t="e">
        <f t="shared" si="32"/>
        <v>#N/A</v>
      </c>
    </row>
    <row r="2095" spans="1:13" x14ac:dyDescent="0.25">
      <c r="A2095">
        <v>3</v>
      </c>
      <c r="B2095" t="s">
        <v>2707</v>
      </c>
      <c r="C2095" t="s">
        <v>2715</v>
      </c>
      <c r="D2095" t="s">
        <v>2388</v>
      </c>
      <c r="E2095" t="s">
        <v>2444</v>
      </c>
      <c r="G2095" t="s">
        <v>2719</v>
      </c>
      <c r="H2095" t="s">
        <v>170</v>
      </c>
      <c r="I2095" t="s">
        <v>1705</v>
      </c>
      <c r="J2095" s="99">
        <v>0.20660250929999999</v>
      </c>
      <c r="K2095" t="s">
        <v>2848</v>
      </c>
      <c r="L2095" t="s">
        <v>1616</v>
      </c>
      <c r="M2095" t="str">
        <f t="shared" si="32"/>
        <v>CO₂-eFreight_NZ_2p-10_2000</v>
      </c>
    </row>
    <row r="2096" spans="1:13" x14ac:dyDescent="0.25">
      <c r="A2096">
        <v>3</v>
      </c>
      <c r="B2096" t="s">
        <v>2707</v>
      </c>
      <c r="C2096" t="s">
        <v>2715</v>
      </c>
      <c r="D2096" t="s">
        <v>2388</v>
      </c>
      <c r="E2096" t="s">
        <v>2444</v>
      </c>
      <c r="G2096" t="s">
        <v>2719</v>
      </c>
      <c r="H2096" t="s">
        <v>170</v>
      </c>
      <c r="I2096" t="s">
        <v>1707</v>
      </c>
      <c r="J2096" s="99">
        <v>0.20341170040000001</v>
      </c>
      <c r="K2096" t="s">
        <v>2848</v>
      </c>
      <c r="L2096" t="s">
        <v>1616</v>
      </c>
      <c r="M2096" t="str">
        <f t="shared" si="32"/>
        <v>CO₂Freight_NZ_2p-10_2000</v>
      </c>
    </row>
    <row r="2097" spans="1:13" x14ac:dyDescent="0.25">
      <c r="A2097">
        <v>3</v>
      </c>
      <c r="B2097" t="s">
        <v>2707</v>
      </c>
      <c r="C2097" t="s">
        <v>2715</v>
      </c>
      <c r="D2097" t="s">
        <v>2388</v>
      </c>
      <c r="E2097" t="s">
        <v>2444</v>
      </c>
      <c r="G2097" t="s">
        <v>2719</v>
      </c>
      <c r="H2097" t="s">
        <v>170</v>
      </c>
      <c r="I2097" t="s">
        <v>1708</v>
      </c>
      <c r="J2097" s="99">
        <v>3.0492369999999999E-4</v>
      </c>
      <c r="K2097" t="s">
        <v>2848</v>
      </c>
      <c r="L2097" t="s">
        <v>1616</v>
      </c>
      <c r="M2097" t="str">
        <f t="shared" si="32"/>
        <v>CH₄Freight_NZ_2p-10_2000</v>
      </c>
    </row>
    <row r="2098" spans="1:13" x14ac:dyDescent="0.25">
      <c r="A2098">
        <v>3</v>
      </c>
      <c r="B2098" t="s">
        <v>2707</v>
      </c>
      <c r="C2098" t="s">
        <v>2715</v>
      </c>
      <c r="D2098" t="s">
        <v>2388</v>
      </c>
      <c r="E2098" t="s">
        <v>2444</v>
      </c>
      <c r="G2098" t="s">
        <v>2719</v>
      </c>
      <c r="H2098" t="s">
        <v>170</v>
      </c>
      <c r="I2098" t="s">
        <v>1709</v>
      </c>
      <c r="J2098" s="99">
        <v>2.8858852E-3</v>
      </c>
      <c r="K2098" t="s">
        <v>2848</v>
      </c>
      <c r="L2098" t="s">
        <v>1616</v>
      </c>
      <c r="M2098" t="str">
        <f t="shared" si="32"/>
        <v>N₂OFreight_NZ_2p-10_2000</v>
      </c>
    </row>
    <row r="2099" spans="1:13" x14ac:dyDescent="0.25">
      <c r="A2099">
        <v>3</v>
      </c>
      <c r="B2099" t="s">
        <v>2707</v>
      </c>
      <c r="C2099" t="s">
        <v>2715</v>
      </c>
      <c r="D2099" t="s">
        <v>2388</v>
      </c>
      <c r="E2099" t="s">
        <v>2444</v>
      </c>
      <c r="G2099" t="s">
        <v>2721</v>
      </c>
      <c r="H2099" t="s">
        <v>170</v>
      </c>
      <c r="I2099" t="s">
        <v>1705</v>
      </c>
      <c r="J2099" s="99">
        <v>0.221530965</v>
      </c>
      <c r="K2099" t="s">
        <v>2849</v>
      </c>
      <c r="L2099" t="s">
        <v>1540</v>
      </c>
      <c r="M2099" t="str">
        <f t="shared" si="32"/>
        <v>CO₂-eFreight_NZ_2p-10_3000</v>
      </c>
    </row>
    <row r="2100" spans="1:13" x14ac:dyDescent="0.25">
      <c r="A2100">
        <v>3</v>
      </c>
      <c r="B2100" t="s">
        <v>2707</v>
      </c>
      <c r="C2100" t="s">
        <v>2715</v>
      </c>
      <c r="D2100" t="s">
        <v>2388</v>
      </c>
      <c r="E2100" t="s">
        <v>2444</v>
      </c>
      <c r="G2100" t="s">
        <v>2721</v>
      </c>
      <c r="H2100" t="s">
        <v>170</v>
      </c>
      <c r="I2100" t="s">
        <v>1707</v>
      </c>
      <c r="J2100" s="99">
        <v>0.2181095982</v>
      </c>
      <c r="K2100" t="s">
        <v>2849</v>
      </c>
      <c r="L2100" t="s">
        <v>1540</v>
      </c>
      <c r="M2100" t="str">
        <f t="shared" si="32"/>
        <v>CO₂Freight_NZ_2p-10_3000</v>
      </c>
    </row>
    <row r="2101" spans="1:13" x14ac:dyDescent="0.25">
      <c r="A2101">
        <v>3</v>
      </c>
      <c r="B2101" t="s">
        <v>2707</v>
      </c>
      <c r="C2101" t="s">
        <v>2715</v>
      </c>
      <c r="D2101" t="s">
        <v>2388</v>
      </c>
      <c r="E2101" t="s">
        <v>2444</v>
      </c>
      <c r="G2101" t="s">
        <v>2721</v>
      </c>
      <c r="H2101" t="s">
        <v>170</v>
      </c>
      <c r="I2101" t="s">
        <v>1708</v>
      </c>
      <c r="J2101" s="99">
        <v>3.2695659999999998E-4</v>
      </c>
      <c r="K2101" t="s">
        <v>2849</v>
      </c>
      <c r="L2101" t="s">
        <v>1540</v>
      </c>
      <c r="M2101" t="str">
        <f t="shared" si="32"/>
        <v>CH₄Freight_NZ_2p-10_3000</v>
      </c>
    </row>
    <row r="2102" spans="1:13" x14ac:dyDescent="0.25">
      <c r="A2102">
        <v>3</v>
      </c>
      <c r="B2102" t="s">
        <v>2707</v>
      </c>
      <c r="C2102" t="s">
        <v>2715</v>
      </c>
      <c r="D2102" t="s">
        <v>2388</v>
      </c>
      <c r="E2102" t="s">
        <v>2444</v>
      </c>
      <c r="G2102" t="s">
        <v>2721</v>
      </c>
      <c r="H2102" t="s">
        <v>170</v>
      </c>
      <c r="I2102" t="s">
        <v>1709</v>
      </c>
      <c r="J2102" s="99">
        <v>3.0944102999999998E-3</v>
      </c>
      <c r="K2102" t="s">
        <v>2849</v>
      </c>
      <c r="L2102" t="s">
        <v>1540</v>
      </c>
      <c r="M2102" t="str">
        <f t="shared" si="32"/>
        <v>N₂OFreight_NZ_2p-10_3000</v>
      </c>
    </row>
    <row r="2103" spans="1:13" x14ac:dyDescent="0.25">
      <c r="A2103">
        <v>3</v>
      </c>
      <c r="B2103" t="s">
        <v>2707</v>
      </c>
      <c r="C2103" t="s">
        <v>2715</v>
      </c>
      <c r="D2103" t="s">
        <v>2388</v>
      </c>
      <c r="E2103" t="s">
        <v>2444</v>
      </c>
      <c r="G2103" t="s">
        <v>2255</v>
      </c>
      <c r="H2103" t="s">
        <v>170</v>
      </c>
      <c r="I2103" t="s">
        <v>1705</v>
      </c>
      <c r="J2103" s="99">
        <v>0.22431888790000001</v>
      </c>
      <c r="K2103" t="s">
        <v>2850</v>
      </c>
      <c r="L2103" t="e">
        <v>#N/A</v>
      </c>
      <c r="M2103" t="e">
        <f t="shared" si="32"/>
        <v>#N/A</v>
      </c>
    </row>
    <row r="2104" spans="1:13" x14ac:dyDescent="0.25">
      <c r="A2104">
        <v>3</v>
      </c>
      <c r="B2104" t="s">
        <v>2707</v>
      </c>
      <c r="C2104" t="s">
        <v>2715</v>
      </c>
      <c r="D2104" t="s">
        <v>2388</v>
      </c>
      <c r="E2104" t="s">
        <v>2444</v>
      </c>
      <c r="G2104" t="s">
        <v>2255</v>
      </c>
      <c r="H2104" t="s">
        <v>170</v>
      </c>
      <c r="I2104" t="s">
        <v>1707</v>
      </c>
      <c r="J2104" s="99">
        <v>0.22085446380000001</v>
      </c>
      <c r="K2104" t="s">
        <v>2850</v>
      </c>
      <c r="L2104" t="e">
        <v>#N/A</v>
      </c>
      <c r="M2104" t="e">
        <f t="shared" si="32"/>
        <v>#N/A</v>
      </c>
    </row>
    <row r="2105" spans="1:13" x14ac:dyDescent="0.25">
      <c r="A2105">
        <v>3</v>
      </c>
      <c r="B2105" t="s">
        <v>2707</v>
      </c>
      <c r="C2105" t="s">
        <v>2715</v>
      </c>
      <c r="D2105" t="s">
        <v>2388</v>
      </c>
      <c r="E2105" t="s">
        <v>2444</v>
      </c>
      <c r="G2105" t="s">
        <v>2255</v>
      </c>
      <c r="H2105" t="s">
        <v>170</v>
      </c>
      <c r="I2105" t="s">
        <v>1708</v>
      </c>
      <c r="J2105" s="99">
        <v>3.3107120000000002E-4</v>
      </c>
      <c r="K2105" t="s">
        <v>2850</v>
      </c>
      <c r="L2105" t="e">
        <v>#N/A</v>
      </c>
      <c r="M2105" t="e">
        <f t="shared" si="32"/>
        <v>#N/A</v>
      </c>
    </row>
    <row r="2106" spans="1:13" x14ac:dyDescent="0.25">
      <c r="A2106">
        <v>3</v>
      </c>
      <c r="B2106" t="s">
        <v>2707</v>
      </c>
      <c r="C2106" t="s">
        <v>2715</v>
      </c>
      <c r="D2106" t="s">
        <v>2388</v>
      </c>
      <c r="E2106" t="s">
        <v>2444</v>
      </c>
      <c r="G2106" t="s">
        <v>2255</v>
      </c>
      <c r="H2106" t="s">
        <v>170</v>
      </c>
      <c r="I2106" t="s">
        <v>1709</v>
      </c>
      <c r="J2106" s="99">
        <v>3.1333528000000001E-3</v>
      </c>
      <c r="K2106" t="s">
        <v>2850</v>
      </c>
      <c r="L2106" t="e">
        <v>#N/A</v>
      </c>
      <c r="M2106" t="e">
        <f t="shared" si="32"/>
        <v>#N/A</v>
      </c>
    </row>
    <row r="2107" spans="1:13" x14ac:dyDescent="0.25">
      <c r="A2107">
        <v>3</v>
      </c>
      <c r="B2107" t="s">
        <v>2707</v>
      </c>
      <c r="C2107" t="s">
        <v>2715</v>
      </c>
      <c r="D2107" t="s">
        <v>2388</v>
      </c>
      <c r="E2107" t="s">
        <v>2302</v>
      </c>
      <c r="G2107" t="s">
        <v>2247</v>
      </c>
      <c r="H2107" t="s">
        <v>170</v>
      </c>
      <c r="I2107" t="s">
        <v>1705</v>
      </c>
      <c r="J2107" s="99">
        <v>7.1041394499999994E-2</v>
      </c>
      <c r="K2107" t="s">
        <v>2851</v>
      </c>
      <c r="L2107" t="e">
        <v>#N/A</v>
      </c>
      <c r="M2107" t="e">
        <f t="shared" si="32"/>
        <v>#N/A</v>
      </c>
    </row>
    <row r="2108" spans="1:13" x14ac:dyDescent="0.25">
      <c r="A2108">
        <v>3</v>
      </c>
      <c r="B2108" t="s">
        <v>2707</v>
      </c>
      <c r="C2108" t="s">
        <v>2715</v>
      </c>
      <c r="D2108" t="s">
        <v>2388</v>
      </c>
      <c r="E2108" t="s">
        <v>2302</v>
      </c>
      <c r="G2108" t="s">
        <v>2247</v>
      </c>
      <c r="H2108" t="s">
        <v>170</v>
      </c>
      <c r="I2108" t="s">
        <v>1707</v>
      </c>
      <c r="J2108" s="99">
        <v>6.8060232400000004E-2</v>
      </c>
      <c r="K2108" t="s">
        <v>2851</v>
      </c>
      <c r="L2108" t="e">
        <v>#N/A</v>
      </c>
      <c r="M2108" t="e">
        <f t="shared" si="32"/>
        <v>#N/A</v>
      </c>
    </row>
    <row r="2109" spans="1:13" x14ac:dyDescent="0.25">
      <c r="A2109">
        <v>3</v>
      </c>
      <c r="B2109" t="s">
        <v>2707</v>
      </c>
      <c r="C2109" t="s">
        <v>2715</v>
      </c>
      <c r="D2109" t="s">
        <v>2388</v>
      </c>
      <c r="E2109" t="s">
        <v>2302</v>
      </c>
      <c r="G2109" t="s">
        <v>2247</v>
      </c>
      <c r="H2109" t="s">
        <v>170</v>
      </c>
      <c r="I2109" t="s">
        <v>1708</v>
      </c>
      <c r="J2109" s="99">
        <v>9.0492570000000002E-4</v>
      </c>
      <c r="K2109" t="s">
        <v>2851</v>
      </c>
      <c r="L2109" t="e">
        <v>#N/A</v>
      </c>
      <c r="M2109" t="e">
        <f t="shared" si="32"/>
        <v>#N/A</v>
      </c>
    </row>
    <row r="2110" spans="1:13" x14ac:dyDescent="0.25">
      <c r="A2110">
        <v>3</v>
      </c>
      <c r="B2110" t="s">
        <v>2707</v>
      </c>
      <c r="C2110" t="s">
        <v>2715</v>
      </c>
      <c r="D2110" t="s">
        <v>2388</v>
      </c>
      <c r="E2110" t="s">
        <v>2302</v>
      </c>
      <c r="G2110" t="s">
        <v>2247</v>
      </c>
      <c r="H2110" t="s">
        <v>170</v>
      </c>
      <c r="I2110" t="s">
        <v>1709</v>
      </c>
      <c r="J2110" s="99">
        <v>2.0762364000000001E-3</v>
      </c>
      <c r="K2110" t="s">
        <v>2851</v>
      </c>
      <c r="L2110" t="e">
        <v>#N/A</v>
      </c>
      <c r="M2110" t="e">
        <f t="shared" si="32"/>
        <v>#N/A</v>
      </c>
    </row>
    <row r="2111" spans="1:13" x14ac:dyDescent="0.25">
      <c r="A2111">
        <v>3</v>
      </c>
      <c r="B2111" t="s">
        <v>2707</v>
      </c>
      <c r="C2111" t="s">
        <v>2715</v>
      </c>
      <c r="D2111" t="s">
        <v>2388</v>
      </c>
      <c r="E2111" t="s">
        <v>2302</v>
      </c>
      <c r="G2111" t="s">
        <v>2717</v>
      </c>
      <c r="H2111" t="s">
        <v>170</v>
      </c>
      <c r="I2111" t="s">
        <v>1705</v>
      </c>
      <c r="J2111" s="99">
        <v>7.6280697300000005E-2</v>
      </c>
      <c r="K2111" t="s">
        <v>2852</v>
      </c>
      <c r="L2111" t="e">
        <v>#N/A</v>
      </c>
      <c r="M2111" t="e">
        <f t="shared" si="32"/>
        <v>#N/A</v>
      </c>
    </row>
    <row r="2112" spans="1:13" x14ac:dyDescent="0.25">
      <c r="A2112">
        <v>3</v>
      </c>
      <c r="B2112" t="s">
        <v>2707</v>
      </c>
      <c r="C2112" t="s">
        <v>2715</v>
      </c>
      <c r="D2112" t="s">
        <v>2388</v>
      </c>
      <c r="E2112" t="s">
        <v>2302</v>
      </c>
      <c r="G2112" t="s">
        <v>2717</v>
      </c>
      <c r="H2112" t="s">
        <v>170</v>
      </c>
      <c r="I2112" t="s">
        <v>1707</v>
      </c>
      <c r="J2112" s="99">
        <v>7.3079674499999997E-2</v>
      </c>
      <c r="K2112" t="s">
        <v>2852</v>
      </c>
      <c r="L2112" t="e">
        <v>#N/A</v>
      </c>
      <c r="M2112" t="e">
        <f t="shared" si="32"/>
        <v>#N/A</v>
      </c>
    </row>
    <row r="2113" spans="1:13" x14ac:dyDescent="0.25">
      <c r="A2113">
        <v>3</v>
      </c>
      <c r="B2113" t="s">
        <v>2707</v>
      </c>
      <c r="C2113" t="s">
        <v>2715</v>
      </c>
      <c r="D2113" t="s">
        <v>2388</v>
      </c>
      <c r="E2113" t="s">
        <v>2302</v>
      </c>
      <c r="G2113" t="s">
        <v>2717</v>
      </c>
      <c r="H2113" t="s">
        <v>170</v>
      </c>
      <c r="I2113" t="s">
        <v>1708</v>
      </c>
      <c r="J2113" s="99">
        <v>9.7166400000000001E-4</v>
      </c>
      <c r="K2113" t="s">
        <v>2852</v>
      </c>
      <c r="L2113" t="e">
        <v>#N/A</v>
      </c>
      <c r="M2113" t="e">
        <f t="shared" si="32"/>
        <v>#N/A</v>
      </c>
    </row>
    <row r="2114" spans="1:13" x14ac:dyDescent="0.25">
      <c r="A2114">
        <v>3</v>
      </c>
      <c r="B2114" t="s">
        <v>2707</v>
      </c>
      <c r="C2114" t="s">
        <v>2715</v>
      </c>
      <c r="D2114" t="s">
        <v>2388</v>
      </c>
      <c r="E2114" t="s">
        <v>2302</v>
      </c>
      <c r="G2114" t="s">
        <v>2717</v>
      </c>
      <c r="H2114" t="s">
        <v>170</v>
      </c>
      <c r="I2114" t="s">
        <v>1709</v>
      </c>
      <c r="J2114" s="99">
        <v>2.2293589000000002E-3</v>
      </c>
      <c r="K2114" t="s">
        <v>2852</v>
      </c>
      <c r="L2114" t="e">
        <v>#N/A</v>
      </c>
      <c r="M2114" t="e">
        <f t="shared" si="32"/>
        <v>#N/A</v>
      </c>
    </row>
    <row r="2115" spans="1:13" x14ac:dyDescent="0.25">
      <c r="A2115">
        <v>3</v>
      </c>
      <c r="B2115" t="s">
        <v>2707</v>
      </c>
      <c r="C2115" t="s">
        <v>2715</v>
      </c>
      <c r="D2115" t="s">
        <v>2388</v>
      </c>
      <c r="E2115" t="s">
        <v>2302</v>
      </c>
      <c r="G2115" t="s">
        <v>2719</v>
      </c>
      <c r="H2115" t="s">
        <v>170</v>
      </c>
      <c r="I2115" t="s">
        <v>1705</v>
      </c>
      <c r="J2115" s="99">
        <v>0.1029212203</v>
      </c>
      <c r="K2115" t="s">
        <v>2853</v>
      </c>
      <c r="L2115" t="s">
        <v>1616</v>
      </c>
      <c r="M2115" t="str">
        <f t="shared" ref="M2115:M2178" si="33">I2115&amp;L2115</f>
        <v>CO₂-eFreight_NZ_2p-10_2000</v>
      </c>
    </row>
    <row r="2116" spans="1:13" x14ac:dyDescent="0.25">
      <c r="A2116">
        <v>3</v>
      </c>
      <c r="B2116" t="s">
        <v>2707</v>
      </c>
      <c r="C2116" t="s">
        <v>2715</v>
      </c>
      <c r="D2116" t="s">
        <v>2388</v>
      </c>
      <c r="E2116" t="s">
        <v>2302</v>
      </c>
      <c r="G2116" t="s">
        <v>2719</v>
      </c>
      <c r="H2116" t="s">
        <v>170</v>
      </c>
      <c r="I2116" t="s">
        <v>1707</v>
      </c>
      <c r="J2116" s="99">
        <v>9.8602261699999999E-2</v>
      </c>
      <c r="K2116" t="s">
        <v>2853</v>
      </c>
      <c r="L2116" t="s">
        <v>1616</v>
      </c>
      <c r="M2116" t="str">
        <f t="shared" si="33"/>
        <v>CO₂Freight_NZ_2p-10_2000</v>
      </c>
    </row>
    <row r="2117" spans="1:13" x14ac:dyDescent="0.25">
      <c r="A2117">
        <v>3</v>
      </c>
      <c r="B2117" t="s">
        <v>2707</v>
      </c>
      <c r="C2117" t="s">
        <v>2715</v>
      </c>
      <c r="D2117" t="s">
        <v>2388</v>
      </c>
      <c r="E2117" t="s">
        <v>2302</v>
      </c>
      <c r="G2117" t="s">
        <v>2719</v>
      </c>
      <c r="H2117" t="s">
        <v>170</v>
      </c>
      <c r="I2117" t="s">
        <v>1708</v>
      </c>
      <c r="J2117" s="99">
        <v>1.3110111E-3</v>
      </c>
      <c r="K2117" t="s">
        <v>2853</v>
      </c>
      <c r="L2117" t="s">
        <v>1616</v>
      </c>
      <c r="M2117" t="str">
        <f t="shared" si="33"/>
        <v>CH₄Freight_NZ_2p-10_2000</v>
      </c>
    </row>
    <row r="2118" spans="1:13" x14ac:dyDescent="0.25">
      <c r="A2118">
        <v>3</v>
      </c>
      <c r="B2118" t="s">
        <v>2707</v>
      </c>
      <c r="C2118" t="s">
        <v>2715</v>
      </c>
      <c r="D2118" t="s">
        <v>2388</v>
      </c>
      <c r="E2118" t="s">
        <v>2302</v>
      </c>
      <c r="G2118" t="s">
        <v>2719</v>
      </c>
      <c r="H2118" t="s">
        <v>170</v>
      </c>
      <c r="I2118" t="s">
        <v>1709</v>
      </c>
      <c r="J2118" s="99">
        <v>3.0079475000000001E-3</v>
      </c>
      <c r="K2118" t="s">
        <v>2853</v>
      </c>
      <c r="L2118" t="s">
        <v>1616</v>
      </c>
      <c r="M2118" t="str">
        <f t="shared" si="33"/>
        <v>N₂OFreight_NZ_2p-10_2000</v>
      </c>
    </row>
    <row r="2119" spans="1:13" x14ac:dyDescent="0.25">
      <c r="A2119">
        <v>3</v>
      </c>
      <c r="B2119" t="s">
        <v>2707</v>
      </c>
      <c r="C2119" t="s">
        <v>2715</v>
      </c>
      <c r="D2119" t="s">
        <v>2388</v>
      </c>
      <c r="E2119" t="s">
        <v>2302</v>
      </c>
      <c r="G2119" t="s">
        <v>2721</v>
      </c>
      <c r="H2119" t="s">
        <v>170</v>
      </c>
      <c r="I2119" t="s">
        <v>1705</v>
      </c>
      <c r="J2119" s="99">
        <v>0.1088709371</v>
      </c>
      <c r="K2119" t="s">
        <v>2854</v>
      </c>
      <c r="L2119" t="s">
        <v>1540</v>
      </c>
      <c r="M2119" t="str">
        <f t="shared" si="33"/>
        <v>CO₂-eFreight_NZ_2p-10_3000</v>
      </c>
    </row>
    <row r="2120" spans="1:13" x14ac:dyDescent="0.25">
      <c r="A2120">
        <v>3</v>
      </c>
      <c r="B2120" t="s">
        <v>2707</v>
      </c>
      <c r="C2120" t="s">
        <v>2715</v>
      </c>
      <c r="D2120" t="s">
        <v>2388</v>
      </c>
      <c r="E2120" t="s">
        <v>2302</v>
      </c>
      <c r="G2120" t="s">
        <v>2721</v>
      </c>
      <c r="H2120" t="s">
        <v>170</v>
      </c>
      <c r="I2120" t="s">
        <v>1707</v>
      </c>
      <c r="J2120" s="99">
        <v>0.1043023062</v>
      </c>
      <c r="K2120" t="s">
        <v>2854</v>
      </c>
      <c r="L2120" t="s">
        <v>1540</v>
      </c>
      <c r="M2120" t="str">
        <f t="shared" si="33"/>
        <v>CO₂Freight_NZ_2p-10_3000</v>
      </c>
    </row>
    <row r="2121" spans="1:13" x14ac:dyDescent="0.25">
      <c r="A2121">
        <v>3</v>
      </c>
      <c r="B2121" t="s">
        <v>2707</v>
      </c>
      <c r="C2121" t="s">
        <v>2715</v>
      </c>
      <c r="D2121" t="s">
        <v>2388</v>
      </c>
      <c r="E2121" t="s">
        <v>2302</v>
      </c>
      <c r="G2121" t="s">
        <v>2721</v>
      </c>
      <c r="H2121" t="s">
        <v>170</v>
      </c>
      <c r="I2121" t="s">
        <v>1708</v>
      </c>
      <c r="J2121" s="99">
        <v>1.3867986000000001E-3</v>
      </c>
      <c r="K2121" t="s">
        <v>2854</v>
      </c>
      <c r="L2121" t="s">
        <v>1540</v>
      </c>
      <c r="M2121" t="str">
        <f t="shared" si="33"/>
        <v>CH₄Freight_NZ_2p-10_3000</v>
      </c>
    </row>
    <row r="2122" spans="1:13" x14ac:dyDescent="0.25">
      <c r="A2122">
        <v>3</v>
      </c>
      <c r="B2122" t="s">
        <v>2707</v>
      </c>
      <c r="C2122" t="s">
        <v>2715</v>
      </c>
      <c r="D2122" t="s">
        <v>2388</v>
      </c>
      <c r="E2122" t="s">
        <v>2302</v>
      </c>
      <c r="G2122" t="s">
        <v>2721</v>
      </c>
      <c r="H2122" t="s">
        <v>170</v>
      </c>
      <c r="I2122" t="s">
        <v>1709</v>
      </c>
      <c r="J2122" s="99">
        <v>3.1818323E-3</v>
      </c>
      <c r="K2122" t="s">
        <v>2854</v>
      </c>
      <c r="L2122" t="s">
        <v>1540</v>
      </c>
      <c r="M2122" t="str">
        <f t="shared" si="33"/>
        <v>N₂OFreight_NZ_2p-10_3000</v>
      </c>
    </row>
    <row r="2123" spans="1:13" x14ac:dyDescent="0.25">
      <c r="A2123">
        <v>3</v>
      </c>
      <c r="B2123" t="s">
        <v>2707</v>
      </c>
      <c r="C2123" t="s">
        <v>2715</v>
      </c>
      <c r="D2123" t="s">
        <v>2388</v>
      </c>
      <c r="E2123" t="s">
        <v>2302</v>
      </c>
      <c r="G2123" t="s">
        <v>2255</v>
      </c>
      <c r="H2123" t="s">
        <v>170</v>
      </c>
      <c r="I2123" t="s">
        <v>1705</v>
      </c>
      <c r="J2123" s="99">
        <v>0.1243224404</v>
      </c>
      <c r="K2123" t="s">
        <v>2855</v>
      </c>
      <c r="L2123" t="e">
        <v>#N/A</v>
      </c>
      <c r="M2123" t="e">
        <f t="shared" si="33"/>
        <v>#N/A</v>
      </c>
    </row>
    <row r="2124" spans="1:13" x14ac:dyDescent="0.25">
      <c r="A2124">
        <v>3</v>
      </c>
      <c r="B2124" t="s">
        <v>2707</v>
      </c>
      <c r="C2124" t="s">
        <v>2715</v>
      </c>
      <c r="D2124" t="s">
        <v>2388</v>
      </c>
      <c r="E2124" t="s">
        <v>2302</v>
      </c>
      <c r="G2124" t="s">
        <v>2255</v>
      </c>
      <c r="H2124" t="s">
        <v>170</v>
      </c>
      <c r="I2124" t="s">
        <v>1707</v>
      </c>
      <c r="J2124" s="99">
        <v>0.1191054067</v>
      </c>
      <c r="K2124" t="s">
        <v>2855</v>
      </c>
      <c r="L2124" t="e">
        <v>#N/A</v>
      </c>
      <c r="M2124" t="e">
        <f t="shared" si="33"/>
        <v>#N/A</v>
      </c>
    </row>
    <row r="2125" spans="1:13" x14ac:dyDescent="0.25">
      <c r="A2125">
        <v>3</v>
      </c>
      <c r="B2125" t="s">
        <v>2707</v>
      </c>
      <c r="C2125" t="s">
        <v>2715</v>
      </c>
      <c r="D2125" t="s">
        <v>2388</v>
      </c>
      <c r="E2125" t="s">
        <v>2302</v>
      </c>
      <c r="G2125" t="s">
        <v>2255</v>
      </c>
      <c r="H2125" t="s">
        <v>170</v>
      </c>
      <c r="I2125" t="s">
        <v>1708</v>
      </c>
      <c r="J2125" s="99">
        <v>1.5836199E-3</v>
      </c>
      <c r="K2125" t="s">
        <v>2855</v>
      </c>
      <c r="L2125" t="e">
        <v>#N/A</v>
      </c>
      <c r="M2125" t="e">
        <f t="shared" si="33"/>
        <v>#N/A</v>
      </c>
    </row>
    <row r="2126" spans="1:13" x14ac:dyDescent="0.25">
      <c r="A2126">
        <v>3</v>
      </c>
      <c r="B2126" t="s">
        <v>2707</v>
      </c>
      <c r="C2126" t="s">
        <v>2715</v>
      </c>
      <c r="D2126" t="s">
        <v>2388</v>
      </c>
      <c r="E2126" t="s">
        <v>2302</v>
      </c>
      <c r="G2126" t="s">
        <v>2255</v>
      </c>
      <c r="H2126" t="s">
        <v>170</v>
      </c>
      <c r="I2126" t="s">
        <v>1709</v>
      </c>
      <c r="J2126" s="99">
        <v>3.6334137000000001E-3</v>
      </c>
      <c r="K2126" t="s">
        <v>2855</v>
      </c>
      <c r="L2126" t="e">
        <v>#N/A</v>
      </c>
      <c r="M2126" t="e">
        <f t="shared" si="33"/>
        <v>#N/A</v>
      </c>
    </row>
    <row r="2127" spans="1:13" x14ac:dyDescent="0.25">
      <c r="A2127">
        <v>3</v>
      </c>
      <c r="B2127" t="s">
        <v>2707</v>
      </c>
      <c r="C2127" t="s">
        <v>2715</v>
      </c>
      <c r="D2127" t="s">
        <v>2388</v>
      </c>
      <c r="E2127" t="s">
        <v>2308</v>
      </c>
      <c r="G2127" t="s">
        <v>2247</v>
      </c>
      <c r="H2127" t="s">
        <v>170</v>
      </c>
      <c r="I2127" t="s">
        <v>1705</v>
      </c>
      <c r="J2127" s="99">
        <v>1.0301231100000001E-2</v>
      </c>
      <c r="K2127" t="s">
        <v>2856</v>
      </c>
      <c r="L2127" t="e">
        <v>#N/A</v>
      </c>
      <c r="M2127" t="e">
        <f t="shared" si="33"/>
        <v>#N/A</v>
      </c>
    </row>
    <row r="2128" spans="1:13" x14ac:dyDescent="0.25">
      <c r="A2128">
        <v>3</v>
      </c>
      <c r="B2128" t="s">
        <v>2707</v>
      </c>
      <c r="C2128" t="s">
        <v>2715</v>
      </c>
      <c r="D2128" t="s">
        <v>2388</v>
      </c>
      <c r="E2128" t="s">
        <v>2308</v>
      </c>
      <c r="G2128" t="s">
        <v>2247</v>
      </c>
      <c r="H2128" t="s">
        <v>170</v>
      </c>
      <c r="I2128" t="s">
        <v>1707</v>
      </c>
      <c r="J2128" s="99">
        <v>1.0003774999999999E-2</v>
      </c>
      <c r="K2128" t="s">
        <v>2856</v>
      </c>
      <c r="L2128" t="e">
        <v>#N/A</v>
      </c>
      <c r="M2128" t="e">
        <f t="shared" si="33"/>
        <v>#N/A</v>
      </c>
    </row>
    <row r="2129" spans="1:13" x14ac:dyDescent="0.25">
      <c r="A2129">
        <v>3</v>
      </c>
      <c r="B2129" t="s">
        <v>2707</v>
      </c>
      <c r="C2129" t="s">
        <v>2715</v>
      </c>
      <c r="D2129" t="s">
        <v>2388</v>
      </c>
      <c r="E2129" t="s">
        <v>2308</v>
      </c>
      <c r="G2129" t="s">
        <v>2247</v>
      </c>
      <c r="H2129" t="s">
        <v>170</v>
      </c>
      <c r="I2129" t="s">
        <v>1708</v>
      </c>
      <c r="J2129" s="99">
        <v>2.7814819999999999E-4</v>
      </c>
      <c r="K2129" t="s">
        <v>2856</v>
      </c>
      <c r="L2129" t="e">
        <v>#N/A</v>
      </c>
      <c r="M2129" t="e">
        <f t="shared" si="33"/>
        <v>#N/A</v>
      </c>
    </row>
    <row r="2130" spans="1:13" x14ac:dyDescent="0.25">
      <c r="A2130">
        <v>3</v>
      </c>
      <c r="B2130" t="s">
        <v>2707</v>
      </c>
      <c r="C2130" t="s">
        <v>2715</v>
      </c>
      <c r="D2130" t="s">
        <v>2388</v>
      </c>
      <c r="E2130" t="s">
        <v>2308</v>
      </c>
      <c r="G2130" t="s">
        <v>2247</v>
      </c>
      <c r="H2130" t="s">
        <v>170</v>
      </c>
      <c r="I2130" t="s">
        <v>1709</v>
      </c>
      <c r="J2130" s="99">
        <v>1.9307899999999999E-5</v>
      </c>
      <c r="K2130" t="s">
        <v>2856</v>
      </c>
      <c r="L2130" t="e">
        <v>#N/A</v>
      </c>
      <c r="M2130" t="e">
        <f t="shared" si="33"/>
        <v>#N/A</v>
      </c>
    </row>
    <row r="2131" spans="1:13" x14ac:dyDescent="0.25">
      <c r="A2131">
        <v>3</v>
      </c>
      <c r="B2131" t="s">
        <v>2707</v>
      </c>
      <c r="C2131" t="s">
        <v>2715</v>
      </c>
      <c r="D2131" t="s">
        <v>2388</v>
      </c>
      <c r="E2131" t="s">
        <v>2308</v>
      </c>
      <c r="G2131" t="s">
        <v>2717</v>
      </c>
      <c r="H2131" t="s">
        <v>170</v>
      </c>
      <c r="I2131" t="s">
        <v>1705</v>
      </c>
      <c r="J2131" s="99">
        <v>1.10609469E-2</v>
      </c>
      <c r="K2131" t="s">
        <v>2857</v>
      </c>
      <c r="L2131" t="e">
        <v>#N/A</v>
      </c>
      <c r="M2131" t="e">
        <f t="shared" si="33"/>
        <v>#N/A</v>
      </c>
    </row>
    <row r="2132" spans="1:13" x14ac:dyDescent="0.25">
      <c r="A2132">
        <v>3</v>
      </c>
      <c r="B2132" t="s">
        <v>2707</v>
      </c>
      <c r="C2132" t="s">
        <v>2715</v>
      </c>
      <c r="D2132" t="s">
        <v>2388</v>
      </c>
      <c r="E2132" t="s">
        <v>2308</v>
      </c>
      <c r="G2132" t="s">
        <v>2717</v>
      </c>
      <c r="H2132" t="s">
        <v>170</v>
      </c>
      <c r="I2132" t="s">
        <v>1707</v>
      </c>
      <c r="J2132" s="99">
        <v>1.0741553399999999E-2</v>
      </c>
      <c r="K2132" t="s">
        <v>2857</v>
      </c>
      <c r="L2132" t="e">
        <v>#N/A</v>
      </c>
      <c r="M2132" t="e">
        <f t="shared" si="33"/>
        <v>#N/A</v>
      </c>
    </row>
    <row r="2133" spans="1:13" x14ac:dyDescent="0.25">
      <c r="A2133">
        <v>3</v>
      </c>
      <c r="B2133" t="s">
        <v>2707</v>
      </c>
      <c r="C2133" t="s">
        <v>2715</v>
      </c>
      <c r="D2133" t="s">
        <v>2388</v>
      </c>
      <c r="E2133" t="s">
        <v>2308</v>
      </c>
      <c r="G2133" t="s">
        <v>2717</v>
      </c>
      <c r="H2133" t="s">
        <v>170</v>
      </c>
      <c r="I2133" t="s">
        <v>1708</v>
      </c>
      <c r="J2133" s="99">
        <v>2.9866160000000002E-4</v>
      </c>
      <c r="K2133" t="s">
        <v>2857</v>
      </c>
      <c r="L2133" t="e">
        <v>#N/A</v>
      </c>
      <c r="M2133" t="e">
        <f t="shared" si="33"/>
        <v>#N/A</v>
      </c>
    </row>
    <row r="2134" spans="1:13" x14ac:dyDescent="0.25">
      <c r="A2134">
        <v>3</v>
      </c>
      <c r="B2134" t="s">
        <v>2707</v>
      </c>
      <c r="C2134" t="s">
        <v>2715</v>
      </c>
      <c r="D2134" t="s">
        <v>2388</v>
      </c>
      <c r="E2134" t="s">
        <v>2308</v>
      </c>
      <c r="G2134" t="s">
        <v>2717</v>
      </c>
      <c r="H2134" t="s">
        <v>170</v>
      </c>
      <c r="I2134" t="s">
        <v>1709</v>
      </c>
      <c r="J2134" s="99">
        <v>2.07318E-5</v>
      </c>
      <c r="K2134" t="s">
        <v>2857</v>
      </c>
      <c r="L2134" t="e">
        <v>#N/A</v>
      </c>
      <c r="M2134" t="e">
        <f t="shared" si="33"/>
        <v>#N/A</v>
      </c>
    </row>
    <row r="2135" spans="1:13" x14ac:dyDescent="0.25">
      <c r="A2135">
        <v>3</v>
      </c>
      <c r="B2135" t="s">
        <v>2707</v>
      </c>
      <c r="C2135" t="s">
        <v>2715</v>
      </c>
      <c r="D2135" t="s">
        <v>2388</v>
      </c>
      <c r="E2135" t="s">
        <v>2308</v>
      </c>
      <c r="G2135" t="s">
        <v>2719</v>
      </c>
      <c r="H2135" t="s">
        <v>170</v>
      </c>
      <c r="I2135" t="s">
        <v>1705</v>
      </c>
      <c r="J2135" s="99">
        <v>1.25141604E-2</v>
      </c>
      <c r="K2135" t="s">
        <v>2858</v>
      </c>
      <c r="L2135" t="s">
        <v>1616</v>
      </c>
      <c r="M2135" t="str">
        <f t="shared" si="33"/>
        <v>CO₂-eFreight_NZ_2p-10_2000</v>
      </c>
    </row>
    <row r="2136" spans="1:13" x14ac:dyDescent="0.25">
      <c r="A2136">
        <v>3</v>
      </c>
      <c r="B2136" t="s">
        <v>2707</v>
      </c>
      <c r="C2136" t="s">
        <v>2715</v>
      </c>
      <c r="D2136" t="s">
        <v>2388</v>
      </c>
      <c r="E2136" t="s">
        <v>2308</v>
      </c>
      <c r="G2136" t="s">
        <v>2719</v>
      </c>
      <c r="H2136" t="s">
        <v>170</v>
      </c>
      <c r="I2136" t="s">
        <v>1707</v>
      </c>
      <c r="J2136" s="99">
        <v>1.2152804200000001E-2</v>
      </c>
      <c r="K2136" t="s">
        <v>2858</v>
      </c>
      <c r="L2136" t="s">
        <v>1616</v>
      </c>
      <c r="M2136" t="str">
        <f t="shared" si="33"/>
        <v>CO₂Freight_NZ_2p-10_2000</v>
      </c>
    </row>
    <row r="2137" spans="1:13" x14ac:dyDescent="0.25">
      <c r="A2137">
        <v>3</v>
      </c>
      <c r="B2137" t="s">
        <v>2707</v>
      </c>
      <c r="C2137" t="s">
        <v>2715</v>
      </c>
      <c r="D2137" t="s">
        <v>2388</v>
      </c>
      <c r="E2137" t="s">
        <v>2308</v>
      </c>
      <c r="G2137" t="s">
        <v>2719</v>
      </c>
      <c r="H2137" t="s">
        <v>170</v>
      </c>
      <c r="I2137" t="s">
        <v>1708</v>
      </c>
      <c r="J2137" s="99">
        <v>3.3790049999999998E-4</v>
      </c>
      <c r="K2137" t="s">
        <v>2858</v>
      </c>
      <c r="L2137" t="s">
        <v>1616</v>
      </c>
      <c r="M2137" t="str">
        <f t="shared" si="33"/>
        <v>CH₄Freight_NZ_2p-10_2000</v>
      </c>
    </row>
    <row r="2138" spans="1:13" x14ac:dyDescent="0.25">
      <c r="A2138">
        <v>3</v>
      </c>
      <c r="B2138" t="s">
        <v>2707</v>
      </c>
      <c r="C2138" t="s">
        <v>2715</v>
      </c>
      <c r="D2138" t="s">
        <v>2388</v>
      </c>
      <c r="E2138" t="s">
        <v>2308</v>
      </c>
      <c r="G2138" t="s">
        <v>2719</v>
      </c>
      <c r="H2138" t="s">
        <v>170</v>
      </c>
      <c r="I2138" t="s">
        <v>1709</v>
      </c>
      <c r="J2138" s="99">
        <v>2.34556E-5</v>
      </c>
      <c r="K2138" t="s">
        <v>2858</v>
      </c>
      <c r="L2138" t="s">
        <v>1616</v>
      </c>
      <c r="M2138" t="str">
        <f t="shared" si="33"/>
        <v>N₂OFreight_NZ_2p-10_2000</v>
      </c>
    </row>
    <row r="2139" spans="1:13" x14ac:dyDescent="0.25">
      <c r="A2139">
        <v>3</v>
      </c>
      <c r="B2139" t="s">
        <v>2707</v>
      </c>
      <c r="C2139" t="s">
        <v>2715</v>
      </c>
      <c r="D2139" t="s">
        <v>2388</v>
      </c>
      <c r="E2139" t="s">
        <v>2308</v>
      </c>
      <c r="G2139" t="s">
        <v>2721</v>
      </c>
      <c r="H2139" t="s">
        <v>170</v>
      </c>
      <c r="I2139" t="s">
        <v>1705</v>
      </c>
      <c r="J2139" s="99">
        <v>1.5412814400000001E-2</v>
      </c>
      <c r="K2139" t="s">
        <v>2859</v>
      </c>
      <c r="L2139" t="s">
        <v>1540</v>
      </c>
      <c r="M2139" t="str">
        <f t="shared" si="33"/>
        <v>CO₂-eFreight_NZ_2p-10_3000</v>
      </c>
    </row>
    <row r="2140" spans="1:13" x14ac:dyDescent="0.25">
      <c r="A2140">
        <v>3</v>
      </c>
      <c r="B2140" t="s">
        <v>2707</v>
      </c>
      <c r="C2140" t="s">
        <v>2715</v>
      </c>
      <c r="D2140" t="s">
        <v>2388</v>
      </c>
      <c r="E2140" t="s">
        <v>2308</v>
      </c>
      <c r="G2140" t="s">
        <v>2721</v>
      </c>
      <c r="H2140" t="s">
        <v>170</v>
      </c>
      <c r="I2140" t="s">
        <v>1707</v>
      </c>
      <c r="J2140" s="99">
        <v>1.49677574E-2</v>
      </c>
      <c r="K2140" t="s">
        <v>2859</v>
      </c>
      <c r="L2140" t="s">
        <v>1540</v>
      </c>
      <c r="M2140" t="str">
        <f t="shared" si="33"/>
        <v>CO₂Freight_NZ_2p-10_3000</v>
      </c>
    </row>
    <row r="2141" spans="1:13" x14ac:dyDescent="0.25">
      <c r="A2141">
        <v>3</v>
      </c>
      <c r="B2141" t="s">
        <v>2707</v>
      </c>
      <c r="C2141" t="s">
        <v>2715</v>
      </c>
      <c r="D2141" t="s">
        <v>2388</v>
      </c>
      <c r="E2141" t="s">
        <v>2308</v>
      </c>
      <c r="G2141" t="s">
        <v>2721</v>
      </c>
      <c r="H2141" t="s">
        <v>170</v>
      </c>
      <c r="I2141" t="s">
        <v>1708</v>
      </c>
      <c r="J2141" s="99">
        <v>4.1616830000000001E-4</v>
      </c>
      <c r="K2141" t="s">
        <v>2859</v>
      </c>
      <c r="L2141" t="s">
        <v>1540</v>
      </c>
      <c r="M2141" t="str">
        <f t="shared" si="33"/>
        <v>CH₄Freight_NZ_2p-10_3000</v>
      </c>
    </row>
    <row r="2142" spans="1:13" x14ac:dyDescent="0.25">
      <c r="A2142">
        <v>3</v>
      </c>
      <c r="B2142" t="s">
        <v>2707</v>
      </c>
      <c r="C2142" t="s">
        <v>2715</v>
      </c>
      <c r="D2142" t="s">
        <v>2388</v>
      </c>
      <c r="E2142" t="s">
        <v>2308</v>
      </c>
      <c r="G2142" t="s">
        <v>2721</v>
      </c>
      <c r="H2142" t="s">
        <v>170</v>
      </c>
      <c r="I2142" t="s">
        <v>1709</v>
      </c>
      <c r="J2142" s="99">
        <v>2.88887E-5</v>
      </c>
      <c r="K2142" t="s">
        <v>2859</v>
      </c>
      <c r="L2142" t="s">
        <v>1540</v>
      </c>
      <c r="M2142" t="str">
        <f t="shared" si="33"/>
        <v>N₂OFreight_NZ_2p-10_3000</v>
      </c>
    </row>
    <row r="2143" spans="1:13" x14ac:dyDescent="0.25">
      <c r="A2143">
        <v>3</v>
      </c>
      <c r="B2143" t="s">
        <v>2707</v>
      </c>
      <c r="C2143" t="s">
        <v>2715</v>
      </c>
      <c r="D2143" t="s">
        <v>2388</v>
      </c>
      <c r="E2143" t="s">
        <v>2308</v>
      </c>
      <c r="G2143" t="s">
        <v>2255</v>
      </c>
      <c r="H2143" t="s">
        <v>170</v>
      </c>
      <c r="I2143" t="s">
        <v>1705</v>
      </c>
      <c r="J2143" s="99">
        <v>1.80166309E-2</v>
      </c>
      <c r="K2143" t="s">
        <v>2860</v>
      </c>
      <c r="L2143" t="e">
        <v>#N/A</v>
      </c>
      <c r="M2143" t="e">
        <f t="shared" si="33"/>
        <v>#N/A</v>
      </c>
    </row>
    <row r="2144" spans="1:13" x14ac:dyDescent="0.25">
      <c r="A2144">
        <v>3</v>
      </c>
      <c r="B2144" t="s">
        <v>2707</v>
      </c>
      <c r="C2144" t="s">
        <v>2715</v>
      </c>
      <c r="D2144" t="s">
        <v>2388</v>
      </c>
      <c r="E2144" t="s">
        <v>2308</v>
      </c>
      <c r="G2144" t="s">
        <v>2255</v>
      </c>
      <c r="H2144" t="s">
        <v>170</v>
      </c>
      <c r="I2144" t="s">
        <v>1707</v>
      </c>
      <c r="J2144" s="99">
        <v>1.74963866E-2</v>
      </c>
      <c r="K2144" t="s">
        <v>2860</v>
      </c>
      <c r="L2144" t="e">
        <v>#N/A</v>
      </c>
      <c r="M2144" t="e">
        <f t="shared" si="33"/>
        <v>#N/A</v>
      </c>
    </row>
    <row r="2145" spans="1:13" x14ac:dyDescent="0.25">
      <c r="A2145">
        <v>3</v>
      </c>
      <c r="B2145" t="s">
        <v>2707</v>
      </c>
      <c r="C2145" t="s">
        <v>2715</v>
      </c>
      <c r="D2145" t="s">
        <v>2388</v>
      </c>
      <c r="E2145" t="s">
        <v>2308</v>
      </c>
      <c r="G2145" t="s">
        <v>2255</v>
      </c>
      <c r="H2145" t="s">
        <v>170</v>
      </c>
      <c r="I2145" t="s">
        <v>1708</v>
      </c>
      <c r="J2145" s="99">
        <v>4.8647509999999997E-4</v>
      </c>
      <c r="K2145" t="s">
        <v>2860</v>
      </c>
      <c r="L2145" t="e">
        <v>#N/A</v>
      </c>
      <c r="M2145" t="e">
        <f t="shared" si="33"/>
        <v>#N/A</v>
      </c>
    </row>
    <row r="2146" spans="1:13" x14ac:dyDescent="0.25">
      <c r="A2146">
        <v>3</v>
      </c>
      <c r="B2146" t="s">
        <v>2707</v>
      </c>
      <c r="C2146" t="s">
        <v>2715</v>
      </c>
      <c r="D2146" t="s">
        <v>2388</v>
      </c>
      <c r="E2146" t="s">
        <v>2308</v>
      </c>
      <c r="G2146" t="s">
        <v>2255</v>
      </c>
      <c r="H2146" t="s">
        <v>170</v>
      </c>
      <c r="I2146" t="s">
        <v>1709</v>
      </c>
      <c r="J2146" s="99">
        <v>3.3769100000000002E-5</v>
      </c>
      <c r="K2146" t="s">
        <v>2860</v>
      </c>
      <c r="L2146" t="e">
        <v>#N/A</v>
      </c>
      <c r="M2146" t="e">
        <f t="shared" si="33"/>
        <v>#N/A</v>
      </c>
    </row>
    <row r="2147" spans="1:13" x14ac:dyDescent="0.25">
      <c r="A2147">
        <v>3</v>
      </c>
      <c r="B2147" t="s">
        <v>2707</v>
      </c>
      <c r="C2147" t="s">
        <v>2715</v>
      </c>
      <c r="D2147" t="s">
        <v>2388</v>
      </c>
      <c r="E2147" t="s">
        <v>2314</v>
      </c>
      <c r="G2147" t="s">
        <v>2247</v>
      </c>
      <c r="H2147" t="s">
        <v>170</v>
      </c>
      <c r="I2147" t="s">
        <v>1705</v>
      </c>
      <c r="J2147" s="99">
        <v>8.4401043699999997E-2</v>
      </c>
      <c r="K2147" t="s">
        <v>2861</v>
      </c>
      <c r="L2147" t="e">
        <v>#N/A</v>
      </c>
      <c r="M2147" t="e">
        <f t="shared" si="33"/>
        <v>#N/A</v>
      </c>
    </row>
    <row r="2148" spans="1:13" x14ac:dyDescent="0.25">
      <c r="A2148">
        <v>3</v>
      </c>
      <c r="B2148" t="s">
        <v>2707</v>
      </c>
      <c r="C2148" t="s">
        <v>2715</v>
      </c>
      <c r="D2148" t="s">
        <v>2388</v>
      </c>
      <c r="E2148" t="s">
        <v>2314</v>
      </c>
      <c r="G2148" t="s">
        <v>2247</v>
      </c>
      <c r="H2148" t="s">
        <v>170</v>
      </c>
      <c r="I2148" t="s">
        <v>1707</v>
      </c>
      <c r="J2148" s="99">
        <v>8.3097537799999996E-2</v>
      </c>
      <c r="K2148" t="s">
        <v>2861</v>
      </c>
      <c r="L2148" t="e">
        <v>#N/A</v>
      </c>
      <c r="M2148" t="e">
        <f t="shared" si="33"/>
        <v>#N/A</v>
      </c>
    </row>
    <row r="2149" spans="1:13" x14ac:dyDescent="0.25">
      <c r="A2149">
        <v>3</v>
      </c>
      <c r="B2149" t="s">
        <v>2707</v>
      </c>
      <c r="C2149" t="s">
        <v>2715</v>
      </c>
      <c r="D2149" t="s">
        <v>2388</v>
      </c>
      <c r="E2149" t="s">
        <v>2314</v>
      </c>
      <c r="G2149" t="s">
        <v>2247</v>
      </c>
      <c r="H2149" t="s">
        <v>170</v>
      </c>
      <c r="I2149" t="s">
        <v>1708</v>
      </c>
      <c r="J2149" s="99">
        <v>1.245671E-4</v>
      </c>
      <c r="K2149" t="s">
        <v>2861</v>
      </c>
      <c r="L2149" t="e">
        <v>#N/A</v>
      </c>
      <c r="M2149" t="e">
        <f t="shared" si="33"/>
        <v>#N/A</v>
      </c>
    </row>
    <row r="2150" spans="1:13" x14ac:dyDescent="0.25">
      <c r="A2150">
        <v>3</v>
      </c>
      <c r="B2150" t="s">
        <v>2707</v>
      </c>
      <c r="C2150" t="s">
        <v>2715</v>
      </c>
      <c r="D2150" t="s">
        <v>2388</v>
      </c>
      <c r="E2150" t="s">
        <v>2314</v>
      </c>
      <c r="G2150" t="s">
        <v>2247</v>
      </c>
      <c r="H2150" t="s">
        <v>170</v>
      </c>
      <c r="I2150" t="s">
        <v>1709</v>
      </c>
      <c r="J2150" s="99">
        <v>1.1789388000000001E-3</v>
      </c>
      <c r="K2150" t="s">
        <v>2861</v>
      </c>
      <c r="L2150" t="e">
        <v>#N/A</v>
      </c>
      <c r="M2150" t="e">
        <f t="shared" si="33"/>
        <v>#N/A</v>
      </c>
    </row>
    <row r="2151" spans="1:13" x14ac:dyDescent="0.25">
      <c r="A2151">
        <v>3</v>
      </c>
      <c r="B2151" t="s">
        <v>2707</v>
      </c>
      <c r="C2151" t="s">
        <v>2715</v>
      </c>
      <c r="D2151" t="s">
        <v>2388</v>
      </c>
      <c r="E2151" t="s">
        <v>2314</v>
      </c>
      <c r="G2151" t="s">
        <v>2717</v>
      </c>
      <c r="H2151" t="s">
        <v>170</v>
      </c>
      <c r="I2151" t="s">
        <v>1705</v>
      </c>
      <c r="J2151" s="99">
        <v>8.1220288400000007E-2</v>
      </c>
      <c r="K2151" t="s">
        <v>2862</v>
      </c>
      <c r="L2151" t="e">
        <v>#N/A</v>
      </c>
      <c r="M2151" t="e">
        <f t="shared" si="33"/>
        <v>#N/A</v>
      </c>
    </row>
    <row r="2152" spans="1:13" x14ac:dyDescent="0.25">
      <c r="A2152">
        <v>3</v>
      </c>
      <c r="B2152" t="s">
        <v>2707</v>
      </c>
      <c r="C2152" t="s">
        <v>2715</v>
      </c>
      <c r="D2152" t="s">
        <v>2388</v>
      </c>
      <c r="E2152" t="s">
        <v>2314</v>
      </c>
      <c r="G2152" t="s">
        <v>2717</v>
      </c>
      <c r="H2152" t="s">
        <v>170</v>
      </c>
      <c r="I2152" t="s">
        <v>1707</v>
      </c>
      <c r="J2152" s="99">
        <v>7.9965906599999997E-2</v>
      </c>
      <c r="K2152" t="s">
        <v>2862</v>
      </c>
      <c r="L2152" t="e">
        <v>#N/A</v>
      </c>
      <c r="M2152" t="e">
        <f t="shared" si="33"/>
        <v>#N/A</v>
      </c>
    </row>
    <row r="2153" spans="1:13" x14ac:dyDescent="0.25">
      <c r="A2153">
        <v>3</v>
      </c>
      <c r="B2153" t="s">
        <v>2707</v>
      </c>
      <c r="C2153" t="s">
        <v>2715</v>
      </c>
      <c r="D2153" t="s">
        <v>2388</v>
      </c>
      <c r="E2153" t="s">
        <v>2314</v>
      </c>
      <c r="G2153" t="s">
        <v>2717</v>
      </c>
      <c r="H2153" t="s">
        <v>170</v>
      </c>
      <c r="I2153" t="s">
        <v>1708</v>
      </c>
      <c r="J2153" s="99">
        <v>1.198727E-4</v>
      </c>
      <c r="K2153" t="s">
        <v>2862</v>
      </c>
      <c r="L2153" t="e">
        <v>#N/A</v>
      </c>
      <c r="M2153" t="e">
        <f t="shared" si="33"/>
        <v>#N/A</v>
      </c>
    </row>
    <row r="2154" spans="1:13" x14ac:dyDescent="0.25">
      <c r="A2154">
        <v>3</v>
      </c>
      <c r="B2154" t="s">
        <v>2707</v>
      </c>
      <c r="C2154" t="s">
        <v>2715</v>
      </c>
      <c r="D2154" t="s">
        <v>2388</v>
      </c>
      <c r="E2154" t="s">
        <v>2314</v>
      </c>
      <c r="G2154" t="s">
        <v>2717</v>
      </c>
      <c r="H2154" t="s">
        <v>170</v>
      </c>
      <c r="I2154" t="s">
        <v>1709</v>
      </c>
      <c r="J2154" s="99">
        <v>1.1345090999999999E-3</v>
      </c>
      <c r="K2154" t="s">
        <v>2862</v>
      </c>
      <c r="L2154" t="e">
        <v>#N/A</v>
      </c>
      <c r="M2154" t="e">
        <f t="shared" si="33"/>
        <v>#N/A</v>
      </c>
    </row>
    <row r="2155" spans="1:13" x14ac:dyDescent="0.25">
      <c r="A2155">
        <v>3</v>
      </c>
      <c r="B2155" t="s">
        <v>2707</v>
      </c>
      <c r="C2155" t="s">
        <v>2715</v>
      </c>
      <c r="D2155" t="s">
        <v>2388</v>
      </c>
      <c r="E2155" t="s">
        <v>2314</v>
      </c>
      <c r="G2155" t="s">
        <v>2719</v>
      </c>
      <c r="H2155" t="s">
        <v>170</v>
      </c>
      <c r="I2155" t="s">
        <v>1705</v>
      </c>
      <c r="J2155" s="99">
        <v>0.1081219799</v>
      </c>
      <c r="K2155" t="s">
        <v>2863</v>
      </c>
      <c r="L2155" t="s">
        <v>1616</v>
      </c>
      <c r="M2155" t="str">
        <f t="shared" si="33"/>
        <v>CO₂-eFreight_NZ_2p-10_2000</v>
      </c>
    </row>
    <row r="2156" spans="1:13" x14ac:dyDescent="0.25">
      <c r="A2156">
        <v>3</v>
      </c>
      <c r="B2156" t="s">
        <v>2707</v>
      </c>
      <c r="C2156" t="s">
        <v>2715</v>
      </c>
      <c r="D2156" t="s">
        <v>2388</v>
      </c>
      <c r="E2156" t="s">
        <v>2314</v>
      </c>
      <c r="G2156" t="s">
        <v>2719</v>
      </c>
      <c r="H2156" t="s">
        <v>170</v>
      </c>
      <c r="I2156" t="s">
        <v>1707</v>
      </c>
      <c r="J2156" s="99">
        <v>0.1064521232</v>
      </c>
      <c r="K2156" t="s">
        <v>2863</v>
      </c>
      <c r="L2156" t="s">
        <v>1616</v>
      </c>
      <c r="M2156" t="str">
        <f t="shared" si="33"/>
        <v>CO₂Freight_NZ_2p-10_2000</v>
      </c>
    </row>
    <row r="2157" spans="1:13" x14ac:dyDescent="0.25">
      <c r="A2157">
        <v>3</v>
      </c>
      <c r="B2157" t="s">
        <v>2707</v>
      </c>
      <c r="C2157" t="s">
        <v>2715</v>
      </c>
      <c r="D2157" t="s">
        <v>2388</v>
      </c>
      <c r="E2157" t="s">
        <v>2314</v>
      </c>
      <c r="G2157" t="s">
        <v>2719</v>
      </c>
      <c r="H2157" t="s">
        <v>170</v>
      </c>
      <c r="I2157" t="s">
        <v>1708</v>
      </c>
      <c r="J2157" s="99">
        <v>1.595767E-4</v>
      </c>
      <c r="K2157" t="s">
        <v>2863</v>
      </c>
      <c r="L2157" t="s">
        <v>1616</v>
      </c>
      <c r="M2157" t="str">
        <f t="shared" si="33"/>
        <v>CH₄Freight_NZ_2p-10_2000</v>
      </c>
    </row>
    <row r="2158" spans="1:13" x14ac:dyDescent="0.25">
      <c r="A2158">
        <v>3</v>
      </c>
      <c r="B2158" t="s">
        <v>2707</v>
      </c>
      <c r="C2158" t="s">
        <v>2715</v>
      </c>
      <c r="D2158" t="s">
        <v>2388</v>
      </c>
      <c r="E2158" t="s">
        <v>2314</v>
      </c>
      <c r="G2158" t="s">
        <v>2719</v>
      </c>
      <c r="H2158" t="s">
        <v>170</v>
      </c>
      <c r="I2158" t="s">
        <v>1709</v>
      </c>
      <c r="J2158" s="99">
        <v>1.5102799000000001E-3</v>
      </c>
      <c r="K2158" t="s">
        <v>2863</v>
      </c>
      <c r="L2158" t="s">
        <v>1616</v>
      </c>
      <c r="M2158" t="str">
        <f t="shared" si="33"/>
        <v>N₂OFreight_NZ_2p-10_2000</v>
      </c>
    </row>
    <row r="2159" spans="1:13" x14ac:dyDescent="0.25">
      <c r="A2159">
        <v>3</v>
      </c>
      <c r="B2159" t="s">
        <v>2707</v>
      </c>
      <c r="C2159" t="s">
        <v>2715</v>
      </c>
      <c r="D2159" t="s">
        <v>2388</v>
      </c>
      <c r="E2159" t="s">
        <v>2314</v>
      </c>
      <c r="G2159" t="s">
        <v>2721</v>
      </c>
      <c r="H2159" t="s">
        <v>170</v>
      </c>
      <c r="I2159" t="s">
        <v>1705</v>
      </c>
      <c r="J2159" s="99">
        <v>0.1159345384</v>
      </c>
      <c r="K2159" t="s">
        <v>2864</v>
      </c>
      <c r="L2159" t="s">
        <v>1540</v>
      </c>
      <c r="M2159" t="str">
        <f t="shared" si="33"/>
        <v>CO₂-eFreight_NZ_2p-10_3000</v>
      </c>
    </row>
    <row r="2160" spans="1:13" x14ac:dyDescent="0.25">
      <c r="A2160">
        <v>3</v>
      </c>
      <c r="B2160" t="s">
        <v>2707</v>
      </c>
      <c r="C2160" t="s">
        <v>2715</v>
      </c>
      <c r="D2160" t="s">
        <v>2388</v>
      </c>
      <c r="E2160" t="s">
        <v>2314</v>
      </c>
      <c r="G2160" t="s">
        <v>2721</v>
      </c>
      <c r="H2160" t="s">
        <v>170</v>
      </c>
      <c r="I2160" t="s">
        <v>1707</v>
      </c>
      <c r="J2160" s="99">
        <v>0.114144023</v>
      </c>
      <c r="K2160" t="s">
        <v>2864</v>
      </c>
      <c r="L2160" t="s">
        <v>1540</v>
      </c>
      <c r="M2160" t="str">
        <f t="shared" si="33"/>
        <v>CO₂Freight_NZ_2p-10_3000</v>
      </c>
    </row>
    <row r="2161" spans="1:13" x14ac:dyDescent="0.25">
      <c r="A2161">
        <v>3</v>
      </c>
      <c r="B2161" t="s">
        <v>2707</v>
      </c>
      <c r="C2161" t="s">
        <v>2715</v>
      </c>
      <c r="D2161" t="s">
        <v>2388</v>
      </c>
      <c r="E2161" t="s">
        <v>2314</v>
      </c>
      <c r="G2161" t="s">
        <v>2721</v>
      </c>
      <c r="H2161" t="s">
        <v>170</v>
      </c>
      <c r="I2161" t="s">
        <v>1708</v>
      </c>
      <c r="J2161" s="99">
        <v>1.7110730000000001E-4</v>
      </c>
      <c r="K2161" t="s">
        <v>2864</v>
      </c>
      <c r="L2161" t="s">
        <v>1540</v>
      </c>
      <c r="M2161" t="str">
        <f t="shared" si="33"/>
        <v>CH₄Freight_NZ_2p-10_3000</v>
      </c>
    </row>
    <row r="2162" spans="1:13" x14ac:dyDescent="0.25">
      <c r="A2162">
        <v>3</v>
      </c>
      <c r="B2162" t="s">
        <v>2707</v>
      </c>
      <c r="C2162" t="s">
        <v>2715</v>
      </c>
      <c r="D2162" t="s">
        <v>2388</v>
      </c>
      <c r="E2162" t="s">
        <v>2314</v>
      </c>
      <c r="G2162" t="s">
        <v>2721</v>
      </c>
      <c r="H2162" t="s">
        <v>170</v>
      </c>
      <c r="I2162" t="s">
        <v>1709</v>
      </c>
      <c r="J2162" s="99">
        <v>1.6194079999999999E-3</v>
      </c>
      <c r="K2162" t="s">
        <v>2864</v>
      </c>
      <c r="L2162" t="s">
        <v>1540</v>
      </c>
      <c r="M2162" t="str">
        <f t="shared" si="33"/>
        <v>N₂OFreight_NZ_2p-10_3000</v>
      </c>
    </row>
    <row r="2163" spans="1:13" x14ac:dyDescent="0.25">
      <c r="A2163">
        <v>3</v>
      </c>
      <c r="B2163" t="s">
        <v>2707</v>
      </c>
      <c r="C2163" t="s">
        <v>2715</v>
      </c>
      <c r="D2163" t="s">
        <v>2388</v>
      </c>
      <c r="E2163" t="s">
        <v>2314</v>
      </c>
      <c r="G2163" t="s">
        <v>2255</v>
      </c>
      <c r="H2163" t="s">
        <v>170</v>
      </c>
      <c r="I2163" t="s">
        <v>1705</v>
      </c>
      <c r="J2163" s="99">
        <v>0.1173935513</v>
      </c>
      <c r="K2163" t="s">
        <v>2865</v>
      </c>
      <c r="L2163" t="e">
        <v>#N/A</v>
      </c>
      <c r="M2163" t="e">
        <f t="shared" si="33"/>
        <v>#N/A</v>
      </c>
    </row>
    <row r="2164" spans="1:13" x14ac:dyDescent="0.25">
      <c r="A2164">
        <v>3</v>
      </c>
      <c r="B2164" t="s">
        <v>2707</v>
      </c>
      <c r="C2164" t="s">
        <v>2715</v>
      </c>
      <c r="D2164" t="s">
        <v>2388</v>
      </c>
      <c r="E2164" t="s">
        <v>2314</v>
      </c>
      <c r="G2164" t="s">
        <v>2255</v>
      </c>
      <c r="H2164" t="s">
        <v>170</v>
      </c>
      <c r="I2164" t="s">
        <v>1707</v>
      </c>
      <c r="J2164" s="99">
        <v>0.1155805027</v>
      </c>
      <c r="K2164" t="s">
        <v>2865</v>
      </c>
      <c r="L2164" t="e">
        <v>#N/A</v>
      </c>
      <c r="M2164" t="e">
        <f t="shared" si="33"/>
        <v>#N/A</v>
      </c>
    </row>
    <row r="2165" spans="1:13" x14ac:dyDescent="0.25">
      <c r="A2165">
        <v>3</v>
      </c>
      <c r="B2165" t="s">
        <v>2707</v>
      </c>
      <c r="C2165" t="s">
        <v>2715</v>
      </c>
      <c r="D2165" t="s">
        <v>2388</v>
      </c>
      <c r="E2165" t="s">
        <v>2314</v>
      </c>
      <c r="G2165" t="s">
        <v>2255</v>
      </c>
      <c r="H2165" t="s">
        <v>170</v>
      </c>
      <c r="I2165" t="s">
        <v>1708</v>
      </c>
      <c r="J2165" s="99">
        <v>1.7326059999999999E-4</v>
      </c>
      <c r="K2165" t="s">
        <v>2865</v>
      </c>
      <c r="L2165" t="e">
        <v>#N/A</v>
      </c>
      <c r="M2165" t="e">
        <f t="shared" si="33"/>
        <v>#N/A</v>
      </c>
    </row>
    <row r="2166" spans="1:13" x14ac:dyDescent="0.25">
      <c r="A2166">
        <v>3</v>
      </c>
      <c r="B2166" t="s">
        <v>2707</v>
      </c>
      <c r="C2166" t="s">
        <v>2715</v>
      </c>
      <c r="D2166" t="s">
        <v>2388</v>
      </c>
      <c r="E2166" t="s">
        <v>2314</v>
      </c>
      <c r="G2166" t="s">
        <v>2255</v>
      </c>
      <c r="H2166" t="s">
        <v>170</v>
      </c>
      <c r="I2166" t="s">
        <v>1709</v>
      </c>
      <c r="J2166" s="99">
        <v>1.6397880000000001E-3</v>
      </c>
      <c r="K2166" t="s">
        <v>2865</v>
      </c>
      <c r="L2166" t="e">
        <v>#N/A</v>
      </c>
      <c r="M2166" t="e">
        <f t="shared" si="33"/>
        <v>#N/A</v>
      </c>
    </row>
    <row r="2167" spans="1:13" x14ac:dyDescent="0.25">
      <c r="A2167">
        <v>3</v>
      </c>
      <c r="B2167" t="s">
        <v>2707</v>
      </c>
      <c r="C2167" t="s">
        <v>2715</v>
      </c>
      <c r="D2167" t="s">
        <v>2388</v>
      </c>
      <c r="E2167" t="s">
        <v>2320</v>
      </c>
      <c r="G2167" t="s">
        <v>2247</v>
      </c>
      <c r="H2167" t="s">
        <v>170</v>
      </c>
      <c r="I2167" t="s">
        <v>1705</v>
      </c>
      <c r="J2167" s="99">
        <v>1.0448925E-2</v>
      </c>
      <c r="K2167" t="s">
        <v>2866</v>
      </c>
      <c r="L2167" t="e">
        <v>#N/A</v>
      </c>
      <c r="M2167" t="e">
        <f t="shared" si="33"/>
        <v>#N/A</v>
      </c>
    </row>
    <row r="2168" spans="1:13" x14ac:dyDescent="0.25">
      <c r="A2168">
        <v>3</v>
      </c>
      <c r="B2168" t="s">
        <v>2707</v>
      </c>
      <c r="C2168" t="s">
        <v>2715</v>
      </c>
      <c r="D2168" t="s">
        <v>2388</v>
      </c>
      <c r="E2168" t="s">
        <v>2320</v>
      </c>
      <c r="G2168" t="s">
        <v>2247</v>
      </c>
      <c r="H2168" t="s">
        <v>170</v>
      </c>
      <c r="I2168" t="s">
        <v>1707</v>
      </c>
      <c r="J2168" s="99">
        <v>1.0147204199999999E-2</v>
      </c>
      <c r="K2168" t="s">
        <v>2866</v>
      </c>
      <c r="L2168" t="e">
        <v>#N/A</v>
      </c>
      <c r="M2168" t="e">
        <f t="shared" si="33"/>
        <v>#N/A</v>
      </c>
    </row>
    <row r="2169" spans="1:13" x14ac:dyDescent="0.25">
      <c r="A2169">
        <v>3</v>
      </c>
      <c r="B2169" t="s">
        <v>2707</v>
      </c>
      <c r="C2169" t="s">
        <v>2715</v>
      </c>
      <c r="D2169" t="s">
        <v>2388</v>
      </c>
      <c r="E2169" t="s">
        <v>2320</v>
      </c>
      <c r="G2169" t="s">
        <v>2247</v>
      </c>
      <c r="H2169" t="s">
        <v>170</v>
      </c>
      <c r="I2169" t="s">
        <v>1708</v>
      </c>
      <c r="J2169" s="99">
        <v>2.8213609999999998E-4</v>
      </c>
      <c r="K2169" t="s">
        <v>2866</v>
      </c>
      <c r="L2169" t="e">
        <v>#N/A</v>
      </c>
      <c r="M2169" t="e">
        <f t="shared" si="33"/>
        <v>#N/A</v>
      </c>
    </row>
    <row r="2170" spans="1:13" x14ac:dyDescent="0.25">
      <c r="A2170">
        <v>3</v>
      </c>
      <c r="B2170" t="s">
        <v>2707</v>
      </c>
      <c r="C2170" t="s">
        <v>2715</v>
      </c>
      <c r="D2170" t="s">
        <v>2388</v>
      </c>
      <c r="E2170" t="s">
        <v>2320</v>
      </c>
      <c r="G2170" t="s">
        <v>2247</v>
      </c>
      <c r="H2170" t="s">
        <v>170</v>
      </c>
      <c r="I2170" t="s">
        <v>1709</v>
      </c>
      <c r="J2170" s="99">
        <v>1.9584699999999999E-5</v>
      </c>
      <c r="K2170" t="s">
        <v>2866</v>
      </c>
      <c r="L2170" t="e">
        <v>#N/A</v>
      </c>
      <c r="M2170" t="e">
        <f t="shared" si="33"/>
        <v>#N/A</v>
      </c>
    </row>
    <row r="2171" spans="1:13" x14ac:dyDescent="0.25">
      <c r="A2171">
        <v>3</v>
      </c>
      <c r="B2171" t="s">
        <v>2707</v>
      </c>
      <c r="C2171" t="s">
        <v>2715</v>
      </c>
      <c r="D2171" t="s">
        <v>2388</v>
      </c>
      <c r="E2171" t="s">
        <v>2320</v>
      </c>
      <c r="G2171" t="s">
        <v>2717</v>
      </c>
      <c r="H2171" t="s">
        <v>170</v>
      </c>
      <c r="I2171" t="s">
        <v>1705</v>
      </c>
      <c r="J2171" s="99">
        <v>1.0035845599999999E-2</v>
      </c>
      <c r="K2171" t="s">
        <v>2867</v>
      </c>
      <c r="L2171" t="e">
        <v>#N/A</v>
      </c>
      <c r="M2171" t="e">
        <f t="shared" si="33"/>
        <v>#N/A</v>
      </c>
    </row>
    <row r="2172" spans="1:13" x14ac:dyDescent="0.25">
      <c r="A2172">
        <v>3</v>
      </c>
      <c r="B2172" t="s">
        <v>2707</v>
      </c>
      <c r="C2172" t="s">
        <v>2715</v>
      </c>
      <c r="D2172" t="s">
        <v>2388</v>
      </c>
      <c r="E2172" t="s">
        <v>2320</v>
      </c>
      <c r="G2172" t="s">
        <v>2717</v>
      </c>
      <c r="H2172" t="s">
        <v>170</v>
      </c>
      <c r="I2172" t="s">
        <v>1707</v>
      </c>
      <c r="J2172" s="99">
        <v>9.7460528000000001E-3</v>
      </c>
      <c r="K2172" t="s">
        <v>2867</v>
      </c>
      <c r="L2172" t="e">
        <v>#N/A</v>
      </c>
      <c r="M2172" t="e">
        <f t="shared" si="33"/>
        <v>#N/A</v>
      </c>
    </row>
    <row r="2173" spans="1:13" x14ac:dyDescent="0.25">
      <c r="A2173">
        <v>3</v>
      </c>
      <c r="B2173" t="s">
        <v>2707</v>
      </c>
      <c r="C2173" t="s">
        <v>2715</v>
      </c>
      <c r="D2173" t="s">
        <v>2388</v>
      </c>
      <c r="E2173" t="s">
        <v>2320</v>
      </c>
      <c r="G2173" t="s">
        <v>2717</v>
      </c>
      <c r="H2173" t="s">
        <v>170</v>
      </c>
      <c r="I2173" t="s">
        <v>1708</v>
      </c>
      <c r="J2173" s="99">
        <v>2.7098239999999999E-4</v>
      </c>
      <c r="K2173" t="s">
        <v>2867</v>
      </c>
      <c r="L2173" t="e">
        <v>#N/A</v>
      </c>
      <c r="M2173" t="e">
        <f t="shared" si="33"/>
        <v>#N/A</v>
      </c>
    </row>
    <row r="2174" spans="1:13" x14ac:dyDescent="0.25">
      <c r="A2174">
        <v>3</v>
      </c>
      <c r="B2174" t="s">
        <v>2707</v>
      </c>
      <c r="C2174" t="s">
        <v>2715</v>
      </c>
      <c r="D2174" t="s">
        <v>2388</v>
      </c>
      <c r="E2174" t="s">
        <v>2320</v>
      </c>
      <c r="G2174" t="s">
        <v>2717</v>
      </c>
      <c r="H2174" t="s">
        <v>170</v>
      </c>
      <c r="I2174" t="s">
        <v>1709</v>
      </c>
      <c r="J2174" s="99">
        <v>1.8810499999999999E-5</v>
      </c>
      <c r="K2174" t="s">
        <v>2867</v>
      </c>
      <c r="L2174" t="e">
        <v>#N/A</v>
      </c>
      <c r="M2174" t="e">
        <f t="shared" si="33"/>
        <v>#N/A</v>
      </c>
    </row>
    <row r="2175" spans="1:13" x14ac:dyDescent="0.25">
      <c r="A2175">
        <v>3</v>
      </c>
      <c r="B2175" t="s">
        <v>2707</v>
      </c>
      <c r="C2175" t="s">
        <v>2715</v>
      </c>
      <c r="D2175" t="s">
        <v>2388</v>
      </c>
      <c r="E2175" t="s">
        <v>2320</v>
      </c>
      <c r="G2175" t="s">
        <v>2719</v>
      </c>
      <c r="H2175" t="s">
        <v>170</v>
      </c>
      <c r="I2175" t="s">
        <v>1705</v>
      </c>
      <c r="J2175" s="99">
        <v>1.0996177899999999E-2</v>
      </c>
      <c r="K2175" t="s">
        <v>2868</v>
      </c>
      <c r="L2175" t="s">
        <v>1616</v>
      </c>
      <c r="M2175" t="str">
        <f t="shared" si="33"/>
        <v>CO₂-eFreight_NZ_2p-10_2000</v>
      </c>
    </row>
    <row r="2176" spans="1:13" x14ac:dyDescent="0.25">
      <c r="A2176">
        <v>3</v>
      </c>
      <c r="B2176" t="s">
        <v>2707</v>
      </c>
      <c r="C2176" t="s">
        <v>2715</v>
      </c>
      <c r="D2176" t="s">
        <v>2388</v>
      </c>
      <c r="E2176" t="s">
        <v>2320</v>
      </c>
      <c r="G2176" t="s">
        <v>2719</v>
      </c>
      <c r="H2176" t="s">
        <v>170</v>
      </c>
      <c r="I2176" t="s">
        <v>1707</v>
      </c>
      <c r="J2176" s="99">
        <v>1.06786547E-2</v>
      </c>
      <c r="K2176" t="s">
        <v>2868</v>
      </c>
      <c r="L2176" t="s">
        <v>1616</v>
      </c>
      <c r="M2176" t="str">
        <f t="shared" si="33"/>
        <v>CO₂Freight_NZ_2p-10_2000</v>
      </c>
    </row>
    <row r="2177" spans="1:13" x14ac:dyDescent="0.25">
      <c r="A2177">
        <v>3</v>
      </c>
      <c r="B2177" t="s">
        <v>2707</v>
      </c>
      <c r="C2177" t="s">
        <v>2715</v>
      </c>
      <c r="D2177" t="s">
        <v>2388</v>
      </c>
      <c r="E2177" t="s">
        <v>2320</v>
      </c>
      <c r="G2177" t="s">
        <v>2719</v>
      </c>
      <c r="H2177" t="s">
        <v>170</v>
      </c>
      <c r="I2177" t="s">
        <v>1708</v>
      </c>
      <c r="J2177" s="99">
        <v>2.969127E-4</v>
      </c>
      <c r="K2177" t="s">
        <v>2868</v>
      </c>
      <c r="L2177" t="s">
        <v>1616</v>
      </c>
      <c r="M2177" t="str">
        <f t="shared" si="33"/>
        <v>CH₄Freight_NZ_2p-10_2000</v>
      </c>
    </row>
    <row r="2178" spans="1:13" x14ac:dyDescent="0.25">
      <c r="A2178">
        <v>3</v>
      </c>
      <c r="B2178" t="s">
        <v>2707</v>
      </c>
      <c r="C2178" t="s">
        <v>2715</v>
      </c>
      <c r="D2178" t="s">
        <v>2388</v>
      </c>
      <c r="E2178" t="s">
        <v>2320</v>
      </c>
      <c r="G2178" t="s">
        <v>2719</v>
      </c>
      <c r="H2178" t="s">
        <v>170</v>
      </c>
      <c r="I2178" t="s">
        <v>1709</v>
      </c>
      <c r="J2178" s="99">
        <v>2.0610499999999999E-5</v>
      </c>
      <c r="K2178" t="s">
        <v>2868</v>
      </c>
      <c r="L2178" t="s">
        <v>1616</v>
      </c>
      <c r="M2178" t="str">
        <f t="shared" si="33"/>
        <v>N₂OFreight_NZ_2p-10_2000</v>
      </c>
    </row>
    <row r="2179" spans="1:13" x14ac:dyDescent="0.25">
      <c r="A2179">
        <v>3</v>
      </c>
      <c r="B2179" t="s">
        <v>2707</v>
      </c>
      <c r="C2179" t="s">
        <v>2715</v>
      </c>
      <c r="D2179" t="s">
        <v>2388</v>
      </c>
      <c r="E2179" t="s">
        <v>2320</v>
      </c>
      <c r="G2179" t="s">
        <v>2721</v>
      </c>
      <c r="H2179" t="s">
        <v>170</v>
      </c>
      <c r="I2179" t="s">
        <v>1705</v>
      </c>
      <c r="J2179" s="99">
        <v>1.24460762E-2</v>
      </c>
      <c r="K2179" t="s">
        <v>2869</v>
      </c>
      <c r="L2179" t="s">
        <v>1540</v>
      </c>
      <c r="M2179" t="str">
        <f t="shared" ref="M2179:M2242" si="34">I2179&amp;L2179</f>
        <v>CO₂-eFreight_NZ_2p-10_3000</v>
      </c>
    </row>
    <row r="2180" spans="1:13" x14ac:dyDescent="0.25">
      <c r="A2180">
        <v>3</v>
      </c>
      <c r="B2180" t="s">
        <v>2707</v>
      </c>
      <c r="C2180" t="s">
        <v>2715</v>
      </c>
      <c r="D2180" t="s">
        <v>2388</v>
      </c>
      <c r="E2180" t="s">
        <v>2320</v>
      </c>
      <c r="G2180" t="s">
        <v>2721</v>
      </c>
      <c r="H2180" t="s">
        <v>170</v>
      </c>
      <c r="I2180" t="s">
        <v>1707</v>
      </c>
      <c r="J2180" s="99">
        <v>1.2086685999999999E-2</v>
      </c>
      <c r="K2180" t="s">
        <v>2869</v>
      </c>
      <c r="L2180" t="s">
        <v>1540</v>
      </c>
      <c r="M2180" t="str">
        <f t="shared" si="34"/>
        <v>CO₂Freight_NZ_2p-10_3000</v>
      </c>
    </row>
    <row r="2181" spans="1:13" x14ac:dyDescent="0.25">
      <c r="A2181">
        <v>3</v>
      </c>
      <c r="B2181" t="s">
        <v>2707</v>
      </c>
      <c r="C2181" t="s">
        <v>2715</v>
      </c>
      <c r="D2181" t="s">
        <v>2388</v>
      </c>
      <c r="E2181" t="s">
        <v>2320</v>
      </c>
      <c r="G2181" t="s">
        <v>2721</v>
      </c>
      <c r="H2181" t="s">
        <v>170</v>
      </c>
      <c r="I2181" t="s">
        <v>1708</v>
      </c>
      <c r="J2181" s="99">
        <v>3.3606210000000002E-4</v>
      </c>
      <c r="K2181" t="s">
        <v>2869</v>
      </c>
      <c r="L2181" t="s">
        <v>1540</v>
      </c>
      <c r="M2181" t="str">
        <f t="shared" si="34"/>
        <v>CH₄Freight_NZ_2p-10_3000</v>
      </c>
    </row>
    <row r="2182" spans="1:13" x14ac:dyDescent="0.25">
      <c r="A2182">
        <v>3</v>
      </c>
      <c r="B2182" t="s">
        <v>2707</v>
      </c>
      <c r="C2182" t="s">
        <v>2715</v>
      </c>
      <c r="D2182" t="s">
        <v>2388</v>
      </c>
      <c r="E2182" t="s">
        <v>2320</v>
      </c>
      <c r="G2182" t="s">
        <v>2721</v>
      </c>
      <c r="H2182" t="s">
        <v>170</v>
      </c>
      <c r="I2182" t="s">
        <v>1709</v>
      </c>
      <c r="J2182" s="99">
        <v>2.3328000000000001E-5</v>
      </c>
      <c r="K2182" t="s">
        <v>2869</v>
      </c>
      <c r="L2182" t="s">
        <v>1540</v>
      </c>
      <c r="M2182" t="str">
        <f t="shared" si="34"/>
        <v>N₂OFreight_NZ_2p-10_3000</v>
      </c>
    </row>
    <row r="2183" spans="1:13" x14ac:dyDescent="0.25">
      <c r="A2183">
        <v>3</v>
      </c>
      <c r="B2183" t="s">
        <v>2707</v>
      </c>
      <c r="C2183" t="s">
        <v>2715</v>
      </c>
      <c r="D2183" t="s">
        <v>2388</v>
      </c>
      <c r="E2183" t="s">
        <v>2320</v>
      </c>
      <c r="G2183" t="s">
        <v>2255</v>
      </c>
      <c r="H2183" t="s">
        <v>170</v>
      </c>
      <c r="I2183" t="s">
        <v>1705</v>
      </c>
      <c r="J2183" s="99">
        <v>1.4720459199999999E-2</v>
      </c>
      <c r="K2183" t="s">
        <v>2870</v>
      </c>
      <c r="L2183" t="e">
        <v>#N/A</v>
      </c>
      <c r="M2183" t="e">
        <f t="shared" si="34"/>
        <v>#N/A</v>
      </c>
    </row>
    <row r="2184" spans="1:13" x14ac:dyDescent="0.25">
      <c r="A2184">
        <v>3</v>
      </c>
      <c r="B2184" t="s">
        <v>2707</v>
      </c>
      <c r="C2184" t="s">
        <v>2715</v>
      </c>
      <c r="D2184" t="s">
        <v>2388</v>
      </c>
      <c r="E2184" t="s">
        <v>2320</v>
      </c>
      <c r="G2184" t="s">
        <v>2255</v>
      </c>
      <c r="H2184" t="s">
        <v>170</v>
      </c>
      <c r="I2184" t="s">
        <v>1707</v>
      </c>
      <c r="J2184" s="99">
        <v>1.4295394499999999E-2</v>
      </c>
      <c r="K2184" t="s">
        <v>2870</v>
      </c>
      <c r="L2184" t="e">
        <v>#N/A</v>
      </c>
      <c r="M2184" t="e">
        <f t="shared" si="34"/>
        <v>#N/A</v>
      </c>
    </row>
    <row r="2185" spans="1:13" x14ac:dyDescent="0.25">
      <c r="A2185">
        <v>3</v>
      </c>
      <c r="B2185" t="s">
        <v>2707</v>
      </c>
      <c r="C2185" t="s">
        <v>2715</v>
      </c>
      <c r="D2185" t="s">
        <v>2388</v>
      </c>
      <c r="E2185" t="s">
        <v>2320</v>
      </c>
      <c r="G2185" t="s">
        <v>2255</v>
      </c>
      <c r="H2185" t="s">
        <v>170</v>
      </c>
      <c r="I2185" t="s">
        <v>1708</v>
      </c>
      <c r="J2185" s="99">
        <v>3.9747369999999999E-4</v>
      </c>
      <c r="K2185" t="s">
        <v>2870</v>
      </c>
      <c r="L2185" t="e">
        <v>#N/A</v>
      </c>
      <c r="M2185" t="e">
        <f t="shared" si="34"/>
        <v>#N/A</v>
      </c>
    </row>
    <row r="2186" spans="1:13" x14ac:dyDescent="0.25">
      <c r="A2186">
        <v>3</v>
      </c>
      <c r="B2186" t="s">
        <v>2707</v>
      </c>
      <c r="C2186" t="s">
        <v>2715</v>
      </c>
      <c r="D2186" t="s">
        <v>2388</v>
      </c>
      <c r="E2186" t="s">
        <v>2320</v>
      </c>
      <c r="G2186" t="s">
        <v>2255</v>
      </c>
      <c r="H2186" t="s">
        <v>170</v>
      </c>
      <c r="I2186" t="s">
        <v>1709</v>
      </c>
      <c r="J2186" s="99">
        <v>2.7591000000000001E-5</v>
      </c>
      <c r="K2186" t="s">
        <v>2870</v>
      </c>
      <c r="L2186" t="e">
        <v>#N/A</v>
      </c>
      <c r="M2186" t="e">
        <f t="shared" si="34"/>
        <v>#N/A</v>
      </c>
    </row>
    <row r="2187" spans="1:13" x14ac:dyDescent="0.25">
      <c r="A2187">
        <v>3</v>
      </c>
      <c r="B2187" t="s">
        <v>2707</v>
      </c>
      <c r="C2187" t="s">
        <v>2715</v>
      </c>
      <c r="D2187" t="s">
        <v>2388</v>
      </c>
      <c r="E2187" t="s">
        <v>2326</v>
      </c>
      <c r="G2187" t="s">
        <v>2247</v>
      </c>
      <c r="H2187" t="s">
        <v>170</v>
      </c>
      <c r="I2187" t="s">
        <v>1705</v>
      </c>
      <c r="J2187" s="99">
        <v>2.1610974299999999E-2</v>
      </c>
      <c r="K2187" t="s">
        <v>2871</v>
      </c>
      <c r="L2187" t="e">
        <v>#N/A</v>
      </c>
      <c r="M2187" t="e">
        <f t="shared" si="34"/>
        <v>#N/A</v>
      </c>
    </row>
    <row r="2188" spans="1:13" x14ac:dyDescent="0.25">
      <c r="A2188">
        <v>3</v>
      </c>
      <c r="B2188" t="s">
        <v>2707</v>
      </c>
      <c r="C2188" t="s">
        <v>2715</v>
      </c>
      <c r="D2188" t="s">
        <v>2388</v>
      </c>
      <c r="E2188" t="s">
        <v>2326</v>
      </c>
      <c r="G2188" t="s">
        <v>2247</v>
      </c>
      <c r="H2188" t="s">
        <v>170</v>
      </c>
      <c r="I2188" t="s">
        <v>1707</v>
      </c>
      <c r="J2188" s="99">
        <v>2.09869406E-2</v>
      </c>
      <c r="K2188" t="s">
        <v>2871</v>
      </c>
      <c r="L2188" t="e">
        <v>#N/A</v>
      </c>
      <c r="M2188" t="e">
        <f t="shared" si="34"/>
        <v>#N/A</v>
      </c>
    </row>
    <row r="2189" spans="1:13" x14ac:dyDescent="0.25">
      <c r="A2189">
        <v>3</v>
      </c>
      <c r="B2189" t="s">
        <v>2707</v>
      </c>
      <c r="C2189" t="s">
        <v>2715</v>
      </c>
      <c r="D2189" t="s">
        <v>2388</v>
      </c>
      <c r="E2189" t="s">
        <v>2326</v>
      </c>
      <c r="G2189" t="s">
        <v>2247</v>
      </c>
      <c r="H2189" t="s">
        <v>170</v>
      </c>
      <c r="I2189" t="s">
        <v>1708</v>
      </c>
      <c r="J2189" s="99">
        <v>5.8352760000000001E-4</v>
      </c>
      <c r="K2189" t="s">
        <v>2871</v>
      </c>
      <c r="L2189" t="e">
        <v>#N/A</v>
      </c>
      <c r="M2189" t="e">
        <f t="shared" si="34"/>
        <v>#N/A</v>
      </c>
    </row>
    <row r="2190" spans="1:13" x14ac:dyDescent="0.25">
      <c r="A2190">
        <v>3</v>
      </c>
      <c r="B2190" t="s">
        <v>2707</v>
      </c>
      <c r="C2190" t="s">
        <v>2715</v>
      </c>
      <c r="D2190" t="s">
        <v>2388</v>
      </c>
      <c r="E2190" t="s">
        <v>2326</v>
      </c>
      <c r="G2190" t="s">
        <v>2247</v>
      </c>
      <c r="H2190" t="s">
        <v>170</v>
      </c>
      <c r="I2190" t="s">
        <v>1709</v>
      </c>
      <c r="J2190" s="99">
        <v>4.0506100000000002E-5</v>
      </c>
      <c r="K2190" t="s">
        <v>2871</v>
      </c>
      <c r="L2190" t="e">
        <v>#N/A</v>
      </c>
      <c r="M2190" t="e">
        <f t="shared" si="34"/>
        <v>#N/A</v>
      </c>
    </row>
    <row r="2191" spans="1:13" x14ac:dyDescent="0.25">
      <c r="A2191">
        <v>3</v>
      </c>
      <c r="B2191" t="s">
        <v>2707</v>
      </c>
      <c r="C2191" t="s">
        <v>2715</v>
      </c>
      <c r="D2191" t="s">
        <v>2388</v>
      </c>
      <c r="E2191" t="s">
        <v>2326</v>
      </c>
      <c r="G2191" t="s">
        <v>2717</v>
      </c>
      <c r="H2191" t="s">
        <v>170</v>
      </c>
      <c r="I2191" t="s">
        <v>1705</v>
      </c>
      <c r="J2191" s="99">
        <v>2.3204783699999999E-2</v>
      </c>
      <c r="K2191" t="s">
        <v>2872</v>
      </c>
      <c r="L2191" t="e">
        <v>#N/A</v>
      </c>
      <c r="M2191" t="e">
        <f t="shared" si="34"/>
        <v>#N/A</v>
      </c>
    </row>
    <row r="2192" spans="1:13" x14ac:dyDescent="0.25">
      <c r="A2192">
        <v>3</v>
      </c>
      <c r="B2192" t="s">
        <v>2707</v>
      </c>
      <c r="C2192" t="s">
        <v>2715</v>
      </c>
      <c r="D2192" t="s">
        <v>2388</v>
      </c>
      <c r="E2192" t="s">
        <v>2326</v>
      </c>
      <c r="G2192" t="s">
        <v>2717</v>
      </c>
      <c r="H2192" t="s">
        <v>170</v>
      </c>
      <c r="I2192" t="s">
        <v>1707</v>
      </c>
      <c r="J2192" s="99">
        <v>2.2534727500000001E-2</v>
      </c>
      <c r="K2192" t="s">
        <v>2872</v>
      </c>
      <c r="L2192" t="e">
        <v>#N/A</v>
      </c>
      <c r="M2192" t="e">
        <f t="shared" si="34"/>
        <v>#N/A</v>
      </c>
    </row>
    <row r="2193" spans="1:13" x14ac:dyDescent="0.25">
      <c r="A2193">
        <v>3</v>
      </c>
      <c r="B2193" t="s">
        <v>2707</v>
      </c>
      <c r="C2193" t="s">
        <v>2715</v>
      </c>
      <c r="D2193" t="s">
        <v>2388</v>
      </c>
      <c r="E2193" t="s">
        <v>2326</v>
      </c>
      <c r="G2193" t="s">
        <v>2717</v>
      </c>
      <c r="H2193" t="s">
        <v>170</v>
      </c>
      <c r="I2193" t="s">
        <v>1708</v>
      </c>
      <c r="J2193" s="99">
        <v>6.2656280000000005E-4</v>
      </c>
      <c r="K2193" t="s">
        <v>2872</v>
      </c>
      <c r="L2193" t="e">
        <v>#N/A</v>
      </c>
      <c r="M2193" t="e">
        <f t="shared" si="34"/>
        <v>#N/A</v>
      </c>
    </row>
    <row r="2194" spans="1:13" x14ac:dyDescent="0.25">
      <c r="A2194">
        <v>3</v>
      </c>
      <c r="B2194" t="s">
        <v>2707</v>
      </c>
      <c r="C2194" t="s">
        <v>2715</v>
      </c>
      <c r="D2194" t="s">
        <v>2388</v>
      </c>
      <c r="E2194" t="s">
        <v>2326</v>
      </c>
      <c r="G2194" t="s">
        <v>2717</v>
      </c>
      <c r="H2194" t="s">
        <v>170</v>
      </c>
      <c r="I2194" t="s">
        <v>1709</v>
      </c>
      <c r="J2194" s="99">
        <v>4.3493399999999999E-5</v>
      </c>
      <c r="K2194" t="s">
        <v>2872</v>
      </c>
      <c r="L2194" t="e">
        <v>#N/A</v>
      </c>
      <c r="M2194" t="e">
        <f t="shared" si="34"/>
        <v>#N/A</v>
      </c>
    </row>
    <row r="2195" spans="1:13" x14ac:dyDescent="0.25">
      <c r="A2195">
        <v>3</v>
      </c>
      <c r="B2195" t="s">
        <v>2707</v>
      </c>
      <c r="C2195" t="s">
        <v>2715</v>
      </c>
      <c r="D2195" t="s">
        <v>2388</v>
      </c>
      <c r="E2195" t="s">
        <v>2326</v>
      </c>
      <c r="G2195" t="s">
        <v>2719</v>
      </c>
      <c r="H2195" t="s">
        <v>170</v>
      </c>
      <c r="I2195" t="s">
        <v>1705</v>
      </c>
      <c r="J2195" s="99">
        <v>2.6253483300000002E-2</v>
      </c>
      <c r="K2195" t="s">
        <v>2873</v>
      </c>
      <c r="L2195" t="s">
        <v>1616</v>
      </c>
      <c r="M2195" t="str">
        <f t="shared" si="34"/>
        <v>CO₂-eFreight_NZ_2p-10_2000</v>
      </c>
    </row>
    <row r="2196" spans="1:13" x14ac:dyDescent="0.25">
      <c r="A2196">
        <v>3</v>
      </c>
      <c r="B2196" t="s">
        <v>2707</v>
      </c>
      <c r="C2196" t="s">
        <v>2715</v>
      </c>
      <c r="D2196" t="s">
        <v>2388</v>
      </c>
      <c r="E2196" t="s">
        <v>2326</v>
      </c>
      <c r="G2196" t="s">
        <v>2719</v>
      </c>
      <c r="H2196" t="s">
        <v>170</v>
      </c>
      <c r="I2196" t="s">
        <v>1707</v>
      </c>
      <c r="J2196" s="99">
        <v>2.5495393500000001E-2</v>
      </c>
      <c r="K2196" t="s">
        <v>2873</v>
      </c>
      <c r="L2196" t="s">
        <v>1616</v>
      </c>
      <c r="M2196" t="str">
        <f t="shared" si="34"/>
        <v>CO₂Freight_NZ_2p-10_2000</v>
      </c>
    </row>
    <row r="2197" spans="1:13" x14ac:dyDescent="0.25">
      <c r="A2197">
        <v>3</v>
      </c>
      <c r="B2197" t="s">
        <v>2707</v>
      </c>
      <c r="C2197" t="s">
        <v>2715</v>
      </c>
      <c r="D2197" t="s">
        <v>2388</v>
      </c>
      <c r="E2197" t="s">
        <v>2326</v>
      </c>
      <c r="G2197" t="s">
        <v>2719</v>
      </c>
      <c r="H2197" t="s">
        <v>170</v>
      </c>
      <c r="I2197" t="s">
        <v>1708</v>
      </c>
      <c r="J2197" s="99">
        <v>7.0888210000000001E-4</v>
      </c>
      <c r="K2197" t="s">
        <v>2873</v>
      </c>
      <c r="L2197" t="s">
        <v>1616</v>
      </c>
      <c r="M2197" t="str">
        <f t="shared" si="34"/>
        <v>CH₄Freight_NZ_2p-10_2000</v>
      </c>
    </row>
    <row r="2198" spans="1:13" x14ac:dyDescent="0.25">
      <c r="A2198">
        <v>3</v>
      </c>
      <c r="B2198" t="s">
        <v>2707</v>
      </c>
      <c r="C2198" t="s">
        <v>2715</v>
      </c>
      <c r="D2198" t="s">
        <v>2388</v>
      </c>
      <c r="E2198" t="s">
        <v>2326</v>
      </c>
      <c r="G2198" t="s">
        <v>2719</v>
      </c>
      <c r="H2198" t="s">
        <v>170</v>
      </c>
      <c r="I2198" t="s">
        <v>1709</v>
      </c>
      <c r="J2198" s="99">
        <v>4.92077E-5</v>
      </c>
      <c r="K2198" t="s">
        <v>2873</v>
      </c>
      <c r="L2198" t="s">
        <v>1616</v>
      </c>
      <c r="M2198" t="str">
        <f t="shared" si="34"/>
        <v>N₂OFreight_NZ_2p-10_2000</v>
      </c>
    </row>
    <row r="2199" spans="1:13" x14ac:dyDescent="0.25">
      <c r="A2199">
        <v>3</v>
      </c>
      <c r="B2199" t="s">
        <v>2707</v>
      </c>
      <c r="C2199" t="s">
        <v>2715</v>
      </c>
      <c r="D2199" t="s">
        <v>2388</v>
      </c>
      <c r="E2199" t="s">
        <v>2326</v>
      </c>
      <c r="G2199" t="s">
        <v>2721</v>
      </c>
      <c r="H2199" t="s">
        <v>170</v>
      </c>
      <c r="I2199" t="s">
        <v>1705</v>
      </c>
      <c r="J2199" s="99">
        <v>3.23345757E-2</v>
      </c>
      <c r="K2199" t="s">
        <v>2874</v>
      </c>
      <c r="L2199" t="s">
        <v>1540</v>
      </c>
      <c r="M2199" t="str">
        <f t="shared" si="34"/>
        <v>CO₂-eFreight_NZ_2p-10_3000</v>
      </c>
    </row>
    <row r="2200" spans="1:13" x14ac:dyDescent="0.25">
      <c r="A2200">
        <v>3</v>
      </c>
      <c r="B2200" t="s">
        <v>2707</v>
      </c>
      <c r="C2200" t="s">
        <v>2715</v>
      </c>
      <c r="D2200" t="s">
        <v>2388</v>
      </c>
      <c r="E2200" t="s">
        <v>2326</v>
      </c>
      <c r="G2200" t="s">
        <v>2721</v>
      </c>
      <c r="H2200" t="s">
        <v>170</v>
      </c>
      <c r="I2200" t="s">
        <v>1707</v>
      </c>
      <c r="J2200" s="99">
        <v>3.1400889699999997E-2</v>
      </c>
      <c r="K2200" t="s">
        <v>2874</v>
      </c>
      <c r="L2200" t="s">
        <v>1540</v>
      </c>
      <c r="M2200" t="str">
        <f t="shared" si="34"/>
        <v>CO₂Freight_NZ_2p-10_3000</v>
      </c>
    </row>
    <row r="2201" spans="1:13" x14ac:dyDescent="0.25">
      <c r="A2201">
        <v>3</v>
      </c>
      <c r="B2201" t="s">
        <v>2707</v>
      </c>
      <c r="C2201" t="s">
        <v>2715</v>
      </c>
      <c r="D2201" t="s">
        <v>2388</v>
      </c>
      <c r="E2201" t="s">
        <v>2326</v>
      </c>
      <c r="G2201" t="s">
        <v>2721</v>
      </c>
      <c r="H2201" t="s">
        <v>170</v>
      </c>
      <c r="I2201" t="s">
        <v>1708</v>
      </c>
      <c r="J2201" s="99">
        <v>8.7308039999999996E-4</v>
      </c>
      <c r="K2201" t="s">
        <v>2874</v>
      </c>
      <c r="L2201" t="s">
        <v>1540</v>
      </c>
      <c r="M2201" t="str">
        <f t="shared" si="34"/>
        <v>CH₄Freight_NZ_2p-10_3000</v>
      </c>
    </row>
    <row r="2202" spans="1:13" x14ac:dyDescent="0.25">
      <c r="A2202">
        <v>3</v>
      </c>
      <c r="B2202" t="s">
        <v>2707</v>
      </c>
      <c r="C2202" t="s">
        <v>2715</v>
      </c>
      <c r="D2202" t="s">
        <v>2388</v>
      </c>
      <c r="E2202" t="s">
        <v>2326</v>
      </c>
      <c r="G2202" t="s">
        <v>2721</v>
      </c>
      <c r="H2202" t="s">
        <v>170</v>
      </c>
      <c r="I2202" t="s">
        <v>1709</v>
      </c>
      <c r="J2202" s="99">
        <v>6.0605600000000001E-5</v>
      </c>
      <c r="K2202" t="s">
        <v>2874</v>
      </c>
      <c r="L2202" t="s">
        <v>1540</v>
      </c>
      <c r="M2202" t="str">
        <f t="shared" si="34"/>
        <v>N₂OFreight_NZ_2p-10_3000</v>
      </c>
    </row>
    <row r="2203" spans="1:13" x14ac:dyDescent="0.25">
      <c r="A2203">
        <v>3</v>
      </c>
      <c r="B2203" t="s">
        <v>2707</v>
      </c>
      <c r="C2203" t="s">
        <v>2715</v>
      </c>
      <c r="D2203" t="s">
        <v>2388</v>
      </c>
      <c r="E2203" t="s">
        <v>2326</v>
      </c>
      <c r="G2203" t="s">
        <v>2255</v>
      </c>
      <c r="H2203" t="s">
        <v>170</v>
      </c>
      <c r="I2203" t="s">
        <v>1705</v>
      </c>
      <c r="J2203" s="99">
        <v>3.7797127700000002E-2</v>
      </c>
      <c r="K2203" t="s">
        <v>2875</v>
      </c>
      <c r="L2203" t="e">
        <v>#N/A</v>
      </c>
      <c r="M2203" t="e">
        <f t="shared" si="34"/>
        <v>#N/A</v>
      </c>
    </row>
    <row r="2204" spans="1:13" x14ac:dyDescent="0.25">
      <c r="A2204">
        <v>3</v>
      </c>
      <c r="B2204" t="s">
        <v>2707</v>
      </c>
      <c r="C2204" t="s">
        <v>2715</v>
      </c>
      <c r="D2204" t="s">
        <v>2388</v>
      </c>
      <c r="E2204" t="s">
        <v>2326</v>
      </c>
      <c r="G2204" t="s">
        <v>2255</v>
      </c>
      <c r="H2204" t="s">
        <v>170</v>
      </c>
      <c r="I2204" t="s">
        <v>1707</v>
      </c>
      <c r="J2204" s="99">
        <v>3.67057062E-2</v>
      </c>
      <c r="K2204" t="s">
        <v>2875</v>
      </c>
      <c r="L2204" t="e">
        <v>#N/A</v>
      </c>
      <c r="M2204" t="e">
        <f t="shared" si="34"/>
        <v>#N/A</v>
      </c>
    </row>
    <row r="2205" spans="1:13" x14ac:dyDescent="0.25">
      <c r="A2205">
        <v>3</v>
      </c>
      <c r="B2205" t="s">
        <v>2707</v>
      </c>
      <c r="C2205" t="s">
        <v>2715</v>
      </c>
      <c r="D2205" t="s">
        <v>2388</v>
      </c>
      <c r="E2205" t="s">
        <v>2326</v>
      </c>
      <c r="G2205" t="s">
        <v>2255</v>
      </c>
      <c r="H2205" t="s">
        <v>170</v>
      </c>
      <c r="I2205" t="s">
        <v>1708</v>
      </c>
      <c r="J2205" s="99">
        <v>1.0205772E-3</v>
      </c>
      <c r="K2205" t="s">
        <v>2875</v>
      </c>
      <c r="L2205" t="e">
        <v>#N/A</v>
      </c>
      <c r="M2205" t="e">
        <f t="shared" si="34"/>
        <v>#N/A</v>
      </c>
    </row>
    <row r="2206" spans="1:13" x14ac:dyDescent="0.25">
      <c r="A2206">
        <v>3</v>
      </c>
      <c r="B2206" t="s">
        <v>2707</v>
      </c>
      <c r="C2206" t="s">
        <v>2715</v>
      </c>
      <c r="D2206" t="s">
        <v>2388</v>
      </c>
      <c r="E2206" t="s">
        <v>2326</v>
      </c>
      <c r="G2206" t="s">
        <v>2255</v>
      </c>
      <c r="H2206" t="s">
        <v>170</v>
      </c>
      <c r="I2206" t="s">
        <v>1709</v>
      </c>
      <c r="J2206" s="99">
        <v>7.0844200000000002E-5</v>
      </c>
      <c r="K2206" t="s">
        <v>2875</v>
      </c>
      <c r="L2206" t="e">
        <v>#N/A</v>
      </c>
      <c r="M2206" t="e">
        <f t="shared" si="34"/>
        <v>#N/A</v>
      </c>
    </row>
    <row r="2207" spans="1:13" x14ac:dyDescent="0.25">
      <c r="A2207">
        <v>3</v>
      </c>
      <c r="B2207" t="s">
        <v>2707</v>
      </c>
      <c r="C2207" t="s">
        <v>2876</v>
      </c>
      <c r="G2207" t="s">
        <v>403</v>
      </c>
      <c r="H2207" t="s">
        <v>170</v>
      </c>
      <c r="I2207" t="s">
        <v>1705</v>
      </c>
      <c r="J2207" s="99">
        <v>0.32748069950000003</v>
      </c>
      <c r="K2207" t="s">
        <v>2877</v>
      </c>
      <c r="L2207" t="e">
        <v>#N/A</v>
      </c>
      <c r="M2207" t="e">
        <f t="shared" si="34"/>
        <v>#N/A</v>
      </c>
    </row>
    <row r="2208" spans="1:13" x14ac:dyDescent="0.25">
      <c r="A2208">
        <v>3</v>
      </c>
      <c r="B2208" t="s">
        <v>2707</v>
      </c>
      <c r="C2208" t="s">
        <v>2876</v>
      </c>
      <c r="G2208" t="s">
        <v>403</v>
      </c>
      <c r="H2208" t="s">
        <v>170</v>
      </c>
      <c r="I2208" t="s">
        <v>1707</v>
      </c>
      <c r="J2208" s="99">
        <v>0.3137383869</v>
      </c>
      <c r="K2208" t="s">
        <v>2877</v>
      </c>
      <c r="L2208" t="e">
        <v>#N/A</v>
      </c>
      <c r="M2208" t="e">
        <f t="shared" si="34"/>
        <v>#N/A</v>
      </c>
    </row>
    <row r="2209" spans="1:13" x14ac:dyDescent="0.25">
      <c r="A2209">
        <v>3</v>
      </c>
      <c r="B2209" t="s">
        <v>2707</v>
      </c>
      <c r="C2209" t="s">
        <v>2876</v>
      </c>
      <c r="G2209" t="s">
        <v>403</v>
      </c>
      <c r="H2209" t="s">
        <v>170</v>
      </c>
      <c r="I2209" t="s">
        <v>1708</v>
      </c>
      <c r="J2209" s="99">
        <v>4.1714509999999996E-3</v>
      </c>
      <c r="K2209" t="s">
        <v>2877</v>
      </c>
      <c r="L2209" t="e">
        <v>#N/A</v>
      </c>
      <c r="M2209" t="e">
        <f t="shared" si="34"/>
        <v>#N/A</v>
      </c>
    </row>
    <row r="2210" spans="1:13" x14ac:dyDescent="0.25">
      <c r="A2210">
        <v>3</v>
      </c>
      <c r="B2210" t="s">
        <v>2707</v>
      </c>
      <c r="C2210" t="s">
        <v>2876</v>
      </c>
      <c r="G2210" t="s">
        <v>403</v>
      </c>
      <c r="H2210" t="s">
        <v>170</v>
      </c>
      <c r="I2210" t="s">
        <v>1709</v>
      </c>
      <c r="J2210" s="99">
        <v>9.5708615999999993E-3</v>
      </c>
      <c r="K2210" t="s">
        <v>2877</v>
      </c>
      <c r="L2210" t="e">
        <v>#N/A</v>
      </c>
      <c r="M2210" t="e">
        <f t="shared" si="34"/>
        <v>#N/A</v>
      </c>
    </row>
    <row r="2211" spans="1:13" x14ac:dyDescent="0.25">
      <c r="A2211">
        <v>3</v>
      </c>
      <c r="B2211" t="s">
        <v>2707</v>
      </c>
      <c r="C2211" t="s">
        <v>2876</v>
      </c>
      <c r="G2211" t="s">
        <v>393</v>
      </c>
      <c r="H2211" t="s">
        <v>170</v>
      </c>
      <c r="I2211" t="s">
        <v>1705</v>
      </c>
      <c r="J2211" s="99">
        <v>0.30560242250000003</v>
      </c>
      <c r="K2211" t="s">
        <v>2878</v>
      </c>
      <c r="L2211" t="e">
        <v>#N/A</v>
      </c>
      <c r="M2211" t="e">
        <f t="shared" si="34"/>
        <v>#N/A</v>
      </c>
    </row>
    <row r="2212" spans="1:13" x14ac:dyDescent="0.25">
      <c r="A2212">
        <v>3</v>
      </c>
      <c r="B2212" t="s">
        <v>2707</v>
      </c>
      <c r="C2212" t="s">
        <v>2876</v>
      </c>
      <c r="G2212" t="s">
        <v>393</v>
      </c>
      <c r="H2212" t="s">
        <v>170</v>
      </c>
      <c r="I2212" t="s">
        <v>1707</v>
      </c>
      <c r="J2212" s="99">
        <v>0.30088263990000003</v>
      </c>
      <c r="K2212" t="s">
        <v>2878</v>
      </c>
      <c r="L2212" t="e">
        <v>#N/A</v>
      </c>
      <c r="M2212" t="e">
        <f t="shared" si="34"/>
        <v>#N/A</v>
      </c>
    </row>
    <row r="2213" spans="1:13" x14ac:dyDescent="0.25">
      <c r="A2213">
        <v>3</v>
      </c>
      <c r="B2213" t="s">
        <v>2707</v>
      </c>
      <c r="C2213" t="s">
        <v>2876</v>
      </c>
      <c r="G2213" t="s">
        <v>393</v>
      </c>
      <c r="H2213" t="s">
        <v>170</v>
      </c>
      <c r="I2213" t="s">
        <v>1708</v>
      </c>
      <c r="J2213" s="99">
        <v>4.5103720000000001E-4</v>
      </c>
      <c r="K2213" t="s">
        <v>2878</v>
      </c>
      <c r="L2213" t="e">
        <v>#N/A</v>
      </c>
      <c r="M2213" t="e">
        <f t="shared" si="34"/>
        <v>#N/A</v>
      </c>
    </row>
    <row r="2214" spans="1:13" x14ac:dyDescent="0.25">
      <c r="A2214">
        <v>3</v>
      </c>
      <c r="B2214" t="s">
        <v>2707</v>
      </c>
      <c r="C2214" t="s">
        <v>2876</v>
      </c>
      <c r="G2214" t="s">
        <v>393</v>
      </c>
      <c r="H2214" t="s">
        <v>170</v>
      </c>
      <c r="I2214" t="s">
        <v>1709</v>
      </c>
      <c r="J2214" s="99">
        <v>4.2687454000000001E-3</v>
      </c>
      <c r="K2214" t="s">
        <v>2878</v>
      </c>
      <c r="L2214" t="e">
        <v>#N/A</v>
      </c>
      <c r="M2214" t="e">
        <f t="shared" si="34"/>
        <v>#N/A</v>
      </c>
    </row>
    <row r="2215" spans="1:13" x14ac:dyDescent="0.25">
      <c r="A2215">
        <v>3</v>
      </c>
      <c r="B2215" t="s">
        <v>2707</v>
      </c>
      <c r="C2215" t="s">
        <v>2876</v>
      </c>
      <c r="G2215" t="s">
        <v>2879</v>
      </c>
      <c r="H2215" t="s">
        <v>170</v>
      </c>
      <c r="I2215" t="s">
        <v>1705</v>
      </c>
      <c r="J2215" s="99">
        <v>0.2585373943</v>
      </c>
      <c r="K2215" t="s">
        <v>2880</v>
      </c>
      <c r="L2215" t="e">
        <v>#N/A</v>
      </c>
      <c r="M2215" t="e">
        <f t="shared" si="34"/>
        <v>#N/A</v>
      </c>
    </row>
    <row r="2216" spans="1:13" x14ac:dyDescent="0.25">
      <c r="A2216">
        <v>3</v>
      </c>
      <c r="B2216" t="s">
        <v>2707</v>
      </c>
      <c r="C2216" t="s">
        <v>2876</v>
      </c>
      <c r="G2216" t="s">
        <v>2879</v>
      </c>
      <c r="H2216" t="s">
        <v>170</v>
      </c>
      <c r="I2216" t="s">
        <v>1707</v>
      </c>
      <c r="J2216" s="99">
        <v>0.24768820020000001</v>
      </c>
      <c r="K2216" t="s">
        <v>2880</v>
      </c>
      <c r="L2216" t="e">
        <v>#N/A</v>
      </c>
      <c r="M2216" t="e">
        <f t="shared" si="34"/>
        <v>#N/A</v>
      </c>
    </row>
    <row r="2217" spans="1:13" x14ac:dyDescent="0.25">
      <c r="A2217">
        <v>3</v>
      </c>
      <c r="B2217" t="s">
        <v>2707</v>
      </c>
      <c r="C2217" t="s">
        <v>2876</v>
      </c>
      <c r="G2217" t="s">
        <v>2879</v>
      </c>
      <c r="H2217" t="s">
        <v>170</v>
      </c>
      <c r="I2217" t="s">
        <v>1708</v>
      </c>
      <c r="J2217" s="99">
        <v>3.2932508E-3</v>
      </c>
      <c r="K2217" t="s">
        <v>2880</v>
      </c>
      <c r="L2217" t="e">
        <v>#N/A</v>
      </c>
      <c r="M2217" t="e">
        <f t="shared" si="34"/>
        <v>#N/A</v>
      </c>
    </row>
    <row r="2218" spans="1:13" x14ac:dyDescent="0.25">
      <c r="A2218">
        <v>3</v>
      </c>
      <c r="B2218" t="s">
        <v>2707</v>
      </c>
      <c r="C2218" t="s">
        <v>2876</v>
      </c>
      <c r="G2218" t="s">
        <v>2879</v>
      </c>
      <c r="H2218" t="s">
        <v>170</v>
      </c>
      <c r="I2218" t="s">
        <v>1709</v>
      </c>
      <c r="J2218" s="99">
        <v>7.5559434E-3</v>
      </c>
      <c r="K2218" t="s">
        <v>2880</v>
      </c>
      <c r="L2218" t="e">
        <v>#N/A</v>
      </c>
      <c r="M2218" t="e">
        <f t="shared" si="34"/>
        <v>#N/A</v>
      </c>
    </row>
    <row r="2219" spans="1:13" x14ac:dyDescent="0.25">
      <c r="A2219">
        <v>3</v>
      </c>
      <c r="B2219" t="s">
        <v>2707</v>
      </c>
      <c r="C2219" t="s">
        <v>2876</v>
      </c>
      <c r="G2219" t="s">
        <v>2881</v>
      </c>
      <c r="H2219" t="s">
        <v>170</v>
      </c>
      <c r="I2219" t="s">
        <v>1705</v>
      </c>
      <c r="J2219" s="99">
        <v>0.273950743</v>
      </c>
      <c r="K2219" t="s">
        <v>2882</v>
      </c>
      <c r="L2219" t="e">
        <v>#N/A</v>
      </c>
      <c r="M2219" t="e">
        <f t="shared" si="34"/>
        <v>#N/A</v>
      </c>
    </row>
    <row r="2220" spans="1:13" x14ac:dyDescent="0.25">
      <c r="A2220">
        <v>3</v>
      </c>
      <c r="B2220" t="s">
        <v>2707</v>
      </c>
      <c r="C2220" t="s">
        <v>2876</v>
      </c>
      <c r="G2220" t="s">
        <v>2881</v>
      </c>
      <c r="H2220" t="s">
        <v>170</v>
      </c>
      <c r="I2220" t="s">
        <v>1707</v>
      </c>
      <c r="J2220" s="99">
        <v>0.26971979499999998</v>
      </c>
      <c r="K2220" t="s">
        <v>2882</v>
      </c>
      <c r="L2220" t="e">
        <v>#N/A</v>
      </c>
      <c r="M2220" t="e">
        <f t="shared" si="34"/>
        <v>#N/A</v>
      </c>
    </row>
    <row r="2221" spans="1:13" x14ac:dyDescent="0.25">
      <c r="A2221">
        <v>3</v>
      </c>
      <c r="B2221" t="s">
        <v>2707</v>
      </c>
      <c r="C2221" t="s">
        <v>2876</v>
      </c>
      <c r="G2221" t="s">
        <v>2881</v>
      </c>
      <c r="H2221" t="s">
        <v>170</v>
      </c>
      <c r="I2221" t="s">
        <v>1708</v>
      </c>
      <c r="J2221" s="99">
        <v>4.043227E-4</v>
      </c>
      <c r="K2221" t="s">
        <v>2882</v>
      </c>
      <c r="L2221" t="e">
        <v>#N/A</v>
      </c>
      <c r="M2221" t="e">
        <f t="shared" si="34"/>
        <v>#N/A</v>
      </c>
    </row>
    <row r="2222" spans="1:13" x14ac:dyDescent="0.25">
      <c r="A2222">
        <v>3</v>
      </c>
      <c r="B2222" t="s">
        <v>2707</v>
      </c>
      <c r="C2222" t="s">
        <v>2876</v>
      </c>
      <c r="G2222" t="s">
        <v>2881</v>
      </c>
      <c r="H2222" t="s">
        <v>170</v>
      </c>
      <c r="I2222" t="s">
        <v>1709</v>
      </c>
      <c r="J2222" s="99">
        <v>3.8266252999999998E-3</v>
      </c>
      <c r="K2222" t="s">
        <v>2882</v>
      </c>
      <c r="L2222" t="e">
        <v>#N/A</v>
      </c>
      <c r="M2222" t="e">
        <f t="shared" si="34"/>
        <v>#N/A</v>
      </c>
    </row>
    <row r="2223" spans="1:13" x14ac:dyDescent="0.25">
      <c r="A2223">
        <v>3</v>
      </c>
      <c r="B2223" t="s">
        <v>2707</v>
      </c>
      <c r="C2223" t="s">
        <v>2883</v>
      </c>
      <c r="D2223" t="s">
        <v>2245</v>
      </c>
      <c r="E2223" t="s">
        <v>2884</v>
      </c>
      <c r="G2223" t="s">
        <v>2885</v>
      </c>
      <c r="H2223" t="s">
        <v>170</v>
      </c>
      <c r="I2223" t="s">
        <v>1705</v>
      </c>
      <c r="J2223" s="99">
        <v>0.44392070820000001</v>
      </c>
      <c r="K2223" t="s">
        <v>2886</v>
      </c>
      <c r="L2223" t="e">
        <v>#N/A</v>
      </c>
      <c r="M2223" t="e">
        <f t="shared" si="34"/>
        <v>#N/A</v>
      </c>
    </row>
    <row r="2224" spans="1:13" x14ac:dyDescent="0.25">
      <c r="A2224">
        <v>3</v>
      </c>
      <c r="B2224" t="s">
        <v>2707</v>
      </c>
      <c r="C2224" t="s">
        <v>2883</v>
      </c>
      <c r="D2224" t="s">
        <v>2245</v>
      </c>
      <c r="E2224" t="s">
        <v>2884</v>
      </c>
      <c r="G2224" t="s">
        <v>2885</v>
      </c>
      <c r="H2224" t="s">
        <v>170</v>
      </c>
      <c r="I2224" t="s">
        <v>1707</v>
      </c>
      <c r="J2224" s="99">
        <v>0.43706471140000003</v>
      </c>
      <c r="K2224" t="s">
        <v>2886</v>
      </c>
      <c r="L2224" t="e">
        <v>#N/A</v>
      </c>
      <c r="M2224" t="e">
        <f t="shared" si="34"/>
        <v>#N/A</v>
      </c>
    </row>
    <row r="2225" spans="1:13" x14ac:dyDescent="0.25">
      <c r="A2225">
        <v>3</v>
      </c>
      <c r="B2225" t="s">
        <v>2707</v>
      </c>
      <c r="C2225" t="s">
        <v>2883</v>
      </c>
      <c r="D2225" t="s">
        <v>2245</v>
      </c>
      <c r="E2225" t="s">
        <v>2884</v>
      </c>
      <c r="G2225" t="s">
        <v>2885</v>
      </c>
      <c r="H2225" t="s">
        <v>170</v>
      </c>
      <c r="I2225" t="s">
        <v>1708</v>
      </c>
      <c r="J2225" s="99">
        <v>6.5518059999999999E-4</v>
      </c>
      <c r="K2225" t="s">
        <v>2886</v>
      </c>
      <c r="L2225" t="e">
        <v>#N/A</v>
      </c>
      <c r="M2225" t="e">
        <f t="shared" si="34"/>
        <v>#N/A</v>
      </c>
    </row>
    <row r="2226" spans="1:13" x14ac:dyDescent="0.25">
      <c r="A2226">
        <v>3</v>
      </c>
      <c r="B2226" t="s">
        <v>2707</v>
      </c>
      <c r="C2226" t="s">
        <v>2883</v>
      </c>
      <c r="D2226" t="s">
        <v>2245</v>
      </c>
      <c r="E2226" t="s">
        <v>2884</v>
      </c>
      <c r="G2226" t="s">
        <v>2885</v>
      </c>
      <c r="H2226" t="s">
        <v>170</v>
      </c>
      <c r="I2226" t="s">
        <v>1709</v>
      </c>
      <c r="J2226" s="99">
        <v>6.2008161999999997E-3</v>
      </c>
      <c r="K2226" t="s">
        <v>2886</v>
      </c>
      <c r="L2226" t="e">
        <v>#N/A</v>
      </c>
      <c r="M2226" t="e">
        <f t="shared" si="34"/>
        <v>#N/A</v>
      </c>
    </row>
    <row r="2227" spans="1:13" x14ac:dyDescent="0.25">
      <c r="A2227">
        <v>3</v>
      </c>
      <c r="B2227" t="s">
        <v>2707</v>
      </c>
      <c r="C2227" t="s">
        <v>2883</v>
      </c>
      <c r="D2227" t="s">
        <v>2245</v>
      </c>
      <c r="E2227" t="s">
        <v>2884</v>
      </c>
      <c r="G2227" t="s">
        <v>2887</v>
      </c>
      <c r="H2227" t="s">
        <v>170</v>
      </c>
      <c r="I2227" t="s">
        <v>1705</v>
      </c>
      <c r="J2227" s="99">
        <v>0.50852511079999996</v>
      </c>
      <c r="K2227" t="s">
        <v>2888</v>
      </c>
      <c r="L2227" t="e">
        <v>#N/A</v>
      </c>
      <c r="M2227" t="e">
        <f t="shared" si="34"/>
        <v>#N/A</v>
      </c>
    </row>
    <row r="2228" spans="1:13" x14ac:dyDescent="0.25">
      <c r="A2228">
        <v>3</v>
      </c>
      <c r="B2228" t="s">
        <v>2707</v>
      </c>
      <c r="C2228" t="s">
        <v>2883</v>
      </c>
      <c r="D2228" t="s">
        <v>2245</v>
      </c>
      <c r="E2228" t="s">
        <v>2884</v>
      </c>
      <c r="G2228" t="s">
        <v>2887</v>
      </c>
      <c r="H2228" t="s">
        <v>170</v>
      </c>
      <c r="I2228" t="s">
        <v>1707</v>
      </c>
      <c r="J2228" s="99">
        <v>0.50067135119999995</v>
      </c>
      <c r="K2228" t="s">
        <v>2888</v>
      </c>
      <c r="L2228" t="e">
        <v>#N/A</v>
      </c>
      <c r="M2228" t="e">
        <f t="shared" si="34"/>
        <v>#N/A</v>
      </c>
    </row>
    <row r="2229" spans="1:13" x14ac:dyDescent="0.25">
      <c r="A2229">
        <v>3</v>
      </c>
      <c r="B2229" t="s">
        <v>2707</v>
      </c>
      <c r="C2229" t="s">
        <v>2883</v>
      </c>
      <c r="D2229" t="s">
        <v>2245</v>
      </c>
      <c r="E2229" t="s">
        <v>2884</v>
      </c>
      <c r="G2229" t="s">
        <v>2887</v>
      </c>
      <c r="H2229" t="s">
        <v>170</v>
      </c>
      <c r="I2229" t="s">
        <v>1708</v>
      </c>
      <c r="J2229" s="99">
        <v>7.5052989999999998E-4</v>
      </c>
      <c r="K2229" t="s">
        <v>2888</v>
      </c>
      <c r="L2229" t="e">
        <v>#N/A</v>
      </c>
      <c r="M2229" t="e">
        <f t="shared" si="34"/>
        <v>#N/A</v>
      </c>
    </row>
    <row r="2230" spans="1:13" x14ac:dyDescent="0.25">
      <c r="A2230">
        <v>3</v>
      </c>
      <c r="B2230" t="s">
        <v>2707</v>
      </c>
      <c r="C2230" t="s">
        <v>2883</v>
      </c>
      <c r="D2230" t="s">
        <v>2245</v>
      </c>
      <c r="E2230" t="s">
        <v>2884</v>
      </c>
      <c r="G2230" t="s">
        <v>2887</v>
      </c>
      <c r="H2230" t="s">
        <v>170</v>
      </c>
      <c r="I2230" t="s">
        <v>1709</v>
      </c>
      <c r="J2230" s="99">
        <v>7.1032296999999998E-3</v>
      </c>
      <c r="K2230" t="s">
        <v>2888</v>
      </c>
      <c r="L2230" t="e">
        <v>#N/A</v>
      </c>
      <c r="M2230" t="e">
        <f t="shared" si="34"/>
        <v>#N/A</v>
      </c>
    </row>
    <row r="2231" spans="1:13" x14ac:dyDescent="0.25">
      <c r="A2231">
        <v>3</v>
      </c>
      <c r="B2231" t="s">
        <v>2707</v>
      </c>
      <c r="C2231" t="s">
        <v>2883</v>
      </c>
      <c r="D2231" t="s">
        <v>2245</v>
      </c>
      <c r="E2231" t="s">
        <v>2884</v>
      </c>
      <c r="G2231" t="s">
        <v>2889</v>
      </c>
      <c r="H2231" t="s">
        <v>170</v>
      </c>
      <c r="I2231" t="s">
        <v>1705</v>
      </c>
      <c r="J2231" s="99">
        <v>0.62191790039999995</v>
      </c>
      <c r="K2231" t="s">
        <v>2890</v>
      </c>
      <c r="L2231" t="e">
        <v>#N/A</v>
      </c>
      <c r="M2231" t="e">
        <f t="shared" si="34"/>
        <v>#N/A</v>
      </c>
    </row>
    <row r="2232" spans="1:13" x14ac:dyDescent="0.25">
      <c r="A2232">
        <v>3</v>
      </c>
      <c r="B2232" t="s">
        <v>2707</v>
      </c>
      <c r="C2232" t="s">
        <v>2883</v>
      </c>
      <c r="D2232" t="s">
        <v>2245</v>
      </c>
      <c r="E2232" t="s">
        <v>2884</v>
      </c>
      <c r="G2232" t="s">
        <v>2889</v>
      </c>
      <c r="H2232" t="s">
        <v>170</v>
      </c>
      <c r="I2232" t="s">
        <v>1707</v>
      </c>
      <c r="J2232" s="99">
        <v>0.61231288070000001</v>
      </c>
      <c r="K2232" t="s">
        <v>2890</v>
      </c>
      <c r="L2232" t="e">
        <v>#N/A</v>
      </c>
      <c r="M2232" t="e">
        <f t="shared" si="34"/>
        <v>#N/A</v>
      </c>
    </row>
    <row r="2233" spans="1:13" x14ac:dyDescent="0.25">
      <c r="A2233">
        <v>3</v>
      </c>
      <c r="B2233" t="s">
        <v>2707</v>
      </c>
      <c r="C2233" t="s">
        <v>2883</v>
      </c>
      <c r="D2233" t="s">
        <v>2245</v>
      </c>
      <c r="E2233" t="s">
        <v>2884</v>
      </c>
      <c r="G2233" t="s">
        <v>2889</v>
      </c>
      <c r="H2233" t="s">
        <v>170</v>
      </c>
      <c r="I2233" t="s">
        <v>1708</v>
      </c>
      <c r="J2233" s="99">
        <v>9.1788579999999996E-4</v>
      </c>
      <c r="K2233" t="s">
        <v>2890</v>
      </c>
      <c r="L2233" t="e">
        <v>#N/A</v>
      </c>
      <c r="M2233" t="e">
        <f t="shared" si="34"/>
        <v>#N/A</v>
      </c>
    </row>
    <row r="2234" spans="1:13" x14ac:dyDescent="0.25">
      <c r="A2234">
        <v>3</v>
      </c>
      <c r="B2234" t="s">
        <v>2707</v>
      </c>
      <c r="C2234" t="s">
        <v>2883</v>
      </c>
      <c r="D2234" t="s">
        <v>2245</v>
      </c>
      <c r="E2234" t="s">
        <v>2884</v>
      </c>
      <c r="G2234" t="s">
        <v>2889</v>
      </c>
      <c r="H2234" t="s">
        <v>170</v>
      </c>
      <c r="I2234" t="s">
        <v>1709</v>
      </c>
      <c r="J2234" s="99">
        <v>8.6871338999999995E-3</v>
      </c>
      <c r="K2234" t="s">
        <v>2890</v>
      </c>
      <c r="L2234" t="e">
        <v>#N/A</v>
      </c>
      <c r="M2234" t="e">
        <f t="shared" si="34"/>
        <v>#N/A</v>
      </c>
    </row>
    <row r="2235" spans="1:13" x14ac:dyDescent="0.25">
      <c r="A2235">
        <v>3</v>
      </c>
      <c r="B2235" t="s">
        <v>2707</v>
      </c>
      <c r="C2235" t="s">
        <v>2883</v>
      </c>
      <c r="D2235" t="s">
        <v>2245</v>
      </c>
      <c r="E2235" t="s">
        <v>2884</v>
      </c>
      <c r="G2235" t="s">
        <v>2891</v>
      </c>
      <c r="H2235" t="s">
        <v>170</v>
      </c>
      <c r="I2235" t="s">
        <v>1705</v>
      </c>
      <c r="J2235" s="99">
        <v>0.73745523449999995</v>
      </c>
      <c r="K2235" t="s">
        <v>2892</v>
      </c>
      <c r="L2235" t="e">
        <v>#N/A</v>
      </c>
      <c r="M2235" t="e">
        <f t="shared" si="34"/>
        <v>#N/A</v>
      </c>
    </row>
    <row r="2236" spans="1:13" x14ac:dyDescent="0.25">
      <c r="A2236">
        <v>3</v>
      </c>
      <c r="B2236" t="s">
        <v>2707</v>
      </c>
      <c r="C2236" t="s">
        <v>2883</v>
      </c>
      <c r="D2236" t="s">
        <v>2245</v>
      </c>
      <c r="E2236" t="s">
        <v>2884</v>
      </c>
      <c r="G2236" t="s">
        <v>2891</v>
      </c>
      <c r="H2236" t="s">
        <v>170</v>
      </c>
      <c r="I2236" t="s">
        <v>1707</v>
      </c>
      <c r="J2236" s="99">
        <v>0.72606583400000002</v>
      </c>
      <c r="K2236" t="s">
        <v>2892</v>
      </c>
      <c r="L2236" t="e">
        <v>#N/A</v>
      </c>
      <c r="M2236" t="e">
        <f t="shared" si="34"/>
        <v>#N/A</v>
      </c>
    </row>
    <row r="2237" spans="1:13" x14ac:dyDescent="0.25">
      <c r="A2237">
        <v>3</v>
      </c>
      <c r="B2237" t="s">
        <v>2707</v>
      </c>
      <c r="C2237" t="s">
        <v>2883</v>
      </c>
      <c r="D2237" t="s">
        <v>2245</v>
      </c>
      <c r="E2237" t="s">
        <v>2884</v>
      </c>
      <c r="G2237" t="s">
        <v>2891</v>
      </c>
      <c r="H2237" t="s">
        <v>170</v>
      </c>
      <c r="I2237" t="s">
        <v>1708</v>
      </c>
      <c r="J2237" s="99">
        <v>1.0884069E-3</v>
      </c>
      <c r="K2237" t="s">
        <v>2892</v>
      </c>
      <c r="L2237" t="e">
        <v>#N/A</v>
      </c>
      <c r="M2237" t="e">
        <f t="shared" si="34"/>
        <v>#N/A</v>
      </c>
    </row>
    <row r="2238" spans="1:13" x14ac:dyDescent="0.25">
      <c r="A2238">
        <v>3</v>
      </c>
      <c r="B2238" t="s">
        <v>2707</v>
      </c>
      <c r="C2238" t="s">
        <v>2883</v>
      </c>
      <c r="D2238" t="s">
        <v>2245</v>
      </c>
      <c r="E2238" t="s">
        <v>2884</v>
      </c>
      <c r="G2238" t="s">
        <v>2891</v>
      </c>
      <c r="H2238" t="s">
        <v>170</v>
      </c>
      <c r="I2238" t="s">
        <v>1709</v>
      </c>
      <c r="J2238" s="99">
        <v>1.0300993600000001E-2</v>
      </c>
      <c r="K2238" t="s">
        <v>2892</v>
      </c>
      <c r="L2238" t="e">
        <v>#N/A</v>
      </c>
      <c r="M2238" t="e">
        <f t="shared" si="34"/>
        <v>#N/A</v>
      </c>
    </row>
    <row r="2239" spans="1:13" x14ac:dyDescent="0.25">
      <c r="A2239">
        <v>3</v>
      </c>
      <c r="B2239" t="s">
        <v>2707</v>
      </c>
      <c r="C2239" t="s">
        <v>2883</v>
      </c>
      <c r="D2239" t="s">
        <v>2245</v>
      </c>
      <c r="E2239" t="s">
        <v>2884</v>
      </c>
      <c r="G2239" t="s">
        <v>2893</v>
      </c>
      <c r="H2239" t="s">
        <v>170</v>
      </c>
      <c r="I2239" t="s">
        <v>1705</v>
      </c>
      <c r="J2239" s="99">
        <v>0.83798075719999998</v>
      </c>
      <c r="K2239" t="s">
        <v>2894</v>
      </c>
      <c r="L2239" t="e">
        <v>#N/A</v>
      </c>
      <c r="M2239" t="e">
        <f t="shared" si="34"/>
        <v>#N/A</v>
      </c>
    </row>
    <row r="2240" spans="1:13" x14ac:dyDescent="0.25">
      <c r="A2240">
        <v>3</v>
      </c>
      <c r="B2240" t="s">
        <v>2707</v>
      </c>
      <c r="C2240" t="s">
        <v>2883</v>
      </c>
      <c r="D2240" t="s">
        <v>2245</v>
      </c>
      <c r="E2240" t="s">
        <v>2884</v>
      </c>
      <c r="G2240" t="s">
        <v>2893</v>
      </c>
      <c r="H2240" t="s">
        <v>170</v>
      </c>
      <c r="I2240" t="s">
        <v>1707</v>
      </c>
      <c r="J2240" s="99">
        <v>0.82503882120000005</v>
      </c>
      <c r="K2240" t="s">
        <v>2894</v>
      </c>
      <c r="L2240" t="e">
        <v>#N/A</v>
      </c>
      <c r="M2240" t="e">
        <f t="shared" si="34"/>
        <v>#N/A</v>
      </c>
    </row>
    <row r="2241" spans="1:13" x14ac:dyDescent="0.25">
      <c r="A2241">
        <v>3</v>
      </c>
      <c r="B2241" t="s">
        <v>2707</v>
      </c>
      <c r="C2241" t="s">
        <v>2883</v>
      </c>
      <c r="D2241" t="s">
        <v>2245</v>
      </c>
      <c r="E2241" t="s">
        <v>2884</v>
      </c>
      <c r="G2241" t="s">
        <v>2893</v>
      </c>
      <c r="H2241" t="s">
        <v>170</v>
      </c>
      <c r="I2241" t="s">
        <v>1708</v>
      </c>
      <c r="J2241" s="99">
        <v>1.2367719999999999E-3</v>
      </c>
      <c r="K2241" t="s">
        <v>2894</v>
      </c>
      <c r="L2241" t="e">
        <v>#N/A</v>
      </c>
      <c r="M2241" t="e">
        <f t="shared" si="34"/>
        <v>#N/A</v>
      </c>
    </row>
    <row r="2242" spans="1:13" x14ac:dyDescent="0.25">
      <c r="A2242">
        <v>3</v>
      </c>
      <c r="B2242" t="s">
        <v>2707</v>
      </c>
      <c r="C2242" t="s">
        <v>2883</v>
      </c>
      <c r="D2242" t="s">
        <v>2245</v>
      </c>
      <c r="E2242" t="s">
        <v>2884</v>
      </c>
      <c r="G2242" t="s">
        <v>2893</v>
      </c>
      <c r="H2242" t="s">
        <v>170</v>
      </c>
      <c r="I2242" t="s">
        <v>1709</v>
      </c>
      <c r="J2242" s="99">
        <v>1.1705164000000001E-2</v>
      </c>
      <c r="K2242" t="s">
        <v>2894</v>
      </c>
      <c r="L2242" t="e">
        <v>#N/A</v>
      </c>
      <c r="M2242" t="e">
        <f t="shared" si="34"/>
        <v>#N/A</v>
      </c>
    </row>
    <row r="2243" spans="1:13" x14ac:dyDescent="0.25">
      <c r="A2243">
        <v>3</v>
      </c>
      <c r="B2243" t="s">
        <v>2707</v>
      </c>
      <c r="C2243" t="s">
        <v>2883</v>
      </c>
      <c r="D2243" t="s">
        <v>2245</v>
      </c>
      <c r="E2243" t="s">
        <v>2884</v>
      </c>
      <c r="G2243" t="s">
        <v>2895</v>
      </c>
      <c r="H2243" t="s">
        <v>170</v>
      </c>
      <c r="I2243" t="s">
        <v>1705</v>
      </c>
      <c r="J2243" s="99">
        <v>0.97871648899999997</v>
      </c>
      <c r="K2243" t="s">
        <v>2896</v>
      </c>
      <c r="L2243" t="e">
        <v>#N/A</v>
      </c>
      <c r="M2243" t="e">
        <f t="shared" ref="M2243:M2306" si="35">I2243&amp;L2243</f>
        <v>#N/A</v>
      </c>
    </row>
    <row r="2244" spans="1:13" x14ac:dyDescent="0.25">
      <c r="A2244">
        <v>3</v>
      </c>
      <c r="B2244" t="s">
        <v>2707</v>
      </c>
      <c r="C2244" t="s">
        <v>2883</v>
      </c>
      <c r="D2244" t="s">
        <v>2245</v>
      </c>
      <c r="E2244" t="s">
        <v>2884</v>
      </c>
      <c r="G2244" t="s">
        <v>2895</v>
      </c>
      <c r="H2244" t="s">
        <v>170</v>
      </c>
      <c r="I2244" t="s">
        <v>1707</v>
      </c>
      <c r="J2244" s="99">
        <v>0.96360100329999998</v>
      </c>
      <c r="K2244" t="s">
        <v>2896</v>
      </c>
      <c r="L2244" t="e">
        <v>#N/A</v>
      </c>
      <c r="M2244" t="e">
        <f t="shared" si="35"/>
        <v>#N/A</v>
      </c>
    </row>
    <row r="2245" spans="1:13" x14ac:dyDescent="0.25">
      <c r="A2245">
        <v>3</v>
      </c>
      <c r="B2245" t="s">
        <v>2707</v>
      </c>
      <c r="C2245" t="s">
        <v>2883</v>
      </c>
      <c r="D2245" t="s">
        <v>2245</v>
      </c>
      <c r="E2245" t="s">
        <v>2884</v>
      </c>
      <c r="G2245" t="s">
        <v>2895</v>
      </c>
      <c r="H2245" t="s">
        <v>170</v>
      </c>
      <c r="I2245" t="s">
        <v>1708</v>
      </c>
      <c r="J2245" s="99">
        <v>1.4444833E-3</v>
      </c>
      <c r="K2245" t="s">
        <v>2896</v>
      </c>
      <c r="L2245" t="e">
        <v>#N/A</v>
      </c>
      <c r="M2245" t="e">
        <f t="shared" si="35"/>
        <v>#N/A</v>
      </c>
    </row>
    <row r="2246" spans="1:13" x14ac:dyDescent="0.25">
      <c r="A2246">
        <v>3</v>
      </c>
      <c r="B2246" t="s">
        <v>2707</v>
      </c>
      <c r="C2246" t="s">
        <v>2883</v>
      </c>
      <c r="D2246" t="s">
        <v>2245</v>
      </c>
      <c r="E2246" t="s">
        <v>2884</v>
      </c>
      <c r="G2246" t="s">
        <v>2895</v>
      </c>
      <c r="H2246" t="s">
        <v>170</v>
      </c>
      <c r="I2246" t="s">
        <v>1709</v>
      </c>
      <c r="J2246" s="99">
        <v>1.36710025E-2</v>
      </c>
      <c r="K2246" t="s">
        <v>2896</v>
      </c>
      <c r="L2246" t="e">
        <v>#N/A</v>
      </c>
      <c r="M2246" t="e">
        <f t="shared" si="35"/>
        <v>#N/A</v>
      </c>
    </row>
    <row r="2247" spans="1:13" x14ac:dyDescent="0.25">
      <c r="A2247">
        <v>3</v>
      </c>
      <c r="B2247" t="s">
        <v>2707</v>
      </c>
      <c r="C2247" t="s">
        <v>2883</v>
      </c>
      <c r="D2247" t="s">
        <v>2245</v>
      </c>
      <c r="E2247" t="s">
        <v>2884</v>
      </c>
      <c r="G2247" t="s">
        <v>2897</v>
      </c>
      <c r="H2247" t="s">
        <v>170</v>
      </c>
      <c r="I2247" t="s">
        <v>1705</v>
      </c>
      <c r="J2247" s="99">
        <v>1.3030788419999999</v>
      </c>
      <c r="K2247" t="s">
        <v>2898</v>
      </c>
      <c r="L2247" t="e">
        <v>#N/A</v>
      </c>
      <c r="M2247" t="e">
        <f t="shared" si="35"/>
        <v>#N/A</v>
      </c>
    </row>
    <row r="2248" spans="1:13" x14ac:dyDescent="0.25">
      <c r="A2248">
        <v>3</v>
      </c>
      <c r="B2248" t="s">
        <v>2707</v>
      </c>
      <c r="C2248" t="s">
        <v>2883</v>
      </c>
      <c r="D2248" t="s">
        <v>2245</v>
      </c>
      <c r="E2248" t="s">
        <v>2884</v>
      </c>
      <c r="G2248" t="s">
        <v>2897</v>
      </c>
      <c r="H2248" t="s">
        <v>170</v>
      </c>
      <c r="I2248" t="s">
        <v>1707</v>
      </c>
      <c r="J2248" s="99">
        <v>1.282953842</v>
      </c>
      <c r="K2248" t="s">
        <v>2898</v>
      </c>
      <c r="L2248" t="e">
        <v>#N/A</v>
      </c>
      <c r="M2248" t="e">
        <f t="shared" si="35"/>
        <v>#N/A</v>
      </c>
    </row>
    <row r="2249" spans="1:13" x14ac:dyDescent="0.25">
      <c r="A2249">
        <v>3</v>
      </c>
      <c r="B2249" t="s">
        <v>2707</v>
      </c>
      <c r="C2249" t="s">
        <v>2883</v>
      </c>
      <c r="D2249" t="s">
        <v>2245</v>
      </c>
      <c r="E2249" t="s">
        <v>2884</v>
      </c>
      <c r="G2249" t="s">
        <v>2897</v>
      </c>
      <c r="H2249" t="s">
        <v>170</v>
      </c>
      <c r="I2249" t="s">
        <v>1708</v>
      </c>
      <c r="J2249" s="99">
        <v>1.9232082000000001E-3</v>
      </c>
      <c r="K2249" t="s">
        <v>2898</v>
      </c>
      <c r="L2249" t="e">
        <v>#N/A</v>
      </c>
      <c r="M2249" t="e">
        <f t="shared" si="35"/>
        <v>#N/A</v>
      </c>
    </row>
    <row r="2250" spans="1:13" x14ac:dyDescent="0.25">
      <c r="A2250">
        <v>3</v>
      </c>
      <c r="B2250" t="s">
        <v>2707</v>
      </c>
      <c r="C2250" t="s">
        <v>2883</v>
      </c>
      <c r="D2250" t="s">
        <v>2245</v>
      </c>
      <c r="E2250" t="s">
        <v>2884</v>
      </c>
      <c r="G2250" t="s">
        <v>2897</v>
      </c>
      <c r="H2250" t="s">
        <v>170</v>
      </c>
      <c r="I2250" t="s">
        <v>1709</v>
      </c>
      <c r="J2250" s="99">
        <v>1.8201792099999999E-2</v>
      </c>
      <c r="K2250" t="s">
        <v>2898</v>
      </c>
      <c r="L2250" t="e">
        <v>#N/A</v>
      </c>
      <c r="M2250" t="e">
        <f t="shared" si="35"/>
        <v>#N/A</v>
      </c>
    </row>
    <row r="2251" spans="1:13" x14ac:dyDescent="0.25">
      <c r="A2251">
        <v>3</v>
      </c>
      <c r="B2251" t="s">
        <v>2707</v>
      </c>
      <c r="C2251" t="s">
        <v>2883</v>
      </c>
      <c r="D2251" t="s">
        <v>2245</v>
      </c>
      <c r="E2251" t="s">
        <v>2884</v>
      </c>
      <c r="G2251" t="s">
        <v>2899</v>
      </c>
      <c r="H2251" t="s">
        <v>170</v>
      </c>
      <c r="I2251" t="s">
        <v>1705</v>
      </c>
      <c r="J2251" s="99">
        <v>1.535493851</v>
      </c>
      <c r="K2251" t="s">
        <v>2900</v>
      </c>
      <c r="L2251" t="e">
        <v>#N/A</v>
      </c>
      <c r="M2251" t="e">
        <f t="shared" si="35"/>
        <v>#N/A</v>
      </c>
    </row>
    <row r="2252" spans="1:13" x14ac:dyDescent="0.25">
      <c r="A2252">
        <v>3</v>
      </c>
      <c r="B2252" t="s">
        <v>2707</v>
      </c>
      <c r="C2252" t="s">
        <v>2883</v>
      </c>
      <c r="D2252" t="s">
        <v>2245</v>
      </c>
      <c r="E2252" t="s">
        <v>2884</v>
      </c>
      <c r="G2252" t="s">
        <v>2899</v>
      </c>
      <c r="H2252" t="s">
        <v>170</v>
      </c>
      <c r="I2252" t="s">
        <v>1707</v>
      </c>
      <c r="J2252" s="99">
        <v>1.5117793879999999</v>
      </c>
      <c r="K2252" t="s">
        <v>2900</v>
      </c>
      <c r="L2252" t="e">
        <v>#N/A</v>
      </c>
      <c r="M2252" t="e">
        <f t="shared" si="35"/>
        <v>#N/A</v>
      </c>
    </row>
    <row r="2253" spans="1:13" x14ac:dyDescent="0.25">
      <c r="A2253">
        <v>3</v>
      </c>
      <c r="B2253" t="s">
        <v>2707</v>
      </c>
      <c r="C2253" t="s">
        <v>2883</v>
      </c>
      <c r="D2253" t="s">
        <v>2245</v>
      </c>
      <c r="E2253" t="s">
        <v>2884</v>
      </c>
      <c r="G2253" t="s">
        <v>2899</v>
      </c>
      <c r="H2253" t="s">
        <v>170</v>
      </c>
      <c r="I2253" t="s">
        <v>1708</v>
      </c>
      <c r="J2253" s="99">
        <v>2.2662285000000001E-3</v>
      </c>
      <c r="K2253" t="s">
        <v>2900</v>
      </c>
      <c r="L2253" t="e">
        <v>#N/A</v>
      </c>
      <c r="M2253" t="e">
        <f t="shared" si="35"/>
        <v>#N/A</v>
      </c>
    </row>
    <row r="2254" spans="1:13" x14ac:dyDescent="0.25">
      <c r="A2254">
        <v>3</v>
      </c>
      <c r="B2254" t="s">
        <v>2707</v>
      </c>
      <c r="C2254" t="s">
        <v>2883</v>
      </c>
      <c r="D2254" t="s">
        <v>2245</v>
      </c>
      <c r="E2254" t="s">
        <v>2884</v>
      </c>
      <c r="G2254" t="s">
        <v>2899</v>
      </c>
      <c r="H2254" t="s">
        <v>170</v>
      </c>
      <c r="I2254" t="s">
        <v>1709</v>
      </c>
      <c r="J2254" s="99">
        <v>2.1448233899999999E-2</v>
      </c>
      <c r="K2254" t="s">
        <v>2900</v>
      </c>
      <c r="L2254" t="e">
        <v>#N/A</v>
      </c>
      <c r="M2254" t="e">
        <f t="shared" si="35"/>
        <v>#N/A</v>
      </c>
    </row>
    <row r="2255" spans="1:13" x14ac:dyDescent="0.25">
      <c r="A2255">
        <v>3</v>
      </c>
      <c r="B2255" t="s">
        <v>2707</v>
      </c>
      <c r="C2255" t="s">
        <v>2883</v>
      </c>
      <c r="D2255" t="s">
        <v>2245</v>
      </c>
      <c r="E2255" t="s">
        <v>2884</v>
      </c>
      <c r="G2255" t="s">
        <v>2901</v>
      </c>
      <c r="H2255" t="s">
        <v>170</v>
      </c>
      <c r="I2255" t="s">
        <v>1705</v>
      </c>
      <c r="J2255" s="99">
        <v>1.535493851</v>
      </c>
      <c r="K2255" t="s">
        <v>2902</v>
      </c>
      <c r="L2255" t="e">
        <v>#N/A</v>
      </c>
      <c r="M2255" t="e">
        <f t="shared" si="35"/>
        <v>#N/A</v>
      </c>
    </row>
    <row r="2256" spans="1:13" x14ac:dyDescent="0.25">
      <c r="A2256">
        <v>3</v>
      </c>
      <c r="B2256" t="s">
        <v>2707</v>
      </c>
      <c r="C2256" t="s">
        <v>2883</v>
      </c>
      <c r="D2256" t="s">
        <v>2245</v>
      </c>
      <c r="E2256" t="s">
        <v>2884</v>
      </c>
      <c r="G2256" t="s">
        <v>2901</v>
      </c>
      <c r="H2256" t="s">
        <v>170</v>
      </c>
      <c r="I2256" t="s">
        <v>1707</v>
      </c>
      <c r="J2256" s="99">
        <v>1.5117793879999999</v>
      </c>
      <c r="K2256" t="s">
        <v>2902</v>
      </c>
      <c r="L2256" t="e">
        <v>#N/A</v>
      </c>
      <c r="M2256" t="e">
        <f t="shared" si="35"/>
        <v>#N/A</v>
      </c>
    </row>
    <row r="2257" spans="1:13" x14ac:dyDescent="0.25">
      <c r="A2257">
        <v>3</v>
      </c>
      <c r="B2257" t="s">
        <v>2707</v>
      </c>
      <c r="C2257" t="s">
        <v>2883</v>
      </c>
      <c r="D2257" t="s">
        <v>2245</v>
      </c>
      <c r="E2257" t="s">
        <v>2884</v>
      </c>
      <c r="G2257" t="s">
        <v>2901</v>
      </c>
      <c r="H2257" t="s">
        <v>170</v>
      </c>
      <c r="I2257" t="s">
        <v>1708</v>
      </c>
      <c r="J2257" s="99">
        <v>2.2662285000000001E-3</v>
      </c>
      <c r="K2257" t="s">
        <v>2902</v>
      </c>
      <c r="L2257" t="e">
        <v>#N/A</v>
      </c>
      <c r="M2257" t="e">
        <f t="shared" si="35"/>
        <v>#N/A</v>
      </c>
    </row>
    <row r="2258" spans="1:13" x14ac:dyDescent="0.25">
      <c r="A2258">
        <v>3</v>
      </c>
      <c r="B2258" t="s">
        <v>2707</v>
      </c>
      <c r="C2258" t="s">
        <v>2883</v>
      </c>
      <c r="D2258" t="s">
        <v>2245</v>
      </c>
      <c r="E2258" t="s">
        <v>2884</v>
      </c>
      <c r="G2258" t="s">
        <v>2901</v>
      </c>
      <c r="H2258" t="s">
        <v>170</v>
      </c>
      <c r="I2258" t="s">
        <v>1709</v>
      </c>
      <c r="J2258" s="99">
        <v>2.1448233899999999E-2</v>
      </c>
      <c r="K2258" t="s">
        <v>2902</v>
      </c>
      <c r="L2258" t="e">
        <v>#N/A</v>
      </c>
      <c r="M2258" t="e">
        <f t="shared" si="35"/>
        <v>#N/A</v>
      </c>
    </row>
    <row r="2259" spans="1:13" x14ac:dyDescent="0.25">
      <c r="A2259">
        <v>3</v>
      </c>
      <c r="B2259" t="s">
        <v>2707</v>
      </c>
      <c r="C2259" t="s">
        <v>2883</v>
      </c>
      <c r="D2259" t="s">
        <v>2245</v>
      </c>
      <c r="E2259" t="s">
        <v>2903</v>
      </c>
      <c r="G2259" t="s">
        <v>2885</v>
      </c>
      <c r="H2259" t="s">
        <v>170</v>
      </c>
      <c r="I2259" t="s">
        <v>1705</v>
      </c>
      <c r="J2259" s="99">
        <v>0.35787086080000002</v>
      </c>
      <c r="K2259" t="s">
        <v>2904</v>
      </c>
      <c r="L2259" t="e">
        <v>#N/A</v>
      </c>
      <c r="M2259" t="e">
        <f t="shared" si="35"/>
        <v>#N/A</v>
      </c>
    </row>
    <row r="2260" spans="1:13" x14ac:dyDescent="0.25">
      <c r="A2260">
        <v>3</v>
      </c>
      <c r="B2260" t="s">
        <v>2707</v>
      </c>
      <c r="C2260" t="s">
        <v>2883</v>
      </c>
      <c r="D2260" t="s">
        <v>2245</v>
      </c>
      <c r="E2260" t="s">
        <v>2903</v>
      </c>
      <c r="G2260" t="s">
        <v>2885</v>
      </c>
      <c r="H2260" t="s">
        <v>170</v>
      </c>
      <c r="I2260" t="s">
        <v>1707</v>
      </c>
      <c r="J2260" s="99">
        <v>0.3523438344</v>
      </c>
      <c r="K2260" t="s">
        <v>2904</v>
      </c>
      <c r="L2260" t="e">
        <v>#N/A</v>
      </c>
      <c r="M2260" t="e">
        <f t="shared" si="35"/>
        <v>#N/A</v>
      </c>
    </row>
    <row r="2261" spans="1:13" x14ac:dyDescent="0.25">
      <c r="A2261">
        <v>3</v>
      </c>
      <c r="B2261" t="s">
        <v>2707</v>
      </c>
      <c r="C2261" t="s">
        <v>2883</v>
      </c>
      <c r="D2261" t="s">
        <v>2245</v>
      </c>
      <c r="E2261" t="s">
        <v>2903</v>
      </c>
      <c r="G2261" t="s">
        <v>2885</v>
      </c>
      <c r="H2261" t="s">
        <v>170</v>
      </c>
      <c r="I2261" t="s">
        <v>1708</v>
      </c>
      <c r="J2261" s="99">
        <v>5.2817999999999995E-4</v>
      </c>
      <c r="K2261" t="s">
        <v>2904</v>
      </c>
      <c r="L2261" t="e">
        <v>#N/A</v>
      </c>
      <c r="M2261" t="e">
        <f t="shared" si="35"/>
        <v>#N/A</v>
      </c>
    </row>
    <row r="2262" spans="1:13" x14ac:dyDescent="0.25">
      <c r="A2262">
        <v>3</v>
      </c>
      <c r="B2262" t="s">
        <v>2707</v>
      </c>
      <c r="C2262" t="s">
        <v>2883</v>
      </c>
      <c r="D2262" t="s">
        <v>2245</v>
      </c>
      <c r="E2262" t="s">
        <v>2903</v>
      </c>
      <c r="G2262" t="s">
        <v>2885</v>
      </c>
      <c r="H2262" t="s">
        <v>170</v>
      </c>
      <c r="I2262" t="s">
        <v>1709</v>
      </c>
      <c r="J2262" s="99">
        <v>4.9988463999999996E-3</v>
      </c>
      <c r="K2262" t="s">
        <v>2904</v>
      </c>
      <c r="L2262" t="e">
        <v>#N/A</v>
      </c>
      <c r="M2262" t="e">
        <f t="shared" si="35"/>
        <v>#N/A</v>
      </c>
    </row>
    <row r="2263" spans="1:13" x14ac:dyDescent="0.25">
      <c r="A2263">
        <v>3</v>
      </c>
      <c r="B2263" t="s">
        <v>2707</v>
      </c>
      <c r="C2263" t="s">
        <v>2883</v>
      </c>
      <c r="D2263" t="s">
        <v>2245</v>
      </c>
      <c r="E2263" t="s">
        <v>2903</v>
      </c>
      <c r="G2263" t="s">
        <v>2887</v>
      </c>
      <c r="H2263" t="s">
        <v>170</v>
      </c>
      <c r="I2263" t="s">
        <v>1705</v>
      </c>
      <c r="J2263" s="99">
        <v>0.40987606459999998</v>
      </c>
      <c r="K2263" t="s">
        <v>2905</v>
      </c>
      <c r="L2263" t="e">
        <v>#N/A</v>
      </c>
      <c r="M2263" t="e">
        <f t="shared" si="35"/>
        <v>#N/A</v>
      </c>
    </row>
    <row r="2264" spans="1:13" x14ac:dyDescent="0.25">
      <c r="A2264">
        <v>3</v>
      </c>
      <c r="B2264" t="s">
        <v>2707</v>
      </c>
      <c r="C2264" t="s">
        <v>2883</v>
      </c>
      <c r="D2264" t="s">
        <v>2245</v>
      </c>
      <c r="E2264" t="s">
        <v>2903</v>
      </c>
      <c r="G2264" t="s">
        <v>2887</v>
      </c>
      <c r="H2264" t="s">
        <v>170</v>
      </c>
      <c r="I2264" t="s">
        <v>1707</v>
      </c>
      <c r="J2264" s="99">
        <v>0.40354585980000002</v>
      </c>
      <c r="K2264" t="s">
        <v>2905</v>
      </c>
      <c r="L2264" t="e">
        <v>#N/A</v>
      </c>
      <c r="M2264" t="e">
        <f t="shared" si="35"/>
        <v>#N/A</v>
      </c>
    </row>
    <row r="2265" spans="1:13" x14ac:dyDescent="0.25">
      <c r="A2265">
        <v>3</v>
      </c>
      <c r="B2265" t="s">
        <v>2707</v>
      </c>
      <c r="C2265" t="s">
        <v>2883</v>
      </c>
      <c r="D2265" t="s">
        <v>2245</v>
      </c>
      <c r="E2265" t="s">
        <v>2903</v>
      </c>
      <c r="G2265" t="s">
        <v>2887</v>
      </c>
      <c r="H2265" t="s">
        <v>170</v>
      </c>
      <c r="I2265" t="s">
        <v>1708</v>
      </c>
      <c r="J2265" s="99">
        <v>6.0493419999999997E-4</v>
      </c>
      <c r="K2265" t="s">
        <v>2905</v>
      </c>
      <c r="L2265" t="e">
        <v>#N/A</v>
      </c>
      <c r="M2265" t="e">
        <f t="shared" si="35"/>
        <v>#N/A</v>
      </c>
    </row>
    <row r="2266" spans="1:13" x14ac:dyDescent="0.25">
      <c r="A2266">
        <v>3</v>
      </c>
      <c r="B2266" t="s">
        <v>2707</v>
      </c>
      <c r="C2266" t="s">
        <v>2883</v>
      </c>
      <c r="D2266" t="s">
        <v>2245</v>
      </c>
      <c r="E2266" t="s">
        <v>2903</v>
      </c>
      <c r="G2266" t="s">
        <v>2887</v>
      </c>
      <c r="H2266" t="s">
        <v>170</v>
      </c>
      <c r="I2266" t="s">
        <v>1709</v>
      </c>
      <c r="J2266" s="99">
        <v>5.7252704999999999E-3</v>
      </c>
      <c r="K2266" t="s">
        <v>2905</v>
      </c>
      <c r="L2266" t="e">
        <v>#N/A</v>
      </c>
      <c r="M2266" t="e">
        <f t="shared" si="35"/>
        <v>#N/A</v>
      </c>
    </row>
    <row r="2267" spans="1:13" x14ac:dyDescent="0.25">
      <c r="A2267">
        <v>3</v>
      </c>
      <c r="B2267" t="s">
        <v>2707</v>
      </c>
      <c r="C2267" t="s">
        <v>2883</v>
      </c>
      <c r="D2267" t="s">
        <v>2245</v>
      </c>
      <c r="E2267" t="s">
        <v>2903</v>
      </c>
      <c r="G2267" t="s">
        <v>2889</v>
      </c>
      <c r="H2267" t="s">
        <v>170</v>
      </c>
      <c r="I2267" t="s">
        <v>1705</v>
      </c>
      <c r="J2267" s="99">
        <v>0.50128727319999999</v>
      </c>
      <c r="K2267" t="s">
        <v>2906</v>
      </c>
      <c r="L2267" t="e">
        <v>#N/A</v>
      </c>
      <c r="M2267" t="e">
        <f t="shared" si="35"/>
        <v>#N/A</v>
      </c>
    </row>
    <row r="2268" spans="1:13" x14ac:dyDescent="0.25">
      <c r="A2268">
        <v>3</v>
      </c>
      <c r="B2268" t="s">
        <v>2707</v>
      </c>
      <c r="C2268" t="s">
        <v>2883</v>
      </c>
      <c r="D2268" t="s">
        <v>2245</v>
      </c>
      <c r="E2268" t="s">
        <v>2903</v>
      </c>
      <c r="G2268" t="s">
        <v>2889</v>
      </c>
      <c r="H2268" t="s">
        <v>170</v>
      </c>
      <c r="I2268" t="s">
        <v>1707</v>
      </c>
      <c r="J2268" s="99">
        <v>0.49354529609999997</v>
      </c>
      <c r="K2268" t="s">
        <v>2906</v>
      </c>
      <c r="L2268" t="e">
        <v>#N/A</v>
      </c>
      <c r="M2268" t="e">
        <f t="shared" si="35"/>
        <v>#N/A</v>
      </c>
    </row>
    <row r="2269" spans="1:13" x14ac:dyDescent="0.25">
      <c r="A2269">
        <v>3</v>
      </c>
      <c r="B2269" t="s">
        <v>2707</v>
      </c>
      <c r="C2269" t="s">
        <v>2883</v>
      </c>
      <c r="D2269" t="s">
        <v>2245</v>
      </c>
      <c r="E2269" t="s">
        <v>2903</v>
      </c>
      <c r="G2269" t="s">
        <v>2889</v>
      </c>
      <c r="H2269" t="s">
        <v>170</v>
      </c>
      <c r="I2269" t="s">
        <v>1708</v>
      </c>
      <c r="J2269" s="99">
        <v>7.3984759999999995E-4</v>
      </c>
      <c r="K2269" t="s">
        <v>2906</v>
      </c>
      <c r="L2269" t="e">
        <v>#N/A</v>
      </c>
      <c r="M2269" t="e">
        <f t="shared" si="35"/>
        <v>#N/A</v>
      </c>
    </row>
    <row r="2270" spans="1:13" x14ac:dyDescent="0.25">
      <c r="A2270">
        <v>3</v>
      </c>
      <c r="B2270" t="s">
        <v>2707</v>
      </c>
      <c r="C2270" t="s">
        <v>2883</v>
      </c>
      <c r="D2270" t="s">
        <v>2245</v>
      </c>
      <c r="E2270" t="s">
        <v>2903</v>
      </c>
      <c r="G2270" t="s">
        <v>2889</v>
      </c>
      <c r="H2270" t="s">
        <v>170</v>
      </c>
      <c r="I2270" t="s">
        <v>1709</v>
      </c>
      <c r="J2270" s="99">
        <v>7.0021294000000003E-3</v>
      </c>
      <c r="K2270" t="s">
        <v>2906</v>
      </c>
      <c r="L2270" t="e">
        <v>#N/A</v>
      </c>
      <c r="M2270" t="e">
        <f t="shared" si="35"/>
        <v>#N/A</v>
      </c>
    </row>
    <row r="2271" spans="1:13" x14ac:dyDescent="0.25">
      <c r="A2271">
        <v>3</v>
      </c>
      <c r="B2271" t="s">
        <v>2707</v>
      </c>
      <c r="C2271" t="s">
        <v>2883</v>
      </c>
      <c r="D2271" t="s">
        <v>2245</v>
      </c>
      <c r="E2271" t="s">
        <v>2903</v>
      </c>
      <c r="G2271" t="s">
        <v>2891</v>
      </c>
      <c r="H2271" t="s">
        <v>170</v>
      </c>
      <c r="I2271" t="s">
        <v>1705</v>
      </c>
      <c r="J2271" s="99">
        <v>0.59430689020000005</v>
      </c>
      <c r="K2271" t="s">
        <v>2907</v>
      </c>
      <c r="L2271" t="e">
        <v>#N/A</v>
      </c>
      <c r="M2271" t="e">
        <f t="shared" si="35"/>
        <v>#N/A</v>
      </c>
    </row>
    <row r="2272" spans="1:13" x14ac:dyDescent="0.25">
      <c r="A2272">
        <v>3</v>
      </c>
      <c r="B2272" t="s">
        <v>2707</v>
      </c>
      <c r="C2272" t="s">
        <v>2883</v>
      </c>
      <c r="D2272" t="s">
        <v>2245</v>
      </c>
      <c r="E2272" t="s">
        <v>2903</v>
      </c>
      <c r="G2272" t="s">
        <v>2891</v>
      </c>
      <c r="H2272" t="s">
        <v>170</v>
      </c>
      <c r="I2272" t="s">
        <v>1707</v>
      </c>
      <c r="J2272" s="99">
        <v>0.58512830029999996</v>
      </c>
      <c r="K2272" t="s">
        <v>2907</v>
      </c>
      <c r="L2272" t="e">
        <v>#N/A</v>
      </c>
      <c r="M2272" t="e">
        <f t="shared" si="35"/>
        <v>#N/A</v>
      </c>
    </row>
    <row r="2273" spans="1:13" x14ac:dyDescent="0.25">
      <c r="A2273">
        <v>3</v>
      </c>
      <c r="B2273" t="s">
        <v>2707</v>
      </c>
      <c r="C2273" t="s">
        <v>2883</v>
      </c>
      <c r="D2273" t="s">
        <v>2245</v>
      </c>
      <c r="E2273" t="s">
        <v>2903</v>
      </c>
      <c r="G2273" t="s">
        <v>2891</v>
      </c>
      <c r="H2273" t="s">
        <v>170</v>
      </c>
      <c r="I2273" t="s">
        <v>1708</v>
      </c>
      <c r="J2273" s="99">
        <v>8.7713489999999999E-4</v>
      </c>
      <c r="K2273" t="s">
        <v>2907</v>
      </c>
      <c r="L2273" t="e">
        <v>#N/A</v>
      </c>
      <c r="M2273" t="e">
        <f t="shared" si="35"/>
        <v>#N/A</v>
      </c>
    </row>
    <row r="2274" spans="1:13" x14ac:dyDescent="0.25">
      <c r="A2274">
        <v>3</v>
      </c>
      <c r="B2274" t="s">
        <v>2707</v>
      </c>
      <c r="C2274" t="s">
        <v>2883</v>
      </c>
      <c r="D2274" t="s">
        <v>2245</v>
      </c>
      <c r="E2274" t="s">
        <v>2903</v>
      </c>
      <c r="G2274" t="s">
        <v>2891</v>
      </c>
      <c r="H2274" t="s">
        <v>170</v>
      </c>
      <c r="I2274" t="s">
        <v>1709</v>
      </c>
      <c r="J2274" s="99">
        <v>8.3014551000000006E-3</v>
      </c>
      <c r="K2274" t="s">
        <v>2907</v>
      </c>
      <c r="L2274" t="e">
        <v>#N/A</v>
      </c>
      <c r="M2274" t="e">
        <f t="shared" si="35"/>
        <v>#N/A</v>
      </c>
    </row>
    <row r="2275" spans="1:13" x14ac:dyDescent="0.25">
      <c r="A2275">
        <v>3</v>
      </c>
      <c r="B2275" t="s">
        <v>2707</v>
      </c>
      <c r="C2275" t="s">
        <v>2883</v>
      </c>
      <c r="D2275" t="s">
        <v>2245</v>
      </c>
      <c r="E2275" t="s">
        <v>2903</v>
      </c>
      <c r="G2275" t="s">
        <v>2893</v>
      </c>
      <c r="H2275" t="s">
        <v>170</v>
      </c>
      <c r="I2275" t="s">
        <v>1705</v>
      </c>
      <c r="J2275" s="99">
        <v>0.67526344449999998</v>
      </c>
      <c r="K2275" t="s">
        <v>2908</v>
      </c>
      <c r="L2275" t="e">
        <v>#N/A</v>
      </c>
      <c r="M2275" t="e">
        <f t="shared" si="35"/>
        <v>#N/A</v>
      </c>
    </row>
    <row r="2276" spans="1:13" x14ac:dyDescent="0.25">
      <c r="A2276">
        <v>3</v>
      </c>
      <c r="B2276" t="s">
        <v>2707</v>
      </c>
      <c r="C2276" t="s">
        <v>2883</v>
      </c>
      <c r="D2276" t="s">
        <v>2245</v>
      </c>
      <c r="E2276" t="s">
        <v>2903</v>
      </c>
      <c r="G2276" t="s">
        <v>2893</v>
      </c>
      <c r="H2276" t="s">
        <v>170</v>
      </c>
      <c r="I2276" t="s">
        <v>1707</v>
      </c>
      <c r="J2276" s="99">
        <v>0.66483454590000002</v>
      </c>
      <c r="K2276" t="s">
        <v>2908</v>
      </c>
      <c r="L2276" t="e">
        <v>#N/A</v>
      </c>
      <c r="M2276" t="e">
        <f t="shared" si="35"/>
        <v>#N/A</v>
      </c>
    </row>
    <row r="2277" spans="1:13" x14ac:dyDescent="0.25">
      <c r="A2277">
        <v>3</v>
      </c>
      <c r="B2277" t="s">
        <v>2707</v>
      </c>
      <c r="C2277" t="s">
        <v>2883</v>
      </c>
      <c r="D2277" t="s">
        <v>2245</v>
      </c>
      <c r="E2277" t="s">
        <v>2903</v>
      </c>
      <c r="G2277" t="s">
        <v>2893</v>
      </c>
      <c r="H2277" t="s">
        <v>170</v>
      </c>
      <c r="I2277" t="s">
        <v>1708</v>
      </c>
      <c r="J2277" s="99">
        <v>9.966183E-4</v>
      </c>
      <c r="K2277" t="s">
        <v>2908</v>
      </c>
      <c r="L2277" t="e">
        <v>#N/A</v>
      </c>
      <c r="M2277" t="e">
        <f t="shared" si="35"/>
        <v>#N/A</v>
      </c>
    </row>
    <row r="2278" spans="1:13" x14ac:dyDescent="0.25">
      <c r="A2278">
        <v>3</v>
      </c>
      <c r="B2278" t="s">
        <v>2707</v>
      </c>
      <c r="C2278" t="s">
        <v>2883</v>
      </c>
      <c r="D2278" t="s">
        <v>2245</v>
      </c>
      <c r="E2278" t="s">
        <v>2903</v>
      </c>
      <c r="G2278" t="s">
        <v>2893</v>
      </c>
      <c r="H2278" t="s">
        <v>170</v>
      </c>
      <c r="I2278" t="s">
        <v>1709</v>
      </c>
      <c r="J2278" s="99">
        <v>9.4322802000000004E-3</v>
      </c>
      <c r="K2278" t="s">
        <v>2908</v>
      </c>
      <c r="L2278" t="e">
        <v>#N/A</v>
      </c>
      <c r="M2278" t="e">
        <f t="shared" si="35"/>
        <v>#N/A</v>
      </c>
    </row>
    <row r="2279" spans="1:13" x14ac:dyDescent="0.25">
      <c r="A2279">
        <v>3</v>
      </c>
      <c r="B2279" t="s">
        <v>2707</v>
      </c>
      <c r="C2279" t="s">
        <v>2883</v>
      </c>
      <c r="D2279" t="s">
        <v>2245</v>
      </c>
      <c r="E2279" t="s">
        <v>2903</v>
      </c>
      <c r="G2279" t="s">
        <v>2895</v>
      </c>
      <c r="H2279" t="s">
        <v>170</v>
      </c>
      <c r="I2279" t="s">
        <v>1705</v>
      </c>
      <c r="J2279" s="99">
        <v>0.88971789290000003</v>
      </c>
      <c r="K2279" t="s">
        <v>2909</v>
      </c>
      <c r="L2279" t="e">
        <v>#N/A</v>
      </c>
      <c r="M2279" t="e">
        <f t="shared" si="35"/>
        <v>#N/A</v>
      </c>
    </row>
    <row r="2280" spans="1:13" x14ac:dyDescent="0.25">
      <c r="A2280">
        <v>3</v>
      </c>
      <c r="B2280" t="s">
        <v>2707</v>
      </c>
      <c r="C2280" t="s">
        <v>2883</v>
      </c>
      <c r="D2280" t="s">
        <v>2245</v>
      </c>
      <c r="E2280" t="s">
        <v>2903</v>
      </c>
      <c r="G2280" t="s">
        <v>2895</v>
      </c>
      <c r="H2280" t="s">
        <v>170</v>
      </c>
      <c r="I2280" t="s">
        <v>1707</v>
      </c>
      <c r="J2280" s="99">
        <v>0.87597691860000004</v>
      </c>
      <c r="K2280" t="s">
        <v>2909</v>
      </c>
      <c r="L2280" t="e">
        <v>#N/A</v>
      </c>
      <c r="M2280" t="e">
        <f t="shared" si="35"/>
        <v>#N/A</v>
      </c>
    </row>
    <row r="2281" spans="1:13" x14ac:dyDescent="0.25">
      <c r="A2281">
        <v>3</v>
      </c>
      <c r="B2281" t="s">
        <v>2707</v>
      </c>
      <c r="C2281" t="s">
        <v>2883</v>
      </c>
      <c r="D2281" t="s">
        <v>2245</v>
      </c>
      <c r="E2281" t="s">
        <v>2903</v>
      </c>
      <c r="G2281" t="s">
        <v>2895</v>
      </c>
      <c r="H2281" t="s">
        <v>170</v>
      </c>
      <c r="I2281" t="s">
        <v>1708</v>
      </c>
      <c r="J2281" s="99">
        <v>1.3131306E-3</v>
      </c>
      <c r="K2281" t="s">
        <v>2909</v>
      </c>
      <c r="L2281" t="e">
        <v>#N/A</v>
      </c>
      <c r="M2281" t="e">
        <f t="shared" si="35"/>
        <v>#N/A</v>
      </c>
    </row>
    <row r="2282" spans="1:13" x14ac:dyDescent="0.25">
      <c r="A2282">
        <v>3</v>
      </c>
      <c r="B2282" t="s">
        <v>2707</v>
      </c>
      <c r="C2282" t="s">
        <v>2883</v>
      </c>
      <c r="D2282" t="s">
        <v>2245</v>
      </c>
      <c r="E2282" t="s">
        <v>2903</v>
      </c>
      <c r="G2282" t="s">
        <v>2895</v>
      </c>
      <c r="H2282" t="s">
        <v>170</v>
      </c>
      <c r="I2282" t="s">
        <v>1709</v>
      </c>
      <c r="J2282" s="99">
        <v>1.24278436E-2</v>
      </c>
      <c r="K2282" t="s">
        <v>2909</v>
      </c>
      <c r="L2282" t="e">
        <v>#N/A</v>
      </c>
      <c r="M2282" t="e">
        <f t="shared" si="35"/>
        <v>#N/A</v>
      </c>
    </row>
    <row r="2283" spans="1:13" x14ac:dyDescent="0.25">
      <c r="A2283">
        <v>3</v>
      </c>
      <c r="B2283" t="s">
        <v>2707</v>
      </c>
      <c r="C2283" t="s">
        <v>2883</v>
      </c>
      <c r="D2283" t="s">
        <v>2245</v>
      </c>
      <c r="E2283" t="s">
        <v>2903</v>
      </c>
      <c r="G2283" t="s">
        <v>2897</v>
      </c>
      <c r="H2283" t="s">
        <v>170</v>
      </c>
      <c r="I2283" t="s">
        <v>1705</v>
      </c>
      <c r="J2283" s="99">
        <v>1.184324691</v>
      </c>
      <c r="K2283" t="s">
        <v>2910</v>
      </c>
      <c r="L2283" t="e">
        <v>#N/A</v>
      </c>
      <c r="M2283" t="e">
        <f t="shared" si="35"/>
        <v>#N/A</v>
      </c>
    </row>
    <row r="2284" spans="1:13" x14ac:dyDescent="0.25">
      <c r="A2284">
        <v>3</v>
      </c>
      <c r="B2284" t="s">
        <v>2707</v>
      </c>
      <c r="C2284" t="s">
        <v>2883</v>
      </c>
      <c r="D2284" t="s">
        <v>2245</v>
      </c>
      <c r="E2284" t="s">
        <v>2903</v>
      </c>
      <c r="G2284" t="s">
        <v>2897</v>
      </c>
      <c r="H2284" t="s">
        <v>170</v>
      </c>
      <c r="I2284" t="s">
        <v>1707</v>
      </c>
      <c r="J2284" s="99">
        <v>1.166033753</v>
      </c>
      <c r="K2284" t="s">
        <v>2910</v>
      </c>
      <c r="L2284" t="e">
        <v>#N/A</v>
      </c>
      <c r="M2284" t="e">
        <f t="shared" si="35"/>
        <v>#N/A</v>
      </c>
    </row>
    <row r="2285" spans="1:13" x14ac:dyDescent="0.25">
      <c r="A2285">
        <v>3</v>
      </c>
      <c r="B2285" t="s">
        <v>2707</v>
      </c>
      <c r="C2285" t="s">
        <v>2883</v>
      </c>
      <c r="D2285" t="s">
        <v>2245</v>
      </c>
      <c r="E2285" t="s">
        <v>2903</v>
      </c>
      <c r="G2285" t="s">
        <v>2897</v>
      </c>
      <c r="H2285" t="s">
        <v>170</v>
      </c>
      <c r="I2285" t="s">
        <v>1708</v>
      </c>
      <c r="J2285" s="99">
        <v>1.7479395E-3</v>
      </c>
      <c r="K2285" t="s">
        <v>2910</v>
      </c>
      <c r="L2285" t="e">
        <v>#N/A</v>
      </c>
      <c r="M2285" t="e">
        <f t="shared" si="35"/>
        <v>#N/A</v>
      </c>
    </row>
    <row r="2286" spans="1:13" x14ac:dyDescent="0.25">
      <c r="A2286">
        <v>3</v>
      </c>
      <c r="B2286" t="s">
        <v>2707</v>
      </c>
      <c r="C2286" t="s">
        <v>2883</v>
      </c>
      <c r="D2286" t="s">
        <v>2245</v>
      </c>
      <c r="E2286" t="s">
        <v>2903</v>
      </c>
      <c r="G2286" t="s">
        <v>2897</v>
      </c>
      <c r="H2286" t="s">
        <v>170</v>
      </c>
      <c r="I2286" t="s">
        <v>1709</v>
      </c>
      <c r="J2286" s="99">
        <v>1.6542998900000001E-2</v>
      </c>
      <c r="K2286" t="s">
        <v>2910</v>
      </c>
      <c r="L2286" t="e">
        <v>#N/A</v>
      </c>
      <c r="M2286" t="e">
        <f t="shared" si="35"/>
        <v>#N/A</v>
      </c>
    </row>
    <row r="2287" spans="1:13" x14ac:dyDescent="0.25">
      <c r="A2287">
        <v>3</v>
      </c>
      <c r="B2287" t="s">
        <v>2707</v>
      </c>
      <c r="C2287" t="s">
        <v>2883</v>
      </c>
      <c r="D2287" t="s">
        <v>2245</v>
      </c>
      <c r="E2287" t="s">
        <v>2903</v>
      </c>
      <c r="G2287" t="s">
        <v>2899</v>
      </c>
      <c r="H2287" t="s">
        <v>170</v>
      </c>
      <c r="I2287" t="s">
        <v>1705</v>
      </c>
      <c r="J2287" s="99">
        <v>1.367683245</v>
      </c>
      <c r="K2287" t="s">
        <v>2911</v>
      </c>
      <c r="L2287" t="e">
        <v>#N/A</v>
      </c>
      <c r="M2287" t="e">
        <f t="shared" si="35"/>
        <v>#N/A</v>
      </c>
    </row>
    <row r="2288" spans="1:13" x14ac:dyDescent="0.25">
      <c r="A2288">
        <v>3</v>
      </c>
      <c r="B2288" t="s">
        <v>2707</v>
      </c>
      <c r="C2288" t="s">
        <v>2883</v>
      </c>
      <c r="D2288" t="s">
        <v>2245</v>
      </c>
      <c r="E2288" t="s">
        <v>2903</v>
      </c>
      <c r="G2288" t="s">
        <v>2899</v>
      </c>
      <c r="H2288" t="s">
        <v>170</v>
      </c>
      <c r="I2288" t="s">
        <v>1707</v>
      </c>
      <c r="J2288" s="99">
        <v>1.3465604819999999</v>
      </c>
      <c r="K2288" t="s">
        <v>2911</v>
      </c>
      <c r="L2288" t="e">
        <v>#N/A</v>
      </c>
      <c r="M2288" t="e">
        <f t="shared" si="35"/>
        <v>#N/A</v>
      </c>
    </row>
    <row r="2289" spans="1:13" x14ac:dyDescent="0.25">
      <c r="A2289">
        <v>3</v>
      </c>
      <c r="B2289" t="s">
        <v>2707</v>
      </c>
      <c r="C2289" t="s">
        <v>2883</v>
      </c>
      <c r="D2289" t="s">
        <v>2245</v>
      </c>
      <c r="E2289" t="s">
        <v>2903</v>
      </c>
      <c r="G2289" t="s">
        <v>2899</v>
      </c>
      <c r="H2289" t="s">
        <v>170</v>
      </c>
      <c r="I2289" t="s">
        <v>1708</v>
      </c>
      <c r="J2289" s="99">
        <v>2.0185576E-3</v>
      </c>
      <c r="K2289" t="s">
        <v>2911</v>
      </c>
      <c r="L2289" t="e">
        <v>#N/A</v>
      </c>
      <c r="M2289" t="e">
        <f t="shared" si="35"/>
        <v>#N/A</v>
      </c>
    </row>
    <row r="2290" spans="1:13" x14ac:dyDescent="0.25">
      <c r="A2290">
        <v>3</v>
      </c>
      <c r="B2290" t="s">
        <v>2707</v>
      </c>
      <c r="C2290" t="s">
        <v>2883</v>
      </c>
      <c r="D2290" t="s">
        <v>2245</v>
      </c>
      <c r="E2290" t="s">
        <v>2903</v>
      </c>
      <c r="G2290" t="s">
        <v>2899</v>
      </c>
      <c r="H2290" t="s">
        <v>170</v>
      </c>
      <c r="I2290" t="s">
        <v>1709</v>
      </c>
      <c r="J2290" s="99">
        <v>1.91042056E-2</v>
      </c>
      <c r="K2290" t="s">
        <v>2911</v>
      </c>
      <c r="L2290" t="e">
        <v>#N/A</v>
      </c>
      <c r="M2290" t="e">
        <f t="shared" si="35"/>
        <v>#N/A</v>
      </c>
    </row>
    <row r="2291" spans="1:13" x14ac:dyDescent="0.25">
      <c r="A2291">
        <v>3</v>
      </c>
      <c r="B2291" t="s">
        <v>2707</v>
      </c>
      <c r="C2291" t="s">
        <v>2883</v>
      </c>
      <c r="D2291" t="s">
        <v>2245</v>
      </c>
      <c r="E2291" t="s">
        <v>2903</v>
      </c>
      <c r="G2291" t="s">
        <v>2901</v>
      </c>
      <c r="H2291" t="s">
        <v>170</v>
      </c>
      <c r="I2291" t="s">
        <v>1705</v>
      </c>
      <c r="J2291" s="99">
        <v>1.4408658249999999</v>
      </c>
      <c r="K2291" t="s">
        <v>2912</v>
      </c>
      <c r="L2291" t="e">
        <v>#N/A</v>
      </c>
      <c r="M2291" t="e">
        <f t="shared" si="35"/>
        <v>#N/A</v>
      </c>
    </row>
    <row r="2292" spans="1:13" x14ac:dyDescent="0.25">
      <c r="A2292">
        <v>3</v>
      </c>
      <c r="B2292" t="s">
        <v>2707</v>
      </c>
      <c r="C2292" t="s">
        <v>2883</v>
      </c>
      <c r="D2292" t="s">
        <v>2245</v>
      </c>
      <c r="E2292" t="s">
        <v>2903</v>
      </c>
      <c r="G2292" t="s">
        <v>2901</v>
      </c>
      <c r="H2292" t="s">
        <v>170</v>
      </c>
      <c r="I2292" t="s">
        <v>1707</v>
      </c>
      <c r="J2292" s="99">
        <v>1.418612816</v>
      </c>
      <c r="K2292" t="s">
        <v>2912</v>
      </c>
      <c r="L2292" t="e">
        <v>#N/A</v>
      </c>
      <c r="M2292" t="e">
        <f t="shared" si="35"/>
        <v>#N/A</v>
      </c>
    </row>
    <row r="2293" spans="1:13" x14ac:dyDescent="0.25">
      <c r="A2293">
        <v>3</v>
      </c>
      <c r="B2293" t="s">
        <v>2707</v>
      </c>
      <c r="C2293" t="s">
        <v>2883</v>
      </c>
      <c r="D2293" t="s">
        <v>2245</v>
      </c>
      <c r="E2293" t="s">
        <v>2903</v>
      </c>
      <c r="G2293" t="s">
        <v>2901</v>
      </c>
      <c r="H2293" t="s">
        <v>170</v>
      </c>
      <c r="I2293" t="s">
        <v>1708</v>
      </c>
      <c r="J2293" s="99">
        <v>2.1265673999999999E-3</v>
      </c>
      <c r="K2293" t="s">
        <v>2912</v>
      </c>
      <c r="L2293" t="e">
        <v>#N/A</v>
      </c>
      <c r="M2293" t="e">
        <f t="shared" si="35"/>
        <v>#N/A</v>
      </c>
    </row>
    <row r="2294" spans="1:13" x14ac:dyDescent="0.25">
      <c r="A2294">
        <v>3</v>
      </c>
      <c r="B2294" t="s">
        <v>2707</v>
      </c>
      <c r="C2294" t="s">
        <v>2883</v>
      </c>
      <c r="D2294" t="s">
        <v>2245</v>
      </c>
      <c r="E2294" t="s">
        <v>2903</v>
      </c>
      <c r="G2294" t="s">
        <v>2901</v>
      </c>
      <c r="H2294" t="s">
        <v>170</v>
      </c>
      <c r="I2294" t="s">
        <v>1709</v>
      </c>
      <c r="J2294" s="99">
        <v>2.0126441599999999E-2</v>
      </c>
      <c r="K2294" t="s">
        <v>2912</v>
      </c>
      <c r="L2294" t="e">
        <v>#N/A</v>
      </c>
      <c r="M2294" t="e">
        <f t="shared" si="35"/>
        <v>#N/A</v>
      </c>
    </row>
    <row r="2295" spans="1:13" x14ac:dyDescent="0.25">
      <c r="A2295">
        <v>3</v>
      </c>
      <c r="B2295" t="s">
        <v>2707</v>
      </c>
      <c r="C2295" t="s">
        <v>2883</v>
      </c>
      <c r="D2295" t="s">
        <v>2281</v>
      </c>
      <c r="E2295" t="s">
        <v>2884</v>
      </c>
      <c r="G2295" t="s">
        <v>2885</v>
      </c>
      <c r="H2295" t="s">
        <v>170</v>
      </c>
      <c r="I2295" t="s">
        <v>1705</v>
      </c>
      <c r="J2295" s="99">
        <v>0.42140299120000002</v>
      </c>
      <c r="K2295" t="s">
        <v>2913</v>
      </c>
      <c r="L2295" t="e">
        <v>#N/A</v>
      </c>
      <c r="M2295" t="e">
        <f t="shared" si="35"/>
        <v>#N/A</v>
      </c>
    </row>
    <row r="2296" spans="1:13" x14ac:dyDescent="0.25">
      <c r="A2296">
        <v>3</v>
      </c>
      <c r="B2296" t="s">
        <v>2707</v>
      </c>
      <c r="C2296" t="s">
        <v>2883</v>
      </c>
      <c r="D2296" t="s">
        <v>2281</v>
      </c>
      <c r="E2296" t="s">
        <v>2884</v>
      </c>
      <c r="G2296" t="s">
        <v>2885</v>
      </c>
      <c r="H2296" t="s">
        <v>170</v>
      </c>
      <c r="I2296" t="s">
        <v>1707</v>
      </c>
      <c r="J2296" s="99">
        <v>0.4148947623</v>
      </c>
      <c r="K2296" t="s">
        <v>2913</v>
      </c>
      <c r="L2296" t="e">
        <v>#N/A</v>
      </c>
      <c r="M2296" t="e">
        <f t="shared" si="35"/>
        <v>#N/A</v>
      </c>
    </row>
    <row r="2297" spans="1:13" x14ac:dyDescent="0.25">
      <c r="A2297">
        <v>3</v>
      </c>
      <c r="B2297" t="s">
        <v>2707</v>
      </c>
      <c r="C2297" t="s">
        <v>2883</v>
      </c>
      <c r="D2297" t="s">
        <v>2281</v>
      </c>
      <c r="E2297" t="s">
        <v>2884</v>
      </c>
      <c r="G2297" t="s">
        <v>2885</v>
      </c>
      <c r="H2297" t="s">
        <v>170</v>
      </c>
      <c r="I2297" t="s">
        <v>1708</v>
      </c>
      <c r="J2297" s="99">
        <v>6.2194680000000001E-4</v>
      </c>
      <c r="K2297" t="s">
        <v>2913</v>
      </c>
      <c r="L2297" t="e">
        <v>#N/A</v>
      </c>
      <c r="M2297" t="e">
        <f t="shared" si="35"/>
        <v>#N/A</v>
      </c>
    </row>
    <row r="2298" spans="1:13" x14ac:dyDescent="0.25">
      <c r="A2298">
        <v>3</v>
      </c>
      <c r="B2298" t="s">
        <v>2707</v>
      </c>
      <c r="C2298" t="s">
        <v>2883</v>
      </c>
      <c r="D2298" t="s">
        <v>2281</v>
      </c>
      <c r="E2298" t="s">
        <v>2884</v>
      </c>
      <c r="G2298" t="s">
        <v>2885</v>
      </c>
      <c r="H2298" t="s">
        <v>170</v>
      </c>
      <c r="I2298" t="s">
        <v>1709</v>
      </c>
      <c r="J2298" s="99">
        <v>5.8862821000000001E-3</v>
      </c>
      <c r="K2298" t="s">
        <v>2913</v>
      </c>
      <c r="L2298" t="e">
        <v>#N/A</v>
      </c>
      <c r="M2298" t="e">
        <f t="shared" si="35"/>
        <v>#N/A</v>
      </c>
    </row>
    <row r="2299" spans="1:13" x14ac:dyDescent="0.25">
      <c r="A2299">
        <v>3</v>
      </c>
      <c r="B2299" t="s">
        <v>2707</v>
      </c>
      <c r="C2299" t="s">
        <v>2883</v>
      </c>
      <c r="D2299" t="s">
        <v>2281</v>
      </c>
      <c r="E2299" t="s">
        <v>2884</v>
      </c>
      <c r="G2299" t="s">
        <v>2887</v>
      </c>
      <c r="H2299" t="s">
        <v>170</v>
      </c>
      <c r="I2299" t="s">
        <v>1705</v>
      </c>
      <c r="J2299" s="99">
        <v>0.482790577</v>
      </c>
      <c r="K2299" t="s">
        <v>2914</v>
      </c>
      <c r="L2299" t="e">
        <v>#N/A</v>
      </c>
      <c r="M2299" t="e">
        <f t="shared" si="35"/>
        <v>#N/A</v>
      </c>
    </row>
    <row r="2300" spans="1:13" x14ac:dyDescent="0.25">
      <c r="A2300">
        <v>3</v>
      </c>
      <c r="B2300" t="s">
        <v>2707</v>
      </c>
      <c r="C2300" t="s">
        <v>2883</v>
      </c>
      <c r="D2300" t="s">
        <v>2281</v>
      </c>
      <c r="E2300" t="s">
        <v>2884</v>
      </c>
      <c r="G2300" t="s">
        <v>2887</v>
      </c>
      <c r="H2300" t="s">
        <v>170</v>
      </c>
      <c r="I2300" t="s">
        <v>1707</v>
      </c>
      <c r="J2300" s="99">
        <v>0.47533426649999999</v>
      </c>
      <c r="K2300" t="s">
        <v>2914</v>
      </c>
      <c r="L2300" t="e">
        <v>#N/A</v>
      </c>
      <c r="M2300" t="e">
        <f t="shared" si="35"/>
        <v>#N/A</v>
      </c>
    </row>
    <row r="2301" spans="1:13" x14ac:dyDescent="0.25">
      <c r="A2301">
        <v>3</v>
      </c>
      <c r="B2301" t="s">
        <v>2707</v>
      </c>
      <c r="C2301" t="s">
        <v>2883</v>
      </c>
      <c r="D2301" t="s">
        <v>2281</v>
      </c>
      <c r="E2301" t="s">
        <v>2884</v>
      </c>
      <c r="G2301" t="s">
        <v>2887</v>
      </c>
      <c r="H2301" t="s">
        <v>170</v>
      </c>
      <c r="I2301" t="s">
        <v>1708</v>
      </c>
      <c r="J2301" s="99">
        <v>7.1254840000000005E-4</v>
      </c>
      <c r="K2301" t="s">
        <v>2914</v>
      </c>
      <c r="L2301" t="e">
        <v>#N/A</v>
      </c>
      <c r="M2301" t="e">
        <f t="shared" si="35"/>
        <v>#N/A</v>
      </c>
    </row>
    <row r="2302" spans="1:13" x14ac:dyDescent="0.25">
      <c r="A2302">
        <v>3</v>
      </c>
      <c r="B2302" t="s">
        <v>2707</v>
      </c>
      <c r="C2302" t="s">
        <v>2883</v>
      </c>
      <c r="D2302" t="s">
        <v>2281</v>
      </c>
      <c r="E2302" t="s">
        <v>2884</v>
      </c>
      <c r="G2302" t="s">
        <v>2887</v>
      </c>
      <c r="H2302" t="s">
        <v>170</v>
      </c>
      <c r="I2302" t="s">
        <v>1709</v>
      </c>
      <c r="J2302" s="99">
        <v>6.7437621E-3</v>
      </c>
      <c r="K2302" t="s">
        <v>2914</v>
      </c>
      <c r="L2302" t="e">
        <v>#N/A</v>
      </c>
      <c r="M2302" t="e">
        <f t="shared" si="35"/>
        <v>#N/A</v>
      </c>
    </row>
    <row r="2303" spans="1:13" x14ac:dyDescent="0.25">
      <c r="A2303">
        <v>3</v>
      </c>
      <c r="B2303" t="s">
        <v>2707</v>
      </c>
      <c r="C2303" t="s">
        <v>2883</v>
      </c>
      <c r="D2303" t="s">
        <v>2281</v>
      </c>
      <c r="E2303" t="s">
        <v>2884</v>
      </c>
      <c r="G2303" t="s">
        <v>2889</v>
      </c>
      <c r="H2303" t="s">
        <v>170</v>
      </c>
      <c r="I2303" t="s">
        <v>1705</v>
      </c>
      <c r="J2303" s="99">
        <v>0.59001780120000002</v>
      </c>
      <c r="K2303" t="s">
        <v>2915</v>
      </c>
      <c r="L2303" t="e">
        <v>#N/A</v>
      </c>
      <c r="M2303" t="e">
        <f t="shared" si="35"/>
        <v>#N/A</v>
      </c>
    </row>
    <row r="2304" spans="1:13" x14ac:dyDescent="0.25">
      <c r="A2304">
        <v>3</v>
      </c>
      <c r="B2304" t="s">
        <v>2707</v>
      </c>
      <c r="C2304" t="s">
        <v>2883</v>
      </c>
      <c r="D2304" t="s">
        <v>2281</v>
      </c>
      <c r="E2304" t="s">
        <v>2884</v>
      </c>
      <c r="G2304" t="s">
        <v>2889</v>
      </c>
      <c r="H2304" t="s">
        <v>170</v>
      </c>
      <c r="I2304" t="s">
        <v>1707</v>
      </c>
      <c r="J2304" s="99">
        <v>0.58090545280000006</v>
      </c>
      <c r="K2304" t="s">
        <v>2915</v>
      </c>
      <c r="L2304" t="e">
        <v>#N/A</v>
      </c>
      <c r="M2304" t="e">
        <f t="shared" si="35"/>
        <v>#N/A</v>
      </c>
    </row>
    <row r="2305" spans="1:13" x14ac:dyDescent="0.25">
      <c r="A2305">
        <v>3</v>
      </c>
      <c r="B2305" t="s">
        <v>2707</v>
      </c>
      <c r="C2305" t="s">
        <v>2883</v>
      </c>
      <c r="D2305" t="s">
        <v>2281</v>
      </c>
      <c r="E2305" t="s">
        <v>2884</v>
      </c>
      <c r="G2305" t="s">
        <v>2889</v>
      </c>
      <c r="H2305" t="s">
        <v>170</v>
      </c>
      <c r="I2305" t="s">
        <v>1708</v>
      </c>
      <c r="J2305" s="99">
        <v>8.7080459999999997E-4</v>
      </c>
      <c r="K2305" t="s">
        <v>2915</v>
      </c>
      <c r="L2305" t="e">
        <v>#N/A</v>
      </c>
      <c r="M2305" t="e">
        <f t="shared" si="35"/>
        <v>#N/A</v>
      </c>
    </row>
    <row r="2306" spans="1:13" x14ac:dyDescent="0.25">
      <c r="A2306">
        <v>3</v>
      </c>
      <c r="B2306" t="s">
        <v>2707</v>
      </c>
      <c r="C2306" t="s">
        <v>2883</v>
      </c>
      <c r="D2306" t="s">
        <v>2281</v>
      </c>
      <c r="E2306" t="s">
        <v>2884</v>
      </c>
      <c r="G2306" t="s">
        <v>2889</v>
      </c>
      <c r="H2306" t="s">
        <v>170</v>
      </c>
      <c r="I2306" t="s">
        <v>1709</v>
      </c>
      <c r="J2306" s="99">
        <v>8.2415438000000008E-3</v>
      </c>
      <c r="K2306" t="s">
        <v>2915</v>
      </c>
      <c r="L2306" t="e">
        <v>#N/A</v>
      </c>
      <c r="M2306" t="e">
        <f t="shared" si="35"/>
        <v>#N/A</v>
      </c>
    </row>
    <row r="2307" spans="1:13" x14ac:dyDescent="0.25">
      <c r="A2307">
        <v>3</v>
      </c>
      <c r="B2307" t="s">
        <v>2707</v>
      </c>
      <c r="C2307" t="s">
        <v>2883</v>
      </c>
      <c r="D2307" t="s">
        <v>2281</v>
      </c>
      <c r="E2307" t="s">
        <v>2884</v>
      </c>
      <c r="G2307" t="s">
        <v>2891</v>
      </c>
      <c r="H2307" t="s">
        <v>170</v>
      </c>
      <c r="I2307" t="s">
        <v>1705</v>
      </c>
      <c r="J2307" s="99">
        <v>0.6972450254</v>
      </c>
      <c r="K2307" t="s">
        <v>2916</v>
      </c>
      <c r="L2307" t="e">
        <v>#N/A</v>
      </c>
      <c r="M2307" t="e">
        <f t="shared" ref="M2307:M2370" si="36">I2307&amp;L2307</f>
        <v>#N/A</v>
      </c>
    </row>
    <row r="2308" spans="1:13" x14ac:dyDescent="0.25">
      <c r="A2308">
        <v>3</v>
      </c>
      <c r="B2308" t="s">
        <v>2707</v>
      </c>
      <c r="C2308" t="s">
        <v>2883</v>
      </c>
      <c r="D2308" t="s">
        <v>2281</v>
      </c>
      <c r="E2308" t="s">
        <v>2884</v>
      </c>
      <c r="G2308" t="s">
        <v>2891</v>
      </c>
      <c r="H2308" t="s">
        <v>170</v>
      </c>
      <c r="I2308" t="s">
        <v>1707</v>
      </c>
      <c r="J2308" s="99">
        <v>0.68647663910000001</v>
      </c>
      <c r="K2308" t="s">
        <v>2916</v>
      </c>
      <c r="L2308" t="e">
        <v>#N/A</v>
      </c>
      <c r="M2308" t="e">
        <f t="shared" si="36"/>
        <v>#N/A</v>
      </c>
    </row>
    <row r="2309" spans="1:13" x14ac:dyDescent="0.25">
      <c r="A2309">
        <v>3</v>
      </c>
      <c r="B2309" t="s">
        <v>2707</v>
      </c>
      <c r="C2309" t="s">
        <v>2883</v>
      </c>
      <c r="D2309" t="s">
        <v>2281</v>
      </c>
      <c r="E2309" t="s">
        <v>2884</v>
      </c>
      <c r="G2309" t="s">
        <v>2891</v>
      </c>
      <c r="H2309" t="s">
        <v>170</v>
      </c>
      <c r="I2309" t="s">
        <v>1708</v>
      </c>
      <c r="J2309" s="99">
        <v>1.0290608000000001E-3</v>
      </c>
      <c r="K2309" t="s">
        <v>2916</v>
      </c>
      <c r="L2309" t="e">
        <v>#N/A</v>
      </c>
      <c r="M2309" t="e">
        <f t="shared" si="36"/>
        <v>#N/A</v>
      </c>
    </row>
    <row r="2310" spans="1:13" x14ac:dyDescent="0.25">
      <c r="A2310">
        <v>3</v>
      </c>
      <c r="B2310" t="s">
        <v>2707</v>
      </c>
      <c r="C2310" t="s">
        <v>2883</v>
      </c>
      <c r="D2310" t="s">
        <v>2281</v>
      </c>
      <c r="E2310" t="s">
        <v>2884</v>
      </c>
      <c r="G2310" t="s">
        <v>2891</v>
      </c>
      <c r="H2310" t="s">
        <v>170</v>
      </c>
      <c r="I2310" t="s">
        <v>1709</v>
      </c>
      <c r="J2310" s="99">
        <v>9.7393254999999998E-3</v>
      </c>
      <c r="K2310" t="s">
        <v>2916</v>
      </c>
      <c r="L2310" t="e">
        <v>#N/A</v>
      </c>
      <c r="M2310" t="e">
        <f t="shared" si="36"/>
        <v>#N/A</v>
      </c>
    </row>
    <row r="2311" spans="1:13" x14ac:dyDescent="0.25">
      <c r="A2311">
        <v>3</v>
      </c>
      <c r="B2311" t="s">
        <v>2707</v>
      </c>
      <c r="C2311" t="s">
        <v>2883</v>
      </c>
      <c r="D2311" t="s">
        <v>2281</v>
      </c>
      <c r="E2311" t="s">
        <v>2884</v>
      </c>
      <c r="G2311" t="s">
        <v>2893</v>
      </c>
      <c r="H2311" t="s">
        <v>170</v>
      </c>
      <c r="I2311" t="s">
        <v>1705</v>
      </c>
      <c r="J2311" s="99">
        <v>0.79508986749999999</v>
      </c>
      <c r="K2311" t="s">
        <v>2917</v>
      </c>
      <c r="L2311" t="e">
        <v>#N/A</v>
      </c>
      <c r="M2311" t="e">
        <f t="shared" si="36"/>
        <v>#N/A</v>
      </c>
    </row>
    <row r="2312" spans="1:13" x14ac:dyDescent="0.25">
      <c r="A2312">
        <v>3</v>
      </c>
      <c r="B2312" t="s">
        <v>2707</v>
      </c>
      <c r="C2312" t="s">
        <v>2883</v>
      </c>
      <c r="D2312" t="s">
        <v>2281</v>
      </c>
      <c r="E2312" t="s">
        <v>2884</v>
      </c>
      <c r="G2312" t="s">
        <v>2893</v>
      </c>
      <c r="H2312" t="s">
        <v>170</v>
      </c>
      <c r="I2312" t="s">
        <v>1707</v>
      </c>
      <c r="J2312" s="99">
        <v>0.78281034670000005</v>
      </c>
      <c r="K2312" t="s">
        <v>2917</v>
      </c>
      <c r="L2312" t="e">
        <v>#N/A</v>
      </c>
      <c r="M2312" t="e">
        <f t="shared" si="36"/>
        <v>#N/A</v>
      </c>
    </row>
    <row r="2313" spans="1:13" x14ac:dyDescent="0.25">
      <c r="A2313">
        <v>3</v>
      </c>
      <c r="B2313" t="s">
        <v>2707</v>
      </c>
      <c r="C2313" t="s">
        <v>2883</v>
      </c>
      <c r="D2313" t="s">
        <v>2281</v>
      </c>
      <c r="E2313" t="s">
        <v>2884</v>
      </c>
      <c r="G2313" t="s">
        <v>2893</v>
      </c>
      <c r="H2313" t="s">
        <v>170</v>
      </c>
      <c r="I2313" t="s">
        <v>1708</v>
      </c>
      <c r="J2313" s="99">
        <v>1.1734696000000001E-3</v>
      </c>
      <c r="K2313" t="s">
        <v>2917</v>
      </c>
      <c r="L2313" t="e">
        <v>#N/A</v>
      </c>
      <c r="M2313" t="e">
        <f t="shared" si="36"/>
        <v>#N/A</v>
      </c>
    </row>
    <row r="2314" spans="1:13" x14ac:dyDescent="0.25">
      <c r="A2314">
        <v>3</v>
      </c>
      <c r="B2314" t="s">
        <v>2707</v>
      </c>
      <c r="C2314" t="s">
        <v>2883</v>
      </c>
      <c r="D2314" t="s">
        <v>2281</v>
      </c>
      <c r="E2314" t="s">
        <v>2884</v>
      </c>
      <c r="G2314" t="s">
        <v>2893</v>
      </c>
      <c r="H2314" t="s">
        <v>170</v>
      </c>
      <c r="I2314" t="s">
        <v>1709</v>
      </c>
      <c r="J2314" s="99">
        <v>1.1106051299999999E-2</v>
      </c>
      <c r="K2314" t="s">
        <v>2917</v>
      </c>
      <c r="L2314" t="e">
        <v>#N/A</v>
      </c>
      <c r="M2314" t="e">
        <f t="shared" si="36"/>
        <v>#N/A</v>
      </c>
    </row>
    <row r="2315" spans="1:13" x14ac:dyDescent="0.25">
      <c r="A2315">
        <v>3</v>
      </c>
      <c r="B2315" t="s">
        <v>2707</v>
      </c>
      <c r="C2315" t="s">
        <v>2883</v>
      </c>
      <c r="D2315" t="s">
        <v>2281</v>
      </c>
      <c r="E2315" t="s">
        <v>2884</v>
      </c>
      <c r="G2315" t="s">
        <v>2895</v>
      </c>
      <c r="H2315" t="s">
        <v>170</v>
      </c>
      <c r="I2315" t="s">
        <v>1705</v>
      </c>
      <c r="J2315" s="99">
        <v>0.95405422740000001</v>
      </c>
      <c r="K2315" t="s">
        <v>2918</v>
      </c>
      <c r="L2315" t="e">
        <v>#N/A</v>
      </c>
      <c r="M2315" t="e">
        <f t="shared" si="36"/>
        <v>#N/A</v>
      </c>
    </row>
    <row r="2316" spans="1:13" x14ac:dyDescent="0.25">
      <c r="A2316">
        <v>3</v>
      </c>
      <c r="B2316" t="s">
        <v>2707</v>
      </c>
      <c r="C2316" t="s">
        <v>2883</v>
      </c>
      <c r="D2316" t="s">
        <v>2281</v>
      </c>
      <c r="E2316" t="s">
        <v>2884</v>
      </c>
      <c r="G2316" t="s">
        <v>2895</v>
      </c>
      <c r="H2316" t="s">
        <v>170</v>
      </c>
      <c r="I2316" t="s">
        <v>1707</v>
      </c>
      <c r="J2316" s="99">
        <v>0.93931963039999999</v>
      </c>
      <c r="K2316" t="s">
        <v>2918</v>
      </c>
      <c r="L2316" t="e">
        <v>#N/A</v>
      </c>
      <c r="M2316" t="e">
        <f t="shared" si="36"/>
        <v>#N/A</v>
      </c>
    </row>
    <row r="2317" spans="1:13" x14ac:dyDescent="0.25">
      <c r="A2317">
        <v>3</v>
      </c>
      <c r="B2317" t="s">
        <v>2707</v>
      </c>
      <c r="C2317" t="s">
        <v>2883</v>
      </c>
      <c r="D2317" t="s">
        <v>2281</v>
      </c>
      <c r="E2317" t="s">
        <v>2884</v>
      </c>
      <c r="G2317" t="s">
        <v>2895</v>
      </c>
      <c r="H2317" t="s">
        <v>170</v>
      </c>
      <c r="I2317" t="s">
        <v>1708</v>
      </c>
      <c r="J2317" s="99">
        <v>1.4080843999999999E-3</v>
      </c>
      <c r="K2317" t="s">
        <v>2918</v>
      </c>
      <c r="L2317" t="e">
        <v>#N/A</v>
      </c>
      <c r="M2317" t="e">
        <f t="shared" si="36"/>
        <v>#N/A</v>
      </c>
    </row>
    <row r="2318" spans="1:13" x14ac:dyDescent="0.25">
      <c r="A2318">
        <v>3</v>
      </c>
      <c r="B2318" t="s">
        <v>2707</v>
      </c>
      <c r="C2318" t="s">
        <v>2883</v>
      </c>
      <c r="D2318" t="s">
        <v>2281</v>
      </c>
      <c r="E2318" t="s">
        <v>2884</v>
      </c>
      <c r="G2318" t="s">
        <v>2895</v>
      </c>
      <c r="H2318" t="s">
        <v>170</v>
      </c>
      <c r="I2318" t="s">
        <v>1709</v>
      </c>
      <c r="J2318" s="99">
        <v>1.3326512699999999E-2</v>
      </c>
      <c r="K2318" t="s">
        <v>2918</v>
      </c>
      <c r="L2318" t="e">
        <v>#N/A</v>
      </c>
      <c r="M2318" t="e">
        <f t="shared" si="36"/>
        <v>#N/A</v>
      </c>
    </row>
    <row r="2319" spans="1:13" x14ac:dyDescent="0.25">
      <c r="A2319">
        <v>3</v>
      </c>
      <c r="B2319" t="s">
        <v>2707</v>
      </c>
      <c r="C2319" t="s">
        <v>2883</v>
      </c>
      <c r="D2319" t="s">
        <v>2281</v>
      </c>
      <c r="E2319" t="s">
        <v>2884</v>
      </c>
      <c r="G2319" t="s">
        <v>2897</v>
      </c>
      <c r="H2319" t="s">
        <v>170</v>
      </c>
      <c r="I2319" t="s">
        <v>1705</v>
      </c>
      <c r="J2319" s="99">
        <v>1.2698384030000001</v>
      </c>
      <c r="K2319" t="s">
        <v>2919</v>
      </c>
      <c r="L2319" t="e">
        <v>#N/A</v>
      </c>
      <c r="M2319" t="e">
        <f t="shared" si="36"/>
        <v>#N/A</v>
      </c>
    </row>
    <row r="2320" spans="1:13" x14ac:dyDescent="0.25">
      <c r="A2320">
        <v>3</v>
      </c>
      <c r="B2320" t="s">
        <v>2707</v>
      </c>
      <c r="C2320" t="s">
        <v>2883</v>
      </c>
      <c r="D2320" t="s">
        <v>2281</v>
      </c>
      <c r="E2320" t="s">
        <v>2884</v>
      </c>
      <c r="G2320" t="s">
        <v>2897</v>
      </c>
      <c r="H2320" t="s">
        <v>170</v>
      </c>
      <c r="I2320" t="s">
        <v>1707</v>
      </c>
      <c r="J2320" s="99">
        <v>1.2502267739999999</v>
      </c>
      <c r="K2320" t="s">
        <v>2919</v>
      </c>
      <c r="L2320" t="e">
        <v>#N/A</v>
      </c>
      <c r="M2320" t="e">
        <f t="shared" si="36"/>
        <v>#N/A</v>
      </c>
    </row>
    <row r="2321" spans="1:13" x14ac:dyDescent="0.25">
      <c r="A2321">
        <v>3</v>
      </c>
      <c r="B2321" t="s">
        <v>2707</v>
      </c>
      <c r="C2321" t="s">
        <v>2883</v>
      </c>
      <c r="D2321" t="s">
        <v>2281</v>
      </c>
      <c r="E2321" t="s">
        <v>2884</v>
      </c>
      <c r="G2321" t="s">
        <v>2897</v>
      </c>
      <c r="H2321" t="s">
        <v>170</v>
      </c>
      <c r="I2321" t="s">
        <v>1708</v>
      </c>
      <c r="J2321" s="99">
        <v>1.8741488E-3</v>
      </c>
      <c r="K2321" t="s">
        <v>2919</v>
      </c>
      <c r="L2321" t="e">
        <v>#N/A</v>
      </c>
      <c r="M2321" t="e">
        <f t="shared" si="36"/>
        <v>#N/A</v>
      </c>
    </row>
    <row r="2322" spans="1:13" x14ac:dyDescent="0.25">
      <c r="A2322">
        <v>3</v>
      </c>
      <c r="B2322" t="s">
        <v>2707</v>
      </c>
      <c r="C2322" t="s">
        <v>2883</v>
      </c>
      <c r="D2322" t="s">
        <v>2281</v>
      </c>
      <c r="E2322" t="s">
        <v>2884</v>
      </c>
      <c r="G2322" t="s">
        <v>2897</v>
      </c>
      <c r="H2322" t="s">
        <v>170</v>
      </c>
      <c r="I2322" t="s">
        <v>1709</v>
      </c>
      <c r="J2322" s="99">
        <v>1.7737479800000001E-2</v>
      </c>
      <c r="K2322" t="s">
        <v>2919</v>
      </c>
      <c r="L2322" t="e">
        <v>#N/A</v>
      </c>
      <c r="M2322" t="e">
        <f t="shared" si="36"/>
        <v>#N/A</v>
      </c>
    </row>
    <row r="2323" spans="1:13" x14ac:dyDescent="0.25">
      <c r="A2323">
        <v>3</v>
      </c>
      <c r="B2323" t="s">
        <v>2707</v>
      </c>
      <c r="C2323" t="s">
        <v>2883</v>
      </c>
      <c r="D2323" t="s">
        <v>2281</v>
      </c>
      <c r="E2323" t="s">
        <v>2884</v>
      </c>
      <c r="G2323" t="s">
        <v>2899</v>
      </c>
      <c r="H2323" t="s">
        <v>170</v>
      </c>
      <c r="I2323" t="s">
        <v>1705</v>
      </c>
      <c r="J2323" s="99">
        <v>1.41808004</v>
      </c>
      <c r="K2323" t="s">
        <v>2920</v>
      </c>
      <c r="L2323" t="e">
        <v>#N/A</v>
      </c>
      <c r="M2323" t="e">
        <f t="shared" si="36"/>
        <v>#N/A</v>
      </c>
    </row>
    <row r="2324" spans="1:13" x14ac:dyDescent="0.25">
      <c r="A2324">
        <v>3</v>
      </c>
      <c r="B2324" t="s">
        <v>2707</v>
      </c>
      <c r="C2324" t="s">
        <v>2883</v>
      </c>
      <c r="D2324" t="s">
        <v>2281</v>
      </c>
      <c r="E2324" t="s">
        <v>2884</v>
      </c>
      <c r="G2324" t="s">
        <v>2899</v>
      </c>
      <c r="H2324" t="s">
        <v>170</v>
      </c>
      <c r="I2324" t="s">
        <v>1707</v>
      </c>
      <c r="J2324" s="99">
        <v>1.3961789389999999</v>
      </c>
      <c r="K2324" t="s">
        <v>2920</v>
      </c>
      <c r="L2324" t="e">
        <v>#N/A</v>
      </c>
      <c r="M2324" t="e">
        <f t="shared" si="36"/>
        <v>#N/A</v>
      </c>
    </row>
    <row r="2325" spans="1:13" x14ac:dyDescent="0.25">
      <c r="A2325">
        <v>3</v>
      </c>
      <c r="B2325" t="s">
        <v>2707</v>
      </c>
      <c r="C2325" t="s">
        <v>2883</v>
      </c>
      <c r="D2325" t="s">
        <v>2281</v>
      </c>
      <c r="E2325" t="s">
        <v>2884</v>
      </c>
      <c r="G2325" t="s">
        <v>2899</v>
      </c>
      <c r="H2325" t="s">
        <v>170</v>
      </c>
      <c r="I2325" t="s">
        <v>1708</v>
      </c>
      <c r="J2325" s="99">
        <v>2.0929379999999999E-3</v>
      </c>
      <c r="K2325" t="s">
        <v>2920</v>
      </c>
      <c r="L2325" t="e">
        <v>#N/A</v>
      </c>
      <c r="M2325" t="e">
        <f t="shared" si="36"/>
        <v>#N/A</v>
      </c>
    </row>
    <row r="2326" spans="1:13" x14ac:dyDescent="0.25">
      <c r="A2326">
        <v>3</v>
      </c>
      <c r="B2326" t="s">
        <v>2707</v>
      </c>
      <c r="C2326" t="s">
        <v>2883</v>
      </c>
      <c r="D2326" t="s">
        <v>2281</v>
      </c>
      <c r="E2326" t="s">
        <v>2884</v>
      </c>
      <c r="G2326" t="s">
        <v>2899</v>
      </c>
      <c r="H2326" t="s">
        <v>170</v>
      </c>
      <c r="I2326" t="s">
        <v>1709</v>
      </c>
      <c r="J2326" s="99">
        <v>1.9808163E-2</v>
      </c>
      <c r="K2326" t="s">
        <v>2920</v>
      </c>
      <c r="L2326" t="e">
        <v>#N/A</v>
      </c>
      <c r="M2326" t="e">
        <f t="shared" si="36"/>
        <v>#N/A</v>
      </c>
    </row>
    <row r="2327" spans="1:13" x14ac:dyDescent="0.25">
      <c r="A2327">
        <v>3</v>
      </c>
      <c r="B2327" t="s">
        <v>2707</v>
      </c>
      <c r="C2327" t="s">
        <v>2883</v>
      </c>
      <c r="D2327" t="s">
        <v>2281</v>
      </c>
      <c r="E2327" t="s">
        <v>2884</v>
      </c>
      <c r="G2327" t="s">
        <v>2901</v>
      </c>
      <c r="H2327" t="s">
        <v>170</v>
      </c>
      <c r="I2327" t="s">
        <v>1705</v>
      </c>
      <c r="J2327" s="99">
        <v>1.4939433010000001</v>
      </c>
      <c r="K2327" t="s">
        <v>2921</v>
      </c>
      <c r="L2327" t="e">
        <v>#N/A</v>
      </c>
      <c r="M2327" t="e">
        <f t="shared" si="36"/>
        <v>#N/A</v>
      </c>
    </row>
    <row r="2328" spans="1:13" x14ac:dyDescent="0.25">
      <c r="A2328">
        <v>3</v>
      </c>
      <c r="B2328" t="s">
        <v>2707</v>
      </c>
      <c r="C2328" t="s">
        <v>2883</v>
      </c>
      <c r="D2328" t="s">
        <v>2281</v>
      </c>
      <c r="E2328" t="s">
        <v>2884</v>
      </c>
      <c r="G2328" t="s">
        <v>2901</v>
      </c>
      <c r="H2328" t="s">
        <v>170</v>
      </c>
      <c r="I2328" t="s">
        <v>1707</v>
      </c>
      <c r="J2328" s="99">
        <v>1.470870554</v>
      </c>
      <c r="K2328" t="s">
        <v>2921</v>
      </c>
      <c r="L2328" t="e">
        <v>#N/A</v>
      </c>
      <c r="M2328" t="e">
        <f t="shared" si="36"/>
        <v>#N/A</v>
      </c>
    </row>
    <row r="2329" spans="1:13" x14ac:dyDescent="0.25">
      <c r="A2329">
        <v>3</v>
      </c>
      <c r="B2329" t="s">
        <v>2707</v>
      </c>
      <c r="C2329" t="s">
        <v>2883</v>
      </c>
      <c r="D2329" t="s">
        <v>2281</v>
      </c>
      <c r="E2329" t="s">
        <v>2884</v>
      </c>
      <c r="G2329" t="s">
        <v>2901</v>
      </c>
      <c r="H2329" t="s">
        <v>170</v>
      </c>
      <c r="I2329" t="s">
        <v>1708</v>
      </c>
      <c r="J2329" s="99">
        <v>2.2049041999999998E-3</v>
      </c>
      <c r="K2329" t="s">
        <v>2921</v>
      </c>
      <c r="L2329" t="e">
        <v>#N/A</v>
      </c>
      <c r="M2329" t="e">
        <f t="shared" si="36"/>
        <v>#N/A</v>
      </c>
    </row>
    <row r="2330" spans="1:13" x14ac:dyDescent="0.25">
      <c r="A2330">
        <v>3</v>
      </c>
      <c r="B2330" t="s">
        <v>2707</v>
      </c>
      <c r="C2330" t="s">
        <v>2883</v>
      </c>
      <c r="D2330" t="s">
        <v>2281</v>
      </c>
      <c r="E2330" t="s">
        <v>2884</v>
      </c>
      <c r="G2330" t="s">
        <v>2901</v>
      </c>
      <c r="H2330" t="s">
        <v>170</v>
      </c>
      <c r="I2330" t="s">
        <v>1709</v>
      </c>
      <c r="J2330" s="99">
        <v>2.08678435E-2</v>
      </c>
      <c r="K2330" t="s">
        <v>2921</v>
      </c>
      <c r="L2330" t="e">
        <v>#N/A</v>
      </c>
      <c r="M2330" t="e">
        <f t="shared" si="36"/>
        <v>#N/A</v>
      </c>
    </row>
    <row r="2331" spans="1:13" x14ac:dyDescent="0.25">
      <c r="A2331">
        <v>3</v>
      </c>
      <c r="B2331" t="s">
        <v>2707</v>
      </c>
      <c r="C2331" t="s">
        <v>2883</v>
      </c>
      <c r="D2331" t="s">
        <v>2281</v>
      </c>
      <c r="E2331" t="s">
        <v>2903</v>
      </c>
      <c r="G2331" t="s">
        <v>2885</v>
      </c>
      <c r="H2331" t="s">
        <v>170</v>
      </c>
      <c r="I2331" t="s">
        <v>1705</v>
      </c>
      <c r="J2331" s="99">
        <v>0.33910609660000002</v>
      </c>
      <c r="K2331" t="s">
        <v>2922</v>
      </c>
      <c r="L2331" t="e">
        <v>#N/A</v>
      </c>
      <c r="M2331" t="e">
        <f t="shared" si="36"/>
        <v>#N/A</v>
      </c>
    </row>
    <row r="2332" spans="1:13" x14ac:dyDescent="0.25">
      <c r="A2332">
        <v>3</v>
      </c>
      <c r="B2332" t="s">
        <v>2707</v>
      </c>
      <c r="C2332" t="s">
        <v>2883</v>
      </c>
      <c r="D2332" t="s">
        <v>2281</v>
      </c>
      <c r="E2332" t="s">
        <v>2903</v>
      </c>
      <c r="G2332" t="s">
        <v>2885</v>
      </c>
      <c r="H2332" t="s">
        <v>170</v>
      </c>
      <c r="I2332" t="s">
        <v>1707</v>
      </c>
      <c r="J2332" s="99">
        <v>0.33386887679999999</v>
      </c>
      <c r="K2332" t="s">
        <v>2922</v>
      </c>
      <c r="L2332" t="e">
        <v>#N/A</v>
      </c>
      <c r="M2332" t="e">
        <f t="shared" si="36"/>
        <v>#N/A</v>
      </c>
    </row>
    <row r="2333" spans="1:13" x14ac:dyDescent="0.25">
      <c r="A2333">
        <v>3</v>
      </c>
      <c r="B2333" t="s">
        <v>2707</v>
      </c>
      <c r="C2333" t="s">
        <v>2883</v>
      </c>
      <c r="D2333" t="s">
        <v>2281</v>
      </c>
      <c r="E2333" t="s">
        <v>2903</v>
      </c>
      <c r="G2333" t="s">
        <v>2885</v>
      </c>
      <c r="H2333" t="s">
        <v>170</v>
      </c>
      <c r="I2333" t="s">
        <v>1708</v>
      </c>
      <c r="J2333" s="99">
        <v>5.0048520000000002E-4</v>
      </c>
      <c r="K2333" t="s">
        <v>2922</v>
      </c>
      <c r="L2333" t="e">
        <v>#N/A</v>
      </c>
      <c r="M2333" t="e">
        <f t="shared" si="36"/>
        <v>#N/A</v>
      </c>
    </row>
    <row r="2334" spans="1:13" x14ac:dyDescent="0.25">
      <c r="A2334">
        <v>3</v>
      </c>
      <c r="B2334" t="s">
        <v>2707</v>
      </c>
      <c r="C2334" t="s">
        <v>2883</v>
      </c>
      <c r="D2334" t="s">
        <v>2281</v>
      </c>
      <c r="E2334" t="s">
        <v>2903</v>
      </c>
      <c r="G2334" t="s">
        <v>2885</v>
      </c>
      <c r="H2334" t="s">
        <v>170</v>
      </c>
      <c r="I2334" t="s">
        <v>1709</v>
      </c>
      <c r="J2334" s="99">
        <v>4.7367345999999996E-3</v>
      </c>
      <c r="K2334" t="s">
        <v>2922</v>
      </c>
      <c r="L2334" t="e">
        <v>#N/A</v>
      </c>
      <c r="M2334" t="e">
        <f t="shared" si="36"/>
        <v>#N/A</v>
      </c>
    </row>
    <row r="2335" spans="1:13" x14ac:dyDescent="0.25">
      <c r="A2335">
        <v>3</v>
      </c>
      <c r="B2335" t="s">
        <v>2707</v>
      </c>
      <c r="C2335" t="s">
        <v>2883</v>
      </c>
      <c r="D2335" t="s">
        <v>2281</v>
      </c>
      <c r="E2335" t="s">
        <v>2903</v>
      </c>
      <c r="G2335" t="s">
        <v>2887</v>
      </c>
      <c r="H2335" t="s">
        <v>170</v>
      </c>
      <c r="I2335" t="s">
        <v>1705</v>
      </c>
      <c r="J2335" s="99">
        <v>0.3886986878</v>
      </c>
      <c r="K2335" t="s">
        <v>2923</v>
      </c>
      <c r="L2335" t="e">
        <v>#N/A</v>
      </c>
      <c r="M2335" t="e">
        <f t="shared" si="36"/>
        <v>#N/A</v>
      </c>
    </row>
    <row r="2336" spans="1:13" x14ac:dyDescent="0.25">
      <c r="A2336">
        <v>3</v>
      </c>
      <c r="B2336" t="s">
        <v>2707</v>
      </c>
      <c r="C2336" t="s">
        <v>2883</v>
      </c>
      <c r="D2336" t="s">
        <v>2281</v>
      </c>
      <c r="E2336" t="s">
        <v>2903</v>
      </c>
      <c r="G2336" t="s">
        <v>2887</v>
      </c>
      <c r="H2336" t="s">
        <v>170</v>
      </c>
      <c r="I2336" t="s">
        <v>1707</v>
      </c>
      <c r="J2336" s="99">
        <v>0.38269555049999998</v>
      </c>
      <c r="K2336" t="s">
        <v>2923</v>
      </c>
      <c r="L2336" t="e">
        <v>#N/A</v>
      </c>
      <c r="M2336" t="e">
        <f t="shared" si="36"/>
        <v>#N/A</v>
      </c>
    </row>
    <row r="2337" spans="1:13" x14ac:dyDescent="0.25">
      <c r="A2337">
        <v>3</v>
      </c>
      <c r="B2337" t="s">
        <v>2707</v>
      </c>
      <c r="C2337" t="s">
        <v>2883</v>
      </c>
      <c r="D2337" t="s">
        <v>2281</v>
      </c>
      <c r="E2337" t="s">
        <v>2903</v>
      </c>
      <c r="G2337" t="s">
        <v>2887</v>
      </c>
      <c r="H2337" t="s">
        <v>170</v>
      </c>
      <c r="I2337" t="s">
        <v>1708</v>
      </c>
      <c r="J2337" s="99">
        <v>5.7367870000000001E-4</v>
      </c>
      <c r="K2337" t="s">
        <v>2923</v>
      </c>
      <c r="L2337" t="e">
        <v>#N/A</v>
      </c>
      <c r="M2337" t="e">
        <f t="shared" si="36"/>
        <v>#N/A</v>
      </c>
    </row>
    <row r="2338" spans="1:13" x14ac:dyDescent="0.25">
      <c r="A2338">
        <v>3</v>
      </c>
      <c r="B2338" t="s">
        <v>2707</v>
      </c>
      <c r="C2338" t="s">
        <v>2883</v>
      </c>
      <c r="D2338" t="s">
        <v>2281</v>
      </c>
      <c r="E2338" t="s">
        <v>2903</v>
      </c>
      <c r="G2338" t="s">
        <v>2887</v>
      </c>
      <c r="H2338" t="s">
        <v>170</v>
      </c>
      <c r="I2338" t="s">
        <v>1709</v>
      </c>
      <c r="J2338" s="99">
        <v>5.4294586999999997E-3</v>
      </c>
      <c r="K2338" t="s">
        <v>2923</v>
      </c>
      <c r="L2338" t="e">
        <v>#N/A</v>
      </c>
      <c r="M2338" t="e">
        <f t="shared" si="36"/>
        <v>#N/A</v>
      </c>
    </row>
    <row r="2339" spans="1:13" x14ac:dyDescent="0.25">
      <c r="A2339">
        <v>3</v>
      </c>
      <c r="B2339" t="s">
        <v>2707</v>
      </c>
      <c r="C2339" t="s">
        <v>2883</v>
      </c>
      <c r="D2339" t="s">
        <v>2281</v>
      </c>
      <c r="E2339" t="s">
        <v>2903</v>
      </c>
      <c r="G2339" t="s">
        <v>2889</v>
      </c>
      <c r="H2339" t="s">
        <v>170</v>
      </c>
      <c r="I2339" t="s">
        <v>1705</v>
      </c>
      <c r="J2339" s="99">
        <v>0.47501660330000001</v>
      </c>
      <c r="K2339" t="s">
        <v>2924</v>
      </c>
      <c r="L2339" t="e">
        <v>#N/A</v>
      </c>
      <c r="M2339" t="e">
        <f t="shared" si="36"/>
        <v>#N/A</v>
      </c>
    </row>
    <row r="2340" spans="1:13" x14ac:dyDescent="0.25">
      <c r="A2340">
        <v>3</v>
      </c>
      <c r="B2340" t="s">
        <v>2707</v>
      </c>
      <c r="C2340" t="s">
        <v>2883</v>
      </c>
      <c r="D2340" t="s">
        <v>2281</v>
      </c>
      <c r="E2340" t="s">
        <v>2903</v>
      </c>
      <c r="G2340" t="s">
        <v>2889</v>
      </c>
      <c r="H2340" t="s">
        <v>170</v>
      </c>
      <c r="I2340" t="s">
        <v>1707</v>
      </c>
      <c r="J2340" s="99">
        <v>0.46768035549999998</v>
      </c>
      <c r="K2340" t="s">
        <v>2924</v>
      </c>
      <c r="L2340" t="e">
        <v>#N/A</v>
      </c>
      <c r="M2340" t="e">
        <f t="shared" si="36"/>
        <v>#N/A</v>
      </c>
    </row>
    <row r="2341" spans="1:13" x14ac:dyDescent="0.25">
      <c r="A2341">
        <v>3</v>
      </c>
      <c r="B2341" t="s">
        <v>2707</v>
      </c>
      <c r="C2341" t="s">
        <v>2883</v>
      </c>
      <c r="D2341" t="s">
        <v>2281</v>
      </c>
      <c r="E2341" t="s">
        <v>2903</v>
      </c>
      <c r="G2341" t="s">
        <v>2889</v>
      </c>
      <c r="H2341" t="s">
        <v>170</v>
      </c>
      <c r="I2341" t="s">
        <v>1708</v>
      </c>
      <c r="J2341" s="99">
        <v>7.0107489999999997E-4</v>
      </c>
      <c r="K2341" t="s">
        <v>2924</v>
      </c>
      <c r="L2341" t="e">
        <v>#N/A</v>
      </c>
      <c r="M2341" t="e">
        <f t="shared" si="36"/>
        <v>#N/A</v>
      </c>
    </row>
    <row r="2342" spans="1:13" x14ac:dyDescent="0.25">
      <c r="A2342">
        <v>3</v>
      </c>
      <c r="B2342" t="s">
        <v>2707</v>
      </c>
      <c r="C2342" t="s">
        <v>2883</v>
      </c>
      <c r="D2342" t="s">
        <v>2281</v>
      </c>
      <c r="E2342" t="s">
        <v>2903</v>
      </c>
      <c r="G2342" t="s">
        <v>2889</v>
      </c>
      <c r="H2342" t="s">
        <v>170</v>
      </c>
      <c r="I2342" t="s">
        <v>1709</v>
      </c>
      <c r="J2342" s="99">
        <v>6.6351728999999998E-3</v>
      </c>
      <c r="K2342" t="s">
        <v>2924</v>
      </c>
      <c r="L2342" t="e">
        <v>#N/A</v>
      </c>
      <c r="M2342" t="e">
        <f t="shared" si="36"/>
        <v>#N/A</v>
      </c>
    </row>
    <row r="2343" spans="1:13" x14ac:dyDescent="0.25">
      <c r="A2343">
        <v>3</v>
      </c>
      <c r="B2343" t="s">
        <v>2707</v>
      </c>
      <c r="C2343" t="s">
        <v>2883</v>
      </c>
      <c r="D2343" t="s">
        <v>2281</v>
      </c>
      <c r="E2343" t="s">
        <v>2903</v>
      </c>
      <c r="G2343" t="s">
        <v>2891</v>
      </c>
      <c r="H2343" t="s">
        <v>170</v>
      </c>
      <c r="I2343" t="s">
        <v>1705</v>
      </c>
      <c r="J2343" s="99">
        <v>0.56321099519999995</v>
      </c>
      <c r="K2343" t="s">
        <v>2925</v>
      </c>
      <c r="L2343" t="e">
        <v>#N/A</v>
      </c>
      <c r="M2343" t="e">
        <f t="shared" si="36"/>
        <v>#N/A</v>
      </c>
    </row>
    <row r="2344" spans="1:13" x14ac:dyDescent="0.25">
      <c r="A2344">
        <v>3</v>
      </c>
      <c r="B2344" t="s">
        <v>2707</v>
      </c>
      <c r="C2344" t="s">
        <v>2883</v>
      </c>
      <c r="D2344" t="s">
        <v>2281</v>
      </c>
      <c r="E2344" t="s">
        <v>2903</v>
      </c>
      <c r="G2344" t="s">
        <v>2891</v>
      </c>
      <c r="H2344" t="s">
        <v>170</v>
      </c>
      <c r="I2344" t="s">
        <v>1707</v>
      </c>
      <c r="J2344" s="99">
        <v>0.55451265620000001</v>
      </c>
      <c r="K2344" t="s">
        <v>2925</v>
      </c>
      <c r="L2344" t="e">
        <v>#N/A</v>
      </c>
      <c r="M2344" t="e">
        <f t="shared" si="36"/>
        <v>#N/A</v>
      </c>
    </row>
    <row r="2345" spans="1:13" x14ac:dyDescent="0.25">
      <c r="A2345">
        <v>3</v>
      </c>
      <c r="B2345" t="s">
        <v>2707</v>
      </c>
      <c r="C2345" t="s">
        <v>2883</v>
      </c>
      <c r="D2345" t="s">
        <v>2281</v>
      </c>
      <c r="E2345" t="s">
        <v>2903</v>
      </c>
      <c r="G2345" t="s">
        <v>2891</v>
      </c>
      <c r="H2345" t="s">
        <v>170</v>
      </c>
      <c r="I2345" t="s">
        <v>1708</v>
      </c>
      <c r="J2345" s="99">
        <v>8.312406E-4</v>
      </c>
      <c r="K2345" t="s">
        <v>2925</v>
      </c>
      <c r="L2345" t="e">
        <v>#N/A</v>
      </c>
      <c r="M2345" t="e">
        <f t="shared" si="36"/>
        <v>#N/A</v>
      </c>
    </row>
    <row r="2346" spans="1:13" x14ac:dyDescent="0.25">
      <c r="A2346">
        <v>3</v>
      </c>
      <c r="B2346" t="s">
        <v>2707</v>
      </c>
      <c r="C2346" t="s">
        <v>2883</v>
      </c>
      <c r="D2346" t="s">
        <v>2281</v>
      </c>
      <c r="E2346" t="s">
        <v>2903</v>
      </c>
      <c r="G2346" t="s">
        <v>2891</v>
      </c>
      <c r="H2346" t="s">
        <v>170</v>
      </c>
      <c r="I2346" t="s">
        <v>1709</v>
      </c>
      <c r="J2346" s="99">
        <v>7.8670983999999996E-3</v>
      </c>
      <c r="K2346" t="s">
        <v>2925</v>
      </c>
      <c r="L2346" t="e">
        <v>#N/A</v>
      </c>
      <c r="M2346" t="e">
        <f t="shared" si="36"/>
        <v>#N/A</v>
      </c>
    </row>
    <row r="2347" spans="1:13" x14ac:dyDescent="0.25">
      <c r="A2347">
        <v>3</v>
      </c>
      <c r="B2347" t="s">
        <v>2707</v>
      </c>
      <c r="C2347" t="s">
        <v>2883</v>
      </c>
      <c r="D2347" t="s">
        <v>2281</v>
      </c>
      <c r="E2347" t="s">
        <v>2903</v>
      </c>
      <c r="G2347" t="s">
        <v>2893</v>
      </c>
      <c r="H2347" t="s">
        <v>170</v>
      </c>
      <c r="I2347" t="s">
        <v>1705</v>
      </c>
      <c r="J2347" s="99">
        <v>0.64014652859999999</v>
      </c>
      <c r="K2347" t="s">
        <v>2926</v>
      </c>
      <c r="L2347" t="e">
        <v>#N/A</v>
      </c>
      <c r="M2347" t="e">
        <f t="shared" si="36"/>
        <v>#N/A</v>
      </c>
    </row>
    <row r="2348" spans="1:13" x14ac:dyDescent="0.25">
      <c r="A2348">
        <v>3</v>
      </c>
      <c r="B2348" t="s">
        <v>2707</v>
      </c>
      <c r="C2348" t="s">
        <v>2883</v>
      </c>
      <c r="D2348" t="s">
        <v>2281</v>
      </c>
      <c r="E2348" t="s">
        <v>2903</v>
      </c>
      <c r="G2348" t="s">
        <v>2893</v>
      </c>
      <c r="H2348" t="s">
        <v>170</v>
      </c>
      <c r="I2348" t="s">
        <v>1707</v>
      </c>
      <c r="J2348" s="99">
        <v>0.63025998240000003</v>
      </c>
      <c r="K2348" t="s">
        <v>2926</v>
      </c>
      <c r="L2348" t="e">
        <v>#N/A</v>
      </c>
      <c r="M2348" t="e">
        <f t="shared" si="36"/>
        <v>#N/A</v>
      </c>
    </row>
    <row r="2349" spans="1:13" x14ac:dyDescent="0.25">
      <c r="A2349">
        <v>3</v>
      </c>
      <c r="B2349" t="s">
        <v>2707</v>
      </c>
      <c r="C2349" t="s">
        <v>2883</v>
      </c>
      <c r="D2349" t="s">
        <v>2281</v>
      </c>
      <c r="E2349" t="s">
        <v>2903</v>
      </c>
      <c r="G2349" t="s">
        <v>2893</v>
      </c>
      <c r="H2349" t="s">
        <v>170</v>
      </c>
      <c r="I2349" t="s">
        <v>1708</v>
      </c>
      <c r="J2349" s="99">
        <v>9.4478940000000005E-4</v>
      </c>
      <c r="K2349" t="s">
        <v>2926</v>
      </c>
      <c r="L2349" t="e">
        <v>#N/A</v>
      </c>
      <c r="M2349" t="e">
        <f t="shared" si="36"/>
        <v>#N/A</v>
      </c>
    </row>
    <row r="2350" spans="1:13" x14ac:dyDescent="0.25">
      <c r="A2350">
        <v>3</v>
      </c>
      <c r="B2350" t="s">
        <v>2707</v>
      </c>
      <c r="C2350" t="s">
        <v>2883</v>
      </c>
      <c r="D2350" t="s">
        <v>2281</v>
      </c>
      <c r="E2350" t="s">
        <v>2903</v>
      </c>
      <c r="G2350" t="s">
        <v>2893</v>
      </c>
      <c r="H2350" t="s">
        <v>170</v>
      </c>
      <c r="I2350" t="s">
        <v>1709</v>
      </c>
      <c r="J2350" s="99">
        <v>8.9417566999999993E-3</v>
      </c>
      <c r="K2350" t="s">
        <v>2926</v>
      </c>
      <c r="L2350" t="e">
        <v>#N/A</v>
      </c>
      <c r="M2350" t="e">
        <f t="shared" si="36"/>
        <v>#N/A</v>
      </c>
    </row>
    <row r="2351" spans="1:13" x14ac:dyDescent="0.25">
      <c r="A2351">
        <v>3</v>
      </c>
      <c r="B2351" t="s">
        <v>2707</v>
      </c>
      <c r="C2351" t="s">
        <v>2883</v>
      </c>
      <c r="D2351" t="s">
        <v>2281</v>
      </c>
      <c r="E2351" t="s">
        <v>2903</v>
      </c>
      <c r="G2351" t="s">
        <v>2895</v>
      </c>
      <c r="H2351" t="s">
        <v>170</v>
      </c>
      <c r="I2351" t="s">
        <v>1705</v>
      </c>
      <c r="J2351" s="99">
        <v>0.86720017579999997</v>
      </c>
      <c r="K2351" t="s">
        <v>2927</v>
      </c>
      <c r="L2351" t="e">
        <v>#N/A</v>
      </c>
      <c r="M2351" t="e">
        <f t="shared" si="36"/>
        <v>#N/A</v>
      </c>
    </row>
    <row r="2352" spans="1:13" x14ac:dyDescent="0.25">
      <c r="A2352">
        <v>3</v>
      </c>
      <c r="B2352" t="s">
        <v>2707</v>
      </c>
      <c r="C2352" t="s">
        <v>2883</v>
      </c>
      <c r="D2352" t="s">
        <v>2281</v>
      </c>
      <c r="E2352" t="s">
        <v>2903</v>
      </c>
      <c r="G2352" t="s">
        <v>2895</v>
      </c>
      <c r="H2352" t="s">
        <v>170</v>
      </c>
      <c r="I2352" t="s">
        <v>1707</v>
      </c>
      <c r="J2352" s="99">
        <v>0.85380696950000001</v>
      </c>
      <c r="K2352" t="s">
        <v>2927</v>
      </c>
      <c r="L2352" t="e">
        <v>#N/A</v>
      </c>
      <c r="M2352" t="e">
        <f t="shared" si="36"/>
        <v>#N/A</v>
      </c>
    </row>
    <row r="2353" spans="1:13" x14ac:dyDescent="0.25">
      <c r="A2353">
        <v>3</v>
      </c>
      <c r="B2353" t="s">
        <v>2707</v>
      </c>
      <c r="C2353" t="s">
        <v>2883</v>
      </c>
      <c r="D2353" t="s">
        <v>2281</v>
      </c>
      <c r="E2353" t="s">
        <v>2903</v>
      </c>
      <c r="G2353" t="s">
        <v>2895</v>
      </c>
      <c r="H2353" t="s">
        <v>170</v>
      </c>
      <c r="I2353" t="s">
        <v>1708</v>
      </c>
      <c r="J2353" s="99">
        <v>1.2798969000000001E-3</v>
      </c>
      <c r="K2353" t="s">
        <v>2927</v>
      </c>
      <c r="L2353" t="e">
        <v>#N/A</v>
      </c>
      <c r="M2353" t="e">
        <f t="shared" si="36"/>
        <v>#N/A</v>
      </c>
    </row>
    <row r="2354" spans="1:13" x14ac:dyDescent="0.25">
      <c r="A2354">
        <v>3</v>
      </c>
      <c r="B2354" t="s">
        <v>2707</v>
      </c>
      <c r="C2354" t="s">
        <v>2883</v>
      </c>
      <c r="D2354" t="s">
        <v>2281</v>
      </c>
      <c r="E2354" t="s">
        <v>2903</v>
      </c>
      <c r="G2354" t="s">
        <v>2895</v>
      </c>
      <c r="H2354" t="s">
        <v>170</v>
      </c>
      <c r="I2354" t="s">
        <v>1709</v>
      </c>
      <c r="J2354" s="99">
        <v>1.2113309500000001E-2</v>
      </c>
      <c r="K2354" t="s">
        <v>2927</v>
      </c>
      <c r="L2354" t="e">
        <v>#N/A</v>
      </c>
      <c r="M2354" t="e">
        <f t="shared" si="36"/>
        <v>#N/A</v>
      </c>
    </row>
    <row r="2355" spans="1:13" x14ac:dyDescent="0.25">
      <c r="A2355">
        <v>3</v>
      </c>
      <c r="B2355" t="s">
        <v>2707</v>
      </c>
      <c r="C2355" t="s">
        <v>2883</v>
      </c>
      <c r="D2355" t="s">
        <v>2281</v>
      </c>
      <c r="E2355" t="s">
        <v>2903</v>
      </c>
      <c r="G2355" t="s">
        <v>2897</v>
      </c>
      <c r="H2355" t="s">
        <v>170</v>
      </c>
      <c r="I2355" t="s">
        <v>1705</v>
      </c>
      <c r="J2355" s="99">
        <v>1.154301069</v>
      </c>
      <c r="K2355" t="s">
        <v>2928</v>
      </c>
      <c r="L2355" t="e">
        <v>#N/A</v>
      </c>
      <c r="M2355" t="e">
        <f t="shared" si="36"/>
        <v>#N/A</v>
      </c>
    </row>
    <row r="2356" spans="1:13" x14ac:dyDescent="0.25">
      <c r="A2356">
        <v>3</v>
      </c>
      <c r="B2356" t="s">
        <v>2707</v>
      </c>
      <c r="C2356" t="s">
        <v>2883</v>
      </c>
      <c r="D2356" t="s">
        <v>2281</v>
      </c>
      <c r="E2356" t="s">
        <v>2903</v>
      </c>
      <c r="G2356" t="s">
        <v>2897</v>
      </c>
      <c r="H2356" t="s">
        <v>170</v>
      </c>
      <c r="I2356" t="s">
        <v>1707</v>
      </c>
      <c r="J2356" s="99">
        <v>1.1364738210000001</v>
      </c>
      <c r="K2356" t="s">
        <v>2928</v>
      </c>
      <c r="L2356" t="e">
        <v>#N/A</v>
      </c>
      <c r="M2356" t="e">
        <f t="shared" si="36"/>
        <v>#N/A</v>
      </c>
    </row>
    <row r="2357" spans="1:13" x14ac:dyDescent="0.25">
      <c r="A2357">
        <v>3</v>
      </c>
      <c r="B2357" t="s">
        <v>2707</v>
      </c>
      <c r="C2357" t="s">
        <v>2883</v>
      </c>
      <c r="D2357" t="s">
        <v>2281</v>
      </c>
      <c r="E2357" t="s">
        <v>2903</v>
      </c>
      <c r="G2357" t="s">
        <v>2897</v>
      </c>
      <c r="H2357" t="s">
        <v>170</v>
      </c>
      <c r="I2357" t="s">
        <v>1708</v>
      </c>
      <c r="J2357" s="99">
        <v>1.7036277999999999E-3</v>
      </c>
      <c r="K2357" t="s">
        <v>2928</v>
      </c>
      <c r="L2357" t="e">
        <v>#N/A</v>
      </c>
      <c r="M2357" t="e">
        <f t="shared" si="36"/>
        <v>#N/A</v>
      </c>
    </row>
    <row r="2358" spans="1:13" x14ac:dyDescent="0.25">
      <c r="A2358">
        <v>3</v>
      </c>
      <c r="B2358" t="s">
        <v>2707</v>
      </c>
      <c r="C2358" t="s">
        <v>2883</v>
      </c>
      <c r="D2358" t="s">
        <v>2281</v>
      </c>
      <c r="E2358" t="s">
        <v>2903</v>
      </c>
      <c r="G2358" t="s">
        <v>2897</v>
      </c>
      <c r="H2358" t="s">
        <v>170</v>
      </c>
      <c r="I2358" t="s">
        <v>1709</v>
      </c>
      <c r="J2358" s="99">
        <v>1.6123620000000002E-2</v>
      </c>
      <c r="K2358" t="s">
        <v>2928</v>
      </c>
      <c r="L2358" t="e">
        <v>#N/A</v>
      </c>
      <c r="M2358" t="e">
        <f t="shared" si="36"/>
        <v>#N/A</v>
      </c>
    </row>
    <row r="2359" spans="1:13" x14ac:dyDescent="0.25">
      <c r="A2359">
        <v>3</v>
      </c>
      <c r="B2359" t="s">
        <v>2707</v>
      </c>
      <c r="C2359" t="s">
        <v>2883</v>
      </c>
      <c r="D2359" t="s">
        <v>2281</v>
      </c>
      <c r="E2359" t="s">
        <v>2903</v>
      </c>
      <c r="G2359" t="s">
        <v>2899</v>
      </c>
      <c r="H2359" t="s">
        <v>170</v>
      </c>
      <c r="I2359" t="s">
        <v>1705</v>
      </c>
      <c r="J2359" s="99">
        <v>1.3328343970000001</v>
      </c>
      <c r="K2359" t="s">
        <v>2929</v>
      </c>
      <c r="L2359" t="e">
        <v>#N/A</v>
      </c>
      <c r="M2359" t="e">
        <f t="shared" si="36"/>
        <v>#N/A</v>
      </c>
    </row>
    <row r="2360" spans="1:13" x14ac:dyDescent="0.25">
      <c r="A2360">
        <v>3</v>
      </c>
      <c r="B2360" t="s">
        <v>2707</v>
      </c>
      <c r="C2360" t="s">
        <v>2883</v>
      </c>
      <c r="D2360" t="s">
        <v>2281</v>
      </c>
      <c r="E2360" t="s">
        <v>2903</v>
      </c>
      <c r="G2360" t="s">
        <v>2899</v>
      </c>
      <c r="H2360" t="s">
        <v>170</v>
      </c>
      <c r="I2360" t="s">
        <v>1707</v>
      </c>
      <c r="J2360" s="99">
        <v>1.3122498460000001</v>
      </c>
      <c r="K2360" t="s">
        <v>2929</v>
      </c>
      <c r="L2360" t="e">
        <v>#N/A</v>
      </c>
      <c r="M2360" t="e">
        <f t="shared" si="36"/>
        <v>#N/A</v>
      </c>
    </row>
    <row r="2361" spans="1:13" x14ac:dyDescent="0.25">
      <c r="A2361">
        <v>3</v>
      </c>
      <c r="B2361" t="s">
        <v>2707</v>
      </c>
      <c r="C2361" t="s">
        <v>2883</v>
      </c>
      <c r="D2361" t="s">
        <v>2281</v>
      </c>
      <c r="E2361" t="s">
        <v>2903</v>
      </c>
      <c r="G2361" t="s">
        <v>2899</v>
      </c>
      <c r="H2361" t="s">
        <v>170</v>
      </c>
      <c r="I2361" t="s">
        <v>1708</v>
      </c>
      <c r="J2361" s="99">
        <v>1.9671242999999999E-3</v>
      </c>
      <c r="K2361" t="s">
        <v>2929</v>
      </c>
      <c r="L2361" t="e">
        <v>#N/A</v>
      </c>
      <c r="M2361" t="e">
        <f t="shared" si="36"/>
        <v>#N/A</v>
      </c>
    </row>
    <row r="2362" spans="1:13" x14ac:dyDescent="0.25">
      <c r="A2362">
        <v>3</v>
      </c>
      <c r="B2362" t="s">
        <v>2707</v>
      </c>
      <c r="C2362" t="s">
        <v>2883</v>
      </c>
      <c r="D2362" t="s">
        <v>2281</v>
      </c>
      <c r="E2362" t="s">
        <v>2903</v>
      </c>
      <c r="G2362" t="s">
        <v>2899</v>
      </c>
      <c r="H2362" t="s">
        <v>170</v>
      </c>
      <c r="I2362" t="s">
        <v>1709</v>
      </c>
      <c r="J2362" s="99">
        <v>1.8617426499999999E-2</v>
      </c>
      <c r="K2362" t="s">
        <v>2929</v>
      </c>
      <c r="L2362" t="e">
        <v>#N/A</v>
      </c>
      <c r="M2362" t="e">
        <f t="shared" si="36"/>
        <v>#N/A</v>
      </c>
    </row>
    <row r="2363" spans="1:13" x14ac:dyDescent="0.25">
      <c r="A2363">
        <v>3</v>
      </c>
      <c r="B2363" t="s">
        <v>2707</v>
      </c>
      <c r="C2363" t="s">
        <v>2883</v>
      </c>
      <c r="D2363" t="s">
        <v>2281</v>
      </c>
      <c r="E2363" t="s">
        <v>2903</v>
      </c>
      <c r="G2363" t="s">
        <v>2901</v>
      </c>
      <c r="H2363" t="s">
        <v>170</v>
      </c>
      <c r="I2363" t="s">
        <v>1705</v>
      </c>
      <c r="J2363" s="99">
        <v>1.4041405010000001</v>
      </c>
      <c r="K2363" t="s">
        <v>2930</v>
      </c>
      <c r="L2363" t="e">
        <v>#N/A</v>
      </c>
      <c r="M2363" t="e">
        <f t="shared" si="36"/>
        <v>#N/A</v>
      </c>
    </row>
    <row r="2364" spans="1:13" x14ac:dyDescent="0.25">
      <c r="A2364">
        <v>3</v>
      </c>
      <c r="B2364" t="s">
        <v>2707</v>
      </c>
      <c r="C2364" t="s">
        <v>2883</v>
      </c>
      <c r="D2364" t="s">
        <v>2281</v>
      </c>
      <c r="E2364" t="s">
        <v>2903</v>
      </c>
      <c r="G2364" t="s">
        <v>2901</v>
      </c>
      <c r="H2364" t="s">
        <v>170</v>
      </c>
      <c r="I2364" t="s">
        <v>1707</v>
      </c>
      <c r="J2364" s="99">
        <v>1.3824546849999999</v>
      </c>
      <c r="K2364" t="s">
        <v>2930</v>
      </c>
      <c r="L2364" t="e">
        <v>#N/A</v>
      </c>
      <c r="M2364" t="e">
        <f t="shared" si="36"/>
        <v>#N/A</v>
      </c>
    </row>
    <row r="2365" spans="1:13" x14ac:dyDescent="0.25">
      <c r="A2365">
        <v>3</v>
      </c>
      <c r="B2365" t="s">
        <v>2707</v>
      </c>
      <c r="C2365" t="s">
        <v>2883</v>
      </c>
      <c r="D2365" t="s">
        <v>2281</v>
      </c>
      <c r="E2365" t="s">
        <v>2903</v>
      </c>
      <c r="G2365" t="s">
        <v>2901</v>
      </c>
      <c r="H2365" t="s">
        <v>170</v>
      </c>
      <c r="I2365" t="s">
        <v>1708</v>
      </c>
      <c r="J2365" s="99">
        <v>2.0723647E-3</v>
      </c>
      <c r="K2365" t="s">
        <v>2930</v>
      </c>
      <c r="L2365" t="e">
        <v>#N/A</v>
      </c>
      <c r="M2365" t="e">
        <f t="shared" si="36"/>
        <v>#N/A</v>
      </c>
    </row>
    <row r="2366" spans="1:13" x14ac:dyDescent="0.25">
      <c r="A2366">
        <v>3</v>
      </c>
      <c r="B2366" t="s">
        <v>2707</v>
      </c>
      <c r="C2366" t="s">
        <v>2883</v>
      </c>
      <c r="D2366" t="s">
        <v>2281</v>
      </c>
      <c r="E2366" t="s">
        <v>2903</v>
      </c>
      <c r="G2366" t="s">
        <v>2901</v>
      </c>
      <c r="H2366" t="s">
        <v>170</v>
      </c>
      <c r="I2366" t="s">
        <v>1709</v>
      </c>
      <c r="J2366" s="99">
        <v>1.9613451300000001E-2</v>
      </c>
      <c r="K2366" t="s">
        <v>2930</v>
      </c>
      <c r="L2366" t="e">
        <v>#N/A</v>
      </c>
      <c r="M2366" t="e">
        <f t="shared" si="36"/>
        <v>#N/A</v>
      </c>
    </row>
    <row r="2367" spans="1:13" x14ac:dyDescent="0.25">
      <c r="A2367">
        <v>3</v>
      </c>
      <c r="B2367" t="s">
        <v>2707</v>
      </c>
      <c r="C2367" t="s">
        <v>2883</v>
      </c>
      <c r="D2367" t="s">
        <v>2281</v>
      </c>
      <c r="E2367" t="s">
        <v>2931</v>
      </c>
      <c r="G2367" t="s">
        <v>2885</v>
      </c>
      <c r="H2367" t="s">
        <v>170</v>
      </c>
      <c r="I2367" t="s">
        <v>1705</v>
      </c>
      <c r="J2367" s="99">
        <v>4.8289545400000002E-2</v>
      </c>
      <c r="K2367" t="s">
        <v>2932</v>
      </c>
      <c r="L2367" t="e">
        <v>#N/A</v>
      </c>
      <c r="M2367" t="e">
        <f t="shared" si="36"/>
        <v>#N/A</v>
      </c>
    </row>
    <row r="2368" spans="1:13" x14ac:dyDescent="0.25">
      <c r="A2368">
        <v>3</v>
      </c>
      <c r="B2368" t="s">
        <v>2707</v>
      </c>
      <c r="C2368" t="s">
        <v>2883</v>
      </c>
      <c r="D2368" t="s">
        <v>2281</v>
      </c>
      <c r="E2368" t="s">
        <v>2931</v>
      </c>
      <c r="G2368" t="s">
        <v>2885</v>
      </c>
      <c r="H2368" t="s">
        <v>170</v>
      </c>
      <c r="I2368" t="s">
        <v>1707</v>
      </c>
      <c r="J2368" s="99">
        <v>4.6895147300000002E-2</v>
      </c>
      <c r="K2368" t="s">
        <v>2932</v>
      </c>
      <c r="L2368" t="e">
        <v>#N/A</v>
      </c>
      <c r="M2368" t="e">
        <f t="shared" si="36"/>
        <v>#N/A</v>
      </c>
    </row>
    <row r="2369" spans="1:13" x14ac:dyDescent="0.25">
      <c r="A2369">
        <v>3</v>
      </c>
      <c r="B2369" t="s">
        <v>2707</v>
      </c>
      <c r="C2369" t="s">
        <v>2883</v>
      </c>
      <c r="D2369" t="s">
        <v>2281</v>
      </c>
      <c r="E2369" t="s">
        <v>2931</v>
      </c>
      <c r="G2369" t="s">
        <v>2885</v>
      </c>
      <c r="H2369" t="s">
        <v>170</v>
      </c>
      <c r="I2369" t="s">
        <v>1708</v>
      </c>
      <c r="J2369" s="99">
        <v>1.3038876999999999E-3</v>
      </c>
      <c r="K2369" t="s">
        <v>2932</v>
      </c>
      <c r="L2369" t="e">
        <v>#N/A</v>
      </c>
      <c r="M2369" t="e">
        <f t="shared" si="36"/>
        <v>#N/A</v>
      </c>
    </row>
    <row r="2370" spans="1:13" x14ac:dyDescent="0.25">
      <c r="A2370">
        <v>3</v>
      </c>
      <c r="B2370" t="s">
        <v>2707</v>
      </c>
      <c r="C2370" t="s">
        <v>2883</v>
      </c>
      <c r="D2370" t="s">
        <v>2281</v>
      </c>
      <c r="E2370" t="s">
        <v>2931</v>
      </c>
      <c r="G2370" t="s">
        <v>2885</v>
      </c>
      <c r="H2370" t="s">
        <v>170</v>
      </c>
      <c r="I2370" t="s">
        <v>1709</v>
      </c>
      <c r="J2370" s="99">
        <v>9.0510499999999993E-5</v>
      </c>
      <c r="K2370" t="s">
        <v>2932</v>
      </c>
      <c r="L2370" t="e">
        <v>#N/A</v>
      </c>
      <c r="M2370" t="e">
        <f t="shared" si="36"/>
        <v>#N/A</v>
      </c>
    </row>
    <row r="2371" spans="1:13" x14ac:dyDescent="0.25">
      <c r="A2371">
        <v>3</v>
      </c>
      <c r="B2371" t="s">
        <v>2707</v>
      </c>
      <c r="C2371" t="s">
        <v>2883</v>
      </c>
      <c r="D2371" t="s">
        <v>2281</v>
      </c>
      <c r="E2371" t="s">
        <v>2931</v>
      </c>
      <c r="G2371" t="s">
        <v>2887</v>
      </c>
      <c r="H2371" t="s">
        <v>170</v>
      </c>
      <c r="I2371" t="s">
        <v>1705</v>
      </c>
      <c r="J2371" s="99">
        <v>5.53295039E-2</v>
      </c>
      <c r="K2371" t="s">
        <v>2933</v>
      </c>
      <c r="L2371" t="e">
        <v>#N/A</v>
      </c>
      <c r="M2371" t="e">
        <f t="shared" ref="M2371:M2434" si="37">I2371&amp;L2371</f>
        <v>#N/A</v>
      </c>
    </row>
    <row r="2372" spans="1:13" x14ac:dyDescent="0.25">
      <c r="A2372">
        <v>3</v>
      </c>
      <c r="B2372" t="s">
        <v>2707</v>
      </c>
      <c r="C2372" t="s">
        <v>2883</v>
      </c>
      <c r="D2372" t="s">
        <v>2281</v>
      </c>
      <c r="E2372" t="s">
        <v>2931</v>
      </c>
      <c r="G2372" t="s">
        <v>2887</v>
      </c>
      <c r="H2372" t="s">
        <v>170</v>
      </c>
      <c r="I2372" t="s">
        <v>1707</v>
      </c>
      <c r="J2372" s="99">
        <v>5.3731821499999999E-2</v>
      </c>
      <c r="K2372" t="s">
        <v>2933</v>
      </c>
      <c r="L2372" t="e">
        <v>#N/A</v>
      </c>
      <c r="M2372" t="e">
        <f t="shared" si="37"/>
        <v>#N/A</v>
      </c>
    </row>
    <row r="2373" spans="1:13" x14ac:dyDescent="0.25">
      <c r="A2373">
        <v>3</v>
      </c>
      <c r="B2373" t="s">
        <v>2707</v>
      </c>
      <c r="C2373" t="s">
        <v>2883</v>
      </c>
      <c r="D2373" t="s">
        <v>2281</v>
      </c>
      <c r="E2373" t="s">
        <v>2931</v>
      </c>
      <c r="G2373" t="s">
        <v>2887</v>
      </c>
      <c r="H2373" t="s">
        <v>170</v>
      </c>
      <c r="I2373" t="s">
        <v>1708</v>
      </c>
      <c r="J2373" s="99">
        <v>1.4939768E-3</v>
      </c>
      <c r="K2373" t="s">
        <v>2933</v>
      </c>
      <c r="L2373" t="e">
        <v>#N/A</v>
      </c>
      <c r="M2373" t="e">
        <f t="shared" si="37"/>
        <v>#N/A</v>
      </c>
    </row>
    <row r="2374" spans="1:13" x14ac:dyDescent="0.25">
      <c r="A2374">
        <v>3</v>
      </c>
      <c r="B2374" t="s">
        <v>2707</v>
      </c>
      <c r="C2374" t="s">
        <v>2883</v>
      </c>
      <c r="D2374" t="s">
        <v>2281</v>
      </c>
      <c r="E2374" t="s">
        <v>2931</v>
      </c>
      <c r="G2374" t="s">
        <v>2887</v>
      </c>
      <c r="H2374" t="s">
        <v>170</v>
      </c>
      <c r="I2374" t="s">
        <v>1709</v>
      </c>
      <c r="J2374" s="99">
        <v>1.0370570000000001E-4</v>
      </c>
      <c r="K2374" t="s">
        <v>2933</v>
      </c>
      <c r="L2374" t="e">
        <v>#N/A</v>
      </c>
      <c r="M2374" t="e">
        <f t="shared" si="37"/>
        <v>#N/A</v>
      </c>
    </row>
    <row r="2375" spans="1:13" x14ac:dyDescent="0.25">
      <c r="A2375">
        <v>3</v>
      </c>
      <c r="B2375" t="s">
        <v>2707</v>
      </c>
      <c r="C2375" t="s">
        <v>2883</v>
      </c>
      <c r="D2375" t="s">
        <v>2281</v>
      </c>
      <c r="E2375" t="s">
        <v>2931</v>
      </c>
      <c r="G2375" t="s">
        <v>2889</v>
      </c>
      <c r="H2375" t="s">
        <v>170</v>
      </c>
      <c r="I2375" t="s">
        <v>1705</v>
      </c>
      <c r="J2375" s="99">
        <v>6.7646711100000007E-2</v>
      </c>
      <c r="K2375" t="s">
        <v>2934</v>
      </c>
      <c r="L2375" t="e">
        <v>#N/A</v>
      </c>
      <c r="M2375" t="e">
        <f t="shared" si="37"/>
        <v>#N/A</v>
      </c>
    </row>
    <row r="2376" spans="1:13" x14ac:dyDescent="0.25">
      <c r="A2376">
        <v>3</v>
      </c>
      <c r="B2376" t="s">
        <v>2707</v>
      </c>
      <c r="C2376" t="s">
        <v>2883</v>
      </c>
      <c r="D2376" t="s">
        <v>2281</v>
      </c>
      <c r="E2376" t="s">
        <v>2931</v>
      </c>
      <c r="G2376" t="s">
        <v>2889</v>
      </c>
      <c r="H2376" t="s">
        <v>170</v>
      </c>
      <c r="I2376" t="s">
        <v>1707</v>
      </c>
      <c r="J2376" s="99">
        <v>6.5693359699999995E-2</v>
      </c>
      <c r="K2376" t="s">
        <v>2934</v>
      </c>
      <c r="L2376" t="e">
        <v>#N/A</v>
      </c>
      <c r="M2376" t="e">
        <f t="shared" si="37"/>
        <v>#N/A</v>
      </c>
    </row>
    <row r="2377" spans="1:13" x14ac:dyDescent="0.25">
      <c r="A2377">
        <v>3</v>
      </c>
      <c r="B2377" t="s">
        <v>2707</v>
      </c>
      <c r="C2377" t="s">
        <v>2883</v>
      </c>
      <c r="D2377" t="s">
        <v>2281</v>
      </c>
      <c r="E2377" t="s">
        <v>2931</v>
      </c>
      <c r="G2377" t="s">
        <v>2889</v>
      </c>
      <c r="H2377" t="s">
        <v>170</v>
      </c>
      <c r="I2377" t="s">
        <v>1708</v>
      </c>
      <c r="J2377" s="99">
        <v>1.8265592E-3</v>
      </c>
      <c r="K2377" t="s">
        <v>2934</v>
      </c>
      <c r="L2377" t="e">
        <v>#N/A</v>
      </c>
      <c r="M2377" t="e">
        <f t="shared" si="37"/>
        <v>#N/A</v>
      </c>
    </row>
    <row r="2378" spans="1:13" x14ac:dyDescent="0.25">
      <c r="A2378">
        <v>3</v>
      </c>
      <c r="B2378" t="s">
        <v>2707</v>
      </c>
      <c r="C2378" t="s">
        <v>2883</v>
      </c>
      <c r="D2378" t="s">
        <v>2281</v>
      </c>
      <c r="E2378" t="s">
        <v>2931</v>
      </c>
      <c r="G2378" t="s">
        <v>2889</v>
      </c>
      <c r="H2378" t="s">
        <v>170</v>
      </c>
      <c r="I2378" t="s">
        <v>1709</v>
      </c>
      <c r="J2378" s="99">
        <v>1.2679219999999999E-4</v>
      </c>
      <c r="K2378" t="s">
        <v>2934</v>
      </c>
      <c r="L2378" t="e">
        <v>#N/A</v>
      </c>
      <c r="M2378" t="e">
        <f t="shared" si="37"/>
        <v>#N/A</v>
      </c>
    </row>
    <row r="2379" spans="1:13" x14ac:dyDescent="0.25">
      <c r="A2379">
        <v>3</v>
      </c>
      <c r="B2379" t="s">
        <v>2707</v>
      </c>
      <c r="C2379" t="s">
        <v>2883</v>
      </c>
      <c r="D2379" t="s">
        <v>2281</v>
      </c>
      <c r="E2379" t="s">
        <v>2931</v>
      </c>
      <c r="G2379" t="s">
        <v>2891</v>
      </c>
      <c r="H2379" t="s">
        <v>170</v>
      </c>
      <c r="I2379" t="s">
        <v>1705</v>
      </c>
      <c r="J2379" s="99">
        <v>8.0214179600000005E-2</v>
      </c>
      <c r="K2379" t="s">
        <v>2935</v>
      </c>
      <c r="L2379" t="e">
        <v>#N/A</v>
      </c>
      <c r="M2379" t="e">
        <f t="shared" si="37"/>
        <v>#N/A</v>
      </c>
    </row>
    <row r="2380" spans="1:13" x14ac:dyDescent="0.25">
      <c r="A2380">
        <v>3</v>
      </c>
      <c r="B2380" t="s">
        <v>2707</v>
      </c>
      <c r="C2380" t="s">
        <v>2883</v>
      </c>
      <c r="D2380" t="s">
        <v>2281</v>
      </c>
      <c r="E2380" t="s">
        <v>2931</v>
      </c>
      <c r="G2380" t="s">
        <v>2891</v>
      </c>
      <c r="H2380" t="s">
        <v>170</v>
      </c>
      <c r="I2380" t="s">
        <v>1707</v>
      </c>
      <c r="J2380" s="99">
        <v>7.7897932700000005E-2</v>
      </c>
      <c r="K2380" t="s">
        <v>2935</v>
      </c>
      <c r="L2380" t="e">
        <v>#N/A</v>
      </c>
      <c r="M2380" t="e">
        <f t="shared" si="37"/>
        <v>#N/A</v>
      </c>
    </row>
    <row r="2381" spans="1:13" x14ac:dyDescent="0.25">
      <c r="A2381">
        <v>3</v>
      </c>
      <c r="B2381" t="s">
        <v>2707</v>
      </c>
      <c r="C2381" t="s">
        <v>2883</v>
      </c>
      <c r="D2381" t="s">
        <v>2281</v>
      </c>
      <c r="E2381" t="s">
        <v>2931</v>
      </c>
      <c r="G2381" t="s">
        <v>2891</v>
      </c>
      <c r="H2381" t="s">
        <v>170</v>
      </c>
      <c r="I2381" t="s">
        <v>1708</v>
      </c>
      <c r="J2381" s="99">
        <v>2.1658990999999998E-3</v>
      </c>
      <c r="K2381" t="s">
        <v>2935</v>
      </c>
      <c r="L2381" t="e">
        <v>#N/A</v>
      </c>
      <c r="M2381" t="e">
        <f t="shared" si="37"/>
        <v>#N/A</v>
      </c>
    </row>
    <row r="2382" spans="1:13" x14ac:dyDescent="0.25">
      <c r="A2382">
        <v>3</v>
      </c>
      <c r="B2382" t="s">
        <v>2707</v>
      </c>
      <c r="C2382" t="s">
        <v>2883</v>
      </c>
      <c r="D2382" t="s">
        <v>2281</v>
      </c>
      <c r="E2382" t="s">
        <v>2931</v>
      </c>
      <c r="G2382" t="s">
        <v>2891</v>
      </c>
      <c r="H2382" t="s">
        <v>170</v>
      </c>
      <c r="I2382" t="s">
        <v>1709</v>
      </c>
      <c r="J2382" s="99">
        <v>1.503477E-4</v>
      </c>
      <c r="K2382" t="s">
        <v>2935</v>
      </c>
      <c r="L2382" t="e">
        <v>#N/A</v>
      </c>
      <c r="M2382" t="e">
        <f t="shared" si="37"/>
        <v>#N/A</v>
      </c>
    </row>
    <row r="2383" spans="1:13" x14ac:dyDescent="0.25">
      <c r="A2383">
        <v>3</v>
      </c>
      <c r="B2383" t="s">
        <v>2707</v>
      </c>
      <c r="C2383" t="s">
        <v>2883</v>
      </c>
      <c r="D2383" t="s">
        <v>2281</v>
      </c>
      <c r="E2383" t="s">
        <v>2931</v>
      </c>
      <c r="G2383" t="s">
        <v>2893</v>
      </c>
      <c r="H2383" t="s">
        <v>170</v>
      </c>
      <c r="I2383" t="s">
        <v>1705</v>
      </c>
      <c r="J2383" s="99">
        <v>9.1149509200000006E-2</v>
      </c>
      <c r="K2383" t="s">
        <v>2936</v>
      </c>
      <c r="L2383" t="e">
        <v>#N/A</v>
      </c>
      <c r="M2383" t="e">
        <f t="shared" si="37"/>
        <v>#N/A</v>
      </c>
    </row>
    <row r="2384" spans="1:13" x14ac:dyDescent="0.25">
      <c r="A2384">
        <v>3</v>
      </c>
      <c r="B2384" t="s">
        <v>2707</v>
      </c>
      <c r="C2384" t="s">
        <v>2883</v>
      </c>
      <c r="D2384" t="s">
        <v>2281</v>
      </c>
      <c r="E2384" t="s">
        <v>2931</v>
      </c>
      <c r="G2384" t="s">
        <v>2893</v>
      </c>
      <c r="H2384" t="s">
        <v>170</v>
      </c>
      <c r="I2384" t="s">
        <v>1707</v>
      </c>
      <c r="J2384" s="99">
        <v>8.8517496299999998E-2</v>
      </c>
      <c r="K2384" t="s">
        <v>2936</v>
      </c>
      <c r="L2384" t="e">
        <v>#N/A</v>
      </c>
      <c r="M2384" t="e">
        <f t="shared" si="37"/>
        <v>#N/A</v>
      </c>
    </row>
    <row r="2385" spans="1:13" x14ac:dyDescent="0.25">
      <c r="A2385">
        <v>3</v>
      </c>
      <c r="B2385" t="s">
        <v>2707</v>
      </c>
      <c r="C2385" t="s">
        <v>2883</v>
      </c>
      <c r="D2385" t="s">
        <v>2281</v>
      </c>
      <c r="E2385" t="s">
        <v>2931</v>
      </c>
      <c r="G2385" t="s">
        <v>2893</v>
      </c>
      <c r="H2385" t="s">
        <v>170</v>
      </c>
      <c r="I2385" t="s">
        <v>1708</v>
      </c>
      <c r="J2385" s="99">
        <v>2.4611688E-3</v>
      </c>
      <c r="K2385" t="s">
        <v>2936</v>
      </c>
      <c r="L2385" t="e">
        <v>#N/A</v>
      </c>
      <c r="M2385" t="e">
        <f t="shared" si="37"/>
        <v>#N/A</v>
      </c>
    </row>
    <row r="2386" spans="1:13" x14ac:dyDescent="0.25">
      <c r="A2386">
        <v>3</v>
      </c>
      <c r="B2386" t="s">
        <v>2707</v>
      </c>
      <c r="C2386" t="s">
        <v>2883</v>
      </c>
      <c r="D2386" t="s">
        <v>2281</v>
      </c>
      <c r="E2386" t="s">
        <v>2931</v>
      </c>
      <c r="G2386" t="s">
        <v>2893</v>
      </c>
      <c r="H2386" t="s">
        <v>170</v>
      </c>
      <c r="I2386" t="s">
        <v>1709</v>
      </c>
      <c r="J2386" s="99">
        <v>1.708441E-4</v>
      </c>
      <c r="K2386" t="s">
        <v>2936</v>
      </c>
      <c r="L2386" t="e">
        <v>#N/A</v>
      </c>
      <c r="M2386" t="e">
        <f t="shared" si="37"/>
        <v>#N/A</v>
      </c>
    </row>
    <row r="2387" spans="1:13" x14ac:dyDescent="0.25">
      <c r="A2387">
        <v>3</v>
      </c>
      <c r="B2387" t="s">
        <v>2707</v>
      </c>
      <c r="C2387" t="s">
        <v>2883</v>
      </c>
      <c r="D2387" t="s">
        <v>2937</v>
      </c>
      <c r="E2387" t="s">
        <v>2884</v>
      </c>
      <c r="G2387" t="s">
        <v>2885</v>
      </c>
      <c r="H2387" t="s">
        <v>170</v>
      </c>
      <c r="I2387" t="s">
        <v>1705</v>
      </c>
      <c r="J2387" s="99">
        <v>0.41979458279999998</v>
      </c>
      <c r="K2387" t="s">
        <v>2938</v>
      </c>
      <c r="L2387" t="e">
        <v>#N/A</v>
      </c>
      <c r="M2387" t="e">
        <f t="shared" si="37"/>
        <v>#N/A</v>
      </c>
    </row>
    <row r="2388" spans="1:13" x14ac:dyDescent="0.25">
      <c r="A2388">
        <v>3</v>
      </c>
      <c r="B2388" t="s">
        <v>2707</v>
      </c>
      <c r="C2388" t="s">
        <v>2883</v>
      </c>
      <c r="D2388" t="s">
        <v>2937</v>
      </c>
      <c r="E2388" t="s">
        <v>2884</v>
      </c>
      <c r="G2388" t="s">
        <v>2885</v>
      </c>
      <c r="H2388" t="s">
        <v>170</v>
      </c>
      <c r="I2388" t="s">
        <v>1707</v>
      </c>
      <c r="J2388" s="99">
        <v>0.41331119449999998</v>
      </c>
      <c r="K2388" t="s">
        <v>2938</v>
      </c>
      <c r="L2388" t="e">
        <v>#N/A</v>
      </c>
      <c r="M2388" t="e">
        <f t="shared" si="37"/>
        <v>#N/A</v>
      </c>
    </row>
    <row r="2389" spans="1:13" x14ac:dyDescent="0.25">
      <c r="A2389">
        <v>3</v>
      </c>
      <c r="B2389" t="s">
        <v>2707</v>
      </c>
      <c r="C2389" t="s">
        <v>2883</v>
      </c>
      <c r="D2389" t="s">
        <v>2937</v>
      </c>
      <c r="E2389" t="s">
        <v>2884</v>
      </c>
      <c r="G2389" t="s">
        <v>2885</v>
      </c>
      <c r="H2389" t="s">
        <v>170</v>
      </c>
      <c r="I2389" t="s">
        <v>1708</v>
      </c>
      <c r="J2389" s="99">
        <v>6.1957289999999996E-4</v>
      </c>
      <c r="K2389" t="s">
        <v>2938</v>
      </c>
      <c r="L2389" t="e">
        <v>#N/A</v>
      </c>
      <c r="M2389" t="e">
        <f t="shared" si="37"/>
        <v>#N/A</v>
      </c>
    </row>
    <row r="2390" spans="1:13" x14ac:dyDescent="0.25">
      <c r="A2390">
        <v>3</v>
      </c>
      <c r="B2390" t="s">
        <v>2707</v>
      </c>
      <c r="C2390" t="s">
        <v>2883</v>
      </c>
      <c r="D2390" t="s">
        <v>2937</v>
      </c>
      <c r="E2390" t="s">
        <v>2884</v>
      </c>
      <c r="G2390" t="s">
        <v>2885</v>
      </c>
      <c r="H2390" t="s">
        <v>170</v>
      </c>
      <c r="I2390" t="s">
        <v>1709</v>
      </c>
      <c r="J2390" s="99">
        <v>5.8638153999999998E-3</v>
      </c>
      <c r="K2390" t="s">
        <v>2938</v>
      </c>
      <c r="L2390" t="e">
        <v>#N/A</v>
      </c>
      <c r="M2390" t="e">
        <f t="shared" si="37"/>
        <v>#N/A</v>
      </c>
    </row>
    <row r="2391" spans="1:13" x14ac:dyDescent="0.25">
      <c r="A2391">
        <v>3</v>
      </c>
      <c r="B2391" t="s">
        <v>2707</v>
      </c>
      <c r="C2391" t="s">
        <v>2883</v>
      </c>
      <c r="D2391" t="s">
        <v>2937</v>
      </c>
      <c r="E2391" t="s">
        <v>2884</v>
      </c>
      <c r="G2391" t="s">
        <v>2887</v>
      </c>
      <c r="H2391" t="s">
        <v>170</v>
      </c>
      <c r="I2391" t="s">
        <v>1705</v>
      </c>
      <c r="J2391" s="99">
        <v>0.47528467130000002</v>
      </c>
      <c r="K2391" t="s">
        <v>2939</v>
      </c>
      <c r="L2391" t="e">
        <v>#N/A</v>
      </c>
      <c r="M2391" t="e">
        <f t="shared" si="37"/>
        <v>#N/A</v>
      </c>
    </row>
    <row r="2392" spans="1:13" x14ac:dyDescent="0.25">
      <c r="A2392">
        <v>3</v>
      </c>
      <c r="B2392" t="s">
        <v>2707</v>
      </c>
      <c r="C2392" t="s">
        <v>2883</v>
      </c>
      <c r="D2392" t="s">
        <v>2937</v>
      </c>
      <c r="E2392" t="s">
        <v>2884</v>
      </c>
      <c r="G2392" t="s">
        <v>2887</v>
      </c>
      <c r="H2392" t="s">
        <v>170</v>
      </c>
      <c r="I2392" t="s">
        <v>1707</v>
      </c>
      <c r="J2392" s="99">
        <v>0.46794428339999999</v>
      </c>
      <c r="K2392" t="s">
        <v>2939</v>
      </c>
      <c r="L2392" t="e">
        <v>#N/A</v>
      </c>
      <c r="M2392" t="e">
        <f t="shared" si="37"/>
        <v>#N/A</v>
      </c>
    </row>
    <row r="2393" spans="1:13" x14ac:dyDescent="0.25">
      <c r="A2393">
        <v>3</v>
      </c>
      <c r="B2393" t="s">
        <v>2707</v>
      </c>
      <c r="C2393" t="s">
        <v>2883</v>
      </c>
      <c r="D2393" t="s">
        <v>2937</v>
      </c>
      <c r="E2393" t="s">
        <v>2884</v>
      </c>
      <c r="G2393" t="s">
        <v>2887</v>
      </c>
      <c r="H2393" t="s">
        <v>170</v>
      </c>
      <c r="I2393" t="s">
        <v>1708</v>
      </c>
      <c r="J2393" s="99">
        <v>7.014705E-4</v>
      </c>
      <c r="K2393" t="s">
        <v>2939</v>
      </c>
      <c r="L2393" t="e">
        <v>#N/A</v>
      </c>
      <c r="M2393" t="e">
        <f t="shared" si="37"/>
        <v>#N/A</v>
      </c>
    </row>
    <row r="2394" spans="1:13" x14ac:dyDescent="0.25">
      <c r="A2394">
        <v>3</v>
      </c>
      <c r="B2394" t="s">
        <v>2707</v>
      </c>
      <c r="C2394" t="s">
        <v>2883</v>
      </c>
      <c r="D2394" t="s">
        <v>2937</v>
      </c>
      <c r="E2394" t="s">
        <v>2884</v>
      </c>
      <c r="G2394" t="s">
        <v>2887</v>
      </c>
      <c r="H2394" t="s">
        <v>170</v>
      </c>
      <c r="I2394" t="s">
        <v>1709</v>
      </c>
      <c r="J2394" s="99">
        <v>6.6389174000000004E-3</v>
      </c>
      <c r="K2394" t="s">
        <v>2939</v>
      </c>
      <c r="L2394" t="e">
        <v>#N/A</v>
      </c>
      <c r="M2394" t="e">
        <f t="shared" si="37"/>
        <v>#N/A</v>
      </c>
    </row>
    <row r="2395" spans="1:13" x14ac:dyDescent="0.25">
      <c r="A2395">
        <v>3</v>
      </c>
      <c r="B2395" t="s">
        <v>2707</v>
      </c>
      <c r="C2395" t="s">
        <v>2883</v>
      </c>
      <c r="D2395" t="s">
        <v>2937</v>
      </c>
      <c r="E2395" t="s">
        <v>2884</v>
      </c>
      <c r="G2395" t="s">
        <v>2889</v>
      </c>
      <c r="H2395" t="s">
        <v>170</v>
      </c>
      <c r="I2395" t="s">
        <v>1705</v>
      </c>
      <c r="J2395" s="99">
        <v>0.58117155519999997</v>
      </c>
      <c r="K2395" t="s">
        <v>2940</v>
      </c>
      <c r="L2395" t="e">
        <v>#N/A</v>
      </c>
      <c r="M2395" t="e">
        <f t="shared" si="37"/>
        <v>#N/A</v>
      </c>
    </row>
    <row r="2396" spans="1:13" x14ac:dyDescent="0.25">
      <c r="A2396">
        <v>3</v>
      </c>
      <c r="B2396" t="s">
        <v>2707</v>
      </c>
      <c r="C2396" t="s">
        <v>2883</v>
      </c>
      <c r="D2396" t="s">
        <v>2937</v>
      </c>
      <c r="E2396" t="s">
        <v>2884</v>
      </c>
      <c r="G2396" t="s">
        <v>2889</v>
      </c>
      <c r="H2396" t="s">
        <v>170</v>
      </c>
      <c r="I2396" t="s">
        <v>1707</v>
      </c>
      <c r="J2396" s="99">
        <v>0.57219582989999995</v>
      </c>
      <c r="K2396" t="s">
        <v>2940</v>
      </c>
      <c r="L2396" t="e">
        <v>#N/A</v>
      </c>
      <c r="M2396" t="e">
        <f t="shared" si="37"/>
        <v>#N/A</v>
      </c>
    </row>
    <row r="2397" spans="1:13" x14ac:dyDescent="0.25">
      <c r="A2397">
        <v>3</v>
      </c>
      <c r="B2397" t="s">
        <v>2707</v>
      </c>
      <c r="C2397" t="s">
        <v>2883</v>
      </c>
      <c r="D2397" t="s">
        <v>2937</v>
      </c>
      <c r="E2397" t="s">
        <v>2884</v>
      </c>
      <c r="G2397" t="s">
        <v>2889</v>
      </c>
      <c r="H2397" t="s">
        <v>170</v>
      </c>
      <c r="I2397" t="s">
        <v>1708</v>
      </c>
      <c r="J2397" s="99">
        <v>8.5774850000000004E-4</v>
      </c>
      <c r="K2397" t="s">
        <v>2940</v>
      </c>
      <c r="L2397" t="e">
        <v>#N/A</v>
      </c>
      <c r="M2397" t="e">
        <f t="shared" si="37"/>
        <v>#N/A</v>
      </c>
    </row>
    <row r="2398" spans="1:13" x14ac:dyDescent="0.25">
      <c r="A2398">
        <v>3</v>
      </c>
      <c r="B2398" t="s">
        <v>2707</v>
      </c>
      <c r="C2398" t="s">
        <v>2883</v>
      </c>
      <c r="D2398" t="s">
        <v>2937</v>
      </c>
      <c r="E2398" t="s">
        <v>2884</v>
      </c>
      <c r="G2398" t="s">
        <v>2889</v>
      </c>
      <c r="H2398" t="s">
        <v>170</v>
      </c>
      <c r="I2398" t="s">
        <v>1709</v>
      </c>
      <c r="J2398" s="99">
        <v>8.1179767999999992E-3</v>
      </c>
      <c r="K2398" t="s">
        <v>2940</v>
      </c>
      <c r="L2398" t="e">
        <v>#N/A</v>
      </c>
      <c r="M2398" t="e">
        <f t="shared" si="37"/>
        <v>#N/A</v>
      </c>
    </row>
    <row r="2399" spans="1:13" x14ac:dyDescent="0.25">
      <c r="A2399">
        <v>3</v>
      </c>
      <c r="B2399" t="s">
        <v>2707</v>
      </c>
      <c r="C2399" t="s">
        <v>2883</v>
      </c>
      <c r="D2399" t="s">
        <v>2937</v>
      </c>
      <c r="E2399" t="s">
        <v>2884</v>
      </c>
      <c r="G2399" t="s">
        <v>2891</v>
      </c>
      <c r="H2399" t="s">
        <v>170</v>
      </c>
      <c r="I2399" t="s">
        <v>1705</v>
      </c>
      <c r="J2399" s="99">
        <v>0.68920298359999999</v>
      </c>
      <c r="K2399" t="s">
        <v>2941</v>
      </c>
      <c r="L2399" t="e">
        <v>#N/A</v>
      </c>
      <c r="M2399" t="e">
        <f t="shared" si="37"/>
        <v>#N/A</v>
      </c>
    </row>
    <row r="2400" spans="1:13" x14ac:dyDescent="0.25">
      <c r="A2400">
        <v>3</v>
      </c>
      <c r="B2400" t="s">
        <v>2707</v>
      </c>
      <c r="C2400" t="s">
        <v>2883</v>
      </c>
      <c r="D2400" t="s">
        <v>2937</v>
      </c>
      <c r="E2400" t="s">
        <v>2884</v>
      </c>
      <c r="G2400" t="s">
        <v>2891</v>
      </c>
      <c r="H2400" t="s">
        <v>170</v>
      </c>
      <c r="I2400" t="s">
        <v>1707</v>
      </c>
      <c r="J2400" s="99">
        <v>0.67855880020000003</v>
      </c>
      <c r="K2400" t="s">
        <v>2941</v>
      </c>
      <c r="L2400" t="e">
        <v>#N/A</v>
      </c>
      <c r="M2400" t="e">
        <f t="shared" si="37"/>
        <v>#N/A</v>
      </c>
    </row>
    <row r="2401" spans="1:13" x14ac:dyDescent="0.25">
      <c r="A2401">
        <v>3</v>
      </c>
      <c r="B2401" t="s">
        <v>2707</v>
      </c>
      <c r="C2401" t="s">
        <v>2883</v>
      </c>
      <c r="D2401" t="s">
        <v>2937</v>
      </c>
      <c r="E2401" t="s">
        <v>2884</v>
      </c>
      <c r="G2401" t="s">
        <v>2891</v>
      </c>
      <c r="H2401" t="s">
        <v>170</v>
      </c>
      <c r="I2401" t="s">
        <v>1708</v>
      </c>
      <c r="J2401" s="99">
        <v>1.0171916E-3</v>
      </c>
      <c r="K2401" t="s">
        <v>2941</v>
      </c>
      <c r="L2401" t="e">
        <v>#N/A</v>
      </c>
      <c r="M2401" t="e">
        <f t="shared" si="37"/>
        <v>#N/A</v>
      </c>
    </row>
    <row r="2402" spans="1:13" x14ac:dyDescent="0.25">
      <c r="A2402">
        <v>3</v>
      </c>
      <c r="B2402" t="s">
        <v>2707</v>
      </c>
      <c r="C2402" t="s">
        <v>2883</v>
      </c>
      <c r="D2402" t="s">
        <v>2937</v>
      </c>
      <c r="E2402" t="s">
        <v>2884</v>
      </c>
      <c r="G2402" t="s">
        <v>2891</v>
      </c>
      <c r="H2402" t="s">
        <v>170</v>
      </c>
      <c r="I2402" t="s">
        <v>1709</v>
      </c>
      <c r="J2402" s="99">
        <v>9.6269918999999995E-3</v>
      </c>
      <c r="K2402" t="s">
        <v>2941</v>
      </c>
      <c r="L2402" t="e">
        <v>#N/A</v>
      </c>
      <c r="M2402" t="e">
        <f t="shared" si="37"/>
        <v>#N/A</v>
      </c>
    </row>
    <row r="2403" spans="1:13" x14ac:dyDescent="0.25">
      <c r="A2403">
        <v>3</v>
      </c>
      <c r="B2403" t="s">
        <v>2707</v>
      </c>
      <c r="C2403" t="s">
        <v>2883</v>
      </c>
      <c r="D2403" t="s">
        <v>2937</v>
      </c>
      <c r="E2403" t="s">
        <v>2884</v>
      </c>
      <c r="G2403" t="s">
        <v>2893</v>
      </c>
      <c r="H2403" t="s">
        <v>170</v>
      </c>
      <c r="I2403" t="s">
        <v>1705</v>
      </c>
      <c r="J2403" s="99">
        <v>0.78329487289999999</v>
      </c>
      <c r="K2403" t="s">
        <v>2942</v>
      </c>
      <c r="L2403" t="e">
        <v>#N/A</v>
      </c>
      <c r="M2403" t="e">
        <f t="shared" si="37"/>
        <v>#N/A</v>
      </c>
    </row>
    <row r="2404" spans="1:13" x14ac:dyDescent="0.25">
      <c r="A2404">
        <v>3</v>
      </c>
      <c r="B2404" t="s">
        <v>2707</v>
      </c>
      <c r="C2404" t="s">
        <v>2883</v>
      </c>
      <c r="D2404" t="s">
        <v>2937</v>
      </c>
      <c r="E2404" t="s">
        <v>2884</v>
      </c>
      <c r="G2404" t="s">
        <v>2893</v>
      </c>
      <c r="H2404" t="s">
        <v>170</v>
      </c>
      <c r="I2404" t="s">
        <v>1707</v>
      </c>
      <c r="J2404" s="99">
        <v>0.77119751619999999</v>
      </c>
      <c r="K2404" t="s">
        <v>2942</v>
      </c>
      <c r="L2404" t="e">
        <v>#N/A</v>
      </c>
      <c r="M2404" t="e">
        <f t="shared" si="37"/>
        <v>#N/A</v>
      </c>
    </row>
    <row r="2405" spans="1:13" x14ac:dyDescent="0.25">
      <c r="A2405">
        <v>3</v>
      </c>
      <c r="B2405" t="s">
        <v>2707</v>
      </c>
      <c r="C2405" t="s">
        <v>2883</v>
      </c>
      <c r="D2405" t="s">
        <v>2937</v>
      </c>
      <c r="E2405" t="s">
        <v>2884</v>
      </c>
      <c r="G2405" t="s">
        <v>2893</v>
      </c>
      <c r="H2405" t="s">
        <v>170</v>
      </c>
      <c r="I2405" t="s">
        <v>1708</v>
      </c>
      <c r="J2405" s="99">
        <v>1.1560614E-3</v>
      </c>
      <c r="K2405" t="s">
        <v>2942</v>
      </c>
      <c r="L2405" t="e">
        <v>#N/A</v>
      </c>
      <c r="M2405" t="e">
        <f t="shared" si="37"/>
        <v>#N/A</v>
      </c>
    </row>
    <row r="2406" spans="1:13" x14ac:dyDescent="0.25">
      <c r="A2406">
        <v>3</v>
      </c>
      <c r="B2406" t="s">
        <v>2707</v>
      </c>
      <c r="C2406" t="s">
        <v>2883</v>
      </c>
      <c r="D2406" t="s">
        <v>2937</v>
      </c>
      <c r="E2406" t="s">
        <v>2884</v>
      </c>
      <c r="G2406" t="s">
        <v>2893</v>
      </c>
      <c r="H2406" t="s">
        <v>170</v>
      </c>
      <c r="I2406" t="s">
        <v>1709</v>
      </c>
      <c r="J2406" s="99">
        <v>1.0941295300000001E-2</v>
      </c>
      <c r="K2406" t="s">
        <v>2942</v>
      </c>
      <c r="L2406" t="e">
        <v>#N/A</v>
      </c>
      <c r="M2406" t="e">
        <f t="shared" si="37"/>
        <v>#N/A</v>
      </c>
    </row>
    <row r="2407" spans="1:13" x14ac:dyDescent="0.25">
      <c r="A2407">
        <v>3</v>
      </c>
      <c r="B2407" t="s">
        <v>2707</v>
      </c>
      <c r="C2407" t="s">
        <v>2883</v>
      </c>
      <c r="D2407" t="s">
        <v>2937</v>
      </c>
      <c r="E2407" t="s">
        <v>2884</v>
      </c>
      <c r="G2407" t="s">
        <v>2895</v>
      </c>
      <c r="H2407" t="s">
        <v>170</v>
      </c>
      <c r="I2407" t="s">
        <v>1705</v>
      </c>
      <c r="J2407" s="99">
        <v>0.95164161489999999</v>
      </c>
      <c r="K2407" t="s">
        <v>2943</v>
      </c>
      <c r="L2407" t="e">
        <v>#N/A</v>
      </c>
      <c r="M2407" t="e">
        <f t="shared" si="37"/>
        <v>#N/A</v>
      </c>
    </row>
    <row r="2408" spans="1:13" x14ac:dyDescent="0.25">
      <c r="A2408">
        <v>3</v>
      </c>
      <c r="B2408" t="s">
        <v>2707</v>
      </c>
      <c r="C2408" t="s">
        <v>2883</v>
      </c>
      <c r="D2408" t="s">
        <v>2937</v>
      </c>
      <c r="E2408" t="s">
        <v>2884</v>
      </c>
      <c r="G2408" t="s">
        <v>2895</v>
      </c>
      <c r="H2408" t="s">
        <v>170</v>
      </c>
      <c r="I2408" t="s">
        <v>1707</v>
      </c>
      <c r="J2408" s="99">
        <v>0.93694427869999997</v>
      </c>
      <c r="K2408" t="s">
        <v>2943</v>
      </c>
      <c r="L2408" t="e">
        <v>#N/A</v>
      </c>
      <c r="M2408" t="e">
        <f t="shared" si="37"/>
        <v>#N/A</v>
      </c>
    </row>
    <row r="2409" spans="1:13" x14ac:dyDescent="0.25">
      <c r="A2409">
        <v>3</v>
      </c>
      <c r="B2409" t="s">
        <v>2707</v>
      </c>
      <c r="C2409" t="s">
        <v>2883</v>
      </c>
      <c r="D2409" t="s">
        <v>2937</v>
      </c>
      <c r="E2409" t="s">
        <v>2884</v>
      </c>
      <c r="G2409" t="s">
        <v>2895</v>
      </c>
      <c r="H2409" t="s">
        <v>170</v>
      </c>
      <c r="I2409" t="s">
        <v>1708</v>
      </c>
      <c r="J2409" s="99">
        <v>1.4045236E-3</v>
      </c>
      <c r="K2409" t="s">
        <v>2943</v>
      </c>
      <c r="L2409" t="e">
        <v>#N/A</v>
      </c>
      <c r="M2409" t="e">
        <f t="shared" si="37"/>
        <v>#N/A</v>
      </c>
    </row>
    <row r="2410" spans="1:13" x14ac:dyDescent="0.25">
      <c r="A2410">
        <v>3</v>
      </c>
      <c r="B2410" t="s">
        <v>2707</v>
      </c>
      <c r="C2410" t="s">
        <v>2883</v>
      </c>
      <c r="D2410" t="s">
        <v>2937</v>
      </c>
      <c r="E2410" t="s">
        <v>2884</v>
      </c>
      <c r="G2410" t="s">
        <v>2895</v>
      </c>
      <c r="H2410" t="s">
        <v>170</v>
      </c>
      <c r="I2410" t="s">
        <v>1709</v>
      </c>
      <c r="J2410" s="99">
        <v>1.32928126E-2</v>
      </c>
      <c r="K2410" t="s">
        <v>2943</v>
      </c>
      <c r="L2410" t="e">
        <v>#N/A</v>
      </c>
      <c r="M2410" t="e">
        <f t="shared" si="37"/>
        <v>#N/A</v>
      </c>
    </row>
    <row r="2411" spans="1:13" x14ac:dyDescent="0.25">
      <c r="A2411">
        <v>3</v>
      </c>
      <c r="B2411" t="s">
        <v>2707</v>
      </c>
      <c r="C2411" t="s">
        <v>2883</v>
      </c>
      <c r="D2411" t="s">
        <v>2937</v>
      </c>
      <c r="E2411" t="s">
        <v>2884</v>
      </c>
      <c r="G2411" t="s">
        <v>2897</v>
      </c>
      <c r="H2411" t="s">
        <v>170</v>
      </c>
      <c r="I2411" t="s">
        <v>1705</v>
      </c>
      <c r="J2411" s="99">
        <v>1.2668896540000001</v>
      </c>
      <c r="K2411" t="s">
        <v>2944</v>
      </c>
      <c r="L2411" t="e">
        <v>#N/A</v>
      </c>
      <c r="M2411" t="e">
        <f t="shared" si="37"/>
        <v>#N/A</v>
      </c>
    </row>
    <row r="2412" spans="1:13" x14ac:dyDescent="0.25">
      <c r="A2412">
        <v>3</v>
      </c>
      <c r="B2412" t="s">
        <v>2707</v>
      </c>
      <c r="C2412" t="s">
        <v>2883</v>
      </c>
      <c r="D2412" t="s">
        <v>2937</v>
      </c>
      <c r="E2412" t="s">
        <v>2884</v>
      </c>
      <c r="G2412" t="s">
        <v>2897</v>
      </c>
      <c r="H2412" t="s">
        <v>170</v>
      </c>
      <c r="I2412" t="s">
        <v>1707</v>
      </c>
      <c r="J2412" s="99">
        <v>1.2473235659999999</v>
      </c>
      <c r="K2412" t="s">
        <v>2944</v>
      </c>
      <c r="L2412" t="e">
        <v>#N/A</v>
      </c>
      <c r="M2412" t="e">
        <f t="shared" si="37"/>
        <v>#N/A</v>
      </c>
    </row>
    <row r="2413" spans="1:13" x14ac:dyDescent="0.25">
      <c r="A2413">
        <v>3</v>
      </c>
      <c r="B2413" t="s">
        <v>2707</v>
      </c>
      <c r="C2413" t="s">
        <v>2883</v>
      </c>
      <c r="D2413" t="s">
        <v>2937</v>
      </c>
      <c r="E2413" t="s">
        <v>2884</v>
      </c>
      <c r="G2413" t="s">
        <v>2897</v>
      </c>
      <c r="H2413" t="s">
        <v>170</v>
      </c>
      <c r="I2413" t="s">
        <v>1708</v>
      </c>
      <c r="J2413" s="99">
        <v>1.8697968E-3</v>
      </c>
      <c r="K2413" t="s">
        <v>2944</v>
      </c>
      <c r="L2413" t="e">
        <v>#N/A</v>
      </c>
      <c r="M2413" t="e">
        <f t="shared" si="37"/>
        <v>#N/A</v>
      </c>
    </row>
    <row r="2414" spans="1:13" x14ac:dyDescent="0.25">
      <c r="A2414">
        <v>3</v>
      </c>
      <c r="B2414" t="s">
        <v>2707</v>
      </c>
      <c r="C2414" t="s">
        <v>2883</v>
      </c>
      <c r="D2414" t="s">
        <v>2937</v>
      </c>
      <c r="E2414" t="s">
        <v>2884</v>
      </c>
      <c r="G2414" t="s">
        <v>2897</v>
      </c>
      <c r="H2414" t="s">
        <v>170</v>
      </c>
      <c r="I2414" t="s">
        <v>1709</v>
      </c>
      <c r="J2414" s="99">
        <v>1.76962908E-2</v>
      </c>
      <c r="K2414" t="s">
        <v>2944</v>
      </c>
      <c r="L2414" t="e">
        <v>#N/A</v>
      </c>
      <c r="M2414" t="e">
        <f t="shared" si="37"/>
        <v>#N/A</v>
      </c>
    </row>
    <row r="2415" spans="1:13" x14ac:dyDescent="0.25">
      <c r="A2415">
        <v>3</v>
      </c>
      <c r="B2415" t="s">
        <v>2707</v>
      </c>
      <c r="C2415" t="s">
        <v>2883</v>
      </c>
      <c r="D2415" t="s">
        <v>2937</v>
      </c>
      <c r="E2415" t="s">
        <v>2884</v>
      </c>
      <c r="G2415" t="s">
        <v>2899</v>
      </c>
      <c r="H2415" t="s">
        <v>170</v>
      </c>
      <c r="I2415" t="s">
        <v>1705</v>
      </c>
      <c r="J2415" s="99">
        <v>1.414595155</v>
      </c>
      <c r="K2415" t="s">
        <v>2945</v>
      </c>
      <c r="L2415" t="e">
        <v>#N/A</v>
      </c>
      <c r="M2415" t="e">
        <f t="shared" si="37"/>
        <v>#N/A</v>
      </c>
    </row>
    <row r="2416" spans="1:13" x14ac:dyDescent="0.25">
      <c r="A2416">
        <v>3</v>
      </c>
      <c r="B2416" t="s">
        <v>2707</v>
      </c>
      <c r="C2416" t="s">
        <v>2883</v>
      </c>
      <c r="D2416" t="s">
        <v>2937</v>
      </c>
      <c r="E2416" t="s">
        <v>2884</v>
      </c>
      <c r="G2416" t="s">
        <v>2899</v>
      </c>
      <c r="H2416" t="s">
        <v>170</v>
      </c>
      <c r="I2416" t="s">
        <v>1707</v>
      </c>
      <c r="J2416" s="99">
        <v>1.3927478760000001</v>
      </c>
      <c r="K2416" t="s">
        <v>2945</v>
      </c>
      <c r="L2416" t="e">
        <v>#N/A</v>
      </c>
      <c r="M2416" t="e">
        <f t="shared" si="37"/>
        <v>#N/A</v>
      </c>
    </row>
    <row r="2417" spans="1:13" x14ac:dyDescent="0.25">
      <c r="A2417">
        <v>3</v>
      </c>
      <c r="B2417" t="s">
        <v>2707</v>
      </c>
      <c r="C2417" t="s">
        <v>2883</v>
      </c>
      <c r="D2417" t="s">
        <v>2937</v>
      </c>
      <c r="E2417" t="s">
        <v>2884</v>
      </c>
      <c r="G2417" t="s">
        <v>2899</v>
      </c>
      <c r="H2417" t="s">
        <v>170</v>
      </c>
      <c r="I2417" t="s">
        <v>1708</v>
      </c>
      <c r="J2417" s="99">
        <v>2.0877945999999998E-3</v>
      </c>
      <c r="K2417" t="s">
        <v>2945</v>
      </c>
      <c r="L2417" t="e">
        <v>#N/A</v>
      </c>
      <c r="M2417" t="e">
        <f t="shared" si="37"/>
        <v>#N/A</v>
      </c>
    </row>
    <row r="2418" spans="1:13" x14ac:dyDescent="0.25">
      <c r="A2418">
        <v>3</v>
      </c>
      <c r="B2418" t="s">
        <v>2707</v>
      </c>
      <c r="C2418" t="s">
        <v>2883</v>
      </c>
      <c r="D2418" t="s">
        <v>2937</v>
      </c>
      <c r="E2418" t="s">
        <v>2884</v>
      </c>
      <c r="G2418" t="s">
        <v>2899</v>
      </c>
      <c r="H2418" t="s">
        <v>170</v>
      </c>
      <c r="I2418" t="s">
        <v>1709</v>
      </c>
      <c r="J2418" s="99">
        <v>1.9759485100000002E-2</v>
      </c>
      <c r="K2418" t="s">
        <v>2945</v>
      </c>
      <c r="L2418" t="e">
        <v>#N/A</v>
      </c>
      <c r="M2418" t="e">
        <f t="shared" si="37"/>
        <v>#N/A</v>
      </c>
    </row>
    <row r="2419" spans="1:13" x14ac:dyDescent="0.25">
      <c r="A2419">
        <v>3</v>
      </c>
      <c r="B2419" t="s">
        <v>2707</v>
      </c>
      <c r="C2419" t="s">
        <v>2883</v>
      </c>
      <c r="D2419" t="s">
        <v>2937</v>
      </c>
      <c r="E2419" t="s">
        <v>2884</v>
      </c>
      <c r="G2419" t="s">
        <v>2901</v>
      </c>
      <c r="H2419" t="s">
        <v>170</v>
      </c>
      <c r="I2419" t="s">
        <v>1705</v>
      </c>
      <c r="J2419" s="99">
        <v>1.4904584169999999</v>
      </c>
      <c r="K2419" t="s">
        <v>2946</v>
      </c>
      <c r="L2419" t="e">
        <v>#N/A</v>
      </c>
      <c r="M2419" t="e">
        <f t="shared" si="37"/>
        <v>#N/A</v>
      </c>
    </row>
    <row r="2420" spans="1:13" x14ac:dyDescent="0.25">
      <c r="A2420">
        <v>3</v>
      </c>
      <c r="B2420" t="s">
        <v>2707</v>
      </c>
      <c r="C2420" t="s">
        <v>2883</v>
      </c>
      <c r="D2420" t="s">
        <v>2937</v>
      </c>
      <c r="E2420" t="s">
        <v>2884</v>
      </c>
      <c r="G2420" t="s">
        <v>2901</v>
      </c>
      <c r="H2420" t="s">
        <v>170</v>
      </c>
      <c r="I2420" t="s">
        <v>1707</v>
      </c>
      <c r="J2420" s="99">
        <v>1.4674394900000001</v>
      </c>
      <c r="K2420" t="s">
        <v>2946</v>
      </c>
      <c r="L2420" t="e">
        <v>#N/A</v>
      </c>
      <c r="M2420" t="e">
        <f t="shared" si="37"/>
        <v>#N/A</v>
      </c>
    </row>
    <row r="2421" spans="1:13" x14ac:dyDescent="0.25">
      <c r="A2421">
        <v>3</v>
      </c>
      <c r="B2421" t="s">
        <v>2707</v>
      </c>
      <c r="C2421" t="s">
        <v>2883</v>
      </c>
      <c r="D2421" t="s">
        <v>2937</v>
      </c>
      <c r="E2421" t="s">
        <v>2884</v>
      </c>
      <c r="G2421" t="s">
        <v>2901</v>
      </c>
      <c r="H2421" t="s">
        <v>170</v>
      </c>
      <c r="I2421" t="s">
        <v>1708</v>
      </c>
      <c r="J2421" s="99">
        <v>2.1997609000000001E-3</v>
      </c>
      <c r="K2421" t="s">
        <v>2946</v>
      </c>
      <c r="L2421" t="e">
        <v>#N/A</v>
      </c>
      <c r="M2421" t="e">
        <f t="shared" si="37"/>
        <v>#N/A</v>
      </c>
    </row>
    <row r="2422" spans="1:13" x14ac:dyDescent="0.25">
      <c r="A2422">
        <v>3</v>
      </c>
      <c r="B2422" t="s">
        <v>2707</v>
      </c>
      <c r="C2422" t="s">
        <v>2883</v>
      </c>
      <c r="D2422" t="s">
        <v>2937</v>
      </c>
      <c r="E2422" t="s">
        <v>2884</v>
      </c>
      <c r="G2422" t="s">
        <v>2901</v>
      </c>
      <c r="H2422" t="s">
        <v>170</v>
      </c>
      <c r="I2422" t="s">
        <v>1709</v>
      </c>
      <c r="J2422" s="99">
        <v>2.0819165600000002E-2</v>
      </c>
      <c r="K2422" t="s">
        <v>2946</v>
      </c>
      <c r="L2422" t="e">
        <v>#N/A</v>
      </c>
      <c r="M2422" t="e">
        <f t="shared" si="37"/>
        <v>#N/A</v>
      </c>
    </row>
    <row r="2423" spans="1:13" x14ac:dyDescent="0.25">
      <c r="A2423">
        <v>3</v>
      </c>
      <c r="B2423" t="s">
        <v>2707</v>
      </c>
      <c r="C2423" t="s">
        <v>2883</v>
      </c>
      <c r="D2423" t="s">
        <v>2937</v>
      </c>
      <c r="E2423" t="s">
        <v>2903</v>
      </c>
      <c r="G2423" t="s">
        <v>2885</v>
      </c>
      <c r="H2423" t="s">
        <v>170</v>
      </c>
      <c r="I2423" t="s">
        <v>1705</v>
      </c>
      <c r="J2423" s="99">
        <v>0.33079598669999999</v>
      </c>
      <c r="K2423" t="s">
        <v>2947</v>
      </c>
      <c r="L2423" t="e">
        <v>#N/A</v>
      </c>
      <c r="M2423" t="e">
        <f t="shared" si="37"/>
        <v>#N/A</v>
      </c>
    </row>
    <row r="2424" spans="1:13" x14ac:dyDescent="0.25">
      <c r="A2424">
        <v>3</v>
      </c>
      <c r="B2424" t="s">
        <v>2707</v>
      </c>
      <c r="C2424" t="s">
        <v>2883</v>
      </c>
      <c r="D2424" t="s">
        <v>2937</v>
      </c>
      <c r="E2424" t="s">
        <v>2903</v>
      </c>
      <c r="G2424" t="s">
        <v>2885</v>
      </c>
      <c r="H2424" t="s">
        <v>170</v>
      </c>
      <c r="I2424" t="s">
        <v>1707</v>
      </c>
      <c r="J2424" s="99">
        <v>0.32568710979999999</v>
      </c>
      <c r="K2424" t="s">
        <v>2947</v>
      </c>
      <c r="L2424" t="e">
        <v>#N/A</v>
      </c>
      <c r="M2424" t="e">
        <f t="shared" si="37"/>
        <v>#N/A</v>
      </c>
    </row>
    <row r="2425" spans="1:13" x14ac:dyDescent="0.25">
      <c r="A2425">
        <v>3</v>
      </c>
      <c r="B2425" t="s">
        <v>2707</v>
      </c>
      <c r="C2425" t="s">
        <v>2883</v>
      </c>
      <c r="D2425" t="s">
        <v>2937</v>
      </c>
      <c r="E2425" t="s">
        <v>2903</v>
      </c>
      <c r="G2425" t="s">
        <v>2885</v>
      </c>
      <c r="H2425" t="s">
        <v>170</v>
      </c>
      <c r="I2425" t="s">
        <v>1708</v>
      </c>
      <c r="J2425" s="99">
        <v>4.8822029999999998E-4</v>
      </c>
      <c r="K2425" t="s">
        <v>2947</v>
      </c>
      <c r="L2425" t="e">
        <v>#N/A</v>
      </c>
      <c r="M2425" t="e">
        <f t="shared" si="37"/>
        <v>#N/A</v>
      </c>
    </row>
    <row r="2426" spans="1:13" x14ac:dyDescent="0.25">
      <c r="A2426">
        <v>3</v>
      </c>
      <c r="B2426" t="s">
        <v>2707</v>
      </c>
      <c r="C2426" t="s">
        <v>2883</v>
      </c>
      <c r="D2426" t="s">
        <v>2937</v>
      </c>
      <c r="E2426" t="s">
        <v>2903</v>
      </c>
      <c r="G2426" t="s">
        <v>2885</v>
      </c>
      <c r="H2426" t="s">
        <v>170</v>
      </c>
      <c r="I2426" t="s">
        <v>1709</v>
      </c>
      <c r="J2426" s="99">
        <v>4.6206564999999996E-3</v>
      </c>
      <c r="K2426" t="s">
        <v>2947</v>
      </c>
      <c r="L2426" t="e">
        <v>#N/A</v>
      </c>
      <c r="M2426" t="e">
        <f t="shared" si="37"/>
        <v>#N/A</v>
      </c>
    </row>
    <row r="2427" spans="1:13" x14ac:dyDescent="0.25">
      <c r="A2427">
        <v>3</v>
      </c>
      <c r="B2427" t="s">
        <v>2707</v>
      </c>
      <c r="C2427" t="s">
        <v>2883</v>
      </c>
      <c r="D2427" t="s">
        <v>2937</v>
      </c>
      <c r="E2427" t="s">
        <v>2903</v>
      </c>
      <c r="G2427" t="s">
        <v>2887</v>
      </c>
      <c r="H2427" t="s">
        <v>170</v>
      </c>
      <c r="I2427" t="s">
        <v>1705</v>
      </c>
      <c r="J2427" s="99">
        <v>0.3790482376</v>
      </c>
      <c r="K2427" t="s">
        <v>2948</v>
      </c>
      <c r="L2427" t="e">
        <v>#N/A</v>
      </c>
      <c r="M2427" t="e">
        <f t="shared" si="37"/>
        <v>#N/A</v>
      </c>
    </row>
    <row r="2428" spans="1:13" x14ac:dyDescent="0.25">
      <c r="A2428">
        <v>3</v>
      </c>
      <c r="B2428" t="s">
        <v>2707</v>
      </c>
      <c r="C2428" t="s">
        <v>2883</v>
      </c>
      <c r="D2428" t="s">
        <v>2937</v>
      </c>
      <c r="E2428" t="s">
        <v>2903</v>
      </c>
      <c r="G2428" t="s">
        <v>2887</v>
      </c>
      <c r="H2428" t="s">
        <v>170</v>
      </c>
      <c r="I2428" t="s">
        <v>1707</v>
      </c>
      <c r="J2428" s="99">
        <v>0.37319414369999998</v>
      </c>
      <c r="K2428" t="s">
        <v>2948</v>
      </c>
      <c r="L2428" t="e">
        <v>#N/A</v>
      </c>
      <c r="M2428" t="e">
        <f t="shared" si="37"/>
        <v>#N/A</v>
      </c>
    </row>
    <row r="2429" spans="1:13" x14ac:dyDescent="0.25">
      <c r="A2429">
        <v>3</v>
      </c>
      <c r="B2429" t="s">
        <v>2707</v>
      </c>
      <c r="C2429" t="s">
        <v>2883</v>
      </c>
      <c r="D2429" t="s">
        <v>2937</v>
      </c>
      <c r="E2429" t="s">
        <v>2903</v>
      </c>
      <c r="G2429" t="s">
        <v>2887</v>
      </c>
      <c r="H2429" t="s">
        <v>170</v>
      </c>
      <c r="I2429" t="s">
        <v>1708</v>
      </c>
      <c r="J2429" s="99">
        <v>5.5943560000000004E-4</v>
      </c>
      <c r="K2429" t="s">
        <v>2948</v>
      </c>
      <c r="L2429" t="e">
        <v>#N/A</v>
      </c>
      <c r="M2429" t="e">
        <f t="shared" si="37"/>
        <v>#N/A</v>
      </c>
    </row>
    <row r="2430" spans="1:13" x14ac:dyDescent="0.25">
      <c r="A2430">
        <v>3</v>
      </c>
      <c r="B2430" t="s">
        <v>2707</v>
      </c>
      <c r="C2430" t="s">
        <v>2883</v>
      </c>
      <c r="D2430" t="s">
        <v>2937</v>
      </c>
      <c r="E2430" t="s">
        <v>2903</v>
      </c>
      <c r="G2430" t="s">
        <v>2887</v>
      </c>
      <c r="H2430" t="s">
        <v>170</v>
      </c>
      <c r="I2430" t="s">
        <v>1709</v>
      </c>
      <c r="J2430" s="99">
        <v>5.2946583000000004E-3</v>
      </c>
      <c r="K2430" t="s">
        <v>2948</v>
      </c>
      <c r="L2430" t="e">
        <v>#N/A</v>
      </c>
      <c r="M2430" t="e">
        <f t="shared" si="37"/>
        <v>#N/A</v>
      </c>
    </row>
    <row r="2431" spans="1:13" x14ac:dyDescent="0.25">
      <c r="A2431">
        <v>3</v>
      </c>
      <c r="B2431" t="s">
        <v>2707</v>
      </c>
      <c r="C2431" t="s">
        <v>2883</v>
      </c>
      <c r="D2431" t="s">
        <v>2937</v>
      </c>
      <c r="E2431" t="s">
        <v>2903</v>
      </c>
      <c r="G2431" t="s">
        <v>2889</v>
      </c>
      <c r="H2431" t="s">
        <v>170</v>
      </c>
      <c r="I2431" t="s">
        <v>1705</v>
      </c>
      <c r="J2431" s="99">
        <v>0.46348967670000002</v>
      </c>
      <c r="K2431" t="s">
        <v>2949</v>
      </c>
      <c r="L2431" t="e">
        <v>#N/A</v>
      </c>
      <c r="M2431" t="e">
        <f t="shared" si="37"/>
        <v>#N/A</v>
      </c>
    </row>
    <row r="2432" spans="1:13" x14ac:dyDescent="0.25">
      <c r="A2432">
        <v>3</v>
      </c>
      <c r="B2432" t="s">
        <v>2707</v>
      </c>
      <c r="C2432" t="s">
        <v>2883</v>
      </c>
      <c r="D2432" t="s">
        <v>2937</v>
      </c>
      <c r="E2432" t="s">
        <v>2903</v>
      </c>
      <c r="G2432" t="s">
        <v>2889</v>
      </c>
      <c r="H2432" t="s">
        <v>170</v>
      </c>
      <c r="I2432" t="s">
        <v>1707</v>
      </c>
      <c r="J2432" s="99">
        <v>0.45633145289999999</v>
      </c>
      <c r="K2432" t="s">
        <v>2949</v>
      </c>
      <c r="L2432" t="e">
        <v>#N/A</v>
      </c>
      <c r="M2432" t="e">
        <f t="shared" si="37"/>
        <v>#N/A</v>
      </c>
    </row>
    <row r="2433" spans="1:13" x14ac:dyDescent="0.25">
      <c r="A2433">
        <v>3</v>
      </c>
      <c r="B2433" t="s">
        <v>2707</v>
      </c>
      <c r="C2433" t="s">
        <v>2883</v>
      </c>
      <c r="D2433" t="s">
        <v>2937</v>
      </c>
      <c r="E2433" t="s">
        <v>2903</v>
      </c>
      <c r="G2433" t="s">
        <v>2889</v>
      </c>
      <c r="H2433" t="s">
        <v>170</v>
      </c>
      <c r="I2433" t="s">
        <v>1708</v>
      </c>
      <c r="J2433" s="99">
        <v>6.8406230000000003E-4</v>
      </c>
      <c r="K2433" t="s">
        <v>2949</v>
      </c>
      <c r="L2433" t="e">
        <v>#N/A</v>
      </c>
      <c r="M2433" t="e">
        <f t="shared" si="37"/>
        <v>#N/A</v>
      </c>
    </row>
    <row r="2434" spans="1:13" x14ac:dyDescent="0.25">
      <c r="A2434">
        <v>3</v>
      </c>
      <c r="B2434" t="s">
        <v>2707</v>
      </c>
      <c r="C2434" t="s">
        <v>2883</v>
      </c>
      <c r="D2434" t="s">
        <v>2937</v>
      </c>
      <c r="E2434" t="s">
        <v>2903</v>
      </c>
      <c r="G2434" t="s">
        <v>2889</v>
      </c>
      <c r="H2434" t="s">
        <v>170</v>
      </c>
      <c r="I2434" t="s">
        <v>1709</v>
      </c>
      <c r="J2434" s="99">
        <v>6.4741614000000001E-3</v>
      </c>
      <c r="K2434" t="s">
        <v>2949</v>
      </c>
      <c r="L2434" t="e">
        <v>#N/A</v>
      </c>
      <c r="M2434" t="e">
        <f t="shared" si="37"/>
        <v>#N/A</v>
      </c>
    </row>
    <row r="2435" spans="1:13" x14ac:dyDescent="0.25">
      <c r="A2435">
        <v>3</v>
      </c>
      <c r="B2435" t="s">
        <v>2707</v>
      </c>
      <c r="C2435" t="s">
        <v>2883</v>
      </c>
      <c r="D2435" t="s">
        <v>2937</v>
      </c>
      <c r="E2435" t="s">
        <v>2903</v>
      </c>
      <c r="G2435" t="s">
        <v>2891</v>
      </c>
      <c r="H2435" t="s">
        <v>170</v>
      </c>
      <c r="I2435" t="s">
        <v>1705</v>
      </c>
      <c r="J2435" s="99">
        <v>0.54953952409999995</v>
      </c>
      <c r="K2435" t="s">
        <v>2950</v>
      </c>
      <c r="L2435" t="e">
        <v>#N/A</v>
      </c>
      <c r="M2435" t="e">
        <f t="shared" ref="M2435:M2498" si="38">I2435&amp;L2435</f>
        <v>#N/A</v>
      </c>
    </row>
    <row r="2436" spans="1:13" x14ac:dyDescent="0.25">
      <c r="A2436">
        <v>3</v>
      </c>
      <c r="B2436" t="s">
        <v>2707</v>
      </c>
      <c r="C2436" t="s">
        <v>2883</v>
      </c>
      <c r="D2436" t="s">
        <v>2937</v>
      </c>
      <c r="E2436" t="s">
        <v>2903</v>
      </c>
      <c r="G2436" t="s">
        <v>2891</v>
      </c>
      <c r="H2436" t="s">
        <v>170</v>
      </c>
      <c r="I2436" t="s">
        <v>1707</v>
      </c>
      <c r="J2436" s="99">
        <v>0.54105232999999997</v>
      </c>
      <c r="K2436" t="s">
        <v>2950</v>
      </c>
      <c r="L2436" t="e">
        <v>#N/A</v>
      </c>
      <c r="M2436" t="e">
        <f t="shared" si="38"/>
        <v>#N/A</v>
      </c>
    </row>
    <row r="2437" spans="1:13" x14ac:dyDescent="0.25">
      <c r="A2437">
        <v>3</v>
      </c>
      <c r="B2437" t="s">
        <v>2707</v>
      </c>
      <c r="C2437" t="s">
        <v>2883</v>
      </c>
      <c r="D2437" t="s">
        <v>2937</v>
      </c>
      <c r="E2437" t="s">
        <v>2903</v>
      </c>
      <c r="G2437" t="s">
        <v>2891</v>
      </c>
      <c r="H2437" t="s">
        <v>170</v>
      </c>
      <c r="I2437" t="s">
        <v>1708</v>
      </c>
      <c r="J2437" s="99">
        <v>8.1106289999999996E-4</v>
      </c>
      <c r="K2437" t="s">
        <v>2950</v>
      </c>
      <c r="L2437" t="e">
        <v>#N/A</v>
      </c>
      <c r="M2437" t="e">
        <f t="shared" si="38"/>
        <v>#N/A</v>
      </c>
    </row>
    <row r="2438" spans="1:13" x14ac:dyDescent="0.25">
      <c r="A2438">
        <v>3</v>
      </c>
      <c r="B2438" t="s">
        <v>2707</v>
      </c>
      <c r="C2438" t="s">
        <v>2883</v>
      </c>
      <c r="D2438" t="s">
        <v>2937</v>
      </c>
      <c r="E2438" t="s">
        <v>2903</v>
      </c>
      <c r="G2438" t="s">
        <v>2891</v>
      </c>
      <c r="H2438" t="s">
        <v>170</v>
      </c>
      <c r="I2438" t="s">
        <v>1709</v>
      </c>
      <c r="J2438" s="99">
        <v>7.6761312000000002E-3</v>
      </c>
      <c r="K2438" t="s">
        <v>2950</v>
      </c>
      <c r="L2438" t="e">
        <v>#N/A</v>
      </c>
      <c r="M2438" t="e">
        <f t="shared" si="38"/>
        <v>#N/A</v>
      </c>
    </row>
    <row r="2439" spans="1:13" x14ac:dyDescent="0.25">
      <c r="A2439">
        <v>3</v>
      </c>
      <c r="B2439" t="s">
        <v>2707</v>
      </c>
      <c r="C2439" t="s">
        <v>2883</v>
      </c>
      <c r="D2439" t="s">
        <v>2937</v>
      </c>
      <c r="E2439" t="s">
        <v>2903</v>
      </c>
      <c r="G2439" t="s">
        <v>2893</v>
      </c>
      <c r="H2439" t="s">
        <v>170</v>
      </c>
      <c r="I2439" t="s">
        <v>1705</v>
      </c>
      <c r="J2439" s="99">
        <v>0.62459858099999999</v>
      </c>
      <c r="K2439" t="s">
        <v>2951</v>
      </c>
      <c r="L2439" t="e">
        <v>#N/A</v>
      </c>
      <c r="M2439" t="e">
        <f t="shared" si="38"/>
        <v>#N/A</v>
      </c>
    </row>
    <row r="2440" spans="1:13" x14ac:dyDescent="0.25">
      <c r="A2440">
        <v>3</v>
      </c>
      <c r="B2440" t="s">
        <v>2707</v>
      </c>
      <c r="C2440" t="s">
        <v>2883</v>
      </c>
      <c r="D2440" t="s">
        <v>2937</v>
      </c>
      <c r="E2440" t="s">
        <v>2903</v>
      </c>
      <c r="G2440" t="s">
        <v>2893</v>
      </c>
      <c r="H2440" t="s">
        <v>170</v>
      </c>
      <c r="I2440" t="s">
        <v>1707</v>
      </c>
      <c r="J2440" s="99">
        <v>0.6149521604</v>
      </c>
      <c r="K2440" t="s">
        <v>2951</v>
      </c>
      <c r="L2440" t="e">
        <v>#N/A</v>
      </c>
      <c r="M2440" t="e">
        <f t="shared" si="38"/>
        <v>#N/A</v>
      </c>
    </row>
    <row r="2441" spans="1:13" x14ac:dyDescent="0.25">
      <c r="A2441">
        <v>3</v>
      </c>
      <c r="B2441" t="s">
        <v>2707</v>
      </c>
      <c r="C2441" t="s">
        <v>2883</v>
      </c>
      <c r="D2441" t="s">
        <v>2937</v>
      </c>
      <c r="E2441" t="s">
        <v>2903</v>
      </c>
      <c r="G2441" t="s">
        <v>2893</v>
      </c>
      <c r="H2441" t="s">
        <v>170</v>
      </c>
      <c r="I2441" t="s">
        <v>1708</v>
      </c>
      <c r="J2441" s="99">
        <v>9.2184220000000004E-4</v>
      </c>
      <c r="K2441" t="s">
        <v>2951</v>
      </c>
      <c r="L2441" t="e">
        <v>#N/A</v>
      </c>
      <c r="M2441" t="e">
        <f t="shared" si="38"/>
        <v>#N/A</v>
      </c>
    </row>
    <row r="2442" spans="1:13" x14ac:dyDescent="0.25">
      <c r="A2442">
        <v>3</v>
      </c>
      <c r="B2442" t="s">
        <v>2707</v>
      </c>
      <c r="C2442" t="s">
        <v>2883</v>
      </c>
      <c r="D2442" t="s">
        <v>2937</v>
      </c>
      <c r="E2442" t="s">
        <v>2903</v>
      </c>
      <c r="G2442" t="s">
        <v>2893</v>
      </c>
      <c r="H2442" t="s">
        <v>170</v>
      </c>
      <c r="I2442" t="s">
        <v>1709</v>
      </c>
      <c r="J2442" s="99">
        <v>8.7245784000000003E-3</v>
      </c>
      <c r="K2442" t="s">
        <v>2951</v>
      </c>
      <c r="L2442" t="e">
        <v>#N/A</v>
      </c>
      <c r="M2442" t="e">
        <f t="shared" si="38"/>
        <v>#N/A</v>
      </c>
    </row>
    <row r="2443" spans="1:13" x14ac:dyDescent="0.25">
      <c r="A2443">
        <v>3</v>
      </c>
      <c r="B2443" t="s">
        <v>2707</v>
      </c>
      <c r="C2443" t="s">
        <v>2883</v>
      </c>
      <c r="D2443" t="s">
        <v>2937</v>
      </c>
      <c r="E2443" t="s">
        <v>2903</v>
      </c>
      <c r="G2443" t="s">
        <v>2895</v>
      </c>
      <c r="H2443" t="s">
        <v>170</v>
      </c>
      <c r="I2443" t="s">
        <v>1705</v>
      </c>
      <c r="J2443" s="99">
        <v>0.86505563129999996</v>
      </c>
      <c r="K2443" t="s">
        <v>2952</v>
      </c>
      <c r="L2443" t="e">
        <v>#N/A</v>
      </c>
      <c r="M2443" t="e">
        <f t="shared" si="38"/>
        <v>#N/A</v>
      </c>
    </row>
    <row r="2444" spans="1:13" x14ac:dyDescent="0.25">
      <c r="A2444">
        <v>3</v>
      </c>
      <c r="B2444" t="s">
        <v>2707</v>
      </c>
      <c r="C2444" t="s">
        <v>2883</v>
      </c>
      <c r="D2444" t="s">
        <v>2937</v>
      </c>
      <c r="E2444" t="s">
        <v>2903</v>
      </c>
      <c r="G2444" t="s">
        <v>2895</v>
      </c>
      <c r="H2444" t="s">
        <v>170</v>
      </c>
      <c r="I2444" t="s">
        <v>1707</v>
      </c>
      <c r="J2444" s="99">
        <v>0.85169554579999995</v>
      </c>
      <c r="K2444" t="s">
        <v>2952</v>
      </c>
      <c r="L2444" t="e">
        <v>#N/A</v>
      </c>
      <c r="M2444" t="e">
        <f t="shared" si="38"/>
        <v>#N/A</v>
      </c>
    </row>
    <row r="2445" spans="1:13" x14ac:dyDescent="0.25">
      <c r="A2445">
        <v>3</v>
      </c>
      <c r="B2445" t="s">
        <v>2707</v>
      </c>
      <c r="C2445" t="s">
        <v>2883</v>
      </c>
      <c r="D2445" t="s">
        <v>2937</v>
      </c>
      <c r="E2445" t="s">
        <v>2903</v>
      </c>
      <c r="G2445" t="s">
        <v>2895</v>
      </c>
      <c r="H2445" t="s">
        <v>170</v>
      </c>
      <c r="I2445" t="s">
        <v>1708</v>
      </c>
      <c r="J2445" s="99">
        <v>1.2767316999999999E-3</v>
      </c>
      <c r="K2445" t="s">
        <v>2952</v>
      </c>
      <c r="L2445" t="e">
        <v>#N/A</v>
      </c>
      <c r="M2445" t="e">
        <f t="shared" si="38"/>
        <v>#N/A</v>
      </c>
    </row>
    <row r="2446" spans="1:13" x14ac:dyDescent="0.25">
      <c r="A2446">
        <v>3</v>
      </c>
      <c r="B2446" t="s">
        <v>2707</v>
      </c>
      <c r="C2446" t="s">
        <v>2883</v>
      </c>
      <c r="D2446" t="s">
        <v>2937</v>
      </c>
      <c r="E2446" t="s">
        <v>2903</v>
      </c>
      <c r="G2446" t="s">
        <v>2895</v>
      </c>
      <c r="H2446" t="s">
        <v>170</v>
      </c>
      <c r="I2446" t="s">
        <v>1709</v>
      </c>
      <c r="J2446" s="99">
        <v>1.20833539E-2</v>
      </c>
      <c r="K2446" t="s">
        <v>2952</v>
      </c>
      <c r="L2446" t="e">
        <v>#N/A</v>
      </c>
      <c r="M2446" t="e">
        <f t="shared" si="38"/>
        <v>#N/A</v>
      </c>
    </row>
    <row r="2447" spans="1:13" x14ac:dyDescent="0.25">
      <c r="A2447">
        <v>3</v>
      </c>
      <c r="B2447" t="s">
        <v>2707</v>
      </c>
      <c r="C2447" t="s">
        <v>2883</v>
      </c>
      <c r="D2447" t="s">
        <v>2937</v>
      </c>
      <c r="E2447" t="s">
        <v>2903</v>
      </c>
      <c r="G2447" t="s">
        <v>2897</v>
      </c>
      <c r="H2447" t="s">
        <v>170</v>
      </c>
      <c r="I2447" t="s">
        <v>1705</v>
      </c>
      <c r="J2447" s="99">
        <v>1.151620388</v>
      </c>
      <c r="K2447" t="s">
        <v>2953</v>
      </c>
      <c r="L2447" t="e">
        <v>#N/A</v>
      </c>
      <c r="M2447" t="e">
        <f t="shared" si="38"/>
        <v>#N/A</v>
      </c>
    </row>
    <row r="2448" spans="1:13" x14ac:dyDescent="0.25">
      <c r="A2448">
        <v>3</v>
      </c>
      <c r="B2448" t="s">
        <v>2707</v>
      </c>
      <c r="C2448" t="s">
        <v>2883</v>
      </c>
      <c r="D2448" t="s">
        <v>2937</v>
      </c>
      <c r="E2448" t="s">
        <v>2903</v>
      </c>
      <c r="G2448" t="s">
        <v>2897</v>
      </c>
      <c r="H2448" t="s">
        <v>170</v>
      </c>
      <c r="I2448" t="s">
        <v>1707</v>
      </c>
      <c r="J2448" s="99">
        <v>1.1338345409999999</v>
      </c>
      <c r="K2448" t="s">
        <v>2953</v>
      </c>
      <c r="L2448" t="e">
        <v>#N/A</v>
      </c>
      <c r="M2448" t="e">
        <f t="shared" si="38"/>
        <v>#N/A</v>
      </c>
    </row>
    <row r="2449" spans="1:13" x14ac:dyDescent="0.25">
      <c r="A2449">
        <v>3</v>
      </c>
      <c r="B2449" t="s">
        <v>2707</v>
      </c>
      <c r="C2449" t="s">
        <v>2883</v>
      </c>
      <c r="D2449" t="s">
        <v>2937</v>
      </c>
      <c r="E2449" t="s">
        <v>2903</v>
      </c>
      <c r="G2449" t="s">
        <v>2897</v>
      </c>
      <c r="H2449" t="s">
        <v>170</v>
      </c>
      <c r="I2449" t="s">
        <v>1708</v>
      </c>
      <c r="J2449" s="99">
        <v>1.6996714E-3</v>
      </c>
      <c r="K2449" t="s">
        <v>2953</v>
      </c>
      <c r="L2449" t="e">
        <v>#N/A</v>
      </c>
      <c r="M2449" t="e">
        <f t="shared" si="38"/>
        <v>#N/A</v>
      </c>
    </row>
    <row r="2450" spans="1:13" x14ac:dyDescent="0.25">
      <c r="A2450">
        <v>3</v>
      </c>
      <c r="B2450" t="s">
        <v>2707</v>
      </c>
      <c r="C2450" t="s">
        <v>2883</v>
      </c>
      <c r="D2450" t="s">
        <v>2937</v>
      </c>
      <c r="E2450" t="s">
        <v>2903</v>
      </c>
      <c r="G2450" t="s">
        <v>2897</v>
      </c>
      <c r="H2450" t="s">
        <v>170</v>
      </c>
      <c r="I2450" t="s">
        <v>1709</v>
      </c>
      <c r="J2450" s="99">
        <v>1.60861754E-2</v>
      </c>
      <c r="K2450" t="s">
        <v>2953</v>
      </c>
      <c r="L2450" t="e">
        <v>#N/A</v>
      </c>
      <c r="M2450" t="e">
        <f t="shared" si="38"/>
        <v>#N/A</v>
      </c>
    </row>
    <row r="2451" spans="1:13" x14ac:dyDescent="0.25">
      <c r="A2451">
        <v>3</v>
      </c>
      <c r="B2451" t="s">
        <v>2707</v>
      </c>
      <c r="C2451" t="s">
        <v>2883</v>
      </c>
      <c r="D2451" t="s">
        <v>2937</v>
      </c>
      <c r="E2451" t="s">
        <v>2903</v>
      </c>
      <c r="G2451" t="s">
        <v>2899</v>
      </c>
      <c r="H2451" t="s">
        <v>170</v>
      </c>
      <c r="I2451" t="s">
        <v>1705</v>
      </c>
      <c r="J2451" s="99">
        <v>1.3296175800000001</v>
      </c>
      <c r="K2451" t="s">
        <v>2954</v>
      </c>
      <c r="L2451" t="e">
        <v>#N/A</v>
      </c>
      <c r="M2451" t="e">
        <f t="shared" si="38"/>
        <v>#N/A</v>
      </c>
    </row>
    <row r="2452" spans="1:13" x14ac:dyDescent="0.25">
      <c r="A2452">
        <v>3</v>
      </c>
      <c r="B2452" t="s">
        <v>2707</v>
      </c>
      <c r="C2452" t="s">
        <v>2883</v>
      </c>
      <c r="D2452" t="s">
        <v>2937</v>
      </c>
      <c r="E2452" t="s">
        <v>2903</v>
      </c>
      <c r="G2452" t="s">
        <v>2899</v>
      </c>
      <c r="H2452" t="s">
        <v>170</v>
      </c>
      <c r="I2452" t="s">
        <v>1707</v>
      </c>
      <c r="J2452" s="99">
        <v>1.3090827110000001</v>
      </c>
      <c r="K2452" t="s">
        <v>2954</v>
      </c>
      <c r="L2452" t="e">
        <v>#N/A</v>
      </c>
      <c r="M2452" t="e">
        <f t="shared" si="38"/>
        <v>#N/A</v>
      </c>
    </row>
    <row r="2453" spans="1:13" x14ac:dyDescent="0.25">
      <c r="A2453">
        <v>3</v>
      </c>
      <c r="B2453" t="s">
        <v>2707</v>
      </c>
      <c r="C2453" t="s">
        <v>2883</v>
      </c>
      <c r="D2453" t="s">
        <v>2937</v>
      </c>
      <c r="E2453" t="s">
        <v>2903</v>
      </c>
      <c r="G2453" t="s">
        <v>2899</v>
      </c>
      <c r="H2453" t="s">
        <v>170</v>
      </c>
      <c r="I2453" t="s">
        <v>1708</v>
      </c>
      <c r="J2453" s="99">
        <v>1.9623765999999998E-3</v>
      </c>
      <c r="K2453" t="s">
        <v>2954</v>
      </c>
      <c r="L2453" t="e">
        <v>#N/A</v>
      </c>
      <c r="M2453" t="e">
        <f t="shared" si="38"/>
        <v>#N/A</v>
      </c>
    </row>
    <row r="2454" spans="1:13" x14ac:dyDescent="0.25">
      <c r="A2454">
        <v>3</v>
      </c>
      <c r="B2454" t="s">
        <v>2707</v>
      </c>
      <c r="C2454" t="s">
        <v>2883</v>
      </c>
      <c r="D2454" t="s">
        <v>2937</v>
      </c>
      <c r="E2454" t="s">
        <v>2903</v>
      </c>
      <c r="G2454" t="s">
        <v>2899</v>
      </c>
      <c r="H2454" t="s">
        <v>170</v>
      </c>
      <c r="I2454" t="s">
        <v>1709</v>
      </c>
      <c r="J2454" s="99">
        <v>1.85724931E-2</v>
      </c>
      <c r="K2454" t="s">
        <v>2954</v>
      </c>
      <c r="L2454" t="e">
        <v>#N/A</v>
      </c>
      <c r="M2454" t="e">
        <f t="shared" si="38"/>
        <v>#N/A</v>
      </c>
    </row>
    <row r="2455" spans="1:13" x14ac:dyDescent="0.25">
      <c r="A2455">
        <v>3</v>
      </c>
      <c r="B2455" t="s">
        <v>2707</v>
      </c>
      <c r="C2455" t="s">
        <v>2883</v>
      </c>
      <c r="D2455" t="s">
        <v>2937</v>
      </c>
      <c r="E2455" t="s">
        <v>2903</v>
      </c>
      <c r="G2455" t="s">
        <v>2901</v>
      </c>
      <c r="H2455" t="s">
        <v>170</v>
      </c>
      <c r="I2455" t="s">
        <v>1705</v>
      </c>
      <c r="J2455" s="99">
        <v>1.4009236839999999</v>
      </c>
      <c r="K2455" t="s">
        <v>2955</v>
      </c>
      <c r="L2455" t="e">
        <v>#N/A</v>
      </c>
      <c r="M2455" t="e">
        <f t="shared" si="38"/>
        <v>#N/A</v>
      </c>
    </row>
    <row r="2456" spans="1:13" x14ac:dyDescent="0.25">
      <c r="A2456">
        <v>3</v>
      </c>
      <c r="B2456" t="s">
        <v>2707</v>
      </c>
      <c r="C2456" t="s">
        <v>2883</v>
      </c>
      <c r="D2456" t="s">
        <v>2937</v>
      </c>
      <c r="E2456" t="s">
        <v>2903</v>
      </c>
      <c r="G2456" t="s">
        <v>2901</v>
      </c>
      <c r="H2456" t="s">
        <v>170</v>
      </c>
      <c r="I2456" t="s">
        <v>1707</v>
      </c>
      <c r="J2456" s="99">
        <v>1.3792875499999999</v>
      </c>
      <c r="K2456" t="s">
        <v>2955</v>
      </c>
      <c r="L2456" t="e">
        <v>#N/A</v>
      </c>
      <c r="M2456" t="e">
        <f t="shared" si="38"/>
        <v>#N/A</v>
      </c>
    </row>
    <row r="2457" spans="1:13" x14ac:dyDescent="0.25">
      <c r="A2457">
        <v>3</v>
      </c>
      <c r="B2457" t="s">
        <v>2707</v>
      </c>
      <c r="C2457" t="s">
        <v>2883</v>
      </c>
      <c r="D2457" t="s">
        <v>2937</v>
      </c>
      <c r="E2457" t="s">
        <v>2903</v>
      </c>
      <c r="G2457" t="s">
        <v>2901</v>
      </c>
      <c r="H2457" t="s">
        <v>170</v>
      </c>
      <c r="I2457" t="s">
        <v>1708</v>
      </c>
      <c r="J2457" s="99">
        <v>2.0676169999999999E-3</v>
      </c>
      <c r="K2457" t="s">
        <v>2955</v>
      </c>
      <c r="L2457" t="e">
        <v>#N/A</v>
      </c>
      <c r="M2457" t="e">
        <f t="shared" si="38"/>
        <v>#N/A</v>
      </c>
    </row>
    <row r="2458" spans="1:13" x14ac:dyDescent="0.25">
      <c r="A2458">
        <v>3</v>
      </c>
      <c r="B2458" t="s">
        <v>2707</v>
      </c>
      <c r="C2458" t="s">
        <v>2883</v>
      </c>
      <c r="D2458" t="s">
        <v>2937</v>
      </c>
      <c r="E2458" t="s">
        <v>2903</v>
      </c>
      <c r="G2458" t="s">
        <v>2901</v>
      </c>
      <c r="H2458" t="s">
        <v>170</v>
      </c>
      <c r="I2458" t="s">
        <v>1709</v>
      </c>
      <c r="J2458" s="99">
        <v>1.9568517899999999E-2</v>
      </c>
      <c r="K2458" t="s">
        <v>2955</v>
      </c>
      <c r="L2458" t="e">
        <v>#N/A</v>
      </c>
      <c r="M2458" t="e">
        <f t="shared" si="38"/>
        <v>#N/A</v>
      </c>
    </row>
    <row r="2459" spans="1:13" x14ac:dyDescent="0.25">
      <c r="A2459">
        <v>3</v>
      </c>
      <c r="B2459" t="s">
        <v>2707</v>
      </c>
      <c r="C2459" t="s">
        <v>2883</v>
      </c>
      <c r="D2459" t="s">
        <v>2937</v>
      </c>
      <c r="E2459" t="s">
        <v>2931</v>
      </c>
      <c r="G2459" t="s">
        <v>2885</v>
      </c>
      <c r="H2459" t="s">
        <v>170</v>
      </c>
      <c r="I2459" t="s">
        <v>1705</v>
      </c>
      <c r="J2459" s="99">
        <v>4.7244976600000002E-2</v>
      </c>
      <c r="K2459" t="s">
        <v>2956</v>
      </c>
      <c r="L2459" t="e">
        <v>#N/A</v>
      </c>
      <c r="M2459" t="e">
        <f t="shared" si="38"/>
        <v>#N/A</v>
      </c>
    </row>
    <row r="2460" spans="1:13" x14ac:dyDescent="0.25">
      <c r="A2460">
        <v>3</v>
      </c>
      <c r="B2460" t="s">
        <v>2707</v>
      </c>
      <c r="C2460" t="s">
        <v>2883</v>
      </c>
      <c r="D2460" t="s">
        <v>2937</v>
      </c>
      <c r="E2460" t="s">
        <v>2931</v>
      </c>
      <c r="G2460" t="s">
        <v>2885</v>
      </c>
      <c r="H2460" t="s">
        <v>170</v>
      </c>
      <c r="I2460" t="s">
        <v>1707</v>
      </c>
      <c r="J2460" s="99">
        <v>4.5880741199999998E-2</v>
      </c>
      <c r="K2460" t="s">
        <v>2956</v>
      </c>
      <c r="L2460" t="e">
        <v>#N/A</v>
      </c>
      <c r="M2460" t="e">
        <f t="shared" si="38"/>
        <v>#N/A</v>
      </c>
    </row>
    <row r="2461" spans="1:13" x14ac:dyDescent="0.25">
      <c r="A2461">
        <v>3</v>
      </c>
      <c r="B2461" t="s">
        <v>2707</v>
      </c>
      <c r="C2461" t="s">
        <v>2883</v>
      </c>
      <c r="D2461" t="s">
        <v>2937</v>
      </c>
      <c r="E2461" t="s">
        <v>2931</v>
      </c>
      <c r="G2461" t="s">
        <v>2885</v>
      </c>
      <c r="H2461" t="s">
        <v>170</v>
      </c>
      <c r="I2461" t="s">
        <v>1708</v>
      </c>
      <c r="J2461" s="99">
        <v>1.2756828E-3</v>
      </c>
      <c r="K2461" t="s">
        <v>2956</v>
      </c>
      <c r="L2461" t="e">
        <v>#N/A</v>
      </c>
      <c r="M2461" t="e">
        <f t="shared" si="38"/>
        <v>#N/A</v>
      </c>
    </row>
    <row r="2462" spans="1:13" x14ac:dyDescent="0.25">
      <c r="A2462">
        <v>3</v>
      </c>
      <c r="B2462" t="s">
        <v>2707</v>
      </c>
      <c r="C2462" t="s">
        <v>2883</v>
      </c>
      <c r="D2462" t="s">
        <v>2937</v>
      </c>
      <c r="E2462" t="s">
        <v>2931</v>
      </c>
      <c r="G2462" t="s">
        <v>2885</v>
      </c>
      <c r="H2462" t="s">
        <v>170</v>
      </c>
      <c r="I2462" t="s">
        <v>1709</v>
      </c>
      <c r="J2462" s="99">
        <v>8.8552600000000003E-5</v>
      </c>
      <c r="K2462" t="s">
        <v>2956</v>
      </c>
      <c r="L2462" t="e">
        <v>#N/A</v>
      </c>
      <c r="M2462" t="e">
        <f t="shared" si="38"/>
        <v>#N/A</v>
      </c>
    </row>
    <row r="2463" spans="1:13" x14ac:dyDescent="0.25">
      <c r="A2463">
        <v>3</v>
      </c>
      <c r="B2463" t="s">
        <v>2707</v>
      </c>
      <c r="C2463" t="s">
        <v>2883</v>
      </c>
      <c r="D2463" t="s">
        <v>2937</v>
      </c>
      <c r="E2463" t="s">
        <v>2931</v>
      </c>
      <c r="G2463" t="s">
        <v>2887</v>
      </c>
      <c r="H2463" t="s">
        <v>170</v>
      </c>
      <c r="I2463" t="s">
        <v>1705</v>
      </c>
      <c r="J2463" s="99">
        <v>5.4121721300000002E-2</v>
      </c>
      <c r="K2463" t="s">
        <v>2957</v>
      </c>
      <c r="L2463" t="e">
        <v>#N/A</v>
      </c>
      <c r="M2463" t="e">
        <f t="shared" si="38"/>
        <v>#N/A</v>
      </c>
    </row>
    <row r="2464" spans="1:13" x14ac:dyDescent="0.25">
      <c r="A2464">
        <v>3</v>
      </c>
      <c r="B2464" t="s">
        <v>2707</v>
      </c>
      <c r="C2464" t="s">
        <v>2883</v>
      </c>
      <c r="D2464" t="s">
        <v>2937</v>
      </c>
      <c r="E2464" t="s">
        <v>2931</v>
      </c>
      <c r="G2464" t="s">
        <v>2887</v>
      </c>
      <c r="H2464" t="s">
        <v>170</v>
      </c>
      <c r="I2464" t="s">
        <v>1707</v>
      </c>
      <c r="J2464" s="99">
        <v>5.2558914499999998E-2</v>
      </c>
      <c r="K2464" t="s">
        <v>2957</v>
      </c>
      <c r="L2464" t="e">
        <v>#N/A</v>
      </c>
      <c r="M2464" t="e">
        <f t="shared" si="38"/>
        <v>#N/A</v>
      </c>
    </row>
    <row r="2465" spans="1:13" x14ac:dyDescent="0.25">
      <c r="A2465">
        <v>3</v>
      </c>
      <c r="B2465" t="s">
        <v>2707</v>
      </c>
      <c r="C2465" t="s">
        <v>2883</v>
      </c>
      <c r="D2465" t="s">
        <v>2937</v>
      </c>
      <c r="E2465" t="s">
        <v>2931</v>
      </c>
      <c r="G2465" t="s">
        <v>2887</v>
      </c>
      <c r="H2465" t="s">
        <v>170</v>
      </c>
      <c r="I2465" t="s">
        <v>1708</v>
      </c>
      <c r="J2465" s="99">
        <v>1.4613649E-3</v>
      </c>
      <c r="K2465" t="s">
        <v>2957</v>
      </c>
      <c r="L2465" t="e">
        <v>#N/A</v>
      </c>
      <c r="M2465" t="e">
        <f t="shared" si="38"/>
        <v>#N/A</v>
      </c>
    </row>
    <row r="2466" spans="1:13" x14ac:dyDescent="0.25">
      <c r="A2466">
        <v>3</v>
      </c>
      <c r="B2466" t="s">
        <v>2707</v>
      </c>
      <c r="C2466" t="s">
        <v>2883</v>
      </c>
      <c r="D2466" t="s">
        <v>2937</v>
      </c>
      <c r="E2466" t="s">
        <v>2931</v>
      </c>
      <c r="G2466" t="s">
        <v>2887</v>
      </c>
      <c r="H2466" t="s">
        <v>170</v>
      </c>
      <c r="I2466" t="s">
        <v>1709</v>
      </c>
      <c r="J2466" s="99">
        <v>1.014419E-4</v>
      </c>
      <c r="K2466" t="s">
        <v>2957</v>
      </c>
      <c r="L2466" t="e">
        <v>#N/A</v>
      </c>
      <c r="M2466" t="e">
        <f t="shared" si="38"/>
        <v>#N/A</v>
      </c>
    </row>
    <row r="2467" spans="1:13" x14ac:dyDescent="0.25">
      <c r="A2467">
        <v>3</v>
      </c>
      <c r="B2467" t="s">
        <v>2707</v>
      </c>
      <c r="C2467" t="s">
        <v>2883</v>
      </c>
      <c r="D2467" t="s">
        <v>2937</v>
      </c>
      <c r="E2467" t="s">
        <v>2931</v>
      </c>
      <c r="G2467" t="s">
        <v>2889</v>
      </c>
      <c r="H2467" t="s">
        <v>170</v>
      </c>
      <c r="I2467" t="s">
        <v>1705</v>
      </c>
      <c r="J2467" s="99">
        <v>6.6177786200000005E-2</v>
      </c>
      <c r="K2467" t="s">
        <v>2958</v>
      </c>
      <c r="L2467" t="e">
        <v>#N/A</v>
      </c>
      <c r="M2467" t="e">
        <f t="shared" si="38"/>
        <v>#N/A</v>
      </c>
    </row>
    <row r="2468" spans="1:13" x14ac:dyDescent="0.25">
      <c r="A2468">
        <v>3</v>
      </c>
      <c r="B2468" t="s">
        <v>2707</v>
      </c>
      <c r="C2468" t="s">
        <v>2883</v>
      </c>
      <c r="D2468" t="s">
        <v>2937</v>
      </c>
      <c r="E2468" t="s">
        <v>2931</v>
      </c>
      <c r="G2468" t="s">
        <v>2889</v>
      </c>
      <c r="H2468" t="s">
        <v>170</v>
      </c>
      <c r="I2468" t="s">
        <v>1707</v>
      </c>
      <c r="J2468" s="99">
        <v>6.4266851200000003E-2</v>
      </c>
      <c r="K2468" t="s">
        <v>2958</v>
      </c>
      <c r="L2468" t="e">
        <v>#N/A</v>
      </c>
      <c r="M2468" t="e">
        <f t="shared" si="38"/>
        <v>#N/A</v>
      </c>
    </row>
    <row r="2469" spans="1:13" x14ac:dyDescent="0.25">
      <c r="A2469">
        <v>3</v>
      </c>
      <c r="B2469" t="s">
        <v>2707</v>
      </c>
      <c r="C2469" t="s">
        <v>2883</v>
      </c>
      <c r="D2469" t="s">
        <v>2937</v>
      </c>
      <c r="E2469" t="s">
        <v>2931</v>
      </c>
      <c r="G2469" t="s">
        <v>2889</v>
      </c>
      <c r="H2469" t="s">
        <v>170</v>
      </c>
      <c r="I2469" t="s">
        <v>1708</v>
      </c>
      <c r="J2469" s="99">
        <v>1.7868961000000001E-3</v>
      </c>
      <c r="K2469" t="s">
        <v>2958</v>
      </c>
      <c r="L2469" t="e">
        <v>#N/A</v>
      </c>
      <c r="M2469" t="e">
        <f t="shared" si="38"/>
        <v>#N/A</v>
      </c>
    </row>
    <row r="2470" spans="1:13" x14ac:dyDescent="0.25">
      <c r="A2470">
        <v>3</v>
      </c>
      <c r="B2470" t="s">
        <v>2707</v>
      </c>
      <c r="C2470" t="s">
        <v>2883</v>
      </c>
      <c r="D2470" t="s">
        <v>2937</v>
      </c>
      <c r="E2470" t="s">
        <v>2931</v>
      </c>
      <c r="G2470" t="s">
        <v>2889</v>
      </c>
      <c r="H2470" t="s">
        <v>170</v>
      </c>
      <c r="I2470" t="s">
        <v>1709</v>
      </c>
      <c r="J2470" s="99">
        <v>1.2403889999999999E-4</v>
      </c>
      <c r="K2470" t="s">
        <v>2958</v>
      </c>
      <c r="L2470" t="e">
        <v>#N/A</v>
      </c>
      <c r="M2470" t="e">
        <f t="shared" si="38"/>
        <v>#N/A</v>
      </c>
    </row>
    <row r="2471" spans="1:13" x14ac:dyDescent="0.25">
      <c r="A2471">
        <v>3</v>
      </c>
      <c r="B2471" t="s">
        <v>2707</v>
      </c>
      <c r="C2471" t="s">
        <v>2883</v>
      </c>
      <c r="D2471" t="s">
        <v>2937</v>
      </c>
      <c r="E2471" t="s">
        <v>2931</v>
      </c>
      <c r="G2471" t="s">
        <v>2891</v>
      </c>
      <c r="H2471" t="s">
        <v>170</v>
      </c>
      <c r="I2471" t="s">
        <v>1705</v>
      </c>
      <c r="J2471" s="99">
        <v>8.9158299999999996E-2</v>
      </c>
      <c r="K2471" t="s">
        <v>2959</v>
      </c>
      <c r="L2471" t="e">
        <v>#N/A</v>
      </c>
      <c r="M2471" t="e">
        <f t="shared" si="38"/>
        <v>#N/A</v>
      </c>
    </row>
    <row r="2472" spans="1:13" x14ac:dyDescent="0.25">
      <c r="A2472">
        <v>3</v>
      </c>
      <c r="B2472" t="s">
        <v>2707</v>
      </c>
      <c r="C2472" t="s">
        <v>2883</v>
      </c>
      <c r="D2472" t="s">
        <v>2937</v>
      </c>
      <c r="E2472" t="s">
        <v>2931</v>
      </c>
      <c r="G2472" t="s">
        <v>2891</v>
      </c>
      <c r="H2472" t="s">
        <v>170</v>
      </c>
      <c r="I2472" t="s">
        <v>1707</v>
      </c>
      <c r="J2472" s="99">
        <v>8.6583784699999999E-2</v>
      </c>
      <c r="K2472" t="s">
        <v>2959</v>
      </c>
      <c r="L2472" t="e">
        <v>#N/A</v>
      </c>
      <c r="M2472" t="e">
        <f t="shared" si="38"/>
        <v>#N/A</v>
      </c>
    </row>
    <row r="2473" spans="1:13" x14ac:dyDescent="0.25">
      <c r="A2473">
        <v>3</v>
      </c>
      <c r="B2473" t="s">
        <v>2707</v>
      </c>
      <c r="C2473" t="s">
        <v>2883</v>
      </c>
      <c r="D2473" t="s">
        <v>2937</v>
      </c>
      <c r="E2473" t="s">
        <v>2931</v>
      </c>
      <c r="G2473" t="s">
        <v>2891</v>
      </c>
      <c r="H2473" t="s">
        <v>170</v>
      </c>
      <c r="I2473" t="s">
        <v>1708</v>
      </c>
      <c r="J2473" s="99">
        <v>2.4074032999999999E-3</v>
      </c>
      <c r="K2473" t="s">
        <v>2959</v>
      </c>
      <c r="L2473" t="e">
        <v>#N/A</v>
      </c>
      <c r="M2473" t="e">
        <f t="shared" si="38"/>
        <v>#N/A</v>
      </c>
    </row>
    <row r="2474" spans="1:13" x14ac:dyDescent="0.25">
      <c r="A2474">
        <v>3</v>
      </c>
      <c r="B2474" t="s">
        <v>2707</v>
      </c>
      <c r="C2474" t="s">
        <v>2883</v>
      </c>
      <c r="D2474" t="s">
        <v>2937</v>
      </c>
      <c r="E2474" t="s">
        <v>2931</v>
      </c>
      <c r="G2474" t="s">
        <v>2891</v>
      </c>
      <c r="H2474" t="s">
        <v>170</v>
      </c>
      <c r="I2474" t="s">
        <v>1709</v>
      </c>
      <c r="J2474" s="99">
        <v>1.67112E-4</v>
      </c>
      <c r="K2474" t="s">
        <v>2959</v>
      </c>
      <c r="L2474" t="e">
        <v>#N/A</v>
      </c>
      <c r="M2474" t="e">
        <f t="shared" si="38"/>
        <v>#N/A</v>
      </c>
    </row>
    <row r="2475" spans="1:13" x14ac:dyDescent="0.25">
      <c r="A2475">
        <v>3</v>
      </c>
      <c r="B2475" t="s">
        <v>2707</v>
      </c>
      <c r="C2475" t="s">
        <v>2883</v>
      </c>
      <c r="D2475" t="s">
        <v>2937</v>
      </c>
      <c r="E2475" t="s">
        <v>2931</v>
      </c>
      <c r="G2475" t="s">
        <v>2893</v>
      </c>
      <c r="H2475" t="s">
        <v>170</v>
      </c>
      <c r="I2475" t="s">
        <v>1705</v>
      </c>
      <c r="J2475" s="99">
        <v>0.100039225</v>
      </c>
      <c r="K2475" t="s">
        <v>2960</v>
      </c>
      <c r="L2475" t="e">
        <v>#N/A</v>
      </c>
      <c r="M2475" t="e">
        <f t="shared" si="38"/>
        <v>#N/A</v>
      </c>
    </row>
    <row r="2476" spans="1:13" x14ac:dyDescent="0.25">
      <c r="A2476">
        <v>3</v>
      </c>
      <c r="B2476" t="s">
        <v>2707</v>
      </c>
      <c r="C2476" t="s">
        <v>2883</v>
      </c>
      <c r="D2476" t="s">
        <v>2937</v>
      </c>
      <c r="E2476" t="s">
        <v>2931</v>
      </c>
      <c r="G2476" t="s">
        <v>2893</v>
      </c>
      <c r="H2476" t="s">
        <v>170</v>
      </c>
      <c r="I2476" t="s">
        <v>1707</v>
      </c>
      <c r="J2476" s="99">
        <v>9.7150514600000001E-2</v>
      </c>
      <c r="K2476" t="s">
        <v>2960</v>
      </c>
      <c r="L2476" t="e">
        <v>#N/A</v>
      </c>
      <c r="M2476" t="e">
        <f t="shared" si="38"/>
        <v>#N/A</v>
      </c>
    </row>
    <row r="2477" spans="1:13" x14ac:dyDescent="0.25">
      <c r="A2477">
        <v>3</v>
      </c>
      <c r="B2477" t="s">
        <v>2707</v>
      </c>
      <c r="C2477" t="s">
        <v>2883</v>
      </c>
      <c r="D2477" t="s">
        <v>2937</v>
      </c>
      <c r="E2477" t="s">
        <v>2931</v>
      </c>
      <c r="G2477" t="s">
        <v>2893</v>
      </c>
      <c r="H2477" t="s">
        <v>170</v>
      </c>
      <c r="I2477" t="s">
        <v>1708</v>
      </c>
      <c r="J2477" s="99">
        <v>2.701204E-3</v>
      </c>
      <c r="K2477" t="s">
        <v>2960</v>
      </c>
      <c r="L2477" t="e">
        <v>#N/A</v>
      </c>
      <c r="M2477" t="e">
        <f t="shared" si="38"/>
        <v>#N/A</v>
      </c>
    </row>
    <row r="2478" spans="1:13" x14ac:dyDescent="0.25">
      <c r="A2478">
        <v>3</v>
      </c>
      <c r="B2478" t="s">
        <v>2707</v>
      </c>
      <c r="C2478" t="s">
        <v>2883</v>
      </c>
      <c r="D2478" t="s">
        <v>2937</v>
      </c>
      <c r="E2478" t="s">
        <v>2931</v>
      </c>
      <c r="G2478" t="s">
        <v>2893</v>
      </c>
      <c r="H2478" t="s">
        <v>170</v>
      </c>
      <c r="I2478" t="s">
        <v>1709</v>
      </c>
      <c r="J2478" s="99">
        <v>1.8750639999999999E-4</v>
      </c>
      <c r="K2478" t="s">
        <v>2960</v>
      </c>
      <c r="L2478" t="e">
        <v>#N/A</v>
      </c>
      <c r="M2478" t="e">
        <f t="shared" si="38"/>
        <v>#N/A</v>
      </c>
    </row>
    <row r="2479" spans="1:13" x14ac:dyDescent="0.25">
      <c r="A2479">
        <v>3</v>
      </c>
      <c r="B2479" t="s">
        <v>2707</v>
      </c>
      <c r="C2479" t="s">
        <v>2961</v>
      </c>
      <c r="D2479" t="s">
        <v>2962</v>
      </c>
      <c r="G2479" t="s">
        <v>2963</v>
      </c>
      <c r="H2479" t="s">
        <v>170</v>
      </c>
      <c r="I2479" t="s">
        <v>1705</v>
      </c>
      <c r="J2479" s="99">
        <v>0.47622290950000001</v>
      </c>
      <c r="K2479" t="s">
        <v>2964</v>
      </c>
      <c r="L2479" t="e">
        <v>#N/A</v>
      </c>
      <c r="M2479" t="e">
        <f t="shared" si="38"/>
        <v>#N/A</v>
      </c>
    </row>
    <row r="2480" spans="1:13" x14ac:dyDescent="0.25">
      <c r="A2480">
        <v>3</v>
      </c>
      <c r="B2480" t="s">
        <v>2707</v>
      </c>
      <c r="C2480" t="s">
        <v>2961</v>
      </c>
      <c r="D2480" t="s">
        <v>2962</v>
      </c>
      <c r="G2480" t="s">
        <v>2963</v>
      </c>
      <c r="H2480" t="s">
        <v>170</v>
      </c>
      <c r="I2480" t="s">
        <v>1707</v>
      </c>
      <c r="J2480" s="99">
        <v>0.46886803129999999</v>
      </c>
      <c r="K2480" t="s">
        <v>2964</v>
      </c>
      <c r="L2480" t="e">
        <v>#N/A</v>
      </c>
      <c r="M2480" t="e">
        <f t="shared" si="38"/>
        <v>#N/A</v>
      </c>
    </row>
    <row r="2481" spans="1:13" x14ac:dyDescent="0.25">
      <c r="A2481">
        <v>3</v>
      </c>
      <c r="B2481" t="s">
        <v>2707</v>
      </c>
      <c r="C2481" t="s">
        <v>2961</v>
      </c>
      <c r="D2481" t="s">
        <v>2962</v>
      </c>
      <c r="G2481" t="s">
        <v>2963</v>
      </c>
      <c r="H2481" t="s">
        <v>170</v>
      </c>
      <c r="I2481" t="s">
        <v>1708</v>
      </c>
      <c r="J2481" s="99">
        <v>7.0285530000000005E-4</v>
      </c>
      <c r="K2481" t="s">
        <v>2964</v>
      </c>
      <c r="L2481" t="e">
        <v>#N/A</v>
      </c>
      <c r="M2481" t="e">
        <f t="shared" si="38"/>
        <v>#N/A</v>
      </c>
    </row>
    <row r="2482" spans="1:13" x14ac:dyDescent="0.25">
      <c r="A2482">
        <v>3</v>
      </c>
      <c r="B2482" t="s">
        <v>2707</v>
      </c>
      <c r="C2482" t="s">
        <v>2961</v>
      </c>
      <c r="D2482" t="s">
        <v>2962</v>
      </c>
      <c r="G2482" t="s">
        <v>2963</v>
      </c>
      <c r="H2482" t="s">
        <v>170</v>
      </c>
      <c r="I2482" t="s">
        <v>1709</v>
      </c>
      <c r="J2482" s="99">
        <v>6.652023E-3</v>
      </c>
      <c r="K2482" t="s">
        <v>2964</v>
      </c>
      <c r="L2482" t="e">
        <v>#N/A</v>
      </c>
      <c r="M2482" t="e">
        <f t="shared" si="38"/>
        <v>#N/A</v>
      </c>
    </row>
    <row r="2483" spans="1:13" x14ac:dyDescent="0.25">
      <c r="A2483">
        <v>3</v>
      </c>
      <c r="B2483" t="s">
        <v>2707</v>
      </c>
      <c r="C2483" t="s">
        <v>2961</v>
      </c>
      <c r="D2483" t="s">
        <v>2962</v>
      </c>
      <c r="G2483" t="s">
        <v>2965</v>
      </c>
      <c r="H2483" t="s">
        <v>170</v>
      </c>
      <c r="I2483" t="s">
        <v>1705</v>
      </c>
      <c r="J2483" s="99">
        <v>0.3838734627</v>
      </c>
      <c r="K2483" t="s">
        <v>2966</v>
      </c>
      <c r="L2483" t="e">
        <v>#N/A</v>
      </c>
      <c r="M2483" t="e">
        <f t="shared" si="38"/>
        <v>#N/A</v>
      </c>
    </row>
    <row r="2484" spans="1:13" x14ac:dyDescent="0.25">
      <c r="A2484">
        <v>3</v>
      </c>
      <c r="B2484" t="s">
        <v>2707</v>
      </c>
      <c r="C2484" t="s">
        <v>2961</v>
      </c>
      <c r="D2484" t="s">
        <v>2962</v>
      </c>
      <c r="G2484" t="s">
        <v>2965</v>
      </c>
      <c r="H2484" t="s">
        <v>170</v>
      </c>
      <c r="I2484" t="s">
        <v>1707</v>
      </c>
      <c r="J2484" s="99">
        <v>0.37794484709999998</v>
      </c>
      <c r="K2484" t="s">
        <v>2966</v>
      </c>
      <c r="L2484" t="e">
        <v>#N/A</v>
      </c>
      <c r="M2484" t="e">
        <f t="shared" si="38"/>
        <v>#N/A</v>
      </c>
    </row>
    <row r="2485" spans="1:13" x14ac:dyDescent="0.25">
      <c r="A2485">
        <v>3</v>
      </c>
      <c r="B2485" t="s">
        <v>2707</v>
      </c>
      <c r="C2485" t="s">
        <v>2961</v>
      </c>
      <c r="D2485" t="s">
        <v>2962</v>
      </c>
      <c r="G2485" t="s">
        <v>2965</v>
      </c>
      <c r="H2485" t="s">
        <v>170</v>
      </c>
      <c r="I2485" t="s">
        <v>1708</v>
      </c>
      <c r="J2485" s="99">
        <v>5.6655710000000001E-4</v>
      </c>
      <c r="K2485" t="s">
        <v>2966</v>
      </c>
      <c r="L2485" t="e">
        <v>#N/A</v>
      </c>
      <c r="M2485" t="e">
        <f t="shared" si="38"/>
        <v>#N/A</v>
      </c>
    </row>
    <row r="2486" spans="1:13" x14ac:dyDescent="0.25">
      <c r="A2486">
        <v>3</v>
      </c>
      <c r="B2486" t="s">
        <v>2707</v>
      </c>
      <c r="C2486" t="s">
        <v>2961</v>
      </c>
      <c r="D2486" t="s">
        <v>2962</v>
      </c>
      <c r="G2486" t="s">
        <v>2965</v>
      </c>
      <c r="H2486" t="s">
        <v>170</v>
      </c>
      <c r="I2486" t="s">
        <v>1709</v>
      </c>
      <c r="J2486" s="99">
        <v>5.3620585E-3</v>
      </c>
      <c r="K2486" t="s">
        <v>2966</v>
      </c>
      <c r="L2486" t="e">
        <v>#N/A</v>
      </c>
      <c r="M2486" t="e">
        <f t="shared" si="38"/>
        <v>#N/A</v>
      </c>
    </row>
    <row r="2487" spans="1:13" x14ac:dyDescent="0.25">
      <c r="A2487">
        <v>3</v>
      </c>
      <c r="B2487" t="s">
        <v>2707</v>
      </c>
      <c r="C2487" t="s">
        <v>2967</v>
      </c>
      <c r="D2487" t="s">
        <v>2968</v>
      </c>
      <c r="E2487" t="s">
        <v>2969</v>
      </c>
      <c r="G2487" t="s">
        <v>89</v>
      </c>
      <c r="H2487" t="s">
        <v>87</v>
      </c>
      <c r="I2487" t="s">
        <v>1705</v>
      </c>
      <c r="J2487" s="99">
        <v>4.6734</v>
      </c>
      <c r="K2487" t="s">
        <v>2970</v>
      </c>
      <c r="L2487" t="e">
        <v>#N/A</v>
      </c>
      <c r="M2487" t="e">
        <f t="shared" si="38"/>
        <v>#N/A</v>
      </c>
    </row>
    <row r="2488" spans="1:13" x14ac:dyDescent="0.25">
      <c r="A2488">
        <v>3</v>
      </c>
      <c r="B2488" t="s">
        <v>2707</v>
      </c>
      <c r="C2488" t="s">
        <v>2967</v>
      </c>
      <c r="D2488" t="s">
        <v>2968</v>
      </c>
      <c r="E2488" t="s">
        <v>2969</v>
      </c>
      <c r="G2488" t="s">
        <v>89</v>
      </c>
      <c r="H2488" t="s">
        <v>87</v>
      </c>
      <c r="I2488" t="s">
        <v>1707</v>
      </c>
      <c r="J2488" s="99">
        <v>4.6464600000000003</v>
      </c>
      <c r="K2488" t="s">
        <v>2970</v>
      </c>
      <c r="L2488" t="e">
        <v>#N/A</v>
      </c>
      <c r="M2488" t="e">
        <f t="shared" si="38"/>
        <v>#N/A</v>
      </c>
    </row>
    <row r="2489" spans="1:13" x14ac:dyDescent="0.25">
      <c r="A2489">
        <v>3</v>
      </c>
      <c r="B2489" t="s">
        <v>2707</v>
      </c>
      <c r="C2489" t="s">
        <v>2967</v>
      </c>
      <c r="D2489" t="s">
        <v>2968</v>
      </c>
      <c r="E2489" t="s">
        <v>2969</v>
      </c>
      <c r="G2489" t="s">
        <v>89</v>
      </c>
      <c r="H2489" t="s">
        <v>87</v>
      </c>
      <c r="I2489" t="s">
        <v>1708</v>
      </c>
      <c r="J2489" s="99">
        <v>3.9300000000000003E-3</v>
      </c>
      <c r="K2489" t="s">
        <v>2970</v>
      </c>
      <c r="L2489" t="e">
        <v>#N/A</v>
      </c>
      <c r="M2489" t="e">
        <f t="shared" si="38"/>
        <v>#N/A</v>
      </c>
    </row>
    <row r="2490" spans="1:13" x14ac:dyDescent="0.25">
      <c r="A2490">
        <v>3</v>
      </c>
      <c r="B2490" t="s">
        <v>2707</v>
      </c>
      <c r="C2490" t="s">
        <v>2967</v>
      </c>
      <c r="D2490" t="s">
        <v>2968</v>
      </c>
      <c r="E2490" t="s">
        <v>2969</v>
      </c>
      <c r="G2490" t="s">
        <v>89</v>
      </c>
      <c r="H2490" t="s">
        <v>87</v>
      </c>
      <c r="I2490" t="s">
        <v>1709</v>
      </c>
      <c r="J2490" s="99">
        <v>2.3009999999999999E-2</v>
      </c>
      <c r="K2490" t="s">
        <v>2970</v>
      </c>
      <c r="L2490" t="e">
        <v>#N/A</v>
      </c>
      <c r="M2490" t="e">
        <f t="shared" si="38"/>
        <v>#N/A</v>
      </c>
    </row>
    <row r="2491" spans="1:13" x14ac:dyDescent="0.25">
      <c r="A2491">
        <v>3</v>
      </c>
      <c r="B2491" t="s">
        <v>2707</v>
      </c>
      <c r="C2491" t="s">
        <v>2967</v>
      </c>
      <c r="D2491" t="s">
        <v>2968</v>
      </c>
      <c r="E2491" t="s">
        <v>2969</v>
      </c>
      <c r="G2491" t="s">
        <v>2971</v>
      </c>
      <c r="H2491" t="s">
        <v>87</v>
      </c>
      <c r="I2491" t="s">
        <v>1705</v>
      </c>
      <c r="J2491" s="99">
        <v>1.6681600000000001</v>
      </c>
      <c r="K2491" t="s">
        <v>2972</v>
      </c>
      <c r="L2491" t="e">
        <v>#N/A</v>
      </c>
      <c r="M2491" t="e">
        <f t="shared" si="38"/>
        <v>#N/A</v>
      </c>
    </row>
    <row r="2492" spans="1:13" x14ac:dyDescent="0.25">
      <c r="A2492">
        <v>3</v>
      </c>
      <c r="B2492" t="s">
        <v>2707</v>
      </c>
      <c r="C2492" t="s">
        <v>2967</v>
      </c>
      <c r="D2492" t="s">
        <v>2968</v>
      </c>
      <c r="E2492" t="s">
        <v>2969</v>
      </c>
      <c r="G2492" t="s">
        <v>2971</v>
      </c>
      <c r="H2492" t="s">
        <v>87</v>
      </c>
      <c r="I2492" t="s">
        <v>1707</v>
      </c>
      <c r="J2492" s="99">
        <v>1.6598599999999999</v>
      </c>
      <c r="K2492" t="s">
        <v>2972</v>
      </c>
      <c r="L2492" t="e">
        <v>#N/A</v>
      </c>
      <c r="M2492" t="e">
        <f t="shared" si="38"/>
        <v>#N/A</v>
      </c>
    </row>
    <row r="2493" spans="1:13" x14ac:dyDescent="0.25">
      <c r="A2493">
        <v>3</v>
      </c>
      <c r="B2493" t="s">
        <v>2707</v>
      </c>
      <c r="C2493" t="s">
        <v>2967</v>
      </c>
      <c r="D2493" t="s">
        <v>2968</v>
      </c>
      <c r="E2493" t="s">
        <v>2969</v>
      </c>
      <c r="G2493" t="s">
        <v>2971</v>
      </c>
      <c r="H2493" t="s">
        <v>87</v>
      </c>
      <c r="I2493" t="s">
        <v>1708</v>
      </c>
      <c r="J2493" s="99">
        <v>8.0000000000000007E-5</v>
      </c>
      <c r="K2493" t="s">
        <v>2972</v>
      </c>
      <c r="L2493" t="e">
        <v>#N/A</v>
      </c>
      <c r="M2493" t="e">
        <f t="shared" si="38"/>
        <v>#N/A</v>
      </c>
    </row>
    <row r="2494" spans="1:13" x14ac:dyDescent="0.25">
      <c r="A2494">
        <v>3</v>
      </c>
      <c r="B2494" t="s">
        <v>2707</v>
      </c>
      <c r="C2494" t="s">
        <v>2967</v>
      </c>
      <c r="D2494" t="s">
        <v>2968</v>
      </c>
      <c r="E2494" t="s">
        <v>2969</v>
      </c>
      <c r="G2494" t="s">
        <v>2971</v>
      </c>
      <c r="H2494" t="s">
        <v>87</v>
      </c>
      <c r="I2494" t="s">
        <v>1709</v>
      </c>
      <c r="J2494" s="99">
        <v>8.2199999999999999E-3</v>
      </c>
      <c r="K2494" t="s">
        <v>2972</v>
      </c>
      <c r="L2494" t="e">
        <v>#N/A</v>
      </c>
      <c r="M2494" t="e">
        <f t="shared" si="38"/>
        <v>#N/A</v>
      </c>
    </row>
    <row r="2495" spans="1:13" x14ac:dyDescent="0.25">
      <c r="A2495">
        <v>3</v>
      </c>
      <c r="B2495" t="s">
        <v>2707</v>
      </c>
      <c r="C2495" t="s">
        <v>2967</v>
      </c>
      <c r="D2495" t="s">
        <v>2968</v>
      </c>
      <c r="E2495" t="s">
        <v>2969</v>
      </c>
      <c r="G2495" t="s">
        <v>2973</v>
      </c>
      <c r="H2495" t="s">
        <v>87</v>
      </c>
      <c r="I2495" t="s">
        <v>1705</v>
      </c>
      <c r="J2495" s="99">
        <v>1.09904</v>
      </c>
      <c r="K2495" t="s">
        <v>2974</v>
      </c>
      <c r="L2495" t="e">
        <v>#N/A</v>
      </c>
      <c r="M2495" t="e">
        <f t="shared" si="38"/>
        <v>#N/A</v>
      </c>
    </row>
    <row r="2496" spans="1:13" x14ac:dyDescent="0.25">
      <c r="A2496">
        <v>3</v>
      </c>
      <c r="B2496" t="s">
        <v>2707</v>
      </c>
      <c r="C2496" t="s">
        <v>2967</v>
      </c>
      <c r="D2496" t="s">
        <v>2968</v>
      </c>
      <c r="E2496" t="s">
        <v>2969</v>
      </c>
      <c r="G2496" t="s">
        <v>2973</v>
      </c>
      <c r="H2496" t="s">
        <v>87</v>
      </c>
      <c r="I2496" t="s">
        <v>1707</v>
      </c>
      <c r="J2496" s="99">
        <v>1.0935600000000001</v>
      </c>
      <c r="K2496" t="s">
        <v>2974</v>
      </c>
      <c r="L2496" t="e">
        <v>#N/A</v>
      </c>
      <c r="M2496" t="e">
        <f t="shared" si="38"/>
        <v>#N/A</v>
      </c>
    </row>
    <row r="2497" spans="1:13" x14ac:dyDescent="0.25">
      <c r="A2497">
        <v>3</v>
      </c>
      <c r="B2497" t="s">
        <v>2707</v>
      </c>
      <c r="C2497" t="s">
        <v>2967</v>
      </c>
      <c r="D2497" t="s">
        <v>2968</v>
      </c>
      <c r="E2497" t="s">
        <v>2969</v>
      </c>
      <c r="G2497" t="s">
        <v>2973</v>
      </c>
      <c r="H2497" t="s">
        <v>87</v>
      </c>
      <c r="I2497" t="s">
        <v>1708</v>
      </c>
      <c r="J2497" s="99">
        <v>6.0000000000000002E-5</v>
      </c>
      <c r="K2497" t="s">
        <v>2974</v>
      </c>
      <c r="L2497" t="e">
        <v>#N/A</v>
      </c>
      <c r="M2497" t="e">
        <f t="shared" si="38"/>
        <v>#N/A</v>
      </c>
    </row>
    <row r="2498" spans="1:13" x14ac:dyDescent="0.25">
      <c r="A2498">
        <v>3</v>
      </c>
      <c r="B2498" t="s">
        <v>2707</v>
      </c>
      <c r="C2498" t="s">
        <v>2967</v>
      </c>
      <c r="D2498" t="s">
        <v>2968</v>
      </c>
      <c r="E2498" t="s">
        <v>2969</v>
      </c>
      <c r="G2498" t="s">
        <v>2973</v>
      </c>
      <c r="H2498" t="s">
        <v>87</v>
      </c>
      <c r="I2498" t="s">
        <v>1709</v>
      </c>
      <c r="J2498" s="99">
        <v>5.4200000000000003E-3</v>
      </c>
      <c r="K2498" t="s">
        <v>2974</v>
      </c>
      <c r="L2498" t="e">
        <v>#N/A</v>
      </c>
      <c r="M2498" t="e">
        <f t="shared" si="38"/>
        <v>#N/A</v>
      </c>
    </row>
    <row r="2499" spans="1:13" x14ac:dyDescent="0.25">
      <c r="A2499">
        <v>3</v>
      </c>
      <c r="B2499" t="s">
        <v>2707</v>
      </c>
      <c r="C2499" t="s">
        <v>2967</v>
      </c>
      <c r="D2499" t="s">
        <v>2975</v>
      </c>
      <c r="E2499" t="s">
        <v>2969</v>
      </c>
      <c r="G2499" t="s">
        <v>89</v>
      </c>
      <c r="H2499" t="s">
        <v>87</v>
      </c>
      <c r="I2499" t="s">
        <v>1705</v>
      </c>
      <c r="J2499" s="99">
        <v>2.7601499999999999</v>
      </c>
      <c r="K2499" t="s">
        <v>2976</v>
      </c>
      <c r="L2499" t="e">
        <v>#N/A</v>
      </c>
      <c r="M2499" t="e">
        <f t="shared" ref="M2499:M2562" si="39">I2499&amp;L2499</f>
        <v>#N/A</v>
      </c>
    </row>
    <row r="2500" spans="1:13" x14ac:dyDescent="0.25">
      <c r="A2500">
        <v>3</v>
      </c>
      <c r="B2500" t="s">
        <v>2707</v>
      </c>
      <c r="C2500" t="s">
        <v>2967</v>
      </c>
      <c r="D2500" t="s">
        <v>2975</v>
      </c>
      <c r="E2500" t="s">
        <v>2969</v>
      </c>
      <c r="G2500" t="s">
        <v>89</v>
      </c>
      <c r="H2500" t="s">
        <v>87</v>
      </c>
      <c r="I2500" t="s">
        <v>1707</v>
      </c>
      <c r="J2500" s="99">
        <v>2.7332100000000001</v>
      </c>
      <c r="K2500" t="s">
        <v>2976</v>
      </c>
      <c r="L2500" t="e">
        <v>#N/A</v>
      </c>
      <c r="M2500" t="e">
        <f t="shared" si="39"/>
        <v>#N/A</v>
      </c>
    </row>
    <row r="2501" spans="1:13" x14ac:dyDescent="0.25">
      <c r="A2501">
        <v>3</v>
      </c>
      <c r="B2501" t="s">
        <v>2707</v>
      </c>
      <c r="C2501" t="s">
        <v>2967</v>
      </c>
      <c r="D2501" t="s">
        <v>2975</v>
      </c>
      <c r="E2501" t="s">
        <v>2969</v>
      </c>
      <c r="G2501" t="s">
        <v>89</v>
      </c>
      <c r="H2501" t="s">
        <v>87</v>
      </c>
      <c r="I2501" t="s">
        <v>1708</v>
      </c>
      <c r="J2501" s="99">
        <v>3.9300000000000003E-3</v>
      </c>
      <c r="K2501" t="s">
        <v>2976</v>
      </c>
      <c r="L2501" t="e">
        <v>#N/A</v>
      </c>
      <c r="M2501" t="e">
        <f t="shared" si="39"/>
        <v>#N/A</v>
      </c>
    </row>
    <row r="2502" spans="1:13" x14ac:dyDescent="0.25">
      <c r="A2502">
        <v>3</v>
      </c>
      <c r="B2502" t="s">
        <v>2707</v>
      </c>
      <c r="C2502" t="s">
        <v>2967</v>
      </c>
      <c r="D2502" t="s">
        <v>2975</v>
      </c>
      <c r="E2502" t="s">
        <v>2969</v>
      </c>
      <c r="G2502" t="s">
        <v>89</v>
      </c>
      <c r="H2502" t="s">
        <v>87</v>
      </c>
      <c r="I2502" t="s">
        <v>1709</v>
      </c>
      <c r="J2502" s="99">
        <v>2.3009999999999999E-2</v>
      </c>
      <c r="K2502" t="s">
        <v>2976</v>
      </c>
      <c r="L2502" t="e">
        <v>#N/A</v>
      </c>
      <c r="M2502" t="e">
        <f t="shared" si="39"/>
        <v>#N/A</v>
      </c>
    </row>
    <row r="2503" spans="1:13" x14ac:dyDescent="0.25">
      <c r="A2503">
        <v>3</v>
      </c>
      <c r="B2503" t="s">
        <v>2707</v>
      </c>
      <c r="C2503" t="s">
        <v>2967</v>
      </c>
      <c r="D2503" t="s">
        <v>2975</v>
      </c>
      <c r="E2503" t="s">
        <v>2969</v>
      </c>
      <c r="G2503" t="s">
        <v>2971</v>
      </c>
      <c r="H2503" t="s">
        <v>87</v>
      </c>
      <c r="I2503" t="s">
        <v>1705</v>
      </c>
      <c r="J2503" s="99">
        <v>0.98468999999999995</v>
      </c>
      <c r="K2503" t="s">
        <v>2977</v>
      </c>
      <c r="L2503" t="e">
        <v>#N/A</v>
      </c>
      <c r="M2503" t="e">
        <f t="shared" si="39"/>
        <v>#N/A</v>
      </c>
    </row>
    <row r="2504" spans="1:13" x14ac:dyDescent="0.25">
      <c r="A2504">
        <v>3</v>
      </c>
      <c r="B2504" t="s">
        <v>2707</v>
      </c>
      <c r="C2504" t="s">
        <v>2967</v>
      </c>
      <c r="D2504" t="s">
        <v>2975</v>
      </c>
      <c r="E2504" t="s">
        <v>2969</v>
      </c>
      <c r="G2504" t="s">
        <v>2971</v>
      </c>
      <c r="H2504" t="s">
        <v>87</v>
      </c>
      <c r="I2504" t="s">
        <v>1707</v>
      </c>
      <c r="J2504" s="99">
        <v>0.97638999999999998</v>
      </c>
      <c r="K2504" t="s">
        <v>2977</v>
      </c>
      <c r="L2504" t="e">
        <v>#N/A</v>
      </c>
      <c r="M2504" t="e">
        <f t="shared" si="39"/>
        <v>#N/A</v>
      </c>
    </row>
    <row r="2505" spans="1:13" x14ac:dyDescent="0.25">
      <c r="A2505">
        <v>3</v>
      </c>
      <c r="B2505" t="s">
        <v>2707</v>
      </c>
      <c r="C2505" t="s">
        <v>2967</v>
      </c>
      <c r="D2505" t="s">
        <v>2975</v>
      </c>
      <c r="E2505" t="s">
        <v>2969</v>
      </c>
      <c r="G2505" t="s">
        <v>2971</v>
      </c>
      <c r="H2505" t="s">
        <v>87</v>
      </c>
      <c r="I2505" t="s">
        <v>1708</v>
      </c>
      <c r="J2505" s="99">
        <v>8.0000000000000007E-5</v>
      </c>
      <c r="K2505" t="s">
        <v>2977</v>
      </c>
      <c r="L2505" t="e">
        <v>#N/A</v>
      </c>
      <c r="M2505" t="e">
        <f t="shared" si="39"/>
        <v>#N/A</v>
      </c>
    </row>
    <row r="2506" spans="1:13" x14ac:dyDescent="0.25">
      <c r="A2506">
        <v>3</v>
      </c>
      <c r="B2506" t="s">
        <v>2707</v>
      </c>
      <c r="C2506" t="s">
        <v>2967</v>
      </c>
      <c r="D2506" t="s">
        <v>2975</v>
      </c>
      <c r="E2506" t="s">
        <v>2969</v>
      </c>
      <c r="G2506" t="s">
        <v>2971</v>
      </c>
      <c r="H2506" t="s">
        <v>87</v>
      </c>
      <c r="I2506" t="s">
        <v>1709</v>
      </c>
      <c r="J2506" s="99">
        <v>8.2199999999999999E-3</v>
      </c>
      <c r="K2506" t="s">
        <v>2977</v>
      </c>
      <c r="L2506" t="e">
        <v>#N/A</v>
      </c>
      <c r="M2506" t="e">
        <f t="shared" si="39"/>
        <v>#N/A</v>
      </c>
    </row>
    <row r="2507" spans="1:13" x14ac:dyDescent="0.25">
      <c r="A2507">
        <v>3</v>
      </c>
      <c r="B2507" t="s">
        <v>2707</v>
      </c>
      <c r="C2507" t="s">
        <v>2967</v>
      </c>
      <c r="D2507" t="s">
        <v>2975</v>
      </c>
      <c r="E2507" t="s">
        <v>2969</v>
      </c>
      <c r="G2507" t="s">
        <v>2973</v>
      </c>
      <c r="H2507" t="s">
        <v>87</v>
      </c>
      <c r="I2507" t="s">
        <v>1705</v>
      </c>
      <c r="J2507" s="99">
        <v>0.64875000000000005</v>
      </c>
      <c r="K2507" t="s">
        <v>2978</v>
      </c>
      <c r="L2507" t="e">
        <v>#N/A</v>
      </c>
      <c r="M2507" t="e">
        <f t="shared" si="39"/>
        <v>#N/A</v>
      </c>
    </row>
    <row r="2508" spans="1:13" x14ac:dyDescent="0.25">
      <c r="A2508">
        <v>3</v>
      </c>
      <c r="B2508" t="s">
        <v>2707</v>
      </c>
      <c r="C2508" t="s">
        <v>2967</v>
      </c>
      <c r="D2508" t="s">
        <v>2975</v>
      </c>
      <c r="E2508" t="s">
        <v>2969</v>
      </c>
      <c r="G2508" t="s">
        <v>2973</v>
      </c>
      <c r="H2508" t="s">
        <v>87</v>
      </c>
      <c r="I2508" t="s">
        <v>1707</v>
      </c>
      <c r="J2508" s="99">
        <v>0.64327000000000001</v>
      </c>
      <c r="K2508" t="s">
        <v>2978</v>
      </c>
      <c r="L2508" t="e">
        <v>#N/A</v>
      </c>
      <c r="M2508" t="e">
        <f t="shared" si="39"/>
        <v>#N/A</v>
      </c>
    </row>
    <row r="2509" spans="1:13" x14ac:dyDescent="0.25">
      <c r="A2509">
        <v>3</v>
      </c>
      <c r="B2509" t="s">
        <v>2707</v>
      </c>
      <c r="C2509" t="s">
        <v>2967</v>
      </c>
      <c r="D2509" t="s">
        <v>2975</v>
      </c>
      <c r="E2509" t="s">
        <v>2969</v>
      </c>
      <c r="G2509" t="s">
        <v>2973</v>
      </c>
      <c r="H2509" t="s">
        <v>87</v>
      </c>
      <c r="I2509" t="s">
        <v>1708</v>
      </c>
      <c r="J2509" s="99">
        <v>6.0000000000000002E-5</v>
      </c>
      <c r="K2509" t="s">
        <v>2978</v>
      </c>
      <c r="L2509" t="e">
        <v>#N/A</v>
      </c>
      <c r="M2509" t="e">
        <f t="shared" si="39"/>
        <v>#N/A</v>
      </c>
    </row>
    <row r="2510" spans="1:13" x14ac:dyDescent="0.25">
      <c r="A2510">
        <v>3</v>
      </c>
      <c r="B2510" t="s">
        <v>2707</v>
      </c>
      <c r="C2510" t="s">
        <v>2967</v>
      </c>
      <c r="D2510" t="s">
        <v>2975</v>
      </c>
      <c r="E2510" t="s">
        <v>2969</v>
      </c>
      <c r="G2510" t="s">
        <v>2973</v>
      </c>
      <c r="H2510" t="s">
        <v>87</v>
      </c>
      <c r="I2510" t="s">
        <v>1709</v>
      </c>
      <c r="J2510" s="99">
        <v>5.4200000000000003E-3</v>
      </c>
      <c r="K2510" t="s">
        <v>2978</v>
      </c>
      <c r="L2510" t="e">
        <v>#N/A</v>
      </c>
      <c r="M2510" t="e">
        <f t="shared" si="39"/>
        <v>#N/A</v>
      </c>
    </row>
    <row r="2511" spans="1:13" x14ac:dyDescent="0.25">
      <c r="A2511">
        <v>3</v>
      </c>
      <c r="B2511" t="s">
        <v>2707</v>
      </c>
      <c r="C2511" t="s">
        <v>2979</v>
      </c>
      <c r="D2511" t="s">
        <v>2980</v>
      </c>
      <c r="G2511" t="s">
        <v>2981</v>
      </c>
      <c r="H2511" t="s">
        <v>87</v>
      </c>
      <c r="I2511" t="s">
        <v>1705</v>
      </c>
      <c r="J2511" s="99">
        <v>1.6E-2</v>
      </c>
      <c r="K2511" t="s">
        <v>2982</v>
      </c>
      <c r="L2511" t="e">
        <v>#N/A</v>
      </c>
      <c r="M2511" t="e">
        <f t="shared" si="39"/>
        <v>#N/A</v>
      </c>
    </row>
    <row r="2512" spans="1:13" x14ac:dyDescent="0.25">
      <c r="A2512">
        <v>3</v>
      </c>
      <c r="B2512" t="s">
        <v>2707</v>
      </c>
      <c r="C2512" t="s">
        <v>2979</v>
      </c>
      <c r="D2512" t="s">
        <v>2980</v>
      </c>
      <c r="G2512" t="s">
        <v>2981</v>
      </c>
      <c r="H2512" t="s">
        <v>87</v>
      </c>
      <c r="I2512" t="s">
        <v>1707</v>
      </c>
      <c r="J2512" s="99">
        <v>1.5853308199999999E-2</v>
      </c>
      <c r="K2512" t="s">
        <v>2982</v>
      </c>
      <c r="L2512" t="e">
        <v>#N/A</v>
      </c>
      <c r="M2512" t="e">
        <f t="shared" si="39"/>
        <v>#N/A</v>
      </c>
    </row>
    <row r="2513" spans="1:13" x14ac:dyDescent="0.25">
      <c r="A2513">
        <v>3</v>
      </c>
      <c r="B2513" t="s">
        <v>2707</v>
      </c>
      <c r="C2513" t="s">
        <v>2979</v>
      </c>
      <c r="D2513" t="s">
        <v>2980</v>
      </c>
      <c r="G2513" t="s">
        <v>2981</v>
      </c>
      <c r="H2513" t="s">
        <v>87</v>
      </c>
      <c r="I2513" t="s">
        <v>1708</v>
      </c>
      <c r="J2513" s="99">
        <v>3.9602699999999999E-5</v>
      </c>
      <c r="K2513" t="s">
        <v>2982</v>
      </c>
      <c r="L2513" t="e">
        <v>#N/A</v>
      </c>
      <c r="M2513" t="e">
        <f t="shared" si="39"/>
        <v>#N/A</v>
      </c>
    </row>
    <row r="2514" spans="1:13" x14ac:dyDescent="0.25">
      <c r="A2514">
        <v>3</v>
      </c>
      <c r="B2514" t="s">
        <v>2707</v>
      </c>
      <c r="C2514" t="s">
        <v>2979</v>
      </c>
      <c r="D2514" t="s">
        <v>2980</v>
      </c>
      <c r="G2514" t="s">
        <v>2981</v>
      </c>
      <c r="H2514" t="s">
        <v>87</v>
      </c>
      <c r="I2514" t="s">
        <v>1709</v>
      </c>
      <c r="J2514" s="99">
        <v>1.070891E-4</v>
      </c>
      <c r="K2514" t="s">
        <v>2982</v>
      </c>
      <c r="L2514" t="e">
        <v>#N/A</v>
      </c>
      <c r="M2514" t="e">
        <f t="shared" si="39"/>
        <v>#N/A</v>
      </c>
    </row>
    <row r="2515" spans="1:13" x14ac:dyDescent="0.25">
      <c r="A2515">
        <v>3</v>
      </c>
      <c r="B2515" t="s">
        <v>2707</v>
      </c>
      <c r="C2515" t="s">
        <v>2979</v>
      </c>
      <c r="D2515" t="s">
        <v>2980</v>
      </c>
      <c r="G2515" t="s">
        <v>2983</v>
      </c>
      <c r="H2515" t="s">
        <v>87</v>
      </c>
      <c r="I2515" t="s">
        <v>1705</v>
      </c>
      <c r="J2515" s="99">
        <v>0.03</v>
      </c>
      <c r="K2515" t="s">
        <v>2984</v>
      </c>
      <c r="L2515" t="e">
        <v>#N/A</v>
      </c>
      <c r="M2515" t="e">
        <f t="shared" si="39"/>
        <v>#N/A</v>
      </c>
    </row>
    <row r="2516" spans="1:13" x14ac:dyDescent="0.25">
      <c r="A2516">
        <v>3</v>
      </c>
      <c r="B2516" t="s">
        <v>2707</v>
      </c>
      <c r="C2516" t="s">
        <v>2979</v>
      </c>
      <c r="D2516" t="s">
        <v>2980</v>
      </c>
      <c r="G2516" t="s">
        <v>2983</v>
      </c>
      <c r="H2516" t="s">
        <v>87</v>
      </c>
      <c r="I2516" t="s">
        <v>1707</v>
      </c>
      <c r="J2516" s="99">
        <v>2.9724952900000001E-2</v>
      </c>
      <c r="K2516" t="s">
        <v>2984</v>
      </c>
      <c r="L2516" t="e">
        <v>#N/A</v>
      </c>
      <c r="M2516" t="e">
        <f t="shared" si="39"/>
        <v>#N/A</v>
      </c>
    </row>
    <row r="2517" spans="1:13" x14ac:dyDescent="0.25">
      <c r="A2517">
        <v>3</v>
      </c>
      <c r="B2517" t="s">
        <v>2707</v>
      </c>
      <c r="C2517" t="s">
        <v>2979</v>
      </c>
      <c r="D2517" t="s">
        <v>2980</v>
      </c>
      <c r="G2517" t="s">
        <v>2983</v>
      </c>
      <c r="H2517" t="s">
        <v>87</v>
      </c>
      <c r="I2517" t="s">
        <v>1708</v>
      </c>
      <c r="J2517" s="99">
        <v>7.4255100000000007E-5</v>
      </c>
      <c r="K2517" t="s">
        <v>2984</v>
      </c>
      <c r="L2517" t="e">
        <v>#N/A</v>
      </c>
      <c r="M2517" t="e">
        <f t="shared" si="39"/>
        <v>#N/A</v>
      </c>
    </row>
    <row r="2518" spans="1:13" x14ac:dyDescent="0.25">
      <c r="A2518">
        <v>3</v>
      </c>
      <c r="B2518" t="s">
        <v>2707</v>
      </c>
      <c r="C2518" t="s">
        <v>2979</v>
      </c>
      <c r="D2518" t="s">
        <v>2980</v>
      </c>
      <c r="G2518" t="s">
        <v>2983</v>
      </c>
      <c r="H2518" t="s">
        <v>87</v>
      </c>
      <c r="I2518" t="s">
        <v>1709</v>
      </c>
      <c r="J2518" s="99">
        <v>2.0079200000000001E-4</v>
      </c>
      <c r="K2518" t="s">
        <v>2984</v>
      </c>
      <c r="L2518" t="e">
        <v>#N/A</v>
      </c>
      <c r="M2518" t="e">
        <f t="shared" si="39"/>
        <v>#N/A</v>
      </c>
    </row>
    <row r="2519" spans="1:13" x14ac:dyDescent="0.25">
      <c r="A2519">
        <v>3</v>
      </c>
      <c r="B2519" t="s">
        <v>2707</v>
      </c>
      <c r="C2519" t="s">
        <v>2979</v>
      </c>
      <c r="D2519" t="s">
        <v>2980</v>
      </c>
      <c r="G2519" t="s">
        <v>2985</v>
      </c>
      <c r="H2519" t="s">
        <v>87</v>
      </c>
      <c r="I2519" t="s">
        <v>1705</v>
      </c>
      <c r="J2519" s="99">
        <v>4.5999999999999999E-2</v>
      </c>
      <c r="K2519" t="s">
        <v>2986</v>
      </c>
      <c r="L2519" t="e">
        <v>#N/A</v>
      </c>
      <c r="M2519" t="e">
        <f t="shared" si="39"/>
        <v>#N/A</v>
      </c>
    </row>
    <row r="2520" spans="1:13" x14ac:dyDescent="0.25">
      <c r="A2520">
        <v>3</v>
      </c>
      <c r="B2520" t="s">
        <v>2707</v>
      </c>
      <c r="C2520" t="s">
        <v>2979</v>
      </c>
      <c r="D2520" t="s">
        <v>2980</v>
      </c>
      <c r="G2520" t="s">
        <v>2985</v>
      </c>
      <c r="H2520" t="s">
        <v>87</v>
      </c>
      <c r="I2520" t="s">
        <v>1707</v>
      </c>
      <c r="J2520" s="99">
        <v>4.5578261100000003E-2</v>
      </c>
      <c r="K2520" t="s">
        <v>2986</v>
      </c>
      <c r="L2520" t="e">
        <v>#N/A</v>
      </c>
      <c r="M2520" t="e">
        <f t="shared" si="39"/>
        <v>#N/A</v>
      </c>
    </row>
    <row r="2521" spans="1:13" x14ac:dyDescent="0.25">
      <c r="A2521">
        <v>3</v>
      </c>
      <c r="B2521" t="s">
        <v>2707</v>
      </c>
      <c r="C2521" t="s">
        <v>2979</v>
      </c>
      <c r="D2521" t="s">
        <v>2980</v>
      </c>
      <c r="G2521" t="s">
        <v>2985</v>
      </c>
      <c r="H2521" t="s">
        <v>87</v>
      </c>
      <c r="I2521" t="s">
        <v>1708</v>
      </c>
      <c r="J2521" s="99">
        <v>1.138579E-4</v>
      </c>
      <c r="K2521" t="s">
        <v>2986</v>
      </c>
      <c r="L2521" t="e">
        <v>#N/A</v>
      </c>
      <c r="M2521" t="e">
        <f t="shared" si="39"/>
        <v>#N/A</v>
      </c>
    </row>
    <row r="2522" spans="1:13" x14ac:dyDescent="0.25">
      <c r="A2522">
        <v>3</v>
      </c>
      <c r="B2522" t="s">
        <v>2707</v>
      </c>
      <c r="C2522" t="s">
        <v>2979</v>
      </c>
      <c r="D2522" t="s">
        <v>2980</v>
      </c>
      <c r="G2522" t="s">
        <v>2985</v>
      </c>
      <c r="H2522" t="s">
        <v>87</v>
      </c>
      <c r="I2522" t="s">
        <v>1709</v>
      </c>
      <c r="J2522" s="99">
        <v>3.0788099999999998E-4</v>
      </c>
      <c r="K2522" t="s">
        <v>2986</v>
      </c>
      <c r="L2522" t="e">
        <v>#N/A</v>
      </c>
      <c r="M2522" t="e">
        <f t="shared" si="39"/>
        <v>#N/A</v>
      </c>
    </row>
    <row r="2523" spans="1:13" x14ac:dyDescent="0.25">
      <c r="A2523">
        <v>3</v>
      </c>
      <c r="B2523" t="s">
        <v>2707</v>
      </c>
      <c r="C2523" t="s">
        <v>2987</v>
      </c>
      <c r="D2523" t="s">
        <v>2988</v>
      </c>
      <c r="G2523" t="s">
        <v>2989</v>
      </c>
      <c r="H2523" t="s">
        <v>87</v>
      </c>
      <c r="I2523" t="s">
        <v>1705</v>
      </c>
      <c r="J2523" s="99">
        <v>2.5300000000000001E-3</v>
      </c>
      <c r="K2523" t="s">
        <v>2990</v>
      </c>
      <c r="L2523" t="e">
        <v>#N/A</v>
      </c>
      <c r="M2523" t="e">
        <f t="shared" si="39"/>
        <v>#N/A</v>
      </c>
    </row>
    <row r="2524" spans="1:13" x14ac:dyDescent="0.25">
      <c r="A2524">
        <v>3</v>
      </c>
      <c r="B2524" t="s">
        <v>2707</v>
      </c>
      <c r="C2524" t="s">
        <v>2987</v>
      </c>
      <c r="D2524" t="s">
        <v>2988</v>
      </c>
      <c r="G2524" t="s">
        <v>2989</v>
      </c>
      <c r="H2524" t="s">
        <v>87</v>
      </c>
      <c r="I2524" t="s">
        <v>1707</v>
      </c>
      <c r="J2524" s="99">
        <v>2.5000000000000001E-3</v>
      </c>
      <c r="K2524" t="s">
        <v>2990</v>
      </c>
      <c r="L2524" t="e">
        <v>#N/A</v>
      </c>
      <c r="M2524" t="e">
        <f t="shared" si="39"/>
        <v>#N/A</v>
      </c>
    </row>
    <row r="2525" spans="1:13" x14ac:dyDescent="0.25">
      <c r="A2525">
        <v>3</v>
      </c>
      <c r="B2525" t="s">
        <v>2707</v>
      </c>
      <c r="C2525" t="s">
        <v>2987</v>
      </c>
      <c r="D2525" t="s">
        <v>2988</v>
      </c>
      <c r="G2525" t="s">
        <v>2989</v>
      </c>
      <c r="H2525" t="s">
        <v>87</v>
      </c>
      <c r="I2525" t="s">
        <v>1708</v>
      </c>
      <c r="J2525" s="99">
        <v>1.1200000000000001E-6</v>
      </c>
      <c r="K2525" t="s">
        <v>2990</v>
      </c>
      <c r="L2525" t="e">
        <v>#N/A</v>
      </c>
      <c r="M2525" t="e">
        <f t="shared" si="39"/>
        <v>#N/A</v>
      </c>
    </row>
    <row r="2526" spans="1:13" x14ac:dyDescent="0.25">
      <c r="A2526">
        <v>3</v>
      </c>
      <c r="B2526" t="s">
        <v>2707</v>
      </c>
      <c r="C2526" t="s">
        <v>2987</v>
      </c>
      <c r="D2526" t="s">
        <v>2988</v>
      </c>
      <c r="G2526" t="s">
        <v>2989</v>
      </c>
      <c r="H2526" t="s">
        <v>87</v>
      </c>
      <c r="I2526" t="s">
        <v>1709</v>
      </c>
      <c r="J2526" s="99">
        <v>3.0000000000000001E-5</v>
      </c>
      <c r="K2526" t="s">
        <v>2990</v>
      </c>
      <c r="L2526" t="e">
        <v>#N/A</v>
      </c>
      <c r="M2526" t="e">
        <f t="shared" si="39"/>
        <v>#N/A</v>
      </c>
    </row>
    <row r="2527" spans="1:13" x14ac:dyDescent="0.25">
      <c r="A2527">
        <v>3</v>
      </c>
      <c r="B2527" t="s">
        <v>2707</v>
      </c>
      <c r="C2527" t="s">
        <v>2987</v>
      </c>
      <c r="D2527" t="s">
        <v>2988</v>
      </c>
      <c r="G2527" t="s">
        <v>2991</v>
      </c>
      <c r="H2527" t="s">
        <v>87</v>
      </c>
      <c r="I2527" t="s">
        <v>1705</v>
      </c>
      <c r="J2527" s="99">
        <v>3.0400000000000002E-3</v>
      </c>
      <c r="K2527" t="s">
        <v>2992</v>
      </c>
      <c r="L2527" t="e">
        <v>#N/A</v>
      </c>
      <c r="M2527" t="e">
        <f t="shared" si="39"/>
        <v>#N/A</v>
      </c>
    </row>
    <row r="2528" spans="1:13" x14ac:dyDescent="0.25">
      <c r="A2528">
        <v>3</v>
      </c>
      <c r="B2528" t="s">
        <v>2707</v>
      </c>
      <c r="C2528" t="s">
        <v>2987</v>
      </c>
      <c r="D2528" t="s">
        <v>2988</v>
      </c>
      <c r="G2528" t="s">
        <v>2991</v>
      </c>
      <c r="H2528" t="s">
        <v>87</v>
      </c>
      <c r="I2528" t="s">
        <v>1707</v>
      </c>
      <c r="J2528" s="99">
        <v>3.0000000000000001E-3</v>
      </c>
      <c r="K2528" t="s">
        <v>2992</v>
      </c>
      <c r="L2528" t="e">
        <v>#N/A</v>
      </c>
      <c r="M2528" t="e">
        <f t="shared" si="39"/>
        <v>#N/A</v>
      </c>
    </row>
    <row r="2529" spans="1:13" x14ac:dyDescent="0.25">
      <c r="A2529">
        <v>3</v>
      </c>
      <c r="B2529" t="s">
        <v>2707</v>
      </c>
      <c r="C2529" t="s">
        <v>2987</v>
      </c>
      <c r="D2529" t="s">
        <v>2988</v>
      </c>
      <c r="G2529" t="s">
        <v>2991</v>
      </c>
      <c r="H2529" t="s">
        <v>87</v>
      </c>
      <c r="I2529" t="s">
        <v>1708</v>
      </c>
      <c r="J2529" s="99">
        <v>1.1200000000000001E-6</v>
      </c>
      <c r="K2529" t="s">
        <v>2992</v>
      </c>
      <c r="L2529" t="e">
        <v>#N/A</v>
      </c>
      <c r="M2529" t="e">
        <f t="shared" si="39"/>
        <v>#N/A</v>
      </c>
    </row>
    <row r="2530" spans="1:13" x14ac:dyDescent="0.25">
      <c r="A2530">
        <v>3</v>
      </c>
      <c r="B2530" t="s">
        <v>2707</v>
      </c>
      <c r="C2530" t="s">
        <v>2987</v>
      </c>
      <c r="D2530" t="s">
        <v>2988</v>
      </c>
      <c r="G2530" t="s">
        <v>2991</v>
      </c>
      <c r="H2530" t="s">
        <v>87</v>
      </c>
      <c r="I2530" t="s">
        <v>1709</v>
      </c>
      <c r="J2530" s="99">
        <v>4.0000000000000003E-5</v>
      </c>
      <c r="K2530" t="s">
        <v>2992</v>
      </c>
      <c r="L2530" t="e">
        <v>#N/A</v>
      </c>
      <c r="M2530" t="e">
        <f t="shared" si="39"/>
        <v>#N/A</v>
      </c>
    </row>
    <row r="2531" spans="1:13" x14ac:dyDescent="0.25">
      <c r="A2531">
        <v>3</v>
      </c>
      <c r="B2531" t="s">
        <v>2707</v>
      </c>
      <c r="C2531" t="s">
        <v>2987</v>
      </c>
      <c r="D2531" t="s">
        <v>2988</v>
      </c>
      <c r="G2531" t="s">
        <v>2993</v>
      </c>
      <c r="H2531" t="s">
        <v>87</v>
      </c>
      <c r="I2531" t="s">
        <v>1705</v>
      </c>
      <c r="J2531" s="99">
        <v>4.15E-3</v>
      </c>
      <c r="K2531" t="s">
        <v>2994</v>
      </c>
      <c r="L2531" t="e">
        <v>#N/A</v>
      </c>
      <c r="M2531" t="e">
        <f t="shared" si="39"/>
        <v>#N/A</v>
      </c>
    </row>
    <row r="2532" spans="1:13" x14ac:dyDescent="0.25">
      <c r="A2532">
        <v>3</v>
      </c>
      <c r="B2532" t="s">
        <v>2707</v>
      </c>
      <c r="C2532" t="s">
        <v>2987</v>
      </c>
      <c r="D2532" t="s">
        <v>2988</v>
      </c>
      <c r="G2532" t="s">
        <v>2993</v>
      </c>
      <c r="H2532" t="s">
        <v>87</v>
      </c>
      <c r="I2532" t="s">
        <v>1707</v>
      </c>
      <c r="J2532" s="99">
        <v>4.1000000000000003E-3</v>
      </c>
      <c r="K2532" t="s">
        <v>2994</v>
      </c>
      <c r="L2532" t="e">
        <v>#N/A</v>
      </c>
      <c r="M2532" t="e">
        <f t="shared" si="39"/>
        <v>#N/A</v>
      </c>
    </row>
    <row r="2533" spans="1:13" x14ac:dyDescent="0.25">
      <c r="A2533">
        <v>3</v>
      </c>
      <c r="B2533" t="s">
        <v>2707</v>
      </c>
      <c r="C2533" t="s">
        <v>2987</v>
      </c>
      <c r="D2533" t="s">
        <v>2988</v>
      </c>
      <c r="G2533" t="s">
        <v>2993</v>
      </c>
      <c r="H2533" t="s">
        <v>87</v>
      </c>
      <c r="I2533" t="s">
        <v>1708</v>
      </c>
      <c r="J2533" s="99">
        <v>1.1200000000000001E-6</v>
      </c>
      <c r="K2533" t="s">
        <v>2994</v>
      </c>
      <c r="L2533" t="e">
        <v>#N/A</v>
      </c>
      <c r="M2533" t="e">
        <f t="shared" si="39"/>
        <v>#N/A</v>
      </c>
    </row>
    <row r="2534" spans="1:13" x14ac:dyDescent="0.25">
      <c r="A2534">
        <v>3</v>
      </c>
      <c r="B2534" t="s">
        <v>2707</v>
      </c>
      <c r="C2534" t="s">
        <v>2987</v>
      </c>
      <c r="D2534" t="s">
        <v>2988</v>
      </c>
      <c r="G2534" t="s">
        <v>2993</v>
      </c>
      <c r="H2534" t="s">
        <v>87</v>
      </c>
      <c r="I2534" t="s">
        <v>1709</v>
      </c>
      <c r="J2534" s="99">
        <v>5.0000000000000002E-5</v>
      </c>
      <c r="K2534" t="s">
        <v>2994</v>
      </c>
      <c r="L2534" t="e">
        <v>#N/A</v>
      </c>
      <c r="M2534" t="e">
        <f t="shared" si="39"/>
        <v>#N/A</v>
      </c>
    </row>
    <row r="2535" spans="1:13" x14ac:dyDescent="0.25">
      <c r="A2535">
        <v>3</v>
      </c>
      <c r="B2535" t="s">
        <v>2707</v>
      </c>
      <c r="C2535" t="s">
        <v>2987</v>
      </c>
      <c r="D2535" t="s">
        <v>2988</v>
      </c>
      <c r="G2535" t="s">
        <v>2995</v>
      </c>
      <c r="H2535" t="s">
        <v>87</v>
      </c>
      <c r="I2535" t="s">
        <v>1705</v>
      </c>
      <c r="J2535" s="99">
        <v>5.77E-3</v>
      </c>
      <c r="K2535" t="s">
        <v>2996</v>
      </c>
      <c r="L2535" t="e">
        <v>#N/A</v>
      </c>
      <c r="M2535" t="e">
        <f t="shared" si="39"/>
        <v>#N/A</v>
      </c>
    </row>
    <row r="2536" spans="1:13" x14ac:dyDescent="0.25">
      <c r="A2536">
        <v>3</v>
      </c>
      <c r="B2536" t="s">
        <v>2707</v>
      </c>
      <c r="C2536" t="s">
        <v>2987</v>
      </c>
      <c r="D2536" t="s">
        <v>2988</v>
      </c>
      <c r="G2536" t="s">
        <v>2995</v>
      </c>
      <c r="H2536" t="s">
        <v>87</v>
      </c>
      <c r="I2536" t="s">
        <v>1707</v>
      </c>
      <c r="J2536" s="99">
        <v>5.7000000000000002E-3</v>
      </c>
      <c r="K2536" t="s">
        <v>2996</v>
      </c>
      <c r="L2536" t="e">
        <v>#N/A</v>
      </c>
      <c r="M2536" t="e">
        <f t="shared" si="39"/>
        <v>#N/A</v>
      </c>
    </row>
    <row r="2537" spans="1:13" x14ac:dyDescent="0.25">
      <c r="A2537">
        <v>3</v>
      </c>
      <c r="B2537" t="s">
        <v>2707</v>
      </c>
      <c r="C2537" t="s">
        <v>2987</v>
      </c>
      <c r="D2537" t="s">
        <v>2988</v>
      </c>
      <c r="G2537" t="s">
        <v>2995</v>
      </c>
      <c r="H2537" t="s">
        <v>87</v>
      </c>
      <c r="I2537" t="s">
        <v>1708</v>
      </c>
      <c r="J2537" s="99">
        <v>2.2400000000000002E-6</v>
      </c>
      <c r="K2537" t="s">
        <v>2996</v>
      </c>
      <c r="L2537" t="e">
        <v>#N/A</v>
      </c>
      <c r="M2537" t="e">
        <f t="shared" si="39"/>
        <v>#N/A</v>
      </c>
    </row>
    <row r="2538" spans="1:13" x14ac:dyDescent="0.25">
      <c r="A2538">
        <v>3</v>
      </c>
      <c r="B2538" t="s">
        <v>2707</v>
      </c>
      <c r="C2538" t="s">
        <v>2987</v>
      </c>
      <c r="D2538" t="s">
        <v>2988</v>
      </c>
      <c r="G2538" t="s">
        <v>2995</v>
      </c>
      <c r="H2538" t="s">
        <v>87</v>
      </c>
      <c r="I2538" t="s">
        <v>1709</v>
      </c>
      <c r="J2538" s="99">
        <v>6.9999999999999994E-5</v>
      </c>
      <c r="K2538" t="s">
        <v>2996</v>
      </c>
      <c r="L2538" t="e">
        <v>#N/A</v>
      </c>
      <c r="M2538" t="e">
        <f t="shared" si="39"/>
        <v>#N/A</v>
      </c>
    </row>
    <row r="2539" spans="1:13" x14ac:dyDescent="0.25">
      <c r="A2539">
        <v>3</v>
      </c>
      <c r="B2539" t="s">
        <v>2707</v>
      </c>
      <c r="C2539" t="s">
        <v>2987</v>
      </c>
      <c r="D2539" t="s">
        <v>2988</v>
      </c>
      <c r="G2539" t="s">
        <v>2997</v>
      </c>
      <c r="H2539" t="s">
        <v>87</v>
      </c>
      <c r="I2539" t="s">
        <v>1705</v>
      </c>
      <c r="J2539" s="99">
        <v>8.0000000000000002E-3</v>
      </c>
      <c r="K2539" t="s">
        <v>2998</v>
      </c>
      <c r="L2539" t="e">
        <v>#N/A</v>
      </c>
      <c r="M2539" t="e">
        <f t="shared" si="39"/>
        <v>#N/A</v>
      </c>
    </row>
    <row r="2540" spans="1:13" x14ac:dyDescent="0.25">
      <c r="A2540">
        <v>3</v>
      </c>
      <c r="B2540" t="s">
        <v>2707</v>
      </c>
      <c r="C2540" t="s">
        <v>2987</v>
      </c>
      <c r="D2540" t="s">
        <v>2988</v>
      </c>
      <c r="G2540" t="s">
        <v>2997</v>
      </c>
      <c r="H2540" t="s">
        <v>87</v>
      </c>
      <c r="I2540" t="s">
        <v>1707</v>
      </c>
      <c r="J2540" s="99">
        <v>7.9000000000000008E-3</v>
      </c>
      <c r="K2540" t="s">
        <v>2998</v>
      </c>
      <c r="L2540" t="e">
        <v>#N/A</v>
      </c>
      <c r="M2540" t="e">
        <f t="shared" si="39"/>
        <v>#N/A</v>
      </c>
    </row>
    <row r="2541" spans="1:13" x14ac:dyDescent="0.25">
      <c r="A2541">
        <v>3</v>
      </c>
      <c r="B2541" t="s">
        <v>2707</v>
      </c>
      <c r="C2541" t="s">
        <v>2987</v>
      </c>
      <c r="D2541" t="s">
        <v>2988</v>
      </c>
      <c r="G2541" t="s">
        <v>2997</v>
      </c>
      <c r="H2541" t="s">
        <v>87</v>
      </c>
      <c r="I2541" t="s">
        <v>1708</v>
      </c>
      <c r="J2541" s="99">
        <v>2.2400000000000002E-6</v>
      </c>
      <c r="K2541" t="s">
        <v>2998</v>
      </c>
      <c r="L2541" t="e">
        <v>#N/A</v>
      </c>
      <c r="M2541" t="e">
        <f t="shared" si="39"/>
        <v>#N/A</v>
      </c>
    </row>
    <row r="2542" spans="1:13" x14ac:dyDescent="0.25">
      <c r="A2542">
        <v>3</v>
      </c>
      <c r="B2542" t="s">
        <v>2707</v>
      </c>
      <c r="C2542" t="s">
        <v>2987</v>
      </c>
      <c r="D2542" t="s">
        <v>2988</v>
      </c>
      <c r="G2542" t="s">
        <v>2997</v>
      </c>
      <c r="H2542" t="s">
        <v>87</v>
      </c>
      <c r="I2542" t="s">
        <v>1709</v>
      </c>
      <c r="J2542" s="99">
        <v>1E-4</v>
      </c>
      <c r="K2542" t="s">
        <v>2998</v>
      </c>
      <c r="L2542" t="e">
        <v>#N/A</v>
      </c>
      <c r="M2542" t="e">
        <f t="shared" si="39"/>
        <v>#N/A</v>
      </c>
    </row>
    <row r="2543" spans="1:13" x14ac:dyDescent="0.25">
      <c r="A2543">
        <v>3</v>
      </c>
      <c r="B2543" t="s">
        <v>2707</v>
      </c>
      <c r="C2543" t="s">
        <v>2987</v>
      </c>
      <c r="D2543" t="s">
        <v>2988</v>
      </c>
      <c r="G2543" t="s">
        <v>2999</v>
      </c>
      <c r="H2543" t="s">
        <v>87</v>
      </c>
      <c r="I2543" t="s">
        <v>1705</v>
      </c>
      <c r="J2543" s="99">
        <v>2.9559999999999999E-2</v>
      </c>
      <c r="K2543" t="s">
        <v>3000</v>
      </c>
      <c r="L2543" t="e">
        <v>#N/A</v>
      </c>
      <c r="M2543" t="e">
        <f t="shared" si="39"/>
        <v>#N/A</v>
      </c>
    </row>
    <row r="2544" spans="1:13" x14ac:dyDescent="0.25">
      <c r="A2544">
        <v>3</v>
      </c>
      <c r="B2544" t="s">
        <v>2707</v>
      </c>
      <c r="C2544" t="s">
        <v>2987</v>
      </c>
      <c r="D2544" t="s">
        <v>2988</v>
      </c>
      <c r="G2544" t="s">
        <v>2999</v>
      </c>
      <c r="H2544" t="s">
        <v>87</v>
      </c>
      <c r="I2544" t="s">
        <v>1707</v>
      </c>
      <c r="J2544" s="99">
        <v>2.92E-2</v>
      </c>
      <c r="K2544" t="s">
        <v>3000</v>
      </c>
      <c r="L2544" t="e">
        <v>#N/A</v>
      </c>
      <c r="M2544" t="e">
        <f t="shared" si="39"/>
        <v>#N/A</v>
      </c>
    </row>
    <row r="2545" spans="1:13" x14ac:dyDescent="0.25">
      <c r="A2545">
        <v>3</v>
      </c>
      <c r="B2545" t="s">
        <v>2707</v>
      </c>
      <c r="C2545" t="s">
        <v>2987</v>
      </c>
      <c r="D2545" t="s">
        <v>2988</v>
      </c>
      <c r="G2545" t="s">
        <v>2999</v>
      </c>
      <c r="H2545" t="s">
        <v>87</v>
      </c>
      <c r="I2545" t="s">
        <v>1708</v>
      </c>
      <c r="J2545" s="99">
        <v>1.0000000000000001E-5</v>
      </c>
      <c r="K2545" t="s">
        <v>3000</v>
      </c>
      <c r="L2545" t="e">
        <v>#N/A</v>
      </c>
      <c r="M2545" t="e">
        <f t="shared" si="39"/>
        <v>#N/A</v>
      </c>
    </row>
    <row r="2546" spans="1:13" x14ac:dyDescent="0.25">
      <c r="A2546">
        <v>3</v>
      </c>
      <c r="B2546" t="s">
        <v>2707</v>
      </c>
      <c r="C2546" t="s">
        <v>2987</v>
      </c>
      <c r="D2546" t="s">
        <v>2988</v>
      </c>
      <c r="G2546" t="s">
        <v>2999</v>
      </c>
      <c r="H2546" t="s">
        <v>87</v>
      </c>
      <c r="I2546" t="s">
        <v>1709</v>
      </c>
      <c r="J2546" s="99">
        <v>3.5E-4</v>
      </c>
      <c r="K2546" t="s">
        <v>3000</v>
      </c>
      <c r="L2546" t="e">
        <v>#N/A</v>
      </c>
      <c r="M2546" t="e">
        <f t="shared" si="39"/>
        <v>#N/A</v>
      </c>
    </row>
    <row r="2547" spans="1:13" x14ac:dyDescent="0.25">
      <c r="A2547">
        <v>3</v>
      </c>
      <c r="B2547" t="s">
        <v>2707</v>
      </c>
      <c r="C2547" t="s">
        <v>2987</v>
      </c>
      <c r="D2547" t="s">
        <v>2988</v>
      </c>
      <c r="G2547" t="s">
        <v>3001</v>
      </c>
      <c r="H2547" t="s">
        <v>87</v>
      </c>
      <c r="I2547" t="s">
        <v>1705</v>
      </c>
      <c r="J2547" s="99">
        <v>3.5300000000000002E-3</v>
      </c>
      <c r="K2547" t="s">
        <v>3002</v>
      </c>
      <c r="L2547" t="e">
        <v>#N/A</v>
      </c>
      <c r="M2547" t="e">
        <f t="shared" si="39"/>
        <v>#N/A</v>
      </c>
    </row>
    <row r="2548" spans="1:13" x14ac:dyDescent="0.25">
      <c r="A2548">
        <v>3</v>
      </c>
      <c r="B2548" t="s">
        <v>2707</v>
      </c>
      <c r="C2548" t="s">
        <v>2987</v>
      </c>
      <c r="D2548" t="s">
        <v>2988</v>
      </c>
      <c r="G2548" t="s">
        <v>3001</v>
      </c>
      <c r="H2548" t="s">
        <v>87</v>
      </c>
      <c r="I2548" t="s">
        <v>1707</v>
      </c>
      <c r="J2548" s="99">
        <v>3.49E-3</v>
      </c>
      <c r="K2548" t="s">
        <v>3002</v>
      </c>
      <c r="L2548" t="e">
        <v>#N/A</v>
      </c>
      <c r="M2548" t="e">
        <f t="shared" si="39"/>
        <v>#N/A</v>
      </c>
    </row>
    <row r="2549" spans="1:13" x14ac:dyDescent="0.25">
      <c r="A2549">
        <v>3</v>
      </c>
      <c r="B2549" t="s">
        <v>2707</v>
      </c>
      <c r="C2549" t="s">
        <v>2987</v>
      </c>
      <c r="D2549" t="s">
        <v>2988</v>
      </c>
      <c r="G2549" t="s">
        <v>3001</v>
      </c>
      <c r="H2549" t="s">
        <v>87</v>
      </c>
      <c r="I2549" t="s">
        <v>1708</v>
      </c>
      <c r="J2549" s="99">
        <v>1.1200000000000001E-6</v>
      </c>
      <c r="K2549" t="s">
        <v>3002</v>
      </c>
      <c r="L2549" t="e">
        <v>#N/A</v>
      </c>
      <c r="M2549" t="e">
        <f t="shared" si="39"/>
        <v>#N/A</v>
      </c>
    </row>
    <row r="2550" spans="1:13" x14ac:dyDescent="0.25">
      <c r="A2550">
        <v>3</v>
      </c>
      <c r="B2550" t="s">
        <v>2707</v>
      </c>
      <c r="C2550" t="s">
        <v>2987</v>
      </c>
      <c r="D2550" t="s">
        <v>2988</v>
      </c>
      <c r="G2550" t="s">
        <v>3001</v>
      </c>
      <c r="H2550" t="s">
        <v>87</v>
      </c>
      <c r="I2550" t="s">
        <v>1709</v>
      </c>
      <c r="J2550" s="99">
        <v>4.0000000000000003E-5</v>
      </c>
      <c r="K2550" t="s">
        <v>3002</v>
      </c>
      <c r="L2550" t="e">
        <v>#N/A</v>
      </c>
      <c r="M2550" t="e">
        <f t="shared" si="39"/>
        <v>#N/A</v>
      </c>
    </row>
    <row r="2551" spans="1:13" x14ac:dyDescent="0.25">
      <c r="A2551">
        <v>3</v>
      </c>
      <c r="B2551" t="s">
        <v>2707</v>
      </c>
      <c r="C2551" t="s">
        <v>2987</v>
      </c>
      <c r="D2551" t="s">
        <v>3003</v>
      </c>
      <c r="G2551" t="s">
        <v>3004</v>
      </c>
      <c r="H2551" t="s">
        <v>87</v>
      </c>
      <c r="I2551" t="s">
        <v>1705</v>
      </c>
      <c r="J2551" s="99">
        <v>1.204E-2</v>
      </c>
      <c r="K2551" t="s">
        <v>3005</v>
      </c>
      <c r="L2551" t="e">
        <v>#N/A</v>
      </c>
      <c r="M2551" t="e">
        <f t="shared" si="39"/>
        <v>#N/A</v>
      </c>
    </row>
    <row r="2552" spans="1:13" x14ac:dyDescent="0.25">
      <c r="A2552">
        <v>3</v>
      </c>
      <c r="B2552" t="s">
        <v>2707</v>
      </c>
      <c r="C2552" t="s">
        <v>2987</v>
      </c>
      <c r="D2552" t="s">
        <v>3003</v>
      </c>
      <c r="G2552" t="s">
        <v>3004</v>
      </c>
      <c r="H2552" t="s">
        <v>87</v>
      </c>
      <c r="I2552" t="s">
        <v>1707</v>
      </c>
      <c r="J2552" s="99">
        <v>1.1900000000000001E-2</v>
      </c>
      <c r="K2552" t="s">
        <v>3005</v>
      </c>
      <c r="L2552" t="e">
        <v>#N/A</v>
      </c>
      <c r="M2552" t="e">
        <f t="shared" si="39"/>
        <v>#N/A</v>
      </c>
    </row>
    <row r="2553" spans="1:13" x14ac:dyDescent="0.25">
      <c r="A2553">
        <v>3</v>
      </c>
      <c r="B2553" t="s">
        <v>2707</v>
      </c>
      <c r="C2553" t="s">
        <v>2987</v>
      </c>
      <c r="D2553" t="s">
        <v>3003</v>
      </c>
      <c r="G2553" t="s">
        <v>3004</v>
      </c>
      <c r="H2553" t="s">
        <v>87</v>
      </c>
      <c r="I2553" t="s">
        <v>1708</v>
      </c>
      <c r="J2553" s="99">
        <v>4.4800000000000003E-6</v>
      </c>
      <c r="K2553" t="s">
        <v>3005</v>
      </c>
      <c r="L2553" t="e">
        <v>#N/A</v>
      </c>
      <c r="M2553" t="e">
        <f t="shared" si="39"/>
        <v>#N/A</v>
      </c>
    </row>
    <row r="2554" spans="1:13" x14ac:dyDescent="0.25">
      <c r="A2554">
        <v>3</v>
      </c>
      <c r="B2554" t="s">
        <v>2707</v>
      </c>
      <c r="C2554" t="s">
        <v>2987</v>
      </c>
      <c r="D2554" t="s">
        <v>3003</v>
      </c>
      <c r="G2554" t="s">
        <v>3004</v>
      </c>
      <c r="H2554" t="s">
        <v>87</v>
      </c>
      <c r="I2554" t="s">
        <v>1709</v>
      </c>
      <c r="J2554" s="99">
        <v>1.3999999999999999E-4</v>
      </c>
      <c r="K2554" t="s">
        <v>3005</v>
      </c>
      <c r="L2554" t="e">
        <v>#N/A</v>
      </c>
      <c r="M2554" t="e">
        <f t="shared" si="39"/>
        <v>#N/A</v>
      </c>
    </row>
    <row r="2555" spans="1:13" x14ac:dyDescent="0.25">
      <c r="A2555">
        <v>3</v>
      </c>
      <c r="B2555" t="s">
        <v>2707</v>
      </c>
      <c r="C2555" t="s">
        <v>2987</v>
      </c>
      <c r="D2555" t="s">
        <v>3003</v>
      </c>
      <c r="G2555" t="s">
        <v>3006</v>
      </c>
      <c r="H2555" t="s">
        <v>87</v>
      </c>
      <c r="I2555" t="s">
        <v>1705</v>
      </c>
      <c r="J2555" s="99">
        <v>1.6E-2</v>
      </c>
      <c r="K2555" t="s">
        <v>3007</v>
      </c>
      <c r="L2555" t="e">
        <v>#N/A</v>
      </c>
      <c r="M2555" t="e">
        <f t="shared" si="39"/>
        <v>#N/A</v>
      </c>
    </row>
    <row r="2556" spans="1:13" x14ac:dyDescent="0.25">
      <c r="A2556">
        <v>3</v>
      </c>
      <c r="B2556" t="s">
        <v>2707</v>
      </c>
      <c r="C2556" t="s">
        <v>2987</v>
      </c>
      <c r="D2556" t="s">
        <v>3003</v>
      </c>
      <c r="G2556" t="s">
        <v>3006</v>
      </c>
      <c r="H2556" t="s">
        <v>87</v>
      </c>
      <c r="I2556" t="s">
        <v>1707</v>
      </c>
      <c r="J2556" s="99">
        <v>1.5800000000000002E-2</v>
      </c>
      <c r="K2556" t="s">
        <v>3007</v>
      </c>
      <c r="L2556" t="e">
        <v>#N/A</v>
      </c>
      <c r="M2556" t="e">
        <f t="shared" si="39"/>
        <v>#N/A</v>
      </c>
    </row>
    <row r="2557" spans="1:13" x14ac:dyDescent="0.25">
      <c r="A2557">
        <v>3</v>
      </c>
      <c r="B2557" t="s">
        <v>2707</v>
      </c>
      <c r="C2557" t="s">
        <v>2987</v>
      </c>
      <c r="D2557" t="s">
        <v>3003</v>
      </c>
      <c r="G2557" t="s">
        <v>3006</v>
      </c>
      <c r="H2557" t="s">
        <v>87</v>
      </c>
      <c r="I2557" t="s">
        <v>1708</v>
      </c>
      <c r="J2557" s="99">
        <v>1.0000000000000001E-5</v>
      </c>
      <c r="K2557" t="s">
        <v>3007</v>
      </c>
      <c r="L2557" t="e">
        <v>#N/A</v>
      </c>
      <c r="M2557" t="e">
        <f t="shared" si="39"/>
        <v>#N/A</v>
      </c>
    </row>
    <row r="2558" spans="1:13" x14ac:dyDescent="0.25">
      <c r="A2558">
        <v>3</v>
      </c>
      <c r="B2558" t="s">
        <v>2707</v>
      </c>
      <c r="C2558" t="s">
        <v>2987</v>
      </c>
      <c r="D2558" t="s">
        <v>3003</v>
      </c>
      <c r="G2558" t="s">
        <v>3006</v>
      </c>
      <c r="H2558" t="s">
        <v>87</v>
      </c>
      <c r="I2558" t="s">
        <v>1709</v>
      </c>
      <c r="J2558" s="99">
        <v>1.9000000000000001E-4</v>
      </c>
      <c r="K2558" t="s">
        <v>3007</v>
      </c>
      <c r="L2558" t="e">
        <v>#N/A</v>
      </c>
      <c r="M2558" t="e">
        <f t="shared" si="39"/>
        <v>#N/A</v>
      </c>
    </row>
    <row r="2559" spans="1:13" x14ac:dyDescent="0.25">
      <c r="A2559">
        <v>3</v>
      </c>
      <c r="B2559" t="s">
        <v>2707</v>
      </c>
      <c r="C2559" t="s">
        <v>2987</v>
      </c>
      <c r="D2559" t="s">
        <v>3003</v>
      </c>
      <c r="G2559" t="s">
        <v>3008</v>
      </c>
      <c r="H2559" t="s">
        <v>87</v>
      </c>
      <c r="I2559" t="s">
        <v>1705</v>
      </c>
      <c r="J2559" s="99">
        <v>1.4069999999999999E-2</v>
      </c>
      <c r="K2559" t="s">
        <v>3009</v>
      </c>
      <c r="L2559" t="e">
        <v>#N/A</v>
      </c>
      <c r="M2559" t="e">
        <f t="shared" si="39"/>
        <v>#N/A</v>
      </c>
    </row>
    <row r="2560" spans="1:13" x14ac:dyDescent="0.25">
      <c r="A2560">
        <v>3</v>
      </c>
      <c r="B2560" t="s">
        <v>2707</v>
      </c>
      <c r="C2560" t="s">
        <v>2987</v>
      </c>
      <c r="D2560" t="s">
        <v>3003</v>
      </c>
      <c r="G2560" t="s">
        <v>3008</v>
      </c>
      <c r="H2560" t="s">
        <v>87</v>
      </c>
      <c r="I2560" t="s">
        <v>1707</v>
      </c>
      <c r="J2560" s="99">
        <v>1.3899999999999999E-2</v>
      </c>
      <c r="K2560" t="s">
        <v>3009</v>
      </c>
      <c r="L2560" t="e">
        <v>#N/A</v>
      </c>
      <c r="M2560" t="e">
        <f t="shared" si="39"/>
        <v>#N/A</v>
      </c>
    </row>
    <row r="2561" spans="1:13" x14ac:dyDescent="0.25">
      <c r="A2561">
        <v>3</v>
      </c>
      <c r="B2561" t="s">
        <v>2707</v>
      </c>
      <c r="C2561" t="s">
        <v>2987</v>
      </c>
      <c r="D2561" t="s">
        <v>3003</v>
      </c>
      <c r="G2561" t="s">
        <v>3008</v>
      </c>
      <c r="H2561" t="s">
        <v>87</v>
      </c>
      <c r="I2561" t="s">
        <v>1708</v>
      </c>
      <c r="J2561" s="99">
        <v>4.4800000000000003E-6</v>
      </c>
      <c r="K2561" t="s">
        <v>3009</v>
      </c>
      <c r="L2561" t="e">
        <v>#N/A</v>
      </c>
      <c r="M2561" t="e">
        <f t="shared" si="39"/>
        <v>#N/A</v>
      </c>
    </row>
    <row r="2562" spans="1:13" x14ac:dyDescent="0.25">
      <c r="A2562">
        <v>3</v>
      </c>
      <c r="B2562" t="s">
        <v>2707</v>
      </c>
      <c r="C2562" t="s">
        <v>2987</v>
      </c>
      <c r="D2562" t="s">
        <v>3003</v>
      </c>
      <c r="G2562" t="s">
        <v>3008</v>
      </c>
      <c r="H2562" t="s">
        <v>87</v>
      </c>
      <c r="I2562" t="s">
        <v>1709</v>
      </c>
      <c r="J2562" s="99">
        <v>1.7000000000000001E-4</v>
      </c>
      <c r="K2562" t="s">
        <v>3009</v>
      </c>
      <c r="L2562" t="e">
        <v>#N/A</v>
      </c>
      <c r="M2562" t="e">
        <f t="shared" si="39"/>
        <v>#N/A</v>
      </c>
    </row>
    <row r="2563" spans="1:13" x14ac:dyDescent="0.25">
      <c r="A2563">
        <v>3</v>
      </c>
      <c r="B2563" t="s">
        <v>2707</v>
      </c>
      <c r="C2563" t="s">
        <v>2987</v>
      </c>
      <c r="D2563" t="s">
        <v>3003</v>
      </c>
      <c r="G2563" t="s">
        <v>3010</v>
      </c>
      <c r="H2563" t="s">
        <v>87</v>
      </c>
      <c r="I2563" t="s">
        <v>1705</v>
      </c>
      <c r="J2563" s="99">
        <v>1.1129999999999999E-2</v>
      </c>
      <c r="K2563" t="s">
        <v>3011</v>
      </c>
      <c r="L2563" t="e">
        <v>#N/A</v>
      </c>
      <c r="M2563" t="e">
        <f t="shared" ref="M2563:M2626" si="40">I2563&amp;L2563</f>
        <v>#N/A</v>
      </c>
    </row>
    <row r="2564" spans="1:13" x14ac:dyDescent="0.25">
      <c r="A2564">
        <v>3</v>
      </c>
      <c r="B2564" t="s">
        <v>2707</v>
      </c>
      <c r="C2564" t="s">
        <v>2987</v>
      </c>
      <c r="D2564" t="s">
        <v>3003</v>
      </c>
      <c r="G2564" t="s">
        <v>3010</v>
      </c>
      <c r="H2564" t="s">
        <v>87</v>
      </c>
      <c r="I2564" t="s">
        <v>1707</v>
      </c>
      <c r="J2564" s="99">
        <v>1.0999999999999999E-2</v>
      </c>
      <c r="K2564" t="s">
        <v>3011</v>
      </c>
      <c r="L2564" t="e">
        <v>#N/A</v>
      </c>
      <c r="M2564" t="e">
        <f t="shared" si="40"/>
        <v>#N/A</v>
      </c>
    </row>
    <row r="2565" spans="1:13" x14ac:dyDescent="0.25">
      <c r="A2565">
        <v>3</v>
      </c>
      <c r="B2565" t="s">
        <v>2707</v>
      </c>
      <c r="C2565" t="s">
        <v>2987</v>
      </c>
      <c r="D2565" t="s">
        <v>3003</v>
      </c>
      <c r="G2565" t="s">
        <v>3010</v>
      </c>
      <c r="H2565" t="s">
        <v>87</v>
      </c>
      <c r="I2565" t="s">
        <v>1708</v>
      </c>
      <c r="J2565" s="99">
        <v>3.36E-6</v>
      </c>
      <c r="K2565" t="s">
        <v>3011</v>
      </c>
      <c r="L2565" t="e">
        <v>#N/A</v>
      </c>
      <c r="M2565" t="e">
        <f t="shared" si="40"/>
        <v>#N/A</v>
      </c>
    </row>
    <row r="2566" spans="1:13" x14ac:dyDescent="0.25">
      <c r="A2566">
        <v>3</v>
      </c>
      <c r="B2566" t="s">
        <v>2707</v>
      </c>
      <c r="C2566" t="s">
        <v>2987</v>
      </c>
      <c r="D2566" t="s">
        <v>3003</v>
      </c>
      <c r="G2566" t="s">
        <v>3010</v>
      </c>
      <c r="H2566" t="s">
        <v>87</v>
      </c>
      <c r="I2566" t="s">
        <v>1709</v>
      </c>
      <c r="J2566" s="99">
        <v>1.2999999999999999E-4</v>
      </c>
      <c r="K2566" t="s">
        <v>3011</v>
      </c>
      <c r="L2566" t="e">
        <v>#N/A</v>
      </c>
      <c r="M2566" t="e">
        <f t="shared" si="40"/>
        <v>#N/A</v>
      </c>
    </row>
    <row r="2567" spans="1:13" x14ac:dyDescent="0.25">
      <c r="A2567">
        <v>3</v>
      </c>
      <c r="B2567" t="s">
        <v>2707</v>
      </c>
      <c r="C2567" t="s">
        <v>2987</v>
      </c>
      <c r="D2567" t="s">
        <v>3003</v>
      </c>
      <c r="G2567" t="s">
        <v>3012</v>
      </c>
      <c r="H2567" t="s">
        <v>87</v>
      </c>
      <c r="I2567" t="s">
        <v>1705</v>
      </c>
      <c r="J2567" s="99">
        <v>1.772E-2</v>
      </c>
      <c r="K2567" t="s">
        <v>3013</v>
      </c>
      <c r="L2567" t="e">
        <v>#N/A</v>
      </c>
      <c r="M2567" t="e">
        <f t="shared" si="40"/>
        <v>#N/A</v>
      </c>
    </row>
    <row r="2568" spans="1:13" x14ac:dyDescent="0.25">
      <c r="A2568">
        <v>3</v>
      </c>
      <c r="B2568" t="s">
        <v>2707</v>
      </c>
      <c r="C2568" t="s">
        <v>2987</v>
      </c>
      <c r="D2568" t="s">
        <v>3003</v>
      </c>
      <c r="G2568" t="s">
        <v>3012</v>
      </c>
      <c r="H2568" t="s">
        <v>87</v>
      </c>
      <c r="I2568" t="s">
        <v>1707</v>
      </c>
      <c r="J2568" s="99">
        <v>1.7500000000000002E-2</v>
      </c>
      <c r="K2568" t="s">
        <v>3013</v>
      </c>
      <c r="L2568" t="e">
        <v>#N/A</v>
      </c>
      <c r="M2568" t="e">
        <f t="shared" si="40"/>
        <v>#N/A</v>
      </c>
    </row>
    <row r="2569" spans="1:13" x14ac:dyDescent="0.25">
      <c r="A2569">
        <v>3</v>
      </c>
      <c r="B2569" t="s">
        <v>2707</v>
      </c>
      <c r="C2569" t="s">
        <v>2987</v>
      </c>
      <c r="D2569" t="s">
        <v>3003</v>
      </c>
      <c r="G2569" t="s">
        <v>3012</v>
      </c>
      <c r="H2569" t="s">
        <v>87</v>
      </c>
      <c r="I2569" t="s">
        <v>1708</v>
      </c>
      <c r="J2569" s="99">
        <v>1.0000000000000001E-5</v>
      </c>
      <c r="K2569" t="s">
        <v>3013</v>
      </c>
      <c r="L2569" t="e">
        <v>#N/A</v>
      </c>
      <c r="M2569" t="e">
        <f t="shared" si="40"/>
        <v>#N/A</v>
      </c>
    </row>
    <row r="2570" spans="1:13" x14ac:dyDescent="0.25">
      <c r="A2570">
        <v>3</v>
      </c>
      <c r="B2570" t="s">
        <v>2707</v>
      </c>
      <c r="C2570" t="s">
        <v>2987</v>
      </c>
      <c r="D2570" t="s">
        <v>3003</v>
      </c>
      <c r="G2570" t="s">
        <v>3012</v>
      </c>
      <c r="H2570" t="s">
        <v>87</v>
      </c>
      <c r="I2570" t="s">
        <v>1709</v>
      </c>
      <c r="J2570" s="99">
        <v>2.1000000000000001E-4</v>
      </c>
      <c r="K2570" t="s">
        <v>3013</v>
      </c>
      <c r="L2570" t="e">
        <v>#N/A</v>
      </c>
      <c r="M2570" t="e">
        <f t="shared" si="40"/>
        <v>#N/A</v>
      </c>
    </row>
    <row r="2571" spans="1:13" x14ac:dyDescent="0.25">
      <c r="A2571">
        <v>3</v>
      </c>
      <c r="B2571" t="s">
        <v>2707</v>
      </c>
      <c r="C2571" t="s">
        <v>2987</v>
      </c>
      <c r="D2571" t="s">
        <v>3003</v>
      </c>
      <c r="G2571" t="s">
        <v>3014</v>
      </c>
      <c r="H2571" t="s">
        <v>87</v>
      </c>
      <c r="I2571" t="s">
        <v>1705</v>
      </c>
      <c r="J2571" s="99">
        <v>2.0049999999999998E-2</v>
      </c>
      <c r="K2571" t="s">
        <v>3015</v>
      </c>
      <c r="L2571" t="e">
        <v>#N/A</v>
      </c>
      <c r="M2571" t="e">
        <f t="shared" si="40"/>
        <v>#N/A</v>
      </c>
    </row>
    <row r="2572" spans="1:13" x14ac:dyDescent="0.25">
      <c r="A2572">
        <v>3</v>
      </c>
      <c r="B2572" t="s">
        <v>2707</v>
      </c>
      <c r="C2572" t="s">
        <v>2987</v>
      </c>
      <c r="D2572" t="s">
        <v>3003</v>
      </c>
      <c r="G2572" t="s">
        <v>3014</v>
      </c>
      <c r="H2572" t="s">
        <v>87</v>
      </c>
      <c r="I2572" t="s">
        <v>1707</v>
      </c>
      <c r="J2572" s="99">
        <v>1.9800000000000002E-2</v>
      </c>
      <c r="K2572" t="s">
        <v>3015</v>
      </c>
      <c r="L2572" t="e">
        <v>#N/A</v>
      </c>
      <c r="M2572" t="e">
        <f t="shared" si="40"/>
        <v>#N/A</v>
      </c>
    </row>
    <row r="2573" spans="1:13" x14ac:dyDescent="0.25">
      <c r="A2573">
        <v>3</v>
      </c>
      <c r="B2573" t="s">
        <v>2707</v>
      </c>
      <c r="C2573" t="s">
        <v>2987</v>
      </c>
      <c r="D2573" t="s">
        <v>3003</v>
      </c>
      <c r="G2573" t="s">
        <v>3014</v>
      </c>
      <c r="H2573" t="s">
        <v>87</v>
      </c>
      <c r="I2573" t="s">
        <v>1708</v>
      </c>
      <c r="J2573" s="99">
        <v>1.0000000000000001E-5</v>
      </c>
      <c r="K2573" t="s">
        <v>3015</v>
      </c>
      <c r="L2573" t="e">
        <v>#N/A</v>
      </c>
      <c r="M2573" t="e">
        <f t="shared" si="40"/>
        <v>#N/A</v>
      </c>
    </row>
    <row r="2574" spans="1:13" x14ac:dyDescent="0.25">
      <c r="A2574">
        <v>3</v>
      </c>
      <c r="B2574" t="s">
        <v>2707</v>
      </c>
      <c r="C2574" t="s">
        <v>2987</v>
      </c>
      <c r="D2574" t="s">
        <v>3003</v>
      </c>
      <c r="G2574" t="s">
        <v>3014</v>
      </c>
      <c r="H2574" t="s">
        <v>87</v>
      </c>
      <c r="I2574" t="s">
        <v>1709</v>
      </c>
      <c r="J2574" s="99">
        <v>2.4000000000000001E-4</v>
      </c>
      <c r="K2574" t="s">
        <v>3015</v>
      </c>
      <c r="L2574" t="e">
        <v>#N/A</v>
      </c>
      <c r="M2574" t="e">
        <f t="shared" si="40"/>
        <v>#N/A</v>
      </c>
    </row>
    <row r="2575" spans="1:13" x14ac:dyDescent="0.25">
      <c r="A2575">
        <v>3</v>
      </c>
      <c r="B2575" t="s">
        <v>2707</v>
      </c>
      <c r="C2575" t="s">
        <v>2987</v>
      </c>
      <c r="D2575" t="s">
        <v>3003</v>
      </c>
      <c r="G2575" t="s">
        <v>3001</v>
      </c>
      <c r="H2575" t="s">
        <v>87</v>
      </c>
      <c r="I2575" t="s">
        <v>1705</v>
      </c>
      <c r="J2575" s="99">
        <v>1.321E-2</v>
      </c>
      <c r="K2575" t="s">
        <v>3016</v>
      </c>
      <c r="L2575" t="e">
        <v>#N/A</v>
      </c>
      <c r="M2575" t="e">
        <f t="shared" si="40"/>
        <v>#N/A</v>
      </c>
    </row>
    <row r="2576" spans="1:13" x14ac:dyDescent="0.25">
      <c r="A2576">
        <v>3</v>
      </c>
      <c r="B2576" t="s">
        <v>2707</v>
      </c>
      <c r="C2576" t="s">
        <v>2987</v>
      </c>
      <c r="D2576" t="s">
        <v>3003</v>
      </c>
      <c r="G2576" t="s">
        <v>3001</v>
      </c>
      <c r="H2576" t="s">
        <v>87</v>
      </c>
      <c r="I2576" t="s">
        <v>1707</v>
      </c>
      <c r="J2576" s="99">
        <v>1.3050000000000001E-2</v>
      </c>
      <c r="K2576" t="s">
        <v>3016</v>
      </c>
      <c r="L2576" t="e">
        <v>#N/A</v>
      </c>
      <c r="M2576" t="e">
        <f t="shared" si="40"/>
        <v>#N/A</v>
      </c>
    </row>
    <row r="2577" spans="1:13" x14ac:dyDescent="0.25">
      <c r="A2577">
        <v>3</v>
      </c>
      <c r="B2577" t="s">
        <v>2707</v>
      </c>
      <c r="C2577" t="s">
        <v>2987</v>
      </c>
      <c r="D2577" t="s">
        <v>3003</v>
      </c>
      <c r="G2577" t="s">
        <v>3001</v>
      </c>
      <c r="H2577" t="s">
        <v>87</v>
      </c>
      <c r="I2577" t="s">
        <v>1708</v>
      </c>
      <c r="J2577" s="99">
        <v>4.4800000000000003E-6</v>
      </c>
      <c r="K2577" t="s">
        <v>3016</v>
      </c>
      <c r="L2577" t="e">
        <v>#N/A</v>
      </c>
      <c r="M2577" t="e">
        <f t="shared" si="40"/>
        <v>#N/A</v>
      </c>
    </row>
    <row r="2578" spans="1:13" x14ac:dyDescent="0.25">
      <c r="A2578">
        <v>3</v>
      </c>
      <c r="B2578" t="s">
        <v>2707</v>
      </c>
      <c r="C2578" t="s">
        <v>2987</v>
      </c>
      <c r="D2578" t="s">
        <v>3003</v>
      </c>
      <c r="G2578" t="s">
        <v>3001</v>
      </c>
      <c r="H2578" t="s">
        <v>87</v>
      </c>
      <c r="I2578" t="s">
        <v>1709</v>
      </c>
      <c r="J2578" s="99">
        <v>1.6000000000000001E-4</v>
      </c>
      <c r="K2578" t="s">
        <v>3016</v>
      </c>
      <c r="L2578" t="e">
        <v>#N/A</v>
      </c>
      <c r="M2578" t="e">
        <f t="shared" si="40"/>
        <v>#N/A</v>
      </c>
    </row>
    <row r="2579" spans="1:13" x14ac:dyDescent="0.25">
      <c r="A2579">
        <v>3</v>
      </c>
      <c r="B2579" t="s">
        <v>2707</v>
      </c>
      <c r="C2579" t="s">
        <v>2987</v>
      </c>
      <c r="D2579" t="s">
        <v>3017</v>
      </c>
      <c r="G2579" t="s">
        <v>3018</v>
      </c>
      <c r="H2579" t="s">
        <v>87</v>
      </c>
      <c r="I2579" t="s">
        <v>1705</v>
      </c>
      <c r="J2579" s="99">
        <v>1.265E-2</v>
      </c>
      <c r="K2579" t="s">
        <v>3019</v>
      </c>
      <c r="L2579" t="e">
        <v>#N/A</v>
      </c>
      <c r="M2579" t="e">
        <f t="shared" si="40"/>
        <v>#N/A</v>
      </c>
    </row>
    <row r="2580" spans="1:13" x14ac:dyDescent="0.25">
      <c r="A2580">
        <v>3</v>
      </c>
      <c r="B2580" t="s">
        <v>2707</v>
      </c>
      <c r="C2580" t="s">
        <v>2987</v>
      </c>
      <c r="D2580" t="s">
        <v>3017</v>
      </c>
      <c r="G2580" t="s">
        <v>3018</v>
      </c>
      <c r="H2580" t="s">
        <v>87</v>
      </c>
      <c r="I2580" t="s">
        <v>1707</v>
      </c>
      <c r="J2580" s="99">
        <v>1.2500000000000001E-2</v>
      </c>
      <c r="K2580" t="s">
        <v>3019</v>
      </c>
      <c r="L2580" t="e">
        <v>#N/A</v>
      </c>
      <c r="M2580" t="e">
        <f t="shared" si="40"/>
        <v>#N/A</v>
      </c>
    </row>
    <row r="2581" spans="1:13" x14ac:dyDescent="0.25">
      <c r="A2581">
        <v>3</v>
      </c>
      <c r="B2581" t="s">
        <v>2707</v>
      </c>
      <c r="C2581" t="s">
        <v>2987</v>
      </c>
      <c r="D2581" t="s">
        <v>3017</v>
      </c>
      <c r="G2581" t="s">
        <v>3018</v>
      </c>
      <c r="H2581" t="s">
        <v>87</v>
      </c>
      <c r="I2581" t="s">
        <v>1708</v>
      </c>
      <c r="J2581" s="99">
        <v>4.4800000000000003E-6</v>
      </c>
      <c r="K2581" t="s">
        <v>3019</v>
      </c>
      <c r="L2581" t="e">
        <v>#N/A</v>
      </c>
      <c r="M2581" t="e">
        <f t="shared" si="40"/>
        <v>#N/A</v>
      </c>
    </row>
    <row r="2582" spans="1:13" x14ac:dyDescent="0.25">
      <c r="A2582">
        <v>3</v>
      </c>
      <c r="B2582" t="s">
        <v>2707</v>
      </c>
      <c r="C2582" t="s">
        <v>2987</v>
      </c>
      <c r="D2582" t="s">
        <v>3017</v>
      </c>
      <c r="G2582" t="s">
        <v>3018</v>
      </c>
      <c r="H2582" t="s">
        <v>87</v>
      </c>
      <c r="I2582" t="s">
        <v>1709</v>
      </c>
      <c r="J2582" s="99">
        <v>1.4999999999999999E-4</v>
      </c>
      <c r="K2582" t="s">
        <v>3019</v>
      </c>
      <c r="L2582" t="e">
        <v>#N/A</v>
      </c>
      <c r="M2582" t="e">
        <f t="shared" si="40"/>
        <v>#N/A</v>
      </c>
    </row>
    <row r="2583" spans="1:13" x14ac:dyDescent="0.25">
      <c r="A2583">
        <v>3</v>
      </c>
      <c r="B2583" t="s">
        <v>2707</v>
      </c>
      <c r="C2583" t="s">
        <v>2987</v>
      </c>
      <c r="D2583" t="s">
        <v>3017</v>
      </c>
      <c r="G2583" t="s">
        <v>3020</v>
      </c>
      <c r="H2583" t="s">
        <v>87</v>
      </c>
      <c r="I2583" t="s">
        <v>1705</v>
      </c>
      <c r="J2583" s="99">
        <v>1.6809999999999999E-2</v>
      </c>
      <c r="K2583" t="s">
        <v>3021</v>
      </c>
      <c r="L2583" t="e">
        <v>#N/A</v>
      </c>
      <c r="M2583" t="e">
        <f t="shared" si="40"/>
        <v>#N/A</v>
      </c>
    </row>
    <row r="2584" spans="1:13" x14ac:dyDescent="0.25">
      <c r="A2584">
        <v>3</v>
      </c>
      <c r="B2584" t="s">
        <v>2707</v>
      </c>
      <c r="C2584" t="s">
        <v>2987</v>
      </c>
      <c r="D2584" t="s">
        <v>3017</v>
      </c>
      <c r="G2584" t="s">
        <v>3020</v>
      </c>
      <c r="H2584" t="s">
        <v>87</v>
      </c>
      <c r="I2584" t="s">
        <v>1707</v>
      </c>
      <c r="J2584" s="99">
        <v>1.66E-2</v>
      </c>
      <c r="K2584" t="s">
        <v>3021</v>
      </c>
      <c r="L2584" t="e">
        <v>#N/A</v>
      </c>
      <c r="M2584" t="e">
        <f t="shared" si="40"/>
        <v>#N/A</v>
      </c>
    </row>
    <row r="2585" spans="1:13" x14ac:dyDescent="0.25">
      <c r="A2585">
        <v>3</v>
      </c>
      <c r="B2585" t="s">
        <v>2707</v>
      </c>
      <c r="C2585" t="s">
        <v>2987</v>
      </c>
      <c r="D2585" t="s">
        <v>3017</v>
      </c>
      <c r="G2585" t="s">
        <v>3020</v>
      </c>
      <c r="H2585" t="s">
        <v>87</v>
      </c>
      <c r="I2585" t="s">
        <v>1708</v>
      </c>
      <c r="J2585" s="99">
        <v>1.0000000000000001E-5</v>
      </c>
      <c r="K2585" t="s">
        <v>3021</v>
      </c>
      <c r="L2585" t="e">
        <v>#N/A</v>
      </c>
      <c r="M2585" t="e">
        <f t="shared" si="40"/>
        <v>#N/A</v>
      </c>
    </row>
    <row r="2586" spans="1:13" x14ac:dyDescent="0.25">
      <c r="A2586">
        <v>3</v>
      </c>
      <c r="B2586" t="s">
        <v>2707</v>
      </c>
      <c r="C2586" t="s">
        <v>2987</v>
      </c>
      <c r="D2586" t="s">
        <v>3017</v>
      </c>
      <c r="G2586" t="s">
        <v>3020</v>
      </c>
      <c r="H2586" t="s">
        <v>87</v>
      </c>
      <c r="I2586" t="s">
        <v>1709</v>
      </c>
      <c r="J2586" s="99">
        <v>2.0000000000000001E-4</v>
      </c>
      <c r="K2586" t="s">
        <v>3021</v>
      </c>
      <c r="L2586" t="e">
        <v>#N/A</v>
      </c>
      <c r="M2586" t="e">
        <f t="shared" si="40"/>
        <v>#N/A</v>
      </c>
    </row>
    <row r="2587" spans="1:13" x14ac:dyDescent="0.25">
      <c r="A2587">
        <v>3</v>
      </c>
      <c r="B2587" t="s">
        <v>2707</v>
      </c>
      <c r="C2587" t="s">
        <v>2987</v>
      </c>
      <c r="D2587" t="s">
        <v>3017</v>
      </c>
      <c r="G2587" t="s">
        <v>3022</v>
      </c>
      <c r="H2587" t="s">
        <v>87</v>
      </c>
      <c r="I2587" t="s">
        <v>1705</v>
      </c>
      <c r="J2587" s="99">
        <v>1.6809999999999999E-2</v>
      </c>
      <c r="K2587" t="s">
        <v>3023</v>
      </c>
      <c r="L2587" t="e">
        <v>#N/A</v>
      </c>
      <c r="M2587" t="e">
        <f t="shared" si="40"/>
        <v>#N/A</v>
      </c>
    </row>
    <row r="2588" spans="1:13" x14ac:dyDescent="0.25">
      <c r="A2588">
        <v>3</v>
      </c>
      <c r="B2588" t="s">
        <v>2707</v>
      </c>
      <c r="C2588" t="s">
        <v>2987</v>
      </c>
      <c r="D2588" t="s">
        <v>3017</v>
      </c>
      <c r="G2588" t="s">
        <v>3022</v>
      </c>
      <c r="H2588" t="s">
        <v>87</v>
      </c>
      <c r="I2588" t="s">
        <v>1707</v>
      </c>
      <c r="J2588" s="99">
        <v>1.66E-2</v>
      </c>
      <c r="K2588" t="s">
        <v>3023</v>
      </c>
      <c r="L2588" t="e">
        <v>#N/A</v>
      </c>
      <c r="M2588" t="e">
        <f t="shared" si="40"/>
        <v>#N/A</v>
      </c>
    </row>
    <row r="2589" spans="1:13" x14ac:dyDescent="0.25">
      <c r="A2589">
        <v>3</v>
      </c>
      <c r="B2589" t="s">
        <v>2707</v>
      </c>
      <c r="C2589" t="s">
        <v>2987</v>
      </c>
      <c r="D2589" t="s">
        <v>3017</v>
      </c>
      <c r="G2589" t="s">
        <v>3022</v>
      </c>
      <c r="H2589" t="s">
        <v>87</v>
      </c>
      <c r="I2589" t="s">
        <v>1708</v>
      </c>
      <c r="J2589" s="99">
        <v>1.0000000000000001E-5</v>
      </c>
      <c r="K2589" t="s">
        <v>3023</v>
      </c>
      <c r="L2589" t="e">
        <v>#N/A</v>
      </c>
      <c r="M2589" t="e">
        <f t="shared" si="40"/>
        <v>#N/A</v>
      </c>
    </row>
    <row r="2590" spans="1:13" x14ac:dyDescent="0.25">
      <c r="A2590">
        <v>3</v>
      </c>
      <c r="B2590" t="s">
        <v>2707</v>
      </c>
      <c r="C2590" t="s">
        <v>2987</v>
      </c>
      <c r="D2590" t="s">
        <v>3017</v>
      </c>
      <c r="G2590" t="s">
        <v>3022</v>
      </c>
      <c r="H2590" t="s">
        <v>87</v>
      </c>
      <c r="I2590" t="s">
        <v>1709</v>
      </c>
      <c r="J2590" s="99">
        <v>2.0000000000000001E-4</v>
      </c>
      <c r="K2590" t="s">
        <v>3023</v>
      </c>
      <c r="L2590" t="e">
        <v>#N/A</v>
      </c>
      <c r="M2590" t="e">
        <f t="shared" si="40"/>
        <v>#N/A</v>
      </c>
    </row>
    <row r="2591" spans="1:13" x14ac:dyDescent="0.25">
      <c r="A2591">
        <v>3</v>
      </c>
      <c r="B2591" t="s">
        <v>2707</v>
      </c>
      <c r="C2591" t="s">
        <v>2987</v>
      </c>
      <c r="D2591" t="s">
        <v>3017</v>
      </c>
      <c r="G2591" t="s">
        <v>3024</v>
      </c>
      <c r="H2591" t="s">
        <v>87</v>
      </c>
      <c r="I2591" t="s">
        <v>1705</v>
      </c>
      <c r="J2591" s="99">
        <v>2.0250000000000001E-2</v>
      </c>
      <c r="K2591" t="s">
        <v>3025</v>
      </c>
      <c r="L2591" t="e">
        <v>#N/A</v>
      </c>
      <c r="M2591" t="e">
        <f t="shared" si="40"/>
        <v>#N/A</v>
      </c>
    </row>
    <row r="2592" spans="1:13" x14ac:dyDescent="0.25">
      <c r="A2592">
        <v>3</v>
      </c>
      <c r="B2592" t="s">
        <v>2707</v>
      </c>
      <c r="C2592" t="s">
        <v>2987</v>
      </c>
      <c r="D2592" t="s">
        <v>3017</v>
      </c>
      <c r="G2592" t="s">
        <v>3024</v>
      </c>
      <c r="H2592" t="s">
        <v>87</v>
      </c>
      <c r="I2592" t="s">
        <v>1707</v>
      </c>
      <c r="J2592" s="99">
        <v>0.02</v>
      </c>
      <c r="K2592" t="s">
        <v>3025</v>
      </c>
      <c r="L2592" t="e">
        <v>#N/A</v>
      </c>
      <c r="M2592" t="e">
        <f t="shared" si="40"/>
        <v>#N/A</v>
      </c>
    </row>
    <row r="2593" spans="1:13" x14ac:dyDescent="0.25">
      <c r="A2593">
        <v>3</v>
      </c>
      <c r="B2593" t="s">
        <v>2707</v>
      </c>
      <c r="C2593" t="s">
        <v>2987</v>
      </c>
      <c r="D2593" t="s">
        <v>3017</v>
      </c>
      <c r="G2593" t="s">
        <v>3024</v>
      </c>
      <c r="H2593" t="s">
        <v>87</v>
      </c>
      <c r="I2593" t="s">
        <v>1708</v>
      </c>
      <c r="J2593" s="99">
        <v>1.0000000000000001E-5</v>
      </c>
      <c r="K2593" t="s">
        <v>3025</v>
      </c>
      <c r="L2593" t="e">
        <v>#N/A</v>
      </c>
      <c r="M2593" t="e">
        <f t="shared" si="40"/>
        <v>#N/A</v>
      </c>
    </row>
    <row r="2594" spans="1:13" x14ac:dyDescent="0.25">
      <c r="A2594">
        <v>3</v>
      </c>
      <c r="B2594" t="s">
        <v>2707</v>
      </c>
      <c r="C2594" t="s">
        <v>2987</v>
      </c>
      <c r="D2594" t="s">
        <v>3017</v>
      </c>
      <c r="G2594" t="s">
        <v>3024</v>
      </c>
      <c r="H2594" t="s">
        <v>87</v>
      </c>
      <c r="I2594" t="s">
        <v>1709</v>
      </c>
      <c r="J2594" s="99">
        <v>2.4000000000000001E-4</v>
      </c>
      <c r="K2594" t="s">
        <v>3025</v>
      </c>
      <c r="L2594" t="e">
        <v>#N/A</v>
      </c>
      <c r="M2594" t="e">
        <f t="shared" si="40"/>
        <v>#N/A</v>
      </c>
    </row>
    <row r="2595" spans="1:13" x14ac:dyDescent="0.25">
      <c r="A2595">
        <v>3</v>
      </c>
      <c r="B2595" t="s">
        <v>2707</v>
      </c>
      <c r="C2595" t="s">
        <v>2987</v>
      </c>
      <c r="D2595" t="s">
        <v>3017</v>
      </c>
      <c r="G2595" t="s">
        <v>3026</v>
      </c>
      <c r="H2595" t="s">
        <v>87</v>
      </c>
      <c r="I2595" t="s">
        <v>1705</v>
      </c>
      <c r="J2595" s="99">
        <v>3.2500000000000001E-2</v>
      </c>
      <c r="K2595" t="s">
        <v>3027</v>
      </c>
      <c r="L2595" t="e">
        <v>#N/A</v>
      </c>
      <c r="M2595" t="e">
        <f t="shared" si="40"/>
        <v>#N/A</v>
      </c>
    </row>
    <row r="2596" spans="1:13" x14ac:dyDescent="0.25">
      <c r="A2596">
        <v>3</v>
      </c>
      <c r="B2596" t="s">
        <v>2707</v>
      </c>
      <c r="C2596" t="s">
        <v>2987</v>
      </c>
      <c r="D2596" t="s">
        <v>3017</v>
      </c>
      <c r="G2596" t="s">
        <v>3026</v>
      </c>
      <c r="H2596" t="s">
        <v>87</v>
      </c>
      <c r="I2596" t="s">
        <v>1707</v>
      </c>
      <c r="J2596" s="99">
        <v>3.2099999999999997E-2</v>
      </c>
      <c r="K2596" t="s">
        <v>3027</v>
      </c>
      <c r="L2596" t="e">
        <v>#N/A</v>
      </c>
      <c r="M2596" t="e">
        <f t="shared" si="40"/>
        <v>#N/A</v>
      </c>
    </row>
    <row r="2597" spans="1:13" x14ac:dyDescent="0.25">
      <c r="A2597">
        <v>3</v>
      </c>
      <c r="B2597" t="s">
        <v>2707</v>
      </c>
      <c r="C2597" t="s">
        <v>2987</v>
      </c>
      <c r="D2597" t="s">
        <v>3017</v>
      </c>
      <c r="G2597" t="s">
        <v>3026</v>
      </c>
      <c r="H2597" t="s">
        <v>87</v>
      </c>
      <c r="I2597" t="s">
        <v>1708</v>
      </c>
      <c r="J2597" s="99">
        <v>1.0000000000000001E-5</v>
      </c>
      <c r="K2597" t="s">
        <v>3027</v>
      </c>
      <c r="L2597" t="e">
        <v>#N/A</v>
      </c>
      <c r="M2597" t="e">
        <f t="shared" si="40"/>
        <v>#N/A</v>
      </c>
    </row>
    <row r="2598" spans="1:13" x14ac:dyDescent="0.25">
      <c r="A2598">
        <v>3</v>
      </c>
      <c r="B2598" t="s">
        <v>2707</v>
      </c>
      <c r="C2598" t="s">
        <v>2987</v>
      </c>
      <c r="D2598" t="s">
        <v>3017</v>
      </c>
      <c r="G2598" t="s">
        <v>3026</v>
      </c>
      <c r="H2598" t="s">
        <v>87</v>
      </c>
      <c r="I2598" t="s">
        <v>1709</v>
      </c>
      <c r="J2598" s="99">
        <v>3.8999999999999999E-4</v>
      </c>
      <c r="K2598" t="s">
        <v>3027</v>
      </c>
      <c r="L2598" t="e">
        <v>#N/A</v>
      </c>
      <c r="M2598" t="e">
        <f t="shared" si="40"/>
        <v>#N/A</v>
      </c>
    </row>
    <row r="2599" spans="1:13" x14ac:dyDescent="0.25">
      <c r="A2599">
        <v>3</v>
      </c>
      <c r="B2599" t="s">
        <v>2707</v>
      </c>
      <c r="C2599" t="s">
        <v>2987</v>
      </c>
      <c r="D2599" t="s">
        <v>3017</v>
      </c>
      <c r="G2599" t="s">
        <v>3028</v>
      </c>
      <c r="H2599" t="s">
        <v>87</v>
      </c>
      <c r="I2599" t="s">
        <v>1705</v>
      </c>
      <c r="J2599" s="99">
        <v>3.6749999999999998E-2</v>
      </c>
      <c r="K2599" t="s">
        <v>3029</v>
      </c>
      <c r="L2599" t="e">
        <v>#N/A</v>
      </c>
      <c r="M2599" t="e">
        <f t="shared" si="40"/>
        <v>#N/A</v>
      </c>
    </row>
    <row r="2600" spans="1:13" x14ac:dyDescent="0.25">
      <c r="A2600">
        <v>3</v>
      </c>
      <c r="B2600" t="s">
        <v>2707</v>
      </c>
      <c r="C2600" t="s">
        <v>2987</v>
      </c>
      <c r="D2600" t="s">
        <v>3017</v>
      </c>
      <c r="G2600" t="s">
        <v>3028</v>
      </c>
      <c r="H2600" t="s">
        <v>87</v>
      </c>
      <c r="I2600" t="s">
        <v>1707</v>
      </c>
      <c r="J2600" s="99">
        <v>3.6299999999999999E-2</v>
      </c>
      <c r="K2600" t="s">
        <v>3029</v>
      </c>
      <c r="L2600" t="e">
        <v>#N/A</v>
      </c>
      <c r="M2600" t="e">
        <f t="shared" si="40"/>
        <v>#N/A</v>
      </c>
    </row>
    <row r="2601" spans="1:13" x14ac:dyDescent="0.25">
      <c r="A2601">
        <v>3</v>
      </c>
      <c r="B2601" t="s">
        <v>2707</v>
      </c>
      <c r="C2601" t="s">
        <v>2987</v>
      </c>
      <c r="D2601" t="s">
        <v>3017</v>
      </c>
      <c r="G2601" t="s">
        <v>3028</v>
      </c>
      <c r="H2601" t="s">
        <v>87</v>
      </c>
      <c r="I2601" t="s">
        <v>1708</v>
      </c>
      <c r="J2601" s="99">
        <v>1.0000000000000001E-5</v>
      </c>
      <c r="K2601" t="s">
        <v>3029</v>
      </c>
      <c r="L2601" t="e">
        <v>#N/A</v>
      </c>
      <c r="M2601" t="e">
        <f t="shared" si="40"/>
        <v>#N/A</v>
      </c>
    </row>
    <row r="2602" spans="1:13" x14ac:dyDescent="0.25">
      <c r="A2602">
        <v>3</v>
      </c>
      <c r="B2602" t="s">
        <v>2707</v>
      </c>
      <c r="C2602" t="s">
        <v>2987</v>
      </c>
      <c r="D2602" t="s">
        <v>3017</v>
      </c>
      <c r="G2602" t="s">
        <v>3028</v>
      </c>
      <c r="H2602" t="s">
        <v>87</v>
      </c>
      <c r="I2602" t="s">
        <v>1709</v>
      </c>
      <c r="J2602" s="99">
        <v>4.4000000000000002E-4</v>
      </c>
      <c r="K2602" t="s">
        <v>3029</v>
      </c>
      <c r="L2602" t="e">
        <v>#N/A</v>
      </c>
      <c r="M2602" t="e">
        <f t="shared" si="40"/>
        <v>#N/A</v>
      </c>
    </row>
    <row r="2603" spans="1:13" x14ac:dyDescent="0.25">
      <c r="A2603">
        <v>3</v>
      </c>
      <c r="B2603" t="s">
        <v>2707</v>
      </c>
      <c r="C2603" t="s">
        <v>2987</v>
      </c>
      <c r="D2603" t="s">
        <v>3017</v>
      </c>
      <c r="G2603" t="s">
        <v>3001</v>
      </c>
      <c r="H2603" t="s">
        <v>87</v>
      </c>
      <c r="I2603" t="s">
        <v>1705</v>
      </c>
      <c r="J2603" s="99">
        <v>1.6119999999999999E-2</v>
      </c>
      <c r="K2603" t="s">
        <v>3030</v>
      </c>
      <c r="L2603" t="e">
        <v>#N/A</v>
      </c>
      <c r="M2603" t="e">
        <f t="shared" si="40"/>
        <v>#N/A</v>
      </c>
    </row>
    <row r="2604" spans="1:13" x14ac:dyDescent="0.25">
      <c r="A2604">
        <v>3</v>
      </c>
      <c r="B2604" t="s">
        <v>2707</v>
      </c>
      <c r="C2604" t="s">
        <v>2987</v>
      </c>
      <c r="D2604" t="s">
        <v>3017</v>
      </c>
      <c r="G2604" t="s">
        <v>3001</v>
      </c>
      <c r="H2604" t="s">
        <v>87</v>
      </c>
      <c r="I2604" t="s">
        <v>1707</v>
      </c>
      <c r="J2604" s="99">
        <v>1.592E-2</v>
      </c>
      <c r="K2604" t="s">
        <v>3030</v>
      </c>
      <c r="L2604" t="e">
        <v>#N/A</v>
      </c>
      <c r="M2604" t="e">
        <f t="shared" si="40"/>
        <v>#N/A</v>
      </c>
    </row>
    <row r="2605" spans="1:13" x14ac:dyDescent="0.25">
      <c r="A2605">
        <v>3</v>
      </c>
      <c r="B2605" t="s">
        <v>2707</v>
      </c>
      <c r="C2605" t="s">
        <v>2987</v>
      </c>
      <c r="D2605" t="s">
        <v>3017</v>
      </c>
      <c r="G2605" t="s">
        <v>3001</v>
      </c>
      <c r="H2605" t="s">
        <v>87</v>
      </c>
      <c r="I2605" t="s">
        <v>1708</v>
      </c>
      <c r="J2605" s="99">
        <v>1.0000000000000001E-5</v>
      </c>
      <c r="K2605" t="s">
        <v>3030</v>
      </c>
      <c r="L2605" t="e">
        <v>#N/A</v>
      </c>
      <c r="M2605" t="e">
        <f t="shared" si="40"/>
        <v>#N/A</v>
      </c>
    </row>
    <row r="2606" spans="1:13" x14ac:dyDescent="0.25">
      <c r="A2606">
        <v>3</v>
      </c>
      <c r="B2606" t="s">
        <v>2707</v>
      </c>
      <c r="C2606" t="s">
        <v>2987</v>
      </c>
      <c r="D2606" t="s">
        <v>3017</v>
      </c>
      <c r="G2606" t="s">
        <v>3001</v>
      </c>
      <c r="H2606" t="s">
        <v>87</v>
      </c>
      <c r="I2606" t="s">
        <v>1709</v>
      </c>
      <c r="J2606" s="99">
        <v>1.9000000000000001E-4</v>
      </c>
      <c r="K2606" t="s">
        <v>3030</v>
      </c>
      <c r="L2606" t="e">
        <v>#N/A</v>
      </c>
      <c r="M2606" t="e">
        <f t="shared" si="40"/>
        <v>#N/A</v>
      </c>
    </row>
    <row r="2607" spans="1:13" x14ac:dyDescent="0.25">
      <c r="A2607">
        <v>3</v>
      </c>
      <c r="B2607" t="s">
        <v>2707</v>
      </c>
      <c r="C2607" t="s">
        <v>2987</v>
      </c>
      <c r="D2607" t="s">
        <v>3031</v>
      </c>
      <c r="G2607" t="s">
        <v>3032</v>
      </c>
      <c r="H2607" t="s">
        <v>87</v>
      </c>
      <c r="I2607" t="s">
        <v>1705</v>
      </c>
      <c r="J2607" s="99">
        <v>3.2399999999999998E-2</v>
      </c>
      <c r="K2607" t="s">
        <v>3033</v>
      </c>
      <c r="L2607" t="e">
        <v>#N/A</v>
      </c>
      <c r="M2607" t="e">
        <f t="shared" si="40"/>
        <v>#N/A</v>
      </c>
    </row>
    <row r="2608" spans="1:13" x14ac:dyDescent="0.25">
      <c r="A2608">
        <v>3</v>
      </c>
      <c r="B2608" t="s">
        <v>2707</v>
      </c>
      <c r="C2608" t="s">
        <v>2987</v>
      </c>
      <c r="D2608" t="s">
        <v>3031</v>
      </c>
      <c r="G2608" t="s">
        <v>3032</v>
      </c>
      <c r="H2608" t="s">
        <v>87</v>
      </c>
      <c r="I2608" t="s">
        <v>1707</v>
      </c>
      <c r="J2608" s="99">
        <v>3.2000000000000001E-2</v>
      </c>
      <c r="K2608" t="s">
        <v>3033</v>
      </c>
      <c r="L2608" t="e">
        <v>#N/A</v>
      </c>
      <c r="M2608" t="e">
        <f t="shared" si="40"/>
        <v>#N/A</v>
      </c>
    </row>
    <row r="2609" spans="1:13" x14ac:dyDescent="0.25">
      <c r="A2609">
        <v>3</v>
      </c>
      <c r="B2609" t="s">
        <v>2707</v>
      </c>
      <c r="C2609" t="s">
        <v>2987</v>
      </c>
      <c r="D2609" t="s">
        <v>3031</v>
      </c>
      <c r="G2609" t="s">
        <v>3032</v>
      </c>
      <c r="H2609" t="s">
        <v>87</v>
      </c>
      <c r="I2609" t="s">
        <v>1708</v>
      </c>
      <c r="J2609" s="99">
        <v>1.0000000000000001E-5</v>
      </c>
      <c r="K2609" t="s">
        <v>3033</v>
      </c>
      <c r="L2609" t="e">
        <v>#N/A</v>
      </c>
      <c r="M2609" t="e">
        <f t="shared" si="40"/>
        <v>#N/A</v>
      </c>
    </row>
    <row r="2610" spans="1:13" x14ac:dyDescent="0.25">
      <c r="A2610">
        <v>3</v>
      </c>
      <c r="B2610" t="s">
        <v>2707</v>
      </c>
      <c r="C2610" t="s">
        <v>2987</v>
      </c>
      <c r="D2610" t="s">
        <v>3031</v>
      </c>
      <c r="G2610" t="s">
        <v>3032</v>
      </c>
      <c r="H2610" t="s">
        <v>87</v>
      </c>
      <c r="I2610" t="s">
        <v>1709</v>
      </c>
      <c r="J2610" s="99">
        <v>3.8999999999999999E-4</v>
      </c>
      <c r="K2610" t="s">
        <v>3033</v>
      </c>
      <c r="L2610" t="e">
        <v>#N/A</v>
      </c>
      <c r="M2610" t="e">
        <f t="shared" si="40"/>
        <v>#N/A</v>
      </c>
    </row>
    <row r="2611" spans="1:13" x14ac:dyDescent="0.25">
      <c r="A2611">
        <v>3</v>
      </c>
      <c r="B2611" t="s">
        <v>2707</v>
      </c>
      <c r="C2611" t="s">
        <v>2987</v>
      </c>
      <c r="D2611" t="s">
        <v>3031</v>
      </c>
      <c r="G2611" t="s">
        <v>3034</v>
      </c>
      <c r="H2611" t="s">
        <v>87</v>
      </c>
      <c r="I2611" t="s">
        <v>1705</v>
      </c>
      <c r="J2611" s="99">
        <v>5.8319999999999997E-2</v>
      </c>
      <c r="K2611" t="s">
        <v>3035</v>
      </c>
      <c r="L2611" t="e">
        <v>#N/A</v>
      </c>
      <c r="M2611" t="e">
        <f t="shared" si="40"/>
        <v>#N/A</v>
      </c>
    </row>
    <row r="2612" spans="1:13" x14ac:dyDescent="0.25">
      <c r="A2612">
        <v>3</v>
      </c>
      <c r="B2612" t="s">
        <v>2707</v>
      </c>
      <c r="C2612" t="s">
        <v>2987</v>
      </c>
      <c r="D2612" t="s">
        <v>3031</v>
      </c>
      <c r="G2612" t="s">
        <v>3034</v>
      </c>
      <c r="H2612" t="s">
        <v>87</v>
      </c>
      <c r="I2612" t="s">
        <v>1707</v>
      </c>
      <c r="J2612" s="99">
        <v>5.7599999999999998E-2</v>
      </c>
      <c r="K2612" t="s">
        <v>3035</v>
      </c>
      <c r="L2612" t="e">
        <v>#N/A</v>
      </c>
      <c r="M2612" t="e">
        <f t="shared" si="40"/>
        <v>#N/A</v>
      </c>
    </row>
    <row r="2613" spans="1:13" x14ac:dyDescent="0.25">
      <c r="A2613">
        <v>3</v>
      </c>
      <c r="B2613" t="s">
        <v>2707</v>
      </c>
      <c r="C2613" t="s">
        <v>2987</v>
      </c>
      <c r="D2613" t="s">
        <v>3031</v>
      </c>
      <c r="G2613" t="s">
        <v>3034</v>
      </c>
      <c r="H2613" t="s">
        <v>87</v>
      </c>
      <c r="I2613" t="s">
        <v>1708</v>
      </c>
      <c r="J2613" s="99">
        <v>2.0000000000000002E-5</v>
      </c>
      <c r="K2613" t="s">
        <v>3035</v>
      </c>
      <c r="L2613" t="e">
        <v>#N/A</v>
      </c>
      <c r="M2613" t="e">
        <f t="shared" si="40"/>
        <v>#N/A</v>
      </c>
    </row>
    <row r="2614" spans="1:13" x14ac:dyDescent="0.25">
      <c r="A2614">
        <v>3</v>
      </c>
      <c r="B2614" t="s">
        <v>2707</v>
      </c>
      <c r="C2614" t="s">
        <v>2987</v>
      </c>
      <c r="D2614" t="s">
        <v>3031</v>
      </c>
      <c r="G2614" t="s">
        <v>3034</v>
      </c>
      <c r="H2614" t="s">
        <v>87</v>
      </c>
      <c r="I2614" t="s">
        <v>1709</v>
      </c>
      <c r="J2614" s="99">
        <v>6.9999999999999999E-4</v>
      </c>
      <c r="K2614" t="s">
        <v>3035</v>
      </c>
      <c r="L2614" t="e">
        <v>#N/A</v>
      </c>
      <c r="M2614" t="e">
        <f t="shared" si="40"/>
        <v>#N/A</v>
      </c>
    </row>
    <row r="2615" spans="1:13" x14ac:dyDescent="0.25">
      <c r="A2615">
        <v>3</v>
      </c>
      <c r="B2615" t="s">
        <v>2707</v>
      </c>
      <c r="C2615" t="s">
        <v>2987</v>
      </c>
      <c r="D2615" t="s">
        <v>3031</v>
      </c>
      <c r="G2615" t="s">
        <v>3001</v>
      </c>
      <c r="H2615" t="s">
        <v>87</v>
      </c>
      <c r="I2615" t="s">
        <v>1705</v>
      </c>
      <c r="J2615" s="99">
        <v>3.8519999999999999E-2</v>
      </c>
      <c r="K2615" t="s">
        <v>3036</v>
      </c>
      <c r="L2615" t="e">
        <v>#N/A</v>
      </c>
      <c r="M2615" t="e">
        <f t="shared" si="40"/>
        <v>#N/A</v>
      </c>
    </row>
    <row r="2616" spans="1:13" x14ac:dyDescent="0.25">
      <c r="A2616">
        <v>3</v>
      </c>
      <c r="B2616" t="s">
        <v>2707</v>
      </c>
      <c r="C2616" t="s">
        <v>2987</v>
      </c>
      <c r="D2616" t="s">
        <v>3031</v>
      </c>
      <c r="G2616" t="s">
        <v>3001</v>
      </c>
      <c r="H2616" t="s">
        <v>87</v>
      </c>
      <c r="I2616" t="s">
        <v>1707</v>
      </c>
      <c r="J2616" s="99">
        <v>3.805E-2</v>
      </c>
      <c r="K2616" t="s">
        <v>3036</v>
      </c>
      <c r="L2616" t="e">
        <v>#N/A</v>
      </c>
      <c r="M2616" t="e">
        <f t="shared" si="40"/>
        <v>#N/A</v>
      </c>
    </row>
    <row r="2617" spans="1:13" x14ac:dyDescent="0.25">
      <c r="A2617">
        <v>3</v>
      </c>
      <c r="B2617" t="s">
        <v>2707</v>
      </c>
      <c r="C2617" t="s">
        <v>2987</v>
      </c>
      <c r="D2617" t="s">
        <v>3031</v>
      </c>
      <c r="G2617" t="s">
        <v>3001</v>
      </c>
      <c r="H2617" t="s">
        <v>87</v>
      </c>
      <c r="I2617" t="s">
        <v>1708</v>
      </c>
      <c r="J2617" s="99">
        <v>1.0000000000000001E-5</v>
      </c>
      <c r="K2617" t="s">
        <v>3036</v>
      </c>
      <c r="L2617" t="e">
        <v>#N/A</v>
      </c>
      <c r="M2617" t="e">
        <f t="shared" si="40"/>
        <v>#N/A</v>
      </c>
    </row>
    <row r="2618" spans="1:13" x14ac:dyDescent="0.25">
      <c r="A2618">
        <v>3</v>
      </c>
      <c r="B2618" t="s">
        <v>2707</v>
      </c>
      <c r="C2618" t="s">
        <v>2987</v>
      </c>
      <c r="D2618" t="s">
        <v>3031</v>
      </c>
      <c r="G2618" t="s">
        <v>3001</v>
      </c>
      <c r="H2618" t="s">
        <v>87</v>
      </c>
      <c r="I2618" t="s">
        <v>1709</v>
      </c>
      <c r="J2618" s="99">
        <v>4.6000000000000001E-4</v>
      </c>
      <c r="K2618" t="s">
        <v>3036</v>
      </c>
      <c r="L2618" t="e">
        <v>#N/A</v>
      </c>
      <c r="M2618" t="e">
        <f t="shared" si="40"/>
        <v>#N/A</v>
      </c>
    </row>
    <row r="2619" spans="1:13" x14ac:dyDescent="0.25">
      <c r="A2619">
        <v>3</v>
      </c>
      <c r="B2619" t="s">
        <v>2707</v>
      </c>
      <c r="C2619" t="s">
        <v>2987</v>
      </c>
      <c r="D2619" t="s">
        <v>3037</v>
      </c>
      <c r="G2619" t="s">
        <v>3038</v>
      </c>
      <c r="H2619" t="s">
        <v>87</v>
      </c>
      <c r="I2619" t="s">
        <v>1705</v>
      </c>
      <c r="J2619" s="99">
        <v>5.0119999999999998E-2</v>
      </c>
      <c r="K2619" t="s">
        <v>3039</v>
      </c>
      <c r="L2619" t="e">
        <v>#N/A</v>
      </c>
      <c r="M2619" t="e">
        <f t="shared" si="40"/>
        <v>#N/A</v>
      </c>
    </row>
    <row r="2620" spans="1:13" x14ac:dyDescent="0.25">
      <c r="A2620">
        <v>3</v>
      </c>
      <c r="B2620" t="s">
        <v>2707</v>
      </c>
      <c r="C2620" t="s">
        <v>2987</v>
      </c>
      <c r="D2620" t="s">
        <v>3037</v>
      </c>
      <c r="G2620" t="s">
        <v>3038</v>
      </c>
      <c r="H2620" t="s">
        <v>87</v>
      </c>
      <c r="I2620" t="s">
        <v>1707</v>
      </c>
      <c r="J2620" s="99">
        <v>4.9500000000000002E-2</v>
      </c>
      <c r="K2620" t="s">
        <v>3039</v>
      </c>
      <c r="L2620" t="e">
        <v>#N/A</v>
      </c>
      <c r="M2620" t="e">
        <f t="shared" si="40"/>
        <v>#N/A</v>
      </c>
    </row>
    <row r="2621" spans="1:13" x14ac:dyDescent="0.25">
      <c r="A2621">
        <v>3</v>
      </c>
      <c r="B2621" t="s">
        <v>2707</v>
      </c>
      <c r="C2621" t="s">
        <v>2987</v>
      </c>
      <c r="D2621" t="s">
        <v>3037</v>
      </c>
      <c r="G2621" t="s">
        <v>3038</v>
      </c>
      <c r="H2621" t="s">
        <v>87</v>
      </c>
      <c r="I2621" t="s">
        <v>1708</v>
      </c>
      <c r="J2621" s="99">
        <v>2.0000000000000002E-5</v>
      </c>
      <c r="K2621" t="s">
        <v>3039</v>
      </c>
      <c r="L2621" t="e">
        <v>#N/A</v>
      </c>
      <c r="M2621" t="e">
        <f t="shared" si="40"/>
        <v>#N/A</v>
      </c>
    </row>
    <row r="2622" spans="1:13" x14ac:dyDescent="0.25">
      <c r="A2622">
        <v>3</v>
      </c>
      <c r="B2622" t="s">
        <v>2707</v>
      </c>
      <c r="C2622" t="s">
        <v>2987</v>
      </c>
      <c r="D2622" t="s">
        <v>3037</v>
      </c>
      <c r="G2622" t="s">
        <v>3038</v>
      </c>
      <c r="H2622" t="s">
        <v>87</v>
      </c>
      <c r="I2622" t="s">
        <v>1709</v>
      </c>
      <c r="J2622" s="99">
        <v>5.9999999999999995E-4</v>
      </c>
      <c r="K2622" t="s">
        <v>3039</v>
      </c>
      <c r="L2622" t="e">
        <v>#N/A</v>
      </c>
      <c r="M2622" t="e">
        <f t="shared" si="40"/>
        <v>#N/A</v>
      </c>
    </row>
    <row r="2623" spans="1:13" x14ac:dyDescent="0.25">
      <c r="A2623">
        <v>3</v>
      </c>
      <c r="B2623" t="s">
        <v>2707</v>
      </c>
      <c r="C2623" t="s">
        <v>2987</v>
      </c>
      <c r="D2623" t="s">
        <v>3037</v>
      </c>
      <c r="G2623" t="s">
        <v>3040</v>
      </c>
      <c r="H2623" t="s">
        <v>87</v>
      </c>
      <c r="I2623" t="s">
        <v>1705</v>
      </c>
      <c r="J2623" s="99">
        <v>6.105E-2</v>
      </c>
      <c r="K2623" t="s">
        <v>3041</v>
      </c>
      <c r="L2623" t="e">
        <v>#N/A</v>
      </c>
      <c r="M2623" t="e">
        <f t="shared" si="40"/>
        <v>#N/A</v>
      </c>
    </row>
    <row r="2624" spans="1:13" x14ac:dyDescent="0.25">
      <c r="A2624">
        <v>3</v>
      </c>
      <c r="B2624" t="s">
        <v>2707</v>
      </c>
      <c r="C2624" t="s">
        <v>2987</v>
      </c>
      <c r="D2624" t="s">
        <v>3037</v>
      </c>
      <c r="G2624" t="s">
        <v>3040</v>
      </c>
      <c r="H2624" t="s">
        <v>87</v>
      </c>
      <c r="I2624" t="s">
        <v>1707</v>
      </c>
      <c r="J2624" s="99">
        <v>6.0299999999999999E-2</v>
      </c>
      <c r="K2624" t="s">
        <v>3041</v>
      </c>
      <c r="L2624" t="e">
        <v>#N/A</v>
      </c>
      <c r="M2624" t="e">
        <f t="shared" si="40"/>
        <v>#N/A</v>
      </c>
    </row>
    <row r="2625" spans="1:13" x14ac:dyDescent="0.25">
      <c r="A2625">
        <v>3</v>
      </c>
      <c r="B2625" t="s">
        <v>2707</v>
      </c>
      <c r="C2625" t="s">
        <v>2987</v>
      </c>
      <c r="D2625" t="s">
        <v>3037</v>
      </c>
      <c r="G2625" t="s">
        <v>3040</v>
      </c>
      <c r="H2625" t="s">
        <v>87</v>
      </c>
      <c r="I2625" t="s">
        <v>1708</v>
      </c>
      <c r="J2625" s="99">
        <v>2.0000000000000002E-5</v>
      </c>
      <c r="K2625" t="s">
        <v>3041</v>
      </c>
      <c r="L2625" t="e">
        <v>#N/A</v>
      </c>
      <c r="M2625" t="e">
        <f t="shared" si="40"/>
        <v>#N/A</v>
      </c>
    </row>
    <row r="2626" spans="1:13" x14ac:dyDescent="0.25">
      <c r="A2626">
        <v>3</v>
      </c>
      <c r="B2626" t="s">
        <v>2707</v>
      </c>
      <c r="C2626" t="s">
        <v>2987</v>
      </c>
      <c r="D2626" t="s">
        <v>3037</v>
      </c>
      <c r="G2626" t="s">
        <v>3040</v>
      </c>
      <c r="H2626" t="s">
        <v>87</v>
      </c>
      <c r="I2626" t="s">
        <v>1709</v>
      </c>
      <c r="J2626" s="99">
        <v>7.2999999999999996E-4</v>
      </c>
      <c r="K2626" t="s">
        <v>3041</v>
      </c>
      <c r="L2626" t="e">
        <v>#N/A</v>
      </c>
      <c r="M2626" t="e">
        <f t="shared" si="40"/>
        <v>#N/A</v>
      </c>
    </row>
    <row r="2627" spans="1:13" x14ac:dyDescent="0.25">
      <c r="A2627">
        <v>3</v>
      </c>
      <c r="B2627" t="s">
        <v>2707</v>
      </c>
      <c r="C2627" t="s">
        <v>2987</v>
      </c>
      <c r="D2627" t="s">
        <v>3037</v>
      </c>
      <c r="G2627" t="s">
        <v>3001</v>
      </c>
      <c r="H2627" t="s">
        <v>87</v>
      </c>
      <c r="I2627" t="s">
        <v>1705</v>
      </c>
      <c r="J2627" s="99">
        <v>5.1589999999999997E-2</v>
      </c>
      <c r="K2627" t="s">
        <v>3042</v>
      </c>
      <c r="L2627" t="e">
        <v>#N/A</v>
      </c>
      <c r="M2627" t="e">
        <f t="shared" ref="M2627:M2690" si="41">I2627&amp;L2627</f>
        <v>#N/A</v>
      </c>
    </row>
    <row r="2628" spans="1:13" x14ac:dyDescent="0.25">
      <c r="A2628">
        <v>3</v>
      </c>
      <c r="B2628" t="s">
        <v>2707</v>
      </c>
      <c r="C2628" t="s">
        <v>2987</v>
      </c>
      <c r="D2628" t="s">
        <v>3037</v>
      </c>
      <c r="G2628" t="s">
        <v>3001</v>
      </c>
      <c r="H2628" t="s">
        <v>87</v>
      </c>
      <c r="I2628" t="s">
        <v>1707</v>
      </c>
      <c r="J2628" s="99">
        <v>5.0950000000000002E-2</v>
      </c>
      <c r="K2628" t="s">
        <v>3042</v>
      </c>
      <c r="L2628" t="e">
        <v>#N/A</v>
      </c>
      <c r="M2628" t="e">
        <f t="shared" si="41"/>
        <v>#N/A</v>
      </c>
    </row>
    <row r="2629" spans="1:13" x14ac:dyDescent="0.25">
      <c r="A2629">
        <v>3</v>
      </c>
      <c r="B2629" t="s">
        <v>2707</v>
      </c>
      <c r="C2629" t="s">
        <v>2987</v>
      </c>
      <c r="D2629" t="s">
        <v>3037</v>
      </c>
      <c r="G2629" t="s">
        <v>3001</v>
      </c>
      <c r="H2629" t="s">
        <v>87</v>
      </c>
      <c r="I2629" t="s">
        <v>1708</v>
      </c>
      <c r="J2629" s="99">
        <v>2.0000000000000002E-5</v>
      </c>
      <c r="K2629" t="s">
        <v>3042</v>
      </c>
      <c r="L2629" t="e">
        <v>#N/A</v>
      </c>
      <c r="M2629" t="e">
        <f t="shared" si="41"/>
        <v>#N/A</v>
      </c>
    </row>
    <row r="2630" spans="1:13" x14ac:dyDescent="0.25">
      <c r="A2630">
        <v>3</v>
      </c>
      <c r="B2630" t="s">
        <v>2707</v>
      </c>
      <c r="C2630" t="s">
        <v>2987</v>
      </c>
      <c r="D2630" t="s">
        <v>3037</v>
      </c>
      <c r="G2630" t="s">
        <v>3001</v>
      </c>
      <c r="H2630" t="s">
        <v>87</v>
      </c>
      <c r="I2630" t="s">
        <v>1709</v>
      </c>
      <c r="J2630" s="99">
        <v>6.2E-4</v>
      </c>
      <c r="K2630" t="s">
        <v>3042</v>
      </c>
      <c r="L2630" t="e">
        <v>#N/A</v>
      </c>
      <c r="M2630" t="e">
        <f t="shared" si="41"/>
        <v>#N/A</v>
      </c>
    </row>
    <row r="2631" spans="1:13" x14ac:dyDescent="0.25">
      <c r="A2631">
        <v>3</v>
      </c>
      <c r="B2631" t="s">
        <v>2707</v>
      </c>
      <c r="C2631" t="s">
        <v>2987</v>
      </c>
      <c r="D2631" t="s">
        <v>3037</v>
      </c>
      <c r="G2631" t="s">
        <v>3043</v>
      </c>
      <c r="H2631" t="s">
        <v>87</v>
      </c>
      <c r="I2631" t="s">
        <v>1705</v>
      </c>
      <c r="J2631" s="99">
        <v>0.37612000000000001</v>
      </c>
      <c r="K2631" t="s">
        <v>3044</v>
      </c>
      <c r="L2631" t="e">
        <v>#N/A</v>
      </c>
      <c r="M2631" t="e">
        <f t="shared" si="41"/>
        <v>#N/A</v>
      </c>
    </row>
    <row r="2632" spans="1:13" x14ac:dyDescent="0.25">
      <c r="A2632">
        <v>3</v>
      </c>
      <c r="B2632" t="s">
        <v>2707</v>
      </c>
      <c r="C2632" t="s">
        <v>2987</v>
      </c>
      <c r="D2632" t="s">
        <v>3037</v>
      </c>
      <c r="G2632" t="s">
        <v>3043</v>
      </c>
      <c r="H2632" t="s">
        <v>87</v>
      </c>
      <c r="I2632" t="s">
        <v>1707</v>
      </c>
      <c r="J2632" s="99">
        <v>0.3715</v>
      </c>
      <c r="K2632" t="s">
        <v>3044</v>
      </c>
      <c r="L2632" t="e">
        <v>#N/A</v>
      </c>
      <c r="M2632" t="e">
        <f t="shared" si="41"/>
        <v>#N/A</v>
      </c>
    </row>
    <row r="2633" spans="1:13" x14ac:dyDescent="0.25">
      <c r="A2633">
        <v>3</v>
      </c>
      <c r="B2633" t="s">
        <v>2707</v>
      </c>
      <c r="C2633" t="s">
        <v>2987</v>
      </c>
      <c r="D2633" t="s">
        <v>3037</v>
      </c>
      <c r="G2633" t="s">
        <v>3043</v>
      </c>
      <c r="H2633" t="s">
        <v>87</v>
      </c>
      <c r="I2633" t="s">
        <v>1708</v>
      </c>
      <c r="J2633" s="99">
        <v>1.2E-4</v>
      </c>
      <c r="K2633" t="s">
        <v>3044</v>
      </c>
      <c r="L2633" t="e">
        <v>#N/A</v>
      </c>
      <c r="M2633" t="e">
        <f t="shared" si="41"/>
        <v>#N/A</v>
      </c>
    </row>
    <row r="2634" spans="1:13" x14ac:dyDescent="0.25">
      <c r="A2634">
        <v>3</v>
      </c>
      <c r="B2634" t="s">
        <v>2707</v>
      </c>
      <c r="C2634" t="s">
        <v>2987</v>
      </c>
      <c r="D2634" t="s">
        <v>3037</v>
      </c>
      <c r="G2634" t="s">
        <v>3043</v>
      </c>
      <c r="H2634" t="s">
        <v>87</v>
      </c>
      <c r="I2634" t="s">
        <v>1709</v>
      </c>
      <c r="J2634" s="99">
        <v>4.4999999999999997E-3</v>
      </c>
      <c r="K2634" t="s">
        <v>3044</v>
      </c>
      <c r="L2634" t="e">
        <v>#N/A</v>
      </c>
      <c r="M2634" t="e">
        <f t="shared" si="41"/>
        <v>#N/A</v>
      </c>
    </row>
    <row r="2635" spans="1:13" x14ac:dyDescent="0.25">
      <c r="A2635">
        <v>3</v>
      </c>
      <c r="B2635" t="s">
        <v>2707</v>
      </c>
      <c r="C2635" t="s">
        <v>2987</v>
      </c>
      <c r="D2635" t="s">
        <v>3045</v>
      </c>
      <c r="G2635" t="s">
        <v>3046</v>
      </c>
      <c r="H2635" t="s">
        <v>87</v>
      </c>
      <c r="I2635" t="s">
        <v>1705</v>
      </c>
      <c r="J2635" s="99">
        <v>1.306E-2</v>
      </c>
      <c r="K2635" t="s">
        <v>3047</v>
      </c>
      <c r="L2635" t="e">
        <v>#N/A</v>
      </c>
      <c r="M2635" t="e">
        <f t="shared" si="41"/>
        <v>#N/A</v>
      </c>
    </row>
    <row r="2636" spans="1:13" x14ac:dyDescent="0.25">
      <c r="A2636">
        <v>3</v>
      </c>
      <c r="B2636" t="s">
        <v>2707</v>
      </c>
      <c r="C2636" t="s">
        <v>2987</v>
      </c>
      <c r="D2636" t="s">
        <v>3045</v>
      </c>
      <c r="G2636" t="s">
        <v>3046</v>
      </c>
      <c r="H2636" t="s">
        <v>87</v>
      </c>
      <c r="I2636" t="s">
        <v>1707</v>
      </c>
      <c r="J2636" s="99">
        <v>1.29E-2</v>
      </c>
      <c r="K2636" t="s">
        <v>3047</v>
      </c>
      <c r="L2636" t="e">
        <v>#N/A</v>
      </c>
      <c r="M2636" t="e">
        <f t="shared" si="41"/>
        <v>#N/A</v>
      </c>
    </row>
    <row r="2637" spans="1:13" x14ac:dyDescent="0.25">
      <c r="A2637">
        <v>3</v>
      </c>
      <c r="B2637" t="s">
        <v>2707</v>
      </c>
      <c r="C2637" t="s">
        <v>2987</v>
      </c>
      <c r="D2637" t="s">
        <v>3045</v>
      </c>
      <c r="G2637" t="s">
        <v>3046</v>
      </c>
      <c r="H2637" t="s">
        <v>87</v>
      </c>
      <c r="I2637" t="s">
        <v>1708</v>
      </c>
      <c r="J2637" s="99">
        <v>4.4800000000000003E-6</v>
      </c>
      <c r="K2637" t="s">
        <v>3047</v>
      </c>
      <c r="L2637" t="e">
        <v>#N/A</v>
      </c>
      <c r="M2637" t="e">
        <f t="shared" si="41"/>
        <v>#N/A</v>
      </c>
    </row>
    <row r="2638" spans="1:13" x14ac:dyDescent="0.25">
      <c r="A2638">
        <v>3</v>
      </c>
      <c r="B2638" t="s">
        <v>2707</v>
      </c>
      <c r="C2638" t="s">
        <v>2987</v>
      </c>
      <c r="D2638" t="s">
        <v>3045</v>
      </c>
      <c r="G2638" t="s">
        <v>3046</v>
      </c>
      <c r="H2638" t="s">
        <v>87</v>
      </c>
      <c r="I2638" t="s">
        <v>1709</v>
      </c>
      <c r="J2638" s="99">
        <v>1.6000000000000001E-4</v>
      </c>
      <c r="K2638" t="s">
        <v>3047</v>
      </c>
      <c r="L2638" t="e">
        <v>#N/A</v>
      </c>
      <c r="M2638" t="e">
        <f t="shared" si="41"/>
        <v>#N/A</v>
      </c>
    </row>
    <row r="2639" spans="1:13" x14ac:dyDescent="0.25">
      <c r="A2639">
        <v>3</v>
      </c>
      <c r="B2639" t="s">
        <v>2707</v>
      </c>
      <c r="C2639" t="s">
        <v>3048</v>
      </c>
      <c r="D2639" t="s">
        <v>297</v>
      </c>
      <c r="G2639" t="s">
        <v>297</v>
      </c>
      <c r="H2639" t="s">
        <v>87</v>
      </c>
      <c r="I2639" t="s">
        <v>1705</v>
      </c>
      <c r="J2639" s="99">
        <v>2.83586316E-2</v>
      </c>
      <c r="K2639" t="s">
        <v>3049</v>
      </c>
      <c r="L2639" t="e">
        <v>#N/A</v>
      </c>
      <c r="M2639" t="e">
        <f t="shared" si="41"/>
        <v>#N/A</v>
      </c>
    </row>
    <row r="2640" spans="1:13" x14ac:dyDescent="0.25">
      <c r="A2640">
        <v>3</v>
      </c>
      <c r="B2640" t="s">
        <v>2707</v>
      </c>
      <c r="C2640" t="s">
        <v>3048</v>
      </c>
      <c r="D2640" t="s">
        <v>297</v>
      </c>
      <c r="G2640" t="s">
        <v>297</v>
      </c>
      <c r="H2640" t="s">
        <v>87</v>
      </c>
      <c r="I2640" t="s">
        <v>1707</v>
      </c>
      <c r="J2640" s="99">
        <v>2.79193069E-2</v>
      </c>
      <c r="K2640" t="s">
        <v>3049</v>
      </c>
      <c r="L2640" t="e">
        <v>#N/A</v>
      </c>
      <c r="M2640" t="e">
        <f t="shared" si="41"/>
        <v>#N/A</v>
      </c>
    </row>
    <row r="2641" spans="1:13" x14ac:dyDescent="0.25">
      <c r="A2641">
        <v>3</v>
      </c>
      <c r="B2641" t="s">
        <v>2707</v>
      </c>
      <c r="C2641" t="s">
        <v>3048</v>
      </c>
      <c r="D2641" t="s">
        <v>297</v>
      </c>
      <c r="G2641" t="s">
        <v>297</v>
      </c>
      <c r="H2641" t="s">
        <v>87</v>
      </c>
      <c r="I2641" t="s">
        <v>1708</v>
      </c>
      <c r="J2641" s="99">
        <v>4.4417199999999999E-5</v>
      </c>
      <c r="K2641" t="s">
        <v>3049</v>
      </c>
      <c r="L2641" t="e">
        <v>#N/A</v>
      </c>
      <c r="M2641" t="e">
        <f t="shared" si="41"/>
        <v>#N/A</v>
      </c>
    </row>
    <row r="2642" spans="1:13" x14ac:dyDescent="0.25">
      <c r="A2642">
        <v>3</v>
      </c>
      <c r="B2642" t="s">
        <v>2707</v>
      </c>
      <c r="C2642" t="s">
        <v>3048</v>
      </c>
      <c r="D2642" t="s">
        <v>297</v>
      </c>
      <c r="G2642" t="s">
        <v>297</v>
      </c>
      <c r="H2642" t="s">
        <v>87</v>
      </c>
      <c r="I2642" t="s">
        <v>1709</v>
      </c>
      <c r="J2642" s="99">
        <v>3.9490750000000001E-4</v>
      </c>
      <c r="K2642" t="s">
        <v>3049</v>
      </c>
      <c r="L2642" t="e">
        <v>#N/A</v>
      </c>
      <c r="M2642" t="e">
        <f t="shared" si="41"/>
        <v>#N/A</v>
      </c>
    </row>
    <row r="2643" spans="1:13" x14ac:dyDescent="0.25">
      <c r="A2643">
        <v>3</v>
      </c>
      <c r="B2643" t="s">
        <v>3050</v>
      </c>
      <c r="C2643" t="s">
        <v>3051</v>
      </c>
      <c r="D2643" t="s">
        <v>3052</v>
      </c>
      <c r="G2643" t="s">
        <v>3053</v>
      </c>
      <c r="H2643" t="s">
        <v>3054</v>
      </c>
      <c r="I2643" t="s">
        <v>1705</v>
      </c>
      <c r="J2643" s="99">
        <v>0.51558036860000001</v>
      </c>
      <c r="K2643" t="s">
        <v>3055</v>
      </c>
      <c r="L2643" t="s">
        <v>3056</v>
      </c>
      <c r="M2643" t="str">
        <f t="shared" si="41"/>
        <v>CO₂-eWATER_NZ_WW</v>
      </c>
    </row>
    <row r="2644" spans="1:13" x14ac:dyDescent="0.25">
      <c r="A2644">
        <v>3</v>
      </c>
      <c r="B2644" t="s">
        <v>3050</v>
      </c>
      <c r="C2644" t="s">
        <v>3051</v>
      </c>
      <c r="D2644" t="s">
        <v>3052</v>
      </c>
      <c r="G2644" t="s">
        <v>3053</v>
      </c>
      <c r="H2644" t="s">
        <v>3054</v>
      </c>
      <c r="I2644" t="s">
        <v>1707</v>
      </c>
      <c r="J2644" s="99">
        <v>8.1119110600000002E-2</v>
      </c>
      <c r="K2644" t="s">
        <v>3055</v>
      </c>
      <c r="L2644" t="s">
        <v>3056</v>
      </c>
      <c r="M2644" t="str">
        <f t="shared" si="41"/>
        <v>CO₂WATER_NZ_WW</v>
      </c>
    </row>
    <row r="2645" spans="1:13" x14ac:dyDescent="0.25">
      <c r="A2645">
        <v>3</v>
      </c>
      <c r="B2645" t="s">
        <v>3050</v>
      </c>
      <c r="C2645" t="s">
        <v>3051</v>
      </c>
      <c r="D2645" t="s">
        <v>3052</v>
      </c>
      <c r="G2645" t="s">
        <v>3053</v>
      </c>
      <c r="H2645" t="s">
        <v>3054</v>
      </c>
      <c r="I2645" t="s">
        <v>1708</v>
      </c>
      <c r="J2645" s="99">
        <v>0.20598941979999999</v>
      </c>
      <c r="K2645" t="s">
        <v>3055</v>
      </c>
      <c r="L2645" t="s">
        <v>3056</v>
      </c>
      <c r="M2645" t="str">
        <f t="shared" si="41"/>
        <v>CH₄WATER_NZ_WW</v>
      </c>
    </row>
    <row r="2646" spans="1:13" x14ac:dyDescent="0.25">
      <c r="A2646">
        <v>3</v>
      </c>
      <c r="B2646" t="s">
        <v>3050</v>
      </c>
      <c r="C2646" t="s">
        <v>3051</v>
      </c>
      <c r="D2646" t="s">
        <v>3052</v>
      </c>
      <c r="G2646" t="s">
        <v>3053</v>
      </c>
      <c r="H2646" t="s">
        <v>3054</v>
      </c>
      <c r="I2646" t="s">
        <v>1709</v>
      </c>
      <c r="J2646" s="99">
        <v>0.22847183830000001</v>
      </c>
      <c r="K2646" t="s">
        <v>3055</v>
      </c>
      <c r="L2646" t="s">
        <v>3056</v>
      </c>
      <c r="M2646" t="str">
        <f t="shared" si="41"/>
        <v>N₂OWATER_NZ_WW</v>
      </c>
    </row>
    <row r="2647" spans="1:13" x14ac:dyDescent="0.25">
      <c r="A2647">
        <v>3</v>
      </c>
      <c r="B2647" t="s">
        <v>3050</v>
      </c>
      <c r="C2647" t="s">
        <v>3051</v>
      </c>
      <c r="D2647" t="s">
        <v>3052</v>
      </c>
      <c r="G2647" t="s">
        <v>3053</v>
      </c>
      <c r="H2647" t="s">
        <v>3057</v>
      </c>
      <c r="I2647" t="s">
        <v>1705</v>
      </c>
      <c r="J2647" s="99">
        <v>47.572724180000002</v>
      </c>
      <c r="K2647" t="s">
        <v>3058</v>
      </c>
      <c r="L2647" t="s">
        <v>3059</v>
      </c>
      <c r="M2647" t="str">
        <f t="shared" si="41"/>
        <v>CO₂-eWATER_NZ_WWPC</v>
      </c>
    </row>
    <row r="2648" spans="1:13" x14ac:dyDescent="0.25">
      <c r="A2648">
        <v>3</v>
      </c>
      <c r="B2648" t="s">
        <v>3050</v>
      </c>
      <c r="C2648" t="s">
        <v>3051</v>
      </c>
      <c r="D2648" t="s">
        <v>3052</v>
      </c>
      <c r="G2648" t="s">
        <v>3053</v>
      </c>
      <c r="H2648" t="s">
        <v>3057</v>
      </c>
      <c r="I2648" t="s">
        <v>1707</v>
      </c>
      <c r="J2648" s="99">
        <v>7.4848797749999996</v>
      </c>
      <c r="K2648" t="s">
        <v>3058</v>
      </c>
      <c r="L2648" t="s">
        <v>3059</v>
      </c>
      <c r="M2648" t="str">
        <f t="shared" si="41"/>
        <v>CO₂WATER_NZ_WWPC</v>
      </c>
    </row>
    <row r="2649" spans="1:13" x14ac:dyDescent="0.25">
      <c r="A2649">
        <v>3</v>
      </c>
      <c r="B2649" t="s">
        <v>3050</v>
      </c>
      <c r="C2649" t="s">
        <v>3051</v>
      </c>
      <c r="D2649" t="s">
        <v>3052</v>
      </c>
      <c r="G2649" t="s">
        <v>3053</v>
      </c>
      <c r="H2649" t="s">
        <v>3057</v>
      </c>
      <c r="I2649" t="s">
        <v>1708</v>
      </c>
      <c r="J2649" s="99">
        <v>19.006693129999999</v>
      </c>
      <c r="K2649" t="s">
        <v>3058</v>
      </c>
      <c r="L2649" t="s">
        <v>3059</v>
      </c>
      <c r="M2649" t="str">
        <f t="shared" si="41"/>
        <v>CH₄WATER_NZ_WWPC</v>
      </c>
    </row>
    <row r="2650" spans="1:13" x14ac:dyDescent="0.25">
      <c r="A2650">
        <v>3</v>
      </c>
      <c r="B2650" t="s">
        <v>3050</v>
      </c>
      <c r="C2650" t="s">
        <v>3051</v>
      </c>
      <c r="D2650" t="s">
        <v>3052</v>
      </c>
      <c r="G2650" t="s">
        <v>3053</v>
      </c>
      <c r="H2650" t="s">
        <v>3057</v>
      </c>
      <c r="I2650" t="s">
        <v>1709</v>
      </c>
      <c r="J2650" s="99">
        <v>21.081151269999999</v>
      </c>
      <c r="K2650" t="s">
        <v>3058</v>
      </c>
      <c r="L2650" t="s">
        <v>3059</v>
      </c>
      <c r="M2650" t="str">
        <f t="shared" si="41"/>
        <v>N₂OWATER_NZ_WWPC</v>
      </c>
    </row>
    <row r="2651" spans="1:13" x14ac:dyDescent="0.25">
      <c r="A2651">
        <v>3</v>
      </c>
      <c r="B2651" t="s">
        <v>3050</v>
      </c>
      <c r="C2651" t="s">
        <v>3051</v>
      </c>
      <c r="D2651" t="s">
        <v>3052</v>
      </c>
      <c r="G2651" t="s">
        <v>3060</v>
      </c>
      <c r="H2651" t="s">
        <v>3057</v>
      </c>
      <c r="I2651" t="s">
        <v>1705</v>
      </c>
      <c r="J2651" s="99">
        <v>175.2</v>
      </c>
      <c r="K2651" t="s">
        <v>3061</v>
      </c>
      <c r="L2651" t="e">
        <v>#N/A</v>
      </c>
      <c r="M2651" t="e">
        <f t="shared" si="41"/>
        <v>#N/A</v>
      </c>
    </row>
    <row r="2652" spans="1:13" x14ac:dyDescent="0.25">
      <c r="A2652">
        <v>3</v>
      </c>
      <c r="B2652" t="s">
        <v>3050</v>
      </c>
      <c r="C2652" t="s">
        <v>3051</v>
      </c>
      <c r="D2652" t="s">
        <v>3052</v>
      </c>
      <c r="G2652" t="s">
        <v>3060</v>
      </c>
      <c r="H2652" t="s">
        <v>3057</v>
      </c>
      <c r="I2652" t="s">
        <v>1707</v>
      </c>
      <c r="J2652" t="s">
        <v>1770</v>
      </c>
      <c r="K2652" t="s">
        <v>3061</v>
      </c>
      <c r="L2652" t="e">
        <v>#N/A</v>
      </c>
      <c r="M2652" t="e">
        <f t="shared" si="41"/>
        <v>#N/A</v>
      </c>
    </row>
    <row r="2653" spans="1:13" x14ac:dyDescent="0.25">
      <c r="A2653">
        <v>3</v>
      </c>
      <c r="B2653" t="s">
        <v>3050</v>
      </c>
      <c r="C2653" t="s">
        <v>3051</v>
      </c>
      <c r="D2653" t="s">
        <v>3052</v>
      </c>
      <c r="G2653" t="s">
        <v>3060</v>
      </c>
      <c r="H2653" t="s">
        <v>3057</v>
      </c>
      <c r="I2653" t="s">
        <v>1708</v>
      </c>
      <c r="J2653" s="99">
        <v>149.9</v>
      </c>
      <c r="K2653" t="s">
        <v>3061</v>
      </c>
      <c r="L2653" t="e">
        <v>#N/A</v>
      </c>
      <c r="M2653" t="e">
        <f t="shared" si="41"/>
        <v>#N/A</v>
      </c>
    </row>
    <row r="2654" spans="1:13" x14ac:dyDescent="0.25">
      <c r="A2654">
        <v>3</v>
      </c>
      <c r="B2654" t="s">
        <v>3050</v>
      </c>
      <c r="C2654" t="s">
        <v>3051</v>
      </c>
      <c r="D2654" t="s">
        <v>3052</v>
      </c>
      <c r="G2654" t="s">
        <v>3060</v>
      </c>
      <c r="H2654" t="s">
        <v>3057</v>
      </c>
      <c r="I2654" t="s">
        <v>1709</v>
      </c>
      <c r="J2654" s="99">
        <v>25.3</v>
      </c>
      <c r="K2654" t="s">
        <v>3061</v>
      </c>
      <c r="L2654" t="e">
        <v>#N/A</v>
      </c>
      <c r="M2654" t="e">
        <f t="shared" si="41"/>
        <v>#N/A</v>
      </c>
    </row>
    <row r="2655" spans="1:13" x14ac:dyDescent="0.25">
      <c r="A2655">
        <v>3</v>
      </c>
      <c r="B2655" t="s">
        <v>3050</v>
      </c>
      <c r="C2655" t="s">
        <v>3051</v>
      </c>
      <c r="D2655" t="s">
        <v>3062</v>
      </c>
      <c r="G2655" t="s">
        <v>3063</v>
      </c>
      <c r="H2655" t="s">
        <v>3064</v>
      </c>
      <c r="I2655" t="s">
        <v>1705</v>
      </c>
      <c r="J2655" s="99">
        <v>52.576055709999999</v>
      </c>
      <c r="K2655" t="s">
        <v>3065</v>
      </c>
      <c r="L2655" t="e">
        <v>#N/A</v>
      </c>
      <c r="M2655" t="e">
        <f t="shared" si="41"/>
        <v>#N/A</v>
      </c>
    </row>
    <row r="2656" spans="1:13" x14ac:dyDescent="0.25">
      <c r="A2656">
        <v>3</v>
      </c>
      <c r="B2656" t="s">
        <v>3050</v>
      </c>
      <c r="C2656" t="s">
        <v>3051</v>
      </c>
      <c r="D2656" t="s">
        <v>3062</v>
      </c>
      <c r="G2656" t="s">
        <v>3063</v>
      </c>
      <c r="H2656" t="s">
        <v>3064</v>
      </c>
      <c r="I2656" t="s">
        <v>1707</v>
      </c>
      <c r="J2656" t="s">
        <v>1770</v>
      </c>
      <c r="K2656" t="s">
        <v>3065</v>
      </c>
      <c r="L2656" t="e">
        <v>#N/A</v>
      </c>
      <c r="M2656" t="e">
        <f t="shared" si="41"/>
        <v>#N/A</v>
      </c>
    </row>
    <row r="2657" spans="1:13" x14ac:dyDescent="0.25">
      <c r="A2657">
        <v>3</v>
      </c>
      <c r="B2657" t="s">
        <v>3050</v>
      </c>
      <c r="C2657" t="s">
        <v>3051</v>
      </c>
      <c r="D2657" t="s">
        <v>3062</v>
      </c>
      <c r="G2657" t="s">
        <v>3063</v>
      </c>
      <c r="H2657" t="s">
        <v>3064</v>
      </c>
      <c r="I2657" t="s">
        <v>1708</v>
      </c>
      <c r="J2657" s="99">
        <v>50.05</v>
      </c>
      <c r="K2657" t="s">
        <v>3065</v>
      </c>
      <c r="L2657" t="e">
        <v>#N/A</v>
      </c>
      <c r="M2657" t="e">
        <f t="shared" si="41"/>
        <v>#N/A</v>
      </c>
    </row>
    <row r="2658" spans="1:13" x14ac:dyDescent="0.25">
      <c r="A2658">
        <v>3</v>
      </c>
      <c r="B2658" t="s">
        <v>3050</v>
      </c>
      <c r="C2658" t="s">
        <v>3051</v>
      </c>
      <c r="D2658" t="s">
        <v>3062</v>
      </c>
      <c r="G2658" t="s">
        <v>3063</v>
      </c>
      <c r="H2658" t="s">
        <v>3064</v>
      </c>
      <c r="I2658" t="s">
        <v>1709</v>
      </c>
      <c r="J2658" s="99">
        <v>2.526055714</v>
      </c>
      <c r="K2658" t="s">
        <v>3065</v>
      </c>
      <c r="L2658" t="e">
        <v>#N/A</v>
      </c>
      <c r="M2658" t="e">
        <f t="shared" si="41"/>
        <v>#N/A</v>
      </c>
    </row>
    <row r="2659" spans="1:13" x14ac:dyDescent="0.25">
      <c r="A2659">
        <v>3</v>
      </c>
      <c r="B2659" t="s">
        <v>3050</v>
      </c>
      <c r="C2659" t="s">
        <v>3051</v>
      </c>
      <c r="D2659" t="s">
        <v>3062</v>
      </c>
      <c r="G2659" t="s">
        <v>3066</v>
      </c>
      <c r="H2659" t="s">
        <v>3064</v>
      </c>
      <c r="I2659" t="s">
        <v>1705</v>
      </c>
      <c r="J2659" s="99">
        <v>51.732312499999999</v>
      </c>
      <c r="K2659" t="s">
        <v>3067</v>
      </c>
      <c r="L2659" t="e">
        <v>#N/A</v>
      </c>
      <c r="M2659" t="e">
        <f t="shared" si="41"/>
        <v>#N/A</v>
      </c>
    </row>
    <row r="2660" spans="1:13" x14ac:dyDescent="0.25">
      <c r="A2660">
        <v>3</v>
      </c>
      <c r="B2660" t="s">
        <v>3050</v>
      </c>
      <c r="C2660" t="s">
        <v>3051</v>
      </c>
      <c r="D2660" t="s">
        <v>3062</v>
      </c>
      <c r="G2660" t="s">
        <v>3066</v>
      </c>
      <c r="H2660" t="s">
        <v>3064</v>
      </c>
      <c r="I2660" t="s">
        <v>1707</v>
      </c>
      <c r="J2660" t="s">
        <v>1770</v>
      </c>
      <c r="K2660" t="s">
        <v>3067</v>
      </c>
      <c r="L2660" t="e">
        <v>#N/A</v>
      </c>
      <c r="M2660" t="e">
        <f t="shared" si="41"/>
        <v>#N/A</v>
      </c>
    </row>
    <row r="2661" spans="1:13" x14ac:dyDescent="0.25">
      <c r="A2661">
        <v>3</v>
      </c>
      <c r="B2661" t="s">
        <v>3050</v>
      </c>
      <c r="C2661" t="s">
        <v>3051</v>
      </c>
      <c r="D2661" t="s">
        <v>3062</v>
      </c>
      <c r="G2661" t="s">
        <v>3066</v>
      </c>
      <c r="H2661" t="s">
        <v>3064</v>
      </c>
      <c r="I2661" t="s">
        <v>1708</v>
      </c>
      <c r="J2661" s="99">
        <v>48.125</v>
      </c>
      <c r="K2661" t="s">
        <v>3067</v>
      </c>
      <c r="L2661" t="e">
        <v>#N/A</v>
      </c>
      <c r="M2661" t="e">
        <f t="shared" si="41"/>
        <v>#N/A</v>
      </c>
    </row>
    <row r="2662" spans="1:13" x14ac:dyDescent="0.25">
      <c r="A2662">
        <v>3</v>
      </c>
      <c r="B2662" t="s">
        <v>3050</v>
      </c>
      <c r="C2662" t="s">
        <v>3051</v>
      </c>
      <c r="D2662" t="s">
        <v>3062</v>
      </c>
      <c r="G2662" t="s">
        <v>3066</v>
      </c>
      <c r="H2662" t="s">
        <v>3064</v>
      </c>
      <c r="I2662" t="s">
        <v>1709</v>
      </c>
      <c r="J2662" s="99">
        <v>3.6073124999999999</v>
      </c>
      <c r="K2662" t="s">
        <v>3067</v>
      </c>
      <c r="L2662" t="e">
        <v>#N/A</v>
      </c>
      <c r="M2662" t="e">
        <f t="shared" si="41"/>
        <v>#N/A</v>
      </c>
    </row>
    <row r="2663" spans="1:13" x14ac:dyDescent="0.25">
      <c r="A2663">
        <v>3</v>
      </c>
      <c r="B2663" t="s">
        <v>3050</v>
      </c>
      <c r="C2663" t="s">
        <v>3051</v>
      </c>
      <c r="D2663" t="s">
        <v>3062</v>
      </c>
      <c r="G2663" t="s">
        <v>3068</v>
      </c>
      <c r="H2663" t="s">
        <v>3069</v>
      </c>
      <c r="I2663" t="s">
        <v>1705</v>
      </c>
      <c r="J2663" s="99">
        <v>11.7936</v>
      </c>
      <c r="K2663" t="s">
        <v>3070</v>
      </c>
      <c r="L2663" t="e">
        <v>#N/A</v>
      </c>
      <c r="M2663" t="e">
        <f t="shared" si="41"/>
        <v>#N/A</v>
      </c>
    </row>
    <row r="2664" spans="1:13" x14ac:dyDescent="0.25">
      <c r="A2664">
        <v>3</v>
      </c>
      <c r="B2664" t="s">
        <v>3050</v>
      </c>
      <c r="C2664" t="s">
        <v>3051</v>
      </c>
      <c r="D2664" t="s">
        <v>3062</v>
      </c>
      <c r="G2664" t="s">
        <v>3068</v>
      </c>
      <c r="H2664" t="s">
        <v>3069</v>
      </c>
      <c r="I2664" t="s">
        <v>1707</v>
      </c>
      <c r="J2664" t="s">
        <v>1770</v>
      </c>
      <c r="K2664" t="s">
        <v>3070</v>
      </c>
      <c r="L2664" t="e">
        <v>#N/A</v>
      </c>
      <c r="M2664" t="e">
        <f t="shared" si="41"/>
        <v>#N/A</v>
      </c>
    </row>
    <row r="2665" spans="1:13" x14ac:dyDescent="0.25">
      <c r="A2665">
        <v>3</v>
      </c>
      <c r="B2665" t="s">
        <v>3050</v>
      </c>
      <c r="C2665" t="s">
        <v>3051</v>
      </c>
      <c r="D2665" t="s">
        <v>3062</v>
      </c>
      <c r="G2665" t="s">
        <v>3068</v>
      </c>
      <c r="H2665" t="s">
        <v>3069</v>
      </c>
      <c r="I2665" t="s">
        <v>1708</v>
      </c>
      <c r="J2665" s="99">
        <v>11.7936</v>
      </c>
      <c r="K2665" t="s">
        <v>3070</v>
      </c>
      <c r="L2665" t="e">
        <v>#N/A</v>
      </c>
      <c r="M2665" t="e">
        <f t="shared" si="41"/>
        <v>#N/A</v>
      </c>
    </row>
    <row r="2666" spans="1:13" x14ac:dyDescent="0.25">
      <c r="A2666">
        <v>3</v>
      </c>
      <c r="B2666" t="s">
        <v>3050</v>
      </c>
      <c r="C2666" t="s">
        <v>3051</v>
      </c>
      <c r="D2666" t="s">
        <v>3062</v>
      </c>
      <c r="G2666" t="s">
        <v>3068</v>
      </c>
      <c r="H2666" t="s">
        <v>3069</v>
      </c>
      <c r="I2666" t="s">
        <v>1709</v>
      </c>
      <c r="J2666" t="s">
        <v>1770</v>
      </c>
      <c r="K2666" t="s">
        <v>3070</v>
      </c>
      <c r="L2666" t="e">
        <v>#N/A</v>
      </c>
      <c r="M2666" t="e">
        <f t="shared" si="41"/>
        <v>#N/A</v>
      </c>
    </row>
    <row r="2667" spans="1:13" x14ac:dyDescent="0.25">
      <c r="A2667">
        <v>3</v>
      </c>
      <c r="B2667" t="s">
        <v>3050</v>
      </c>
      <c r="C2667" t="s">
        <v>3051</v>
      </c>
      <c r="D2667" t="s">
        <v>3062</v>
      </c>
      <c r="G2667" t="s">
        <v>3071</v>
      </c>
      <c r="H2667" t="s">
        <v>3072</v>
      </c>
      <c r="I2667" t="s">
        <v>1705</v>
      </c>
      <c r="J2667" s="99">
        <v>5.7940293599999997</v>
      </c>
      <c r="K2667" t="s">
        <v>3073</v>
      </c>
      <c r="L2667" t="e">
        <v>#N/A</v>
      </c>
      <c r="M2667" t="e">
        <f t="shared" si="41"/>
        <v>#N/A</v>
      </c>
    </row>
    <row r="2668" spans="1:13" x14ac:dyDescent="0.25">
      <c r="A2668">
        <v>3</v>
      </c>
      <c r="B2668" t="s">
        <v>3050</v>
      </c>
      <c r="C2668" t="s">
        <v>3051</v>
      </c>
      <c r="D2668" t="s">
        <v>3062</v>
      </c>
      <c r="G2668" t="s">
        <v>3071</v>
      </c>
      <c r="H2668" t="s">
        <v>3072</v>
      </c>
      <c r="I2668" t="s">
        <v>1707</v>
      </c>
      <c r="J2668" t="s">
        <v>1770</v>
      </c>
      <c r="K2668" t="s">
        <v>3073</v>
      </c>
      <c r="L2668" t="e">
        <v>#N/A</v>
      </c>
      <c r="M2668" t="e">
        <f t="shared" si="41"/>
        <v>#N/A</v>
      </c>
    </row>
    <row r="2669" spans="1:13" x14ac:dyDescent="0.25">
      <c r="A2669">
        <v>3</v>
      </c>
      <c r="B2669" t="s">
        <v>3050</v>
      </c>
      <c r="C2669" t="s">
        <v>3051</v>
      </c>
      <c r="D2669" t="s">
        <v>3062</v>
      </c>
      <c r="G2669" t="s">
        <v>3071</v>
      </c>
      <c r="H2669" t="s">
        <v>3072</v>
      </c>
      <c r="I2669" t="s">
        <v>1708</v>
      </c>
      <c r="J2669" s="99">
        <v>5.7940293599999997</v>
      </c>
      <c r="K2669" t="s">
        <v>3073</v>
      </c>
      <c r="L2669" t="e">
        <v>#N/A</v>
      </c>
      <c r="M2669" t="e">
        <f t="shared" si="41"/>
        <v>#N/A</v>
      </c>
    </row>
    <row r="2670" spans="1:13" x14ac:dyDescent="0.25">
      <c r="A2670">
        <v>3</v>
      </c>
      <c r="B2670" t="s">
        <v>3050</v>
      </c>
      <c r="C2670" t="s">
        <v>3051</v>
      </c>
      <c r="D2670" t="s">
        <v>3062</v>
      </c>
      <c r="G2670" t="s">
        <v>3071</v>
      </c>
      <c r="H2670" t="s">
        <v>3072</v>
      </c>
      <c r="I2670" t="s">
        <v>1709</v>
      </c>
      <c r="J2670" t="s">
        <v>1770</v>
      </c>
      <c r="K2670" t="s">
        <v>3073</v>
      </c>
      <c r="L2670" t="e">
        <v>#N/A</v>
      </c>
      <c r="M2670" t="e">
        <f t="shared" si="41"/>
        <v>#N/A</v>
      </c>
    </row>
    <row r="2671" spans="1:13" x14ac:dyDescent="0.25">
      <c r="A2671">
        <v>3</v>
      </c>
      <c r="B2671" t="s">
        <v>3050</v>
      </c>
      <c r="C2671" t="s">
        <v>3051</v>
      </c>
      <c r="D2671" t="s">
        <v>3062</v>
      </c>
      <c r="G2671" t="s">
        <v>3074</v>
      </c>
      <c r="H2671" t="s">
        <v>3075</v>
      </c>
      <c r="I2671" t="s">
        <v>1705</v>
      </c>
      <c r="J2671" s="99">
        <v>0.1022415429</v>
      </c>
      <c r="K2671" t="s">
        <v>3076</v>
      </c>
      <c r="L2671" t="e">
        <v>#N/A</v>
      </c>
      <c r="M2671" t="e">
        <f t="shared" si="41"/>
        <v>#N/A</v>
      </c>
    </row>
    <row r="2672" spans="1:13" x14ac:dyDescent="0.25">
      <c r="A2672">
        <v>3</v>
      </c>
      <c r="B2672" t="s">
        <v>3050</v>
      </c>
      <c r="C2672" t="s">
        <v>3051</v>
      </c>
      <c r="D2672" t="s">
        <v>3062</v>
      </c>
      <c r="G2672" t="s">
        <v>3074</v>
      </c>
      <c r="H2672" t="s">
        <v>3075</v>
      </c>
      <c r="I2672" t="s">
        <v>1707</v>
      </c>
      <c r="J2672" t="s">
        <v>1770</v>
      </c>
      <c r="K2672" t="s">
        <v>3076</v>
      </c>
      <c r="L2672" t="e">
        <v>#N/A</v>
      </c>
      <c r="M2672" t="e">
        <f t="shared" si="41"/>
        <v>#N/A</v>
      </c>
    </row>
    <row r="2673" spans="1:13" x14ac:dyDescent="0.25">
      <c r="A2673">
        <v>3</v>
      </c>
      <c r="B2673" t="s">
        <v>3050</v>
      </c>
      <c r="C2673" t="s">
        <v>3051</v>
      </c>
      <c r="D2673" t="s">
        <v>3062</v>
      </c>
      <c r="G2673" t="s">
        <v>3074</v>
      </c>
      <c r="H2673" t="s">
        <v>3075</v>
      </c>
      <c r="I2673" t="s">
        <v>1708</v>
      </c>
      <c r="J2673" t="s">
        <v>1770</v>
      </c>
      <c r="K2673" t="s">
        <v>3076</v>
      </c>
      <c r="L2673" t="e">
        <v>#N/A</v>
      </c>
      <c r="M2673" t="e">
        <f t="shared" si="41"/>
        <v>#N/A</v>
      </c>
    </row>
    <row r="2674" spans="1:13" x14ac:dyDescent="0.25">
      <c r="A2674">
        <v>3</v>
      </c>
      <c r="B2674" t="s">
        <v>3050</v>
      </c>
      <c r="C2674" t="s">
        <v>3051</v>
      </c>
      <c r="D2674" t="s">
        <v>3062</v>
      </c>
      <c r="G2674" t="s">
        <v>3074</v>
      </c>
      <c r="H2674" t="s">
        <v>3075</v>
      </c>
      <c r="I2674" t="s">
        <v>1709</v>
      </c>
      <c r="J2674" s="99">
        <v>0.1022415429</v>
      </c>
      <c r="K2674" t="s">
        <v>3076</v>
      </c>
      <c r="L2674" t="e">
        <v>#N/A</v>
      </c>
      <c r="M2674" t="e">
        <f t="shared" si="41"/>
        <v>#N/A</v>
      </c>
    </row>
    <row r="2675" spans="1:13" x14ac:dyDescent="0.25">
      <c r="A2675">
        <v>3</v>
      </c>
      <c r="B2675" t="s">
        <v>3050</v>
      </c>
      <c r="C2675" t="s">
        <v>3077</v>
      </c>
      <c r="G2675" t="s">
        <v>3077</v>
      </c>
      <c r="H2675" t="s">
        <v>3078</v>
      </c>
      <c r="I2675" t="s">
        <v>1705</v>
      </c>
      <c r="J2675" s="99">
        <v>4.8549205999999998E-2</v>
      </c>
      <c r="K2675" t="s">
        <v>3079</v>
      </c>
      <c r="L2675" t="s">
        <v>3080</v>
      </c>
      <c r="M2675" t="str">
        <f t="shared" si="41"/>
        <v>CO₂-eWATER_NZ_W</v>
      </c>
    </row>
    <row r="2676" spans="1:13" x14ac:dyDescent="0.25">
      <c r="A2676">
        <v>3</v>
      </c>
      <c r="B2676" t="s">
        <v>3050</v>
      </c>
      <c r="C2676" t="s">
        <v>3077</v>
      </c>
      <c r="G2676" t="s">
        <v>3077</v>
      </c>
      <c r="H2676" t="s">
        <v>3078</v>
      </c>
      <c r="I2676" t="s">
        <v>1707</v>
      </c>
      <c r="J2676" s="99">
        <v>4.7147309900000003E-2</v>
      </c>
      <c r="K2676" t="s">
        <v>3079</v>
      </c>
      <c r="L2676" t="s">
        <v>3080</v>
      </c>
      <c r="M2676" t="str">
        <f t="shared" si="41"/>
        <v>CO₂WATER_NZ_W</v>
      </c>
    </row>
    <row r="2677" spans="1:13" x14ac:dyDescent="0.25">
      <c r="A2677">
        <v>3</v>
      </c>
      <c r="B2677" t="s">
        <v>3050</v>
      </c>
      <c r="C2677" t="s">
        <v>3077</v>
      </c>
      <c r="G2677" t="s">
        <v>3077</v>
      </c>
      <c r="H2677" t="s">
        <v>3078</v>
      </c>
      <c r="I2677" t="s">
        <v>1708</v>
      </c>
      <c r="J2677" s="99">
        <v>1.3108989000000001E-3</v>
      </c>
      <c r="K2677" t="s">
        <v>3079</v>
      </c>
      <c r="L2677" t="s">
        <v>3080</v>
      </c>
      <c r="M2677" t="str">
        <f t="shared" si="41"/>
        <v>CH₄WATER_NZ_W</v>
      </c>
    </row>
    <row r="2678" spans="1:13" x14ac:dyDescent="0.25">
      <c r="A2678">
        <v>3</v>
      </c>
      <c r="B2678" t="s">
        <v>3050</v>
      </c>
      <c r="C2678" t="s">
        <v>3077</v>
      </c>
      <c r="G2678" t="s">
        <v>3077</v>
      </c>
      <c r="H2678" t="s">
        <v>3078</v>
      </c>
      <c r="I2678" t="s">
        <v>1709</v>
      </c>
      <c r="J2678" s="99">
        <v>9.0997199999999997E-5</v>
      </c>
      <c r="K2678" t="s">
        <v>3079</v>
      </c>
      <c r="L2678" t="s">
        <v>3080</v>
      </c>
      <c r="M2678" t="str">
        <f t="shared" si="41"/>
        <v>N₂OWATER_NZ_W</v>
      </c>
    </row>
    <row r="2679" spans="1:13" x14ac:dyDescent="0.25">
      <c r="A2679">
        <v>3</v>
      </c>
      <c r="B2679" t="s">
        <v>3050</v>
      </c>
      <c r="C2679" t="s">
        <v>3077</v>
      </c>
      <c r="G2679" t="s">
        <v>3077</v>
      </c>
      <c r="H2679" t="s">
        <v>3057</v>
      </c>
      <c r="I2679" t="s">
        <v>1705</v>
      </c>
      <c r="J2679" s="99">
        <v>5.4644556489999996</v>
      </c>
      <c r="K2679" t="s">
        <v>3081</v>
      </c>
      <c r="L2679">
        <v>0</v>
      </c>
      <c r="M2679" t="str">
        <f t="shared" si="41"/>
        <v>CO₂-e0</v>
      </c>
    </row>
    <row r="2680" spans="1:13" x14ac:dyDescent="0.25">
      <c r="A2680">
        <v>3</v>
      </c>
      <c r="B2680" t="s">
        <v>3050</v>
      </c>
      <c r="C2680" t="s">
        <v>3077</v>
      </c>
      <c r="G2680" t="s">
        <v>3077</v>
      </c>
      <c r="H2680" t="s">
        <v>3057</v>
      </c>
      <c r="I2680" t="s">
        <v>1707</v>
      </c>
      <c r="J2680" s="99">
        <v>5.3066652430000003</v>
      </c>
      <c r="K2680" t="s">
        <v>3081</v>
      </c>
      <c r="L2680">
        <v>0</v>
      </c>
      <c r="M2680" t="str">
        <f t="shared" si="41"/>
        <v>CO₂0</v>
      </c>
    </row>
    <row r="2681" spans="1:13" x14ac:dyDescent="0.25">
      <c r="A2681">
        <v>3</v>
      </c>
      <c r="B2681" t="s">
        <v>3050</v>
      </c>
      <c r="C2681" t="s">
        <v>3077</v>
      </c>
      <c r="G2681" t="s">
        <v>3077</v>
      </c>
      <c r="H2681" t="s">
        <v>3057</v>
      </c>
      <c r="I2681" t="s">
        <v>1708</v>
      </c>
      <c r="J2681" s="99">
        <v>0.14754822009999999</v>
      </c>
      <c r="K2681" t="s">
        <v>3081</v>
      </c>
      <c r="L2681">
        <v>0</v>
      </c>
      <c r="M2681" t="str">
        <f t="shared" si="41"/>
        <v>CH₄0</v>
      </c>
    </row>
    <row r="2682" spans="1:13" x14ac:dyDescent="0.25">
      <c r="A2682">
        <v>3</v>
      </c>
      <c r="B2682" t="s">
        <v>3050</v>
      </c>
      <c r="C2682" t="s">
        <v>3077</v>
      </c>
      <c r="G2682" t="s">
        <v>3077</v>
      </c>
      <c r="H2682" t="s">
        <v>3057</v>
      </c>
      <c r="I2682" t="s">
        <v>1709</v>
      </c>
      <c r="J2682" s="99">
        <v>1.02421857E-2</v>
      </c>
      <c r="K2682" t="s">
        <v>3081</v>
      </c>
      <c r="L2682">
        <v>0</v>
      </c>
      <c r="M2682" t="str">
        <f t="shared" si="41"/>
        <v>N₂O0</v>
      </c>
    </row>
    <row r="2683" spans="1:13" x14ac:dyDescent="0.25">
      <c r="A2683">
        <v>3</v>
      </c>
      <c r="B2683" t="s">
        <v>3082</v>
      </c>
      <c r="C2683" t="s">
        <v>3083</v>
      </c>
      <c r="D2683" t="s">
        <v>3084</v>
      </c>
      <c r="G2683" t="s">
        <v>3085</v>
      </c>
      <c r="H2683" t="s">
        <v>225</v>
      </c>
      <c r="I2683" t="s">
        <v>1705</v>
      </c>
      <c r="J2683" s="99">
        <v>0.59136</v>
      </c>
      <c r="K2683" t="s">
        <v>3086</v>
      </c>
      <c r="L2683" t="e">
        <v>#N/A</v>
      </c>
      <c r="M2683" t="e">
        <f t="shared" si="41"/>
        <v>#N/A</v>
      </c>
    </row>
    <row r="2684" spans="1:13" x14ac:dyDescent="0.25">
      <c r="A2684">
        <v>3</v>
      </c>
      <c r="B2684" t="s">
        <v>3082</v>
      </c>
      <c r="C2684" t="s">
        <v>3083</v>
      </c>
      <c r="D2684" t="s">
        <v>3084</v>
      </c>
      <c r="G2684" t="s">
        <v>3085</v>
      </c>
      <c r="H2684" t="s">
        <v>225</v>
      </c>
      <c r="I2684" t="s">
        <v>1707</v>
      </c>
      <c r="J2684" t="s">
        <v>1770</v>
      </c>
      <c r="K2684" t="s">
        <v>3086</v>
      </c>
      <c r="L2684" t="e">
        <v>#N/A</v>
      </c>
      <c r="M2684" t="e">
        <f t="shared" si="41"/>
        <v>#N/A</v>
      </c>
    </row>
    <row r="2685" spans="1:13" x14ac:dyDescent="0.25">
      <c r="A2685">
        <v>3</v>
      </c>
      <c r="B2685" t="s">
        <v>3082</v>
      </c>
      <c r="C2685" t="s">
        <v>3083</v>
      </c>
      <c r="D2685" t="s">
        <v>3084</v>
      </c>
      <c r="G2685" t="s">
        <v>3085</v>
      </c>
      <c r="H2685" t="s">
        <v>225</v>
      </c>
      <c r="I2685" t="s">
        <v>1708</v>
      </c>
      <c r="J2685" s="99">
        <v>0.59136</v>
      </c>
      <c r="K2685" t="s">
        <v>3086</v>
      </c>
      <c r="L2685" t="e">
        <v>#N/A</v>
      </c>
      <c r="M2685" t="e">
        <f t="shared" si="41"/>
        <v>#N/A</v>
      </c>
    </row>
    <row r="2686" spans="1:13" x14ac:dyDescent="0.25">
      <c r="A2686">
        <v>3</v>
      </c>
      <c r="B2686" t="s">
        <v>3082</v>
      </c>
      <c r="C2686" t="s">
        <v>3083</v>
      </c>
      <c r="D2686" t="s">
        <v>3084</v>
      </c>
      <c r="G2686" t="s">
        <v>3085</v>
      </c>
      <c r="H2686" t="s">
        <v>225</v>
      </c>
      <c r="I2686" t="s">
        <v>1709</v>
      </c>
      <c r="J2686" t="s">
        <v>1770</v>
      </c>
      <c r="K2686" t="s">
        <v>3086</v>
      </c>
      <c r="L2686" t="e">
        <v>#N/A</v>
      </c>
      <c r="M2686" t="e">
        <f t="shared" si="41"/>
        <v>#N/A</v>
      </c>
    </row>
    <row r="2687" spans="1:13" x14ac:dyDescent="0.25">
      <c r="A2687">
        <v>3</v>
      </c>
      <c r="B2687" t="s">
        <v>3082</v>
      </c>
      <c r="C2687" t="s">
        <v>3083</v>
      </c>
      <c r="D2687" t="s">
        <v>3084</v>
      </c>
      <c r="G2687" t="s">
        <v>3087</v>
      </c>
      <c r="H2687" t="s">
        <v>225</v>
      </c>
      <c r="I2687" t="s">
        <v>1705</v>
      </c>
      <c r="J2687" s="99">
        <v>0.48383999999999999</v>
      </c>
      <c r="K2687" t="s">
        <v>3088</v>
      </c>
      <c r="L2687" t="e">
        <v>#N/A</v>
      </c>
      <c r="M2687" t="e">
        <f t="shared" si="41"/>
        <v>#N/A</v>
      </c>
    </row>
    <row r="2688" spans="1:13" x14ac:dyDescent="0.25">
      <c r="A2688">
        <v>3</v>
      </c>
      <c r="B2688" t="s">
        <v>3082</v>
      </c>
      <c r="C2688" t="s">
        <v>3083</v>
      </c>
      <c r="D2688" t="s">
        <v>3084</v>
      </c>
      <c r="G2688" t="s">
        <v>3087</v>
      </c>
      <c r="H2688" t="s">
        <v>225</v>
      </c>
      <c r="I2688" t="s">
        <v>1707</v>
      </c>
      <c r="J2688" t="s">
        <v>1770</v>
      </c>
      <c r="K2688" t="s">
        <v>3088</v>
      </c>
      <c r="L2688" t="e">
        <v>#N/A</v>
      </c>
      <c r="M2688" t="e">
        <f t="shared" si="41"/>
        <v>#N/A</v>
      </c>
    </row>
    <row r="2689" spans="1:13" x14ac:dyDescent="0.25">
      <c r="A2689">
        <v>3</v>
      </c>
      <c r="B2689" t="s">
        <v>3082</v>
      </c>
      <c r="C2689" t="s">
        <v>3083</v>
      </c>
      <c r="D2689" t="s">
        <v>3084</v>
      </c>
      <c r="G2689" t="s">
        <v>3087</v>
      </c>
      <c r="H2689" t="s">
        <v>225</v>
      </c>
      <c r="I2689" t="s">
        <v>1708</v>
      </c>
      <c r="J2689" s="99">
        <v>0.48383999999999999</v>
      </c>
      <c r="K2689" t="s">
        <v>3088</v>
      </c>
      <c r="L2689" t="e">
        <v>#N/A</v>
      </c>
      <c r="M2689" t="e">
        <f t="shared" si="41"/>
        <v>#N/A</v>
      </c>
    </row>
    <row r="2690" spans="1:13" x14ac:dyDescent="0.25">
      <c r="A2690">
        <v>3</v>
      </c>
      <c r="B2690" t="s">
        <v>3082</v>
      </c>
      <c r="C2690" t="s">
        <v>3083</v>
      </c>
      <c r="D2690" t="s">
        <v>3084</v>
      </c>
      <c r="G2690" t="s">
        <v>3087</v>
      </c>
      <c r="H2690" t="s">
        <v>225</v>
      </c>
      <c r="I2690" t="s">
        <v>1709</v>
      </c>
      <c r="J2690" t="s">
        <v>1770</v>
      </c>
      <c r="K2690" t="s">
        <v>3088</v>
      </c>
      <c r="L2690" t="e">
        <v>#N/A</v>
      </c>
      <c r="M2690" t="e">
        <f t="shared" si="41"/>
        <v>#N/A</v>
      </c>
    </row>
    <row r="2691" spans="1:13" x14ac:dyDescent="0.25">
      <c r="A2691">
        <v>3</v>
      </c>
      <c r="B2691" t="s">
        <v>3082</v>
      </c>
      <c r="C2691" t="s">
        <v>3083</v>
      </c>
      <c r="D2691" t="s">
        <v>3084</v>
      </c>
      <c r="G2691" t="s">
        <v>3089</v>
      </c>
      <c r="H2691" t="s">
        <v>225</v>
      </c>
      <c r="I2691" t="s">
        <v>1705</v>
      </c>
      <c r="J2691" s="99">
        <v>0.86016000000000004</v>
      </c>
      <c r="K2691" t="s">
        <v>3090</v>
      </c>
      <c r="L2691" t="e">
        <v>#N/A</v>
      </c>
      <c r="M2691" t="e">
        <f t="shared" ref="M2691:M2754" si="42">I2691&amp;L2691</f>
        <v>#N/A</v>
      </c>
    </row>
    <row r="2692" spans="1:13" x14ac:dyDescent="0.25">
      <c r="A2692">
        <v>3</v>
      </c>
      <c r="B2692" t="s">
        <v>3082</v>
      </c>
      <c r="C2692" t="s">
        <v>3083</v>
      </c>
      <c r="D2692" t="s">
        <v>3084</v>
      </c>
      <c r="G2692" t="s">
        <v>3089</v>
      </c>
      <c r="H2692" t="s">
        <v>225</v>
      </c>
      <c r="I2692" t="s">
        <v>1707</v>
      </c>
      <c r="J2692" t="s">
        <v>1770</v>
      </c>
      <c r="K2692" t="s">
        <v>3090</v>
      </c>
      <c r="L2692" t="e">
        <v>#N/A</v>
      </c>
      <c r="M2692" t="e">
        <f t="shared" si="42"/>
        <v>#N/A</v>
      </c>
    </row>
    <row r="2693" spans="1:13" x14ac:dyDescent="0.25">
      <c r="A2693">
        <v>3</v>
      </c>
      <c r="B2693" t="s">
        <v>3082</v>
      </c>
      <c r="C2693" t="s">
        <v>3083</v>
      </c>
      <c r="D2693" t="s">
        <v>3084</v>
      </c>
      <c r="G2693" t="s">
        <v>3089</v>
      </c>
      <c r="H2693" t="s">
        <v>225</v>
      </c>
      <c r="I2693" t="s">
        <v>1708</v>
      </c>
      <c r="J2693" s="99">
        <v>0.86016000000000004</v>
      </c>
      <c r="K2693" t="s">
        <v>3090</v>
      </c>
      <c r="L2693" t="e">
        <v>#N/A</v>
      </c>
      <c r="M2693" t="e">
        <f t="shared" si="42"/>
        <v>#N/A</v>
      </c>
    </row>
    <row r="2694" spans="1:13" x14ac:dyDescent="0.25">
      <c r="A2694">
        <v>3</v>
      </c>
      <c r="B2694" t="s">
        <v>3082</v>
      </c>
      <c r="C2694" t="s">
        <v>3083</v>
      </c>
      <c r="D2694" t="s">
        <v>3084</v>
      </c>
      <c r="G2694" t="s">
        <v>3089</v>
      </c>
      <c r="H2694" t="s">
        <v>225</v>
      </c>
      <c r="I2694" t="s">
        <v>1709</v>
      </c>
      <c r="J2694" t="s">
        <v>1770</v>
      </c>
      <c r="K2694" t="s">
        <v>3090</v>
      </c>
      <c r="L2694" t="e">
        <v>#N/A</v>
      </c>
      <c r="M2694" t="e">
        <f t="shared" si="42"/>
        <v>#N/A</v>
      </c>
    </row>
    <row r="2695" spans="1:13" x14ac:dyDescent="0.25">
      <c r="A2695">
        <v>3</v>
      </c>
      <c r="B2695" t="s">
        <v>3082</v>
      </c>
      <c r="C2695" t="s">
        <v>3083</v>
      </c>
      <c r="D2695" t="s">
        <v>3084</v>
      </c>
      <c r="G2695" t="s">
        <v>3091</v>
      </c>
      <c r="H2695" t="s">
        <v>225</v>
      </c>
      <c r="I2695" t="s">
        <v>1705</v>
      </c>
      <c r="J2695" s="99">
        <v>0.333312</v>
      </c>
      <c r="K2695" t="s">
        <v>3092</v>
      </c>
      <c r="L2695" t="e">
        <v>#N/A</v>
      </c>
      <c r="M2695" t="e">
        <f t="shared" si="42"/>
        <v>#N/A</v>
      </c>
    </row>
    <row r="2696" spans="1:13" x14ac:dyDescent="0.25">
      <c r="A2696">
        <v>3</v>
      </c>
      <c r="B2696" t="s">
        <v>3082</v>
      </c>
      <c r="C2696" t="s">
        <v>3083</v>
      </c>
      <c r="D2696" t="s">
        <v>3084</v>
      </c>
      <c r="G2696" t="s">
        <v>3091</v>
      </c>
      <c r="H2696" t="s">
        <v>225</v>
      </c>
      <c r="I2696" t="s">
        <v>1707</v>
      </c>
      <c r="J2696" t="s">
        <v>1770</v>
      </c>
      <c r="K2696" t="s">
        <v>3092</v>
      </c>
      <c r="L2696" t="e">
        <v>#N/A</v>
      </c>
      <c r="M2696" t="e">
        <f t="shared" si="42"/>
        <v>#N/A</v>
      </c>
    </row>
    <row r="2697" spans="1:13" x14ac:dyDescent="0.25">
      <c r="A2697">
        <v>3</v>
      </c>
      <c r="B2697" t="s">
        <v>3082</v>
      </c>
      <c r="C2697" t="s">
        <v>3083</v>
      </c>
      <c r="D2697" t="s">
        <v>3084</v>
      </c>
      <c r="G2697" t="s">
        <v>3091</v>
      </c>
      <c r="H2697" t="s">
        <v>225</v>
      </c>
      <c r="I2697" t="s">
        <v>1708</v>
      </c>
      <c r="J2697" s="99">
        <v>0.333312</v>
      </c>
      <c r="K2697" t="s">
        <v>3092</v>
      </c>
      <c r="L2697" t="e">
        <v>#N/A</v>
      </c>
      <c r="M2697" t="e">
        <f t="shared" si="42"/>
        <v>#N/A</v>
      </c>
    </row>
    <row r="2698" spans="1:13" x14ac:dyDescent="0.25">
      <c r="A2698">
        <v>3</v>
      </c>
      <c r="B2698" t="s">
        <v>3082</v>
      </c>
      <c r="C2698" t="s">
        <v>3083</v>
      </c>
      <c r="D2698" t="s">
        <v>3084</v>
      </c>
      <c r="G2698" t="s">
        <v>3091</v>
      </c>
      <c r="H2698" t="s">
        <v>225</v>
      </c>
      <c r="I2698" t="s">
        <v>1709</v>
      </c>
      <c r="J2698" t="s">
        <v>1770</v>
      </c>
      <c r="K2698" t="s">
        <v>3092</v>
      </c>
      <c r="L2698" t="e">
        <v>#N/A</v>
      </c>
      <c r="M2698" t="e">
        <f t="shared" si="42"/>
        <v>#N/A</v>
      </c>
    </row>
    <row r="2699" spans="1:13" x14ac:dyDescent="0.25">
      <c r="A2699">
        <v>3</v>
      </c>
      <c r="B2699" t="s">
        <v>3082</v>
      </c>
      <c r="C2699" t="s">
        <v>3083</v>
      </c>
      <c r="D2699" t="s">
        <v>3084</v>
      </c>
      <c r="G2699" t="s">
        <v>3093</v>
      </c>
      <c r="H2699" t="s">
        <v>225</v>
      </c>
      <c r="I2699" t="s">
        <v>1705</v>
      </c>
      <c r="J2699" s="99">
        <v>5.3760000000000002E-2</v>
      </c>
      <c r="K2699" t="s">
        <v>3094</v>
      </c>
      <c r="L2699" t="e">
        <v>#N/A</v>
      </c>
      <c r="M2699" t="e">
        <f t="shared" si="42"/>
        <v>#N/A</v>
      </c>
    </row>
    <row r="2700" spans="1:13" x14ac:dyDescent="0.25">
      <c r="A2700">
        <v>3</v>
      </c>
      <c r="B2700" t="s">
        <v>3082</v>
      </c>
      <c r="C2700" t="s">
        <v>3083</v>
      </c>
      <c r="D2700" t="s">
        <v>3084</v>
      </c>
      <c r="G2700" t="s">
        <v>3093</v>
      </c>
      <c r="H2700" t="s">
        <v>225</v>
      </c>
      <c r="I2700" t="s">
        <v>1707</v>
      </c>
      <c r="J2700" t="s">
        <v>1770</v>
      </c>
      <c r="K2700" t="s">
        <v>3094</v>
      </c>
      <c r="L2700" t="e">
        <v>#N/A</v>
      </c>
      <c r="M2700" t="e">
        <f t="shared" si="42"/>
        <v>#N/A</v>
      </c>
    </row>
    <row r="2701" spans="1:13" x14ac:dyDescent="0.25">
      <c r="A2701">
        <v>3</v>
      </c>
      <c r="B2701" t="s">
        <v>3082</v>
      </c>
      <c r="C2701" t="s">
        <v>3083</v>
      </c>
      <c r="D2701" t="s">
        <v>3084</v>
      </c>
      <c r="G2701" t="s">
        <v>3093</v>
      </c>
      <c r="H2701" t="s">
        <v>225</v>
      </c>
      <c r="I2701" t="s">
        <v>1708</v>
      </c>
      <c r="J2701" s="99">
        <v>5.3760000000000002E-2</v>
      </c>
      <c r="K2701" t="s">
        <v>3094</v>
      </c>
      <c r="L2701" t="e">
        <v>#N/A</v>
      </c>
      <c r="M2701" t="e">
        <f t="shared" si="42"/>
        <v>#N/A</v>
      </c>
    </row>
    <row r="2702" spans="1:13" x14ac:dyDescent="0.25">
      <c r="A2702">
        <v>3</v>
      </c>
      <c r="B2702" t="s">
        <v>3082</v>
      </c>
      <c r="C2702" t="s">
        <v>3083</v>
      </c>
      <c r="D2702" t="s">
        <v>3084</v>
      </c>
      <c r="G2702" t="s">
        <v>3093</v>
      </c>
      <c r="H2702" t="s">
        <v>225</v>
      </c>
      <c r="I2702" t="s">
        <v>1709</v>
      </c>
      <c r="J2702" t="s">
        <v>1770</v>
      </c>
      <c r="K2702" t="s">
        <v>3094</v>
      </c>
      <c r="L2702" t="e">
        <v>#N/A</v>
      </c>
      <c r="M2702" t="e">
        <f t="shared" si="42"/>
        <v>#N/A</v>
      </c>
    </row>
    <row r="2703" spans="1:13" x14ac:dyDescent="0.25">
      <c r="A2703">
        <v>3</v>
      </c>
      <c r="B2703" t="s">
        <v>3082</v>
      </c>
      <c r="C2703" t="s">
        <v>3083</v>
      </c>
      <c r="D2703" t="s">
        <v>3084</v>
      </c>
      <c r="G2703" t="s">
        <v>3095</v>
      </c>
      <c r="H2703" t="s">
        <v>225</v>
      </c>
      <c r="I2703" t="s">
        <v>1705</v>
      </c>
      <c r="J2703" s="99">
        <v>0.75263999999999998</v>
      </c>
      <c r="K2703" t="s">
        <v>3096</v>
      </c>
      <c r="L2703" t="e">
        <v>#N/A</v>
      </c>
      <c r="M2703" t="e">
        <f t="shared" si="42"/>
        <v>#N/A</v>
      </c>
    </row>
    <row r="2704" spans="1:13" x14ac:dyDescent="0.25">
      <c r="A2704">
        <v>3</v>
      </c>
      <c r="B2704" t="s">
        <v>3082</v>
      </c>
      <c r="C2704" t="s">
        <v>3083</v>
      </c>
      <c r="D2704" t="s">
        <v>3084</v>
      </c>
      <c r="G2704" t="s">
        <v>3095</v>
      </c>
      <c r="H2704" t="s">
        <v>225</v>
      </c>
      <c r="I2704" t="s">
        <v>1707</v>
      </c>
      <c r="J2704" t="s">
        <v>1770</v>
      </c>
      <c r="K2704" t="s">
        <v>3096</v>
      </c>
      <c r="L2704" t="e">
        <v>#N/A</v>
      </c>
      <c r="M2704" t="e">
        <f t="shared" si="42"/>
        <v>#N/A</v>
      </c>
    </row>
    <row r="2705" spans="1:13" x14ac:dyDescent="0.25">
      <c r="A2705">
        <v>3</v>
      </c>
      <c r="B2705" t="s">
        <v>3082</v>
      </c>
      <c r="C2705" t="s">
        <v>3083</v>
      </c>
      <c r="D2705" t="s">
        <v>3084</v>
      </c>
      <c r="G2705" t="s">
        <v>3095</v>
      </c>
      <c r="H2705" t="s">
        <v>225</v>
      </c>
      <c r="I2705" t="s">
        <v>1708</v>
      </c>
      <c r="J2705" s="99">
        <v>0.75263999999999998</v>
      </c>
      <c r="K2705" t="s">
        <v>3096</v>
      </c>
      <c r="L2705" t="e">
        <v>#N/A</v>
      </c>
      <c r="M2705" t="e">
        <f t="shared" si="42"/>
        <v>#N/A</v>
      </c>
    </row>
    <row r="2706" spans="1:13" x14ac:dyDescent="0.25">
      <c r="A2706">
        <v>3</v>
      </c>
      <c r="B2706" t="s">
        <v>3082</v>
      </c>
      <c r="C2706" t="s">
        <v>3083</v>
      </c>
      <c r="D2706" t="s">
        <v>3084</v>
      </c>
      <c r="G2706" t="s">
        <v>3095</v>
      </c>
      <c r="H2706" t="s">
        <v>225</v>
      </c>
      <c r="I2706" t="s">
        <v>1709</v>
      </c>
      <c r="J2706" t="s">
        <v>1770</v>
      </c>
      <c r="K2706" t="s">
        <v>3096</v>
      </c>
      <c r="L2706" t="e">
        <v>#N/A</v>
      </c>
      <c r="M2706" t="e">
        <f t="shared" si="42"/>
        <v>#N/A</v>
      </c>
    </row>
    <row r="2707" spans="1:13" x14ac:dyDescent="0.25">
      <c r="A2707">
        <v>3</v>
      </c>
      <c r="B2707" t="s">
        <v>3082</v>
      </c>
      <c r="C2707" t="s">
        <v>3083</v>
      </c>
      <c r="D2707" t="s">
        <v>3084</v>
      </c>
      <c r="G2707" t="s">
        <v>3097</v>
      </c>
      <c r="H2707" t="s">
        <v>225</v>
      </c>
      <c r="I2707" t="s">
        <v>1705</v>
      </c>
      <c r="J2707" s="99">
        <v>0.43008000000000002</v>
      </c>
      <c r="K2707" t="s">
        <v>3098</v>
      </c>
      <c r="L2707" t="e">
        <v>#N/A</v>
      </c>
      <c r="M2707" t="e">
        <f t="shared" si="42"/>
        <v>#N/A</v>
      </c>
    </row>
    <row r="2708" spans="1:13" x14ac:dyDescent="0.25">
      <c r="A2708">
        <v>3</v>
      </c>
      <c r="B2708" t="s">
        <v>3082</v>
      </c>
      <c r="C2708" t="s">
        <v>3083</v>
      </c>
      <c r="D2708" t="s">
        <v>3084</v>
      </c>
      <c r="G2708" t="s">
        <v>3097</v>
      </c>
      <c r="H2708" t="s">
        <v>225</v>
      </c>
      <c r="I2708" t="s">
        <v>1707</v>
      </c>
      <c r="J2708" t="s">
        <v>1770</v>
      </c>
      <c r="K2708" t="s">
        <v>3098</v>
      </c>
      <c r="L2708" t="e">
        <v>#N/A</v>
      </c>
      <c r="M2708" t="e">
        <f t="shared" si="42"/>
        <v>#N/A</v>
      </c>
    </row>
    <row r="2709" spans="1:13" x14ac:dyDescent="0.25">
      <c r="A2709">
        <v>3</v>
      </c>
      <c r="B2709" t="s">
        <v>3082</v>
      </c>
      <c r="C2709" t="s">
        <v>3083</v>
      </c>
      <c r="D2709" t="s">
        <v>3084</v>
      </c>
      <c r="G2709" t="s">
        <v>3097</v>
      </c>
      <c r="H2709" t="s">
        <v>225</v>
      </c>
      <c r="I2709" t="s">
        <v>1708</v>
      </c>
      <c r="J2709" s="99">
        <v>0.43008000000000002</v>
      </c>
      <c r="K2709" t="s">
        <v>3098</v>
      </c>
      <c r="L2709" t="e">
        <v>#N/A</v>
      </c>
      <c r="M2709" t="e">
        <f t="shared" si="42"/>
        <v>#N/A</v>
      </c>
    </row>
    <row r="2710" spans="1:13" x14ac:dyDescent="0.25">
      <c r="A2710">
        <v>3</v>
      </c>
      <c r="B2710" t="s">
        <v>3082</v>
      </c>
      <c r="C2710" t="s">
        <v>3083</v>
      </c>
      <c r="D2710" t="s">
        <v>3084</v>
      </c>
      <c r="G2710" t="s">
        <v>3097</v>
      </c>
      <c r="H2710" t="s">
        <v>225</v>
      </c>
      <c r="I2710" t="s">
        <v>1709</v>
      </c>
      <c r="J2710" t="s">
        <v>1770</v>
      </c>
      <c r="K2710" t="s">
        <v>3098</v>
      </c>
      <c r="L2710" t="e">
        <v>#N/A</v>
      </c>
      <c r="M2710" t="e">
        <f t="shared" si="42"/>
        <v>#N/A</v>
      </c>
    </row>
    <row r="2711" spans="1:13" x14ac:dyDescent="0.25">
      <c r="A2711">
        <v>3</v>
      </c>
      <c r="B2711" t="s">
        <v>3082</v>
      </c>
      <c r="C2711" t="s">
        <v>3083</v>
      </c>
      <c r="D2711" t="s">
        <v>3084</v>
      </c>
      <c r="G2711" t="s">
        <v>3099</v>
      </c>
      <c r="H2711" t="s">
        <v>225</v>
      </c>
      <c r="I2711" t="s">
        <v>1705</v>
      </c>
      <c r="J2711" s="99">
        <v>0.21504000000000001</v>
      </c>
      <c r="K2711" t="s">
        <v>3100</v>
      </c>
      <c r="L2711" t="e">
        <v>#N/A</v>
      </c>
      <c r="M2711" t="e">
        <f t="shared" si="42"/>
        <v>#N/A</v>
      </c>
    </row>
    <row r="2712" spans="1:13" x14ac:dyDescent="0.25">
      <c r="A2712">
        <v>3</v>
      </c>
      <c r="B2712" t="s">
        <v>3082</v>
      </c>
      <c r="C2712" t="s">
        <v>3083</v>
      </c>
      <c r="D2712" t="s">
        <v>3084</v>
      </c>
      <c r="G2712" t="s">
        <v>3099</v>
      </c>
      <c r="H2712" t="s">
        <v>225</v>
      </c>
      <c r="I2712" t="s">
        <v>1707</v>
      </c>
      <c r="J2712" t="s">
        <v>1770</v>
      </c>
      <c r="K2712" t="s">
        <v>3100</v>
      </c>
      <c r="L2712" t="e">
        <v>#N/A</v>
      </c>
      <c r="M2712" t="e">
        <f t="shared" si="42"/>
        <v>#N/A</v>
      </c>
    </row>
    <row r="2713" spans="1:13" x14ac:dyDescent="0.25">
      <c r="A2713">
        <v>3</v>
      </c>
      <c r="B2713" t="s">
        <v>3082</v>
      </c>
      <c r="C2713" t="s">
        <v>3083</v>
      </c>
      <c r="D2713" t="s">
        <v>3084</v>
      </c>
      <c r="G2713" t="s">
        <v>3099</v>
      </c>
      <c r="H2713" t="s">
        <v>225</v>
      </c>
      <c r="I2713" t="s">
        <v>1708</v>
      </c>
      <c r="J2713" s="99">
        <v>0.21504000000000001</v>
      </c>
      <c r="K2713" t="s">
        <v>3100</v>
      </c>
      <c r="L2713" t="e">
        <v>#N/A</v>
      </c>
      <c r="M2713" t="e">
        <f t="shared" si="42"/>
        <v>#N/A</v>
      </c>
    </row>
    <row r="2714" spans="1:13" x14ac:dyDescent="0.25">
      <c r="A2714">
        <v>3</v>
      </c>
      <c r="B2714" t="s">
        <v>3082</v>
      </c>
      <c r="C2714" t="s">
        <v>3083</v>
      </c>
      <c r="D2714" t="s">
        <v>3084</v>
      </c>
      <c r="G2714" t="s">
        <v>3099</v>
      </c>
      <c r="H2714" t="s">
        <v>225</v>
      </c>
      <c r="I2714" t="s">
        <v>1709</v>
      </c>
      <c r="J2714" t="s">
        <v>1770</v>
      </c>
      <c r="K2714" t="s">
        <v>3100</v>
      </c>
      <c r="L2714" t="e">
        <v>#N/A</v>
      </c>
      <c r="M2714" t="e">
        <f t="shared" si="42"/>
        <v>#N/A</v>
      </c>
    </row>
    <row r="2715" spans="1:13" x14ac:dyDescent="0.25">
      <c r="A2715">
        <v>3</v>
      </c>
      <c r="B2715" t="s">
        <v>3082</v>
      </c>
      <c r="C2715" t="s">
        <v>3083</v>
      </c>
      <c r="D2715" t="s">
        <v>3084</v>
      </c>
      <c r="G2715" t="s">
        <v>3101</v>
      </c>
      <c r="H2715" t="s">
        <v>225</v>
      </c>
      <c r="I2715" t="s">
        <v>1705</v>
      </c>
      <c r="J2715" s="99">
        <v>0.13439999999999999</v>
      </c>
      <c r="K2715" t="s">
        <v>3102</v>
      </c>
      <c r="L2715" t="e">
        <v>#N/A</v>
      </c>
      <c r="M2715" t="e">
        <f t="shared" si="42"/>
        <v>#N/A</v>
      </c>
    </row>
    <row r="2716" spans="1:13" x14ac:dyDescent="0.25">
      <c r="A2716">
        <v>3</v>
      </c>
      <c r="B2716" t="s">
        <v>3082</v>
      </c>
      <c r="C2716" t="s">
        <v>3083</v>
      </c>
      <c r="D2716" t="s">
        <v>3084</v>
      </c>
      <c r="G2716" t="s">
        <v>3101</v>
      </c>
      <c r="H2716" t="s">
        <v>225</v>
      </c>
      <c r="I2716" t="s">
        <v>1707</v>
      </c>
      <c r="J2716" t="s">
        <v>1770</v>
      </c>
      <c r="K2716" t="s">
        <v>3102</v>
      </c>
      <c r="L2716" t="e">
        <v>#N/A</v>
      </c>
      <c r="M2716" t="e">
        <f t="shared" si="42"/>
        <v>#N/A</v>
      </c>
    </row>
    <row r="2717" spans="1:13" x14ac:dyDescent="0.25">
      <c r="A2717">
        <v>3</v>
      </c>
      <c r="B2717" t="s">
        <v>3082</v>
      </c>
      <c r="C2717" t="s">
        <v>3083</v>
      </c>
      <c r="D2717" t="s">
        <v>3084</v>
      </c>
      <c r="G2717" t="s">
        <v>3101</v>
      </c>
      <c r="H2717" t="s">
        <v>225</v>
      </c>
      <c r="I2717" t="s">
        <v>1708</v>
      </c>
      <c r="J2717" s="99">
        <v>0.13439999999999999</v>
      </c>
      <c r="K2717" t="s">
        <v>3102</v>
      </c>
      <c r="L2717" t="e">
        <v>#N/A</v>
      </c>
      <c r="M2717" t="e">
        <f t="shared" si="42"/>
        <v>#N/A</v>
      </c>
    </row>
    <row r="2718" spans="1:13" x14ac:dyDescent="0.25">
      <c r="A2718">
        <v>3</v>
      </c>
      <c r="B2718" t="s">
        <v>3082</v>
      </c>
      <c r="C2718" t="s">
        <v>3083</v>
      </c>
      <c r="D2718" t="s">
        <v>3084</v>
      </c>
      <c r="G2718" t="s">
        <v>3101</v>
      </c>
      <c r="H2718" t="s">
        <v>225</v>
      </c>
      <c r="I2718" t="s">
        <v>1709</v>
      </c>
      <c r="J2718" t="s">
        <v>1770</v>
      </c>
      <c r="K2718" t="s">
        <v>3102</v>
      </c>
      <c r="L2718" t="e">
        <v>#N/A</v>
      </c>
      <c r="M2718" t="e">
        <f t="shared" si="42"/>
        <v>#N/A</v>
      </c>
    </row>
    <row r="2719" spans="1:13" x14ac:dyDescent="0.25">
      <c r="A2719">
        <v>3</v>
      </c>
      <c r="B2719" t="s">
        <v>3082</v>
      </c>
      <c r="C2719" t="s">
        <v>3083</v>
      </c>
      <c r="D2719" t="s">
        <v>3084</v>
      </c>
      <c r="G2719" t="s">
        <v>3103</v>
      </c>
      <c r="H2719" t="s">
        <v>225</v>
      </c>
      <c r="I2719" t="s">
        <v>1705</v>
      </c>
      <c r="J2719" t="s">
        <v>1770</v>
      </c>
      <c r="K2719" t="s">
        <v>3104</v>
      </c>
      <c r="L2719" t="e">
        <v>#N/A</v>
      </c>
      <c r="M2719" t="e">
        <f t="shared" si="42"/>
        <v>#N/A</v>
      </c>
    </row>
    <row r="2720" spans="1:13" x14ac:dyDescent="0.25">
      <c r="A2720">
        <v>3</v>
      </c>
      <c r="B2720" t="s">
        <v>3082</v>
      </c>
      <c r="C2720" t="s">
        <v>3083</v>
      </c>
      <c r="D2720" t="s">
        <v>3084</v>
      </c>
      <c r="G2720" t="s">
        <v>3103</v>
      </c>
      <c r="H2720" t="s">
        <v>225</v>
      </c>
      <c r="I2720" t="s">
        <v>1707</v>
      </c>
      <c r="J2720" t="s">
        <v>1770</v>
      </c>
      <c r="K2720" t="s">
        <v>3104</v>
      </c>
      <c r="L2720" t="e">
        <v>#N/A</v>
      </c>
      <c r="M2720" t="e">
        <f t="shared" si="42"/>
        <v>#N/A</v>
      </c>
    </row>
    <row r="2721" spans="1:13" x14ac:dyDescent="0.25">
      <c r="A2721">
        <v>3</v>
      </c>
      <c r="B2721" t="s">
        <v>3082</v>
      </c>
      <c r="C2721" t="s">
        <v>3083</v>
      </c>
      <c r="D2721" t="s">
        <v>3084</v>
      </c>
      <c r="G2721" t="s">
        <v>3103</v>
      </c>
      <c r="H2721" t="s">
        <v>225</v>
      </c>
      <c r="I2721" t="s">
        <v>1708</v>
      </c>
      <c r="J2721" t="s">
        <v>1770</v>
      </c>
      <c r="K2721" t="s">
        <v>3104</v>
      </c>
      <c r="L2721" t="e">
        <v>#N/A</v>
      </c>
      <c r="M2721" t="e">
        <f t="shared" si="42"/>
        <v>#N/A</v>
      </c>
    </row>
    <row r="2722" spans="1:13" x14ac:dyDescent="0.25">
      <c r="A2722">
        <v>3</v>
      </c>
      <c r="B2722" t="s">
        <v>3082</v>
      </c>
      <c r="C2722" t="s">
        <v>3083</v>
      </c>
      <c r="D2722" t="s">
        <v>3084</v>
      </c>
      <c r="G2722" t="s">
        <v>3103</v>
      </c>
      <c r="H2722" t="s">
        <v>225</v>
      </c>
      <c r="I2722" t="s">
        <v>1709</v>
      </c>
      <c r="J2722" t="s">
        <v>1770</v>
      </c>
      <c r="K2722" t="s">
        <v>3104</v>
      </c>
      <c r="L2722" t="e">
        <v>#N/A</v>
      </c>
      <c r="M2722" t="e">
        <f t="shared" si="42"/>
        <v>#N/A</v>
      </c>
    </row>
    <row r="2723" spans="1:13" x14ac:dyDescent="0.25">
      <c r="A2723">
        <v>3</v>
      </c>
      <c r="B2723" t="s">
        <v>3082</v>
      </c>
      <c r="C2723" t="s">
        <v>3083</v>
      </c>
      <c r="D2723" t="s">
        <v>3105</v>
      </c>
      <c r="G2723" t="s">
        <v>3106</v>
      </c>
      <c r="H2723" t="s">
        <v>225</v>
      </c>
      <c r="I2723" t="s">
        <v>1705</v>
      </c>
      <c r="J2723" s="99">
        <v>0.20330838170000001</v>
      </c>
      <c r="K2723" t="s">
        <v>3107</v>
      </c>
      <c r="L2723" t="s">
        <v>3108</v>
      </c>
      <c r="M2723" t="str">
        <f t="shared" si="42"/>
        <v>CO₂-eLandfill_NZ_MG</v>
      </c>
    </row>
    <row r="2724" spans="1:13" x14ac:dyDescent="0.25">
      <c r="A2724">
        <v>3</v>
      </c>
      <c r="B2724" t="s">
        <v>3082</v>
      </c>
      <c r="C2724" t="s">
        <v>3083</v>
      </c>
      <c r="D2724" t="s">
        <v>3105</v>
      </c>
      <c r="G2724" t="s">
        <v>3106</v>
      </c>
      <c r="H2724" t="s">
        <v>225</v>
      </c>
      <c r="I2724" t="s">
        <v>1707</v>
      </c>
      <c r="J2724" t="s">
        <v>1770</v>
      </c>
      <c r="K2724" t="s">
        <v>3107</v>
      </c>
      <c r="L2724" t="s">
        <v>3108</v>
      </c>
      <c r="M2724" t="str">
        <f t="shared" si="42"/>
        <v>CO₂Landfill_NZ_MG</v>
      </c>
    </row>
    <row r="2725" spans="1:13" x14ac:dyDescent="0.25">
      <c r="A2725">
        <v>3</v>
      </c>
      <c r="B2725" t="s">
        <v>3082</v>
      </c>
      <c r="C2725" t="s">
        <v>3083</v>
      </c>
      <c r="D2725" t="s">
        <v>3105</v>
      </c>
      <c r="G2725" t="s">
        <v>3106</v>
      </c>
      <c r="H2725" t="s">
        <v>225</v>
      </c>
      <c r="I2725" t="s">
        <v>1708</v>
      </c>
      <c r="J2725" s="99">
        <v>0.20330838170000001</v>
      </c>
      <c r="K2725" t="s">
        <v>3107</v>
      </c>
      <c r="L2725" t="s">
        <v>3108</v>
      </c>
      <c r="M2725" t="str">
        <f t="shared" si="42"/>
        <v>CH₄Landfill_NZ_MG</v>
      </c>
    </row>
    <row r="2726" spans="1:13" x14ac:dyDescent="0.25">
      <c r="A2726">
        <v>3</v>
      </c>
      <c r="B2726" t="s">
        <v>3082</v>
      </c>
      <c r="C2726" t="s">
        <v>3083</v>
      </c>
      <c r="D2726" t="s">
        <v>3105</v>
      </c>
      <c r="G2726" t="s">
        <v>3106</v>
      </c>
      <c r="H2726" t="s">
        <v>225</v>
      </c>
      <c r="I2726" t="s">
        <v>1709</v>
      </c>
      <c r="J2726" t="s">
        <v>1770</v>
      </c>
      <c r="K2726" t="s">
        <v>3107</v>
      </c>
      <c r="L2726" t="s">
        <v>3108</v>
      </c>
      <c r="M2726" t="str">
        <f t="shared" si="42"/>
        <v>N₂OLandfill_NZ_MG</v>
      </c>
    </row>
    <row r="2727" spans="1:13" x14ac:dyDescent="0.25">
      <c r="A2727">
        <v>3</v>
      </c>
      <c r="B2727" t="s">
        <v>3082</v>
      </c>
      <c r="C2727" t="s">
        <v>3083</v>
      </c>
      <c r="D2727" t="s">
        <v>3105</v>
      </c>
      <c r="G2727" t="s">
        <v>3109</v>
      </c>
      <c r="H2727" t="s">
        <v>225</v>
      </c>
      <c r="I2727" t="s">
        <v>1705</v>
      </c>
      <c r="J2727" s="99">
        <v>0.58404864000000001</v>
      </c>
      <c r="K2727" t="s">
        <v>3110</v>
      </c>
      <c r="L2727" t="s">
        <v>1519</v>
      </c>
      <c r="M2727" t="str">
        <f t="shared" si="42"/>
        <v>CO₂-eLandfill_NZ_OG</v>
      </c>
    </row>
    <row r="2728" spans="1:13" x14ac:dyDescent="0.25">
      <c r="A2728">
        <v>3</v>
      </c>
      <c r="B2728" t="s">
        <v>3082</v>
      </c>
      <c r="C2728" t="s">
        <v>3083</v>
      </c>
      <c r="D2728" t="s">
        <v>3105</v>
      </c>
      <c r="G2728" t="s">
        <v>3109</v>
      </c>
      <c r="H2728" t="s">
        <v>225</v>
      </c>
      <c r="I2728" t="s">
        <v>1707</v>
      </c>
      <c r="J2728" t="s">
        <v>1770</v>
      </c>
      <c r="K2728" t="s">
        <v>3110</v>
      </c>
      <c r="L2728" t="s">
        <v>1519</v>
      </c>
      <c r="M2728" t="str">
        <f t="shared" si="42"/>
        <v>CO₂Landfill_NZ_OG</v>
      </c>
    </row>
    <row r="2729" spans="1:13" x14ac:dyDescent="0.25">
      <c r="A2729">
        <v>3</v>
      </c>
      <c r="B2729" t="s">
        <v>3082</v>
      </c>
      <c r="C2729" t="s">
        <v>3083</v>
      </c>
      <c r="D2729" t="s">
        <v>3105</v>
      </c>
      <c r="G2729" t="s">
        <v>3109</v>
      </c>
      <c r="H2729" t="s">
        <v>225</v>
      </c>
      <c r="I2729" t="s">
        <v>1708</v>
      </c>
      <c r="J2729" s="99">
        <v>0.58404864000000001</v>
      </c>
      <c r="K2729" t="s">
        <v>3110</v>
      </c>
      <c r="L2729" t="s">
        <v>1519</v>
      </c>
      <c r="M2729" t="str">
        <f t="shared" si="42"/>
        <v>CH₄Landfill_NZ_OG</v>
      </c>
    </row>
    <row r="2730" spans="1:13" x14ac:dyDescent="0.25">
      <c r="A2730">
        <v>3</v>
      </c>
      <c r="B2730" t="s">
        <v>3082</v>
      </c>
      <c r="C2730" t="s">
        <v>3083</v>
      </c>
      <c r="D2730" t="s">
        <v>3105</v>
      </c>
      <c r="G2730" t="s">
        <v>3109</v>
      </c>
      <c r="H2730" t="s">
        <v>225</v>
      </c>
      <c r="I2730" t="s">
        <v>1709</v>
      </c>
      <c r="J2730" t="s">
        <v>1770</v>
      </c>
      <c r="K2730" t="s">
        <v>3110</v>
      </c>
      <c r="L2730" t="s">
        <v>1519</v>
      </c>
      <c r="M2730" t="str">
        <f t="shared" si="42"/>
        <v>N₂OLandfill_NZ_OG</v>
      </c>
    </row>
    <row r="2731" spans="1:13" x14ac:dyDescent="0.25">
      <c r="A2731">
        <v>3</v>
      </c>
      <c r="B2731" t="s">
        <v>3082</v>
      </c>
      <c r="C2731" t="s">
        <v>3111</v>
      </c>
      <c r="D2731" t="s">
        <v>3084</v>
      </c>
      <c r="G2731" t="s">
        <v>3085</v>
      </c>
      <c r="H2731" t="s">
        <v>225</v>
      </c>
      <c r="I2731" t="s">
        <v>1705</v>
      </c>
      <c r="J2731" s="99">
        <v>1.8480000000000001</v>
      </c>
      <c r="K2731" t="s">
        <v>3112</v>
      </c>
      <c r="L2731" t="e">
        <v>#N/A</v>
      </c>
      <c r="M2731" t="e">
        <f t="shared" si="42"/>
        <v>#N/A</v>
      </c>
    </row>
    <row r="2732" spans="1:13" x14ac:dyDescent="0.25">
      <c r="A2732">
        <v>3</v>
      </c>
      <c r="B2732" t="s">
        <v>3082</v>
      </c>
      <c r="C2732" t="s">
        <v>3111</v>
      </c>
      <c r="D2732" t="s">
        <v>3084</v>
      </c>
      <c r="G2732" t="s">
        <v>3085</v>
      </c>
      <c r="H2732" t="s">
        <v>225</v>
      </c>
      <c r="I2732" t="s">
        <v>1707</v>
      </c>
      <c r="J2732" t="s">
        <v>1770</v>
      </c>
      <c r="K2732" t="s">
        <v>3112</v>
      </c>
      <c r="L2732" t="e">
        <v>#N/A</v>
      </c>
      <c r="M2732" t="e">
        <f t="shared" si="42"/>
        <v>#N/A</v>
      </c>
    </row>
    <row r="2733" spans="1:13" x14ac:dyDescent="0.25">
      <c r="A2733">
        <v>3</v>
      </c>
      <c r="B2733" t="s">
        <v>3082</v>
      </c>
      <c r="C2733" t="s">
        <v>3111</v>
      </c>
      <c r="D2733" t="s">
        <v>3084</v>
      </c>
      <c r="G2733" t="s">
        <v>3085</v>
      </c>
      <c r="H2733" t="s">
        <v>225</v>
      </c>
      <c r="I2733" t="s">
        <v>1708</v>
      </c>
      <c r="J2733" s="99">
        <v>1.8480000000000001</v>
      </c>
      <c r="K2733" t="s">
        <v>3112</v>
      </c>
      <c r="L2733" t="e">
        <v>#N/A</v>
      </c>
      <c r="M2733" t="e">
        <f t="shared" si="42"/>
        <v>#N/A</v>
      </c>
    </row>
    <row r="2734" spans="1:13" x14ac:dyDescent="0.25">
      <c r="A2734">
        <v>3</v>
      </c>
      <c r="B2734" t="s">
        <v>3082</v>
      </c>
      <c r="C2734" t="s">
        <v>3111</v>
      </c>
      <c r="D2734" t="s">
        <v>3084</v>
      </c>
      <c r="G2734" t="s">
        <v>3085</v>
      </c>
      <c r="H2734" t="s">
        <v>225</v>
      </c>
      <c r="I2734" t="s">
        <v>1709</v>
      </c>
      <c r="J2734" t="s">
        <v>1770</v>
      </c>
      <c r="K2734" t="s">
        <v>3112</v>
      </c>
      <c r="L2734" t="e">
        <v>#N/A</v>
      </c>
      <c r="M2734" t="e">
        <f t="shared" si="42"/>
        <v>#N/A</v>
      </c>
    </row>
    <row r="2735" spans="1:13" x14ac:dyDescent="0.25">
      <c r="A2735">
        <v>3</v>
      </c>
      <c r="B2735" t="s">
        <v>3082</v>
      </c>
      <c r="C2735" t="s">
        <v>3111</v>
      </c>
      <c r="D2735" t="s">
        <v>3084</v>
      </c>
      <c r="G2735" t="s">
        <v>3087</v>
      </c>
      <c r="H2735" t="s">
        <v>225</v>
      </c>
      <c r="I2735" t="s">
        <v>1705</v>
      </c>
      <c r="J2735" s="99">
        <v>1.512</v>
      </c>
      <c r="K2735" t="s">
        <v>3113</v>
      </c>
      <c r="L2735" t="e">
        <v>#N/A</v>
      </c>
      <c r="M2735" t="e">
        <f t="shared" si="42"/>
        <v>#N/A</v>
      </c>
    </row>
    <row r="2736" spans="1:13" x14ac:dyDescent="0.25">
      <c r="A2736">
        <v>3</v>
      </c>
      <c r="B2736" t="s">
        <v>3082</v>
      </c>
      <c r="C2736" t="s">
        <v>3111</v>
      </c>
      <c r="D2736" t="s">
        <v>3084</v>
      </c>
      <c r="G2736" t="s">
        <v>3087</v>
      </c>
      <c r="H2736" t="s">
        <v>225</v>
      </c>
      <c r="I2736" t="s">
        <v>1707</v>
      </c>
      <c r="J2736" t="s">
        <v>1770</v>
      </c>
      <c r="K2736" t="s">
        <v>3113</v>
      </c>
      <c r="L2736" t="e">
        <v>#N/A</v>
      </c>
      <c r="M2736" t="e">
        <f t="shared" si="42"/>
        <v>#N/A</v>
      </c>
    </row>
    <row r="2737" spans="1:13" x14ac:dyDescent="0.25">
      <c r="A2737">
        <v>3</v>
      </c>
      <c r="B2737" t="s">
        <v>3082</v>
      </c>
      <c r="C2737" t="s">
        <v>3111</v>
      </c>
      <c r="D2737" t="s">
        <v>3084</v>
      </c>
      <c r="G2737" t="s">
        <v>3087</v>
      </c>
      <c r="H2737" t="s">
        <v>225</v>
      </c>
      <c r="I2737" t="s">
        <v>1708</v>
      </c>
      <c r="J2737" s="99">
        <v>1.512</v>
      </c>
      <c r="K2737" t="s">
        <v>3113</v>
      </c>
      <c r="L2737" t="e">
        <v>#N/A</v>
      </c>
      <c r="M2737" t="e">
        <f t="shared" si="42"/>
        <v>#N/A</v>
      </c>
    </row>
    <row r="2738" spans="1:13" x14ac:dyDescent="0.25">
      <c r="A2738">
        <v>3</v>
      </c>
      <c r="B2738" t="s">
        <v>3082</v>
      </c>
      <c r="C2738" t="s">
        <v>3111</v>
      </c>
      <c r="D2738" t="s">
        <v>3084</v>
      </c>
      <c r="G2738" t="s">
        <v>3087</v>
      </c>
      <c r="H2738" t="s">
        <v>225</v>
      </c>
      <c r="I2738" t="s">
        <v>1709</v>
      </c>
      <c r="J2738" t="s">
        <v>1770</v>
      </c>
      <c r="K2738" t="s">
        <v>3113</v>
      </c>
      <c r="L2738" t="e">
        <v>#N/A</v>
      </c>
      <c r="M2738" t="e">
        <f t="shared" si="42"/>
        <v>#N/A</v>
      </c>
    </row>
    <row r="2739" spans="1:13" x14ac:dyDescent="0.25">
      <c r="A2739">
        <v>3</v>
      </c>
      <c r="B2739" t="s">
        <v>3082</v>
      </c>
      <c r="C2739" t="s">
        <v>3111</v>
      </c>
      <c r="D2739" t="s">
        <v>3084</v>
      </c>
      <c r="G2739" t="s">
        <v>3089</v>
      </c>
      <c r="H2739" t="s">
        <v>225</v>
      </c>
      <c r="I2739" t="s">
        <v>1705</v>
      </c>
      <c r="J2739" s="99">
        <v>2.6880000000000002</v>
      </c>
      <c r="K2739" t="s">
        <v>3114</v>
      </c>
      <c r="L2739" t="e">
        <v>#N/A</v>
      </c>
      <c r="M2739" t="e">
        <f t="shared" si="42"/>
        <v>#N/A</v>
      </c>
    </row>
    <row r="2740" spans="1:13" x14ac:dyDescent="0.25">
      <c r="A2740">
        <v>3</v>
      </c>
      <c r="B2740" t="s">
        <v>3082</v>
      </c>
      <c r="C2740" t="s">
        <v>3111</v>
      </c>
      <c r="D2740" t="s">
        <v>3084</v>
      </c>
      <c r="G2740" t="s">
        <v>3089</v>
      </c>
      <c r="H2740" t="s">
        <v>225</v>
      </c>
      <c r="I2740" t="s">
        <v>1707</v>
      </c>
      <c r="J2740" t="s">
        <v>1770</v>
      </c>
      <c r="K2740" t="s">
        <v>3114</v>
      </c>
      <c r="L2740" t="e">
        <v>#N/A</v>
      </c>
      <c r="M2740" t="e">
        <f t="shared" si="42"/>
        <v>#N/A</v>
      </c>
    </row>
    <row r="2741" spans="1:13" x14ac:dyDescent="0.25">
      <c r="A2741">
        <v>3</v>
      </c>
      <c r="B2741" t="s">
        <v>3082</v>
      </c>
      <c r="C2741" t="s">
        <v>3111</v>
      </c>
      <c r="D2741" t="s">
        <v>3084</v>
      </c>
      <c r="G2741" t="s">
        <v>3089</v>
      </c>
      <c r="H2741" t="s">
        <v>225</v>
      </c>
      <c r="I2741" t="s">
        <v>1708</v>
      </c>
      <c r="J2741" s="99">
        <v>2.6880000000000002</v>
      </c>
      <c r="K2741" t="s">
        <v>3114</v>
      </c>
      <c r="L2741" t="e">
        <v>#N/A</v>
      </c>
      <c r="M2741" t="e">
        <f t="shared" si="42"/>
        <v>#N/A</v>
      </c>
    </row>
    <row r="2742" spans="1:13" x14ac:dyDescent="0.25">
      <c r="A2742">
        <v>3</v>
      </c>
      <c r="B2742" t="s">
        <v>3082</v>
      </c>
      <c r="C2742" t="s">
        <v>3111</v>
      </c>
      <c r="D2742" t="s">
        <v>3084</v>
      </c>
      <c r="G2742" t="s">
        <v>3089</v>
      </c>
      <c r="H2742" t="s">
        <v>225</v>
      </c>
      <c r="I2742" t="s">
        <v>1709</v>
      </c>
      <c r="J2742" t="s">
        <v>1770</v>
      </c>
      <c r="K2742" t="s">
        <v>3114</v>
      </c>
      <c r="L2742" t="e">
        <v>#N/A</v>
      </c>
      <c r="M2742" t="e">
        <f t="shared" si="42"/>
        <v>#N/A</v>
      </c>
    </row>
    <row r="2743" spans="1:13" x14ac:dyDescent="0.25">
      <c r="A2743">
        <v>3</v>
      </c>
      <c r="B2743" t="s">
        <v>3082</v>
      </c>
      <c r="C2743" t="s">
        <v>3111</v>
      </c>
      <c r="D2743" t="s">
        <v>3084</v>
      </c>
      <c r="G2743" t="s">
        <v>3091</v>
      </c>
      <c r="H2743" t="s">
        <v>225</v>
      </c>
      <c r="I2743" t="s">
        <v>1705</v>
      </c>
      <c r="J2743" s="99">
        <v>1.0416000000000001</v>
      </c>
      <c r="K2743" t="s">
        <v>3115</v>
      </c>
      <c r="L2743" t="e">
        <v>#N/A</v>
      </c>
      <c r="M2743" t="e">
        <f t="shared" si="42"/>
        <v>#N/A</v>
      </c>
    </row>
    <row r="2744" spans="1:13" x14ac:dyDescent="0.25">
      <c r="A2744">
        <v>3</v>
      </c>
      <c r="B2744" t="s">
        <v>3082</v>
      </c>
      <c r="C2744" t="s">
        <v>3111</v>
      </c>
      <c r="D2744" t="s">
        <v>3084</v>
      </c>
      <c r="G2744" t="s">
        <v>3091</v>
      </c>
      <c r="H2744" t="s">
        <v>225</v>
      </c>
      <c r="I2744" t="s">
        <v>1707</v>
      </c>
      <c r="J2744" t="s">
        <v>1770</v>
      </c>
      <c r="K2744" t="s">
        <v>3115</v>
      </c>
      <c r="L2744" t="e">
        <v>#N/A</v>
      </c>
      <c r="M2744" t="e">
        <f t="shared" si="42"/>
        <v>#N/A</v>
      </c>
    </row>
    <row r="2745" spans="1:13" x14ac:dyDescent="0.25">
      <c r="A2745">
        <v>3</v>
      </c>
      <c r="B2745" t="s">
        <v>3082</v>
      </c>
      <c r="C2745" t="s">
        <v>3111</v>
      </c>
      <c r="D2745" t="s">
        <v>3084</v>
      </c>
      <c r="G2745" t="s">
        <v>3091</v>
      </c>
      <c r="H2745" t="s">
        <v>225</v>
      </c>
      <c r="I2745" t="s">
        <v>1708</v>
      </c>
      <c r="J2745" s="99">
        <v>1.0416000000000001</v>
      </c>
      <c r="K2745" t="s">
        <v>3115</v>
      </c>
      <c r="L2745" t="e">
        <v>#N/A</v>
      </c>
      <c r="M2745" t="e">
        <f t="shared" si="42"/>
        <v>#N/A</v>
      </c>
    </row>
    <row r="2746" spans="1:13" x14ac:dyDescent="0.25">
      <c r="A2746">
        <v>3</v>
      </c>
      <c r="B2746" t="s">
        <v>3082</v>
      </c>
      <c r="C2746" t="s">
        <v>3111</v>
      </c>
      <c r="D2746" t="s">
        <v>3084</v>
      </c>
      <c r="G2746" t="s">
        <v>3091</v>
      </c>
      <c r="H2746" t="s">
        <v>225</v>
      </c>
      <c r="I2746" t="s">
        <v>1709</v>
      </c>
      <c r="J2746" t="s">
        <v>1770</v>
      </c>
      <c r="K2746" t="s">
        <v>3115</v>
      </c>
      <c r="L2746" t="e">
        <v>#N/A</v>
      </c>
      <c r="M2746" t="e">
        <f t="shared" si="42"/>
        <v>#N/A</v>
      </c>
    </row>
    <row r="2747" spans="1:13" x14ac:dyDescent="0.25">
      <c r="A2747">
        <v>3</v>
      </c>
      <c r="B2747" t="s">
        <v>3082</v>
      </c>
      <c r="C2747" t="s">
        <v>3111</v>
      </c>
      <c r="D2747" t="s">
        <v>3084</v>
      </c>
      <c r="G2747" t="s">
        <v>3093</v>
      </c>
      <c r="H2747" t="s">
        <v>225</v>
      </c>
      <c r="I2747" t="s">
        <v>1705</v>
      </c>
      <c r="J2747" s="99">
        <v>0.16800000000000001</v>
      </c>
      <c r="K2747" t="s">
        <v>3116</v>
      </c>
      <c r="L2747" t="e">
        <v>#N/A</v>
      </c>
      <c r="M2747" t="e">
        <f t="shared" si="42"/>
        <v>#N/A</v>
      </c>
    </row>
    <row r="2748" spans="1:13" x14ac:dyDescent="0.25">
      <c r="A2748">
        <v>3</v>
      </c>
      <c r="B2748" t="s">
        <v>3082</v>
      </c>
      <c r="C2748" t="s">
        <v>3111</v>
      </c>
      <c r="D2748" t="s">
        <v>3084</v>
      </c>
      <c r="G2748" t="s">
        <v>3093</v>
      </c>
      <c r="H2748" t="s">
        <v>225</v>
      </c>
      <c r="I2748" t="s">
        <v>1707</v>
      </c>
      <c r="J2748" t="s">
        <v>1770</v>
      </c>
      <c r="K2748" t="s">
        <v>3116</v>
      </c>
      <c r="L2748" t="e">
        <v>#N/A</v>
      </c>
      <c r="M2748" t="e">
        <f t="shared" si="42"/>
        <v>#N/A</v>
      </c>
    </row>
    <row r="2749" spans="1:13" x14ac:dyDescent="0.25">
      <c r="A2749">
        <v>3</v>
      </c>
      <c r="B2749" t="s">
        <v>3082</v>
      </c>
      <c r="C2749" t="s">
        <v>3111</v>
      </c>
      <c r="D2749" t="s">
        <v>3084</v>
      </c>
      <c r="G2749" t="s">
        <v>3093</v>
      </c>
      <c r="H2749" t="s">
        <v>225</v>
      </c>
      <c r="I2749" t="s">
        <v>1708</v>
      </c>
      <c r="J2749" s="99">
        <v>0.16800000000000001</v>
      </c>
      <c r="K2749" t="s">
        <v>3116</v>
      </c>
      <c r="L2749" t="e">
        <v>#N/A</v>
      </c>
      <c r="M2749" t="e">
        <f t="shared" si="42"/>
        <v>#N/A</v>
      </c>
    </row>
    <row r="2750" spans="1:13" x14ac:dyDescent="0.25">
      <c r="A2750">
        <v>3</v>
      </c>
      <c r="B2750" t="s">
        <v>3082</v>
      </c>
      <c r="C2750" t="s">
        <v>3111</v>
      </c>
      <c r="D2750" t="s">
        <v>3084</v>
      </c>
      <c r="G2750" t="s">
        <v>3093</v>
      </c>
      <c r="H2750" t="s">
        <v>225</v>
      </c>
      <c r="I2750" t="s">
        <v>1709</v>
      </c>
      <c r="J2750" t="s">
        <v>1770</v>
      </c>
      <c r="K2750" t="s">
        <v>3116</v>
      </c>
      <c r="L2750" t="e">
        <v>#N/A</v>
      </c>
      <c r="M2750" t="e">
        <f t="shared" si="42"/>
        <v>#N/A</v>
      </c>
    </row>
    <row r="2751" spans="1:13" x14ac:dyDescent="0.25">
      <c r="A2751">
        <v>3</v>
      </c>
      <c r="B2751" t="s">
        <v>3082</v>
      </c>
      <c r="C2751" t="s">
        <v>3111</v>
      </c>
      <c r="D2751" t="s">
        <v>3084</v>
      </c>
      <c r="G2751" t="s">
        <v>3095</v>
      </c>
      <c r="H2751" t="s">
        <v>225</v>
      </c>
      <c r="I2751" t="s">
        <v>1705</v>
      </c>
      <c r="J2751" s="99">
        <v>2.3519999999999999</v>
      </c>
      <c r="K2751" t="s">
        <v>3117</v>
      </c>
      <c r="L2751" t="e">
        <v>#N/A</v>
      </c>
      <c r="M2751" t="e">
        <f t="shared" si="42"/>
        <v>#N/A</v>
      </c>
    </row>
    <row r="2752" spans="1:13" x14ac:dyDescent="0.25">
      <c r="A2752">
        <v>3</v>
      </c>
      <c r="B2752" t="s">
        <v>3082</v>
      </c>
      <c r="C2752" t="s">
        <v>3111</v>
      </c>
      <c r="D2752" t="s">
        <v>3084</v>
      </c>
      <c r="G2752" t="s">
        <v>3095</v>
      </c>
      <c r="H2752" t="s">
        <v>225</v>
      </c>
      <c r="I2752" t="s">
        <v>1707</v>
      </c>
      <c r="J2752" t="s">
        <v>1770</v>
      </c>
      <c r="K2752" t="s">
        <v>3117</v>
      </c>
      <c r="L2752" t="e">
        <v>#N/A</v>
      </c>
      <c r="M2752" t="e">
        <f t="shared" si="42"/>
        <v>#N/A</v>
      </c>
    </row>
    <row r="2753" spans="1:13" x14ac:dyDescent="0.25">
      <c r="A2753">
        <v>3</v>
      </c>
      <c r="B2753" t="s">
        <v>3082</v>
      </c>
      <c r="C2753" t="s">
        <v>3111</v>
      </c>
      <c r="D2753" t="s">
        <v>3084</v>
      </c>
      <c r="G2753" t="s">
        <v>3095</v>
      </c>
      <c r="H2753" t="s">
        <v>225</v>
      </c>
      <c r="I2753" t="s">
        <v>1708</v>
      </c>
      <c r="J2753" s="99">
        <v>2.3519999999999999</v>
      </c>
      <c r="K2753" t="s">
        <v>3117</v>
      </c>
      <c r="L2753" t="e">
        <v>#N/A</v>
      </c>
      <c r="M2753" t="e">
        <f t="shared" si="42"/>
        <v>#N/A</v>
      </c>
    </row>
    <row r="2754" spans="1:13" x14ac:dyDescent="0.25">
      <c r="A2754">
        <v>3</v>
      </c>
      <c r="B2754" t="s">
        <v>3082</v>
      </c>
      <c r="C2754" t="s">
        <v>3111</v>
      </c>
      <c r="D2754" t="s">
        <v>3084</v>
      </c>
      <c r="G2754" t="s">
        <v>3095</v>
      </c>
      <c r="H2754" t="s">
        <v>225</v>
      </c>
      <c r="I2754" t="s">
        <v>1709</v>
      </c>
      <c r="J2754" t="s">
        <v>1770</v>
      </c>
      <c r="K2754" t="s">
        <v>3117</v>
      </c>
      <c r="L2754" t="e">
        <v>#N/A</v>
      </c>
      <c r="M2754" t="e">
        <f t="shared" si="42"/>
        <v>#N/A</v>
      </c>
    </row>
    <row r="2755" spans="1:13" x14ac:dyDescent="0.25">
      <c r="A2755">
        <v>3</v>
      </c>
      <c r="B2755" t="s">
        <v>3082</v>
      </c>
      <c r="C2755" t="s">
        <v>3111</v>
      </c>
      <c r="D2755" t="s">
        <v>3084</v>
      </c>
      <c r="G2755" t="s">
        <v>3097</v>
      </c>
      <c r="H2755" t="s">
        <v>225</v>
      </c>
      <c r="I2755" t="s">
        <v>1705</v>
      </c>
      <c r="J2755" s="99">
        <v>1.3440000000000001</v>
      </c>
      <c r="K2755" t="s">
        <v>3118</v>
      </c>
      <c r="L2755" t="e">
        <v>#N/A</v>
      </c>
      <c r="M2755" t="e">
        <f t="shared" ref="M2755:M2818" si="43">I2755&amp;L2755</f>
        <v>#N/A</v>
      </c>
    </row>
    <row r="2756" spans="1:13" x14ac:dyDescent="0.25">
      <c r="A2756">
        <v>3</v>
      </c>
      <c r="B2756" t="s">
        <v>3082</v>
      </c>
      <c r="C2756" t="s">
        <v>3111</v>
      </c>
      <c r="D2756" t="s">
        <v>3084</v>
      </c>
      <c r="G2756" t="s">
        <v>3097</v>
      </c>
      <c r="H2756" t="s">
        <v>225</v>
      </c>
      <c r="I2756" t="s">
        <v>1707</v>
      </c>
      <c r="J2756" t="s">
        <v>1770</v>
      </c>
      <c r="K2756" t="s">
        <v>3118</v>
      </c>
      <c r="L2756" t="e">
        <v>#N/A</v>
      </c>
      <c r="M2756" t="e">
        <f t="shared" si="43"/>
        <v>#N/A</v>
      </c>
    </row>
    <row r="2757" spans="1:13" x14ac:dyDescent="0.25">
      <c r="A2757">
        <v>3</v>
      </c>
      <c r="B2757" t="s">
        <v>3082</v>
      </c>
      <c r="C2757" t="s">
        <v>3111</v>
      </c>
      <c r="D2757" t="s">
        <v>3084</v>
      </c>
      <c r="G2757" t="s">
        <v>3097</v>
      </c>
      <c r="H2757" t="s">
        <v>225</v>
      </c>
      <c r="I2757" t="s">
        <v>1708</v>
      </c>
      <c r="J2757" s="99">
        <v>1.3440000000000001</v>
      </c>
      <c r="K2757" t="s">
        <v>3118</v>
      </c>
      <c r="L2757" t="e">
        <v>#N/A</v>
      </c>
      <c r="M2757" t="e">
        <f t="shared" si="43"/>
        <v>#N/A</v>
      </c>
    </row>
    <row r="2758" spans="1:13" x14ac:dyDescent="0.25">
      <c r="A2758">
        <v>3</v>
      </c>
      <c r="B2758" t="s">
        <v>3082</v>
      </c>
      <c r="C2758" t="s">
        <v>3111</v>
      </c>
      <c r="D2758" t="s">
        <v>3084</v>
      </c>
      <c r="G2758" t="s">
        <v>3097</v>
      </c>
      <c r="H2758" t="s">
        <v>225</v>
      </c>
      <c r="I2758" t="s">
        <v>1709</v>
      </c>
      <c r="J2758" t="s">
        <v>1770</v>
      </c>
      <c r="K2758" t="s">
        <v>3118</v>
      </c>
      <c r="L2758" t="e">
        <v>#N/A</v>
      </c>
      <c r="M2758" t="e">
        <f t="shared" si="43"/>
        <v>#N/A</v>
      </c>
    </row>
    <row r="2759" spans="1:13" x14ac:dyDescent="0.25">
      <c r="A2759">
        <v>3</v>
      </c>
      <c r="B2759" t="s">
        <v>3082</v>
      </c>
      <c r="C2759" t="s">
        <v>3111</v>
      </c>
      <c r="D2759" t="s">
        <v>3084</v>
      </c>
      <c r="G2759" t="s">
        <v>3099</v>
      </c>
      <c r="H2759" t="s">
        <v>225</v>
      </c>
      <c r="I2759" t="s">
        <v>1705</v>
      </c>
      <c r="J2759" s="99">
        <v>0.67200000000000004</v>
      </c>
      <c r="K2759" t="s">
        <v>3119</v>
      </c>
      <c r="L2759" t="e">
        <v>#N/A</v>
      </c>
      <c r="M2759" t="e">
        <f t="shared" si="43"/>
        <v>#N/A</v>
      </c>
    </row>
    <row r="2760" spans="1:13" x14ac:dyDescent="0.25">
      <c r="A2760">
        <v>3</v>
      </c>
      <c r="B2760" t="s">
        <v>3082</v>
      </c>
      <c r="C2760" t="s">
        <v>3111</v>
      </c>
      <c r="D2760" t="s">
        <v>3084</v>
      </c>
      <c r="G2760" t="s">
        <v>3099</v>
      </c>
      <c r="H2760" t="s">
        <v>225</v>
      </c>
      <c r="I2760" t="s">
        <v>1707</v>
      </c>
      <c r="J2760" t="s">
        <v>1770</v>
      </c>
      <c r="K2760" t="s">
        <v>3119</v>
      </c>
      <c r="L2760" t="e">
        <v>#N/A</v>
      </c>
      <c r="M2760" t="e">
        <f t="shared" si="43"/>
        <v>#N/A</v>
      </c>
    </row>
    <row r="2761" spans="1:13" x14ac:dyDescent="0.25">
      <c r="A2761">
        <v>3</v>
      </c>
      <c r="B2761" t="s">
        <v>3082</v>
      </c>
      <c r="C2761" t="s">
        <v>3111</v>
      </c>
      <c r="D2761" t="s">
        <v>3084</v>
      </c>
      <c r="G2761" t="s">
        <v>3099</v>
      </c>
      <c r="H2761" t="s">
        <v>225</v>
      </c>
      <c r="I2761" t="s">
        <v>1708</v>
      </c>
      <c r="J2761" s="99">
        <v>0.67200000000000004</v>
      </c>
      <c r="K2761" t="s">
        <v>3119</v>
      </c>
      <c r="L2761" t="e">
        <v>#N/A</v>
      </c>
      <c r="M2761" t="e">
        <f t="shared" si="43"/>
        <v>#N/A</v>
      </c>
    </row>
    <row r="2762" spans="1:13" x14ac:dyDescent="0.25">
      <c r="A2762">
        <v>3</v>
      </c>
      <c r="B2762" t="s">
        <v>3082</v>
      </c>
      <c r="C2762" t="s">
        <v>3111</v>
      </c>
      <c r="D2762" t="s">
        <v>3084</v>
      </c>
      <c r="G2762" t="s">
        <v>3099</v>
      </c>
      <c r="H2762" t="s">
        <v>225</v>
      </c>
      <c r="I2762" t="s">
        <v>1709</v>
      </c>
      <c r="J2762" t="s">
        <v>1770</v>
      </c>
      <c r="K2762" t="s">
        <v>3119</v>
      </c>
      <c r="L2762" t="e">
        <v>#N/A</v>
      </c>
      <c r="M2762" t="e">
        <f t="shared" si="43"/>
        <v>#N/A</v>
      </c>
    </row>
    <row r="2763" spans="1:13" x14ac:dyDescent="0.25">
      <c r="A2763">
        <v>3</v>
      </c>
      <c r="B2763" t="s">
        <v>3082</v>
      </c>
      <c r="C2763" t="s">
        <v>3111</v>
      </c>
      <c r="D2763" t="s">
        <v>3084</v>
      </c>
      <c r="G2763" t="s">
        <v>3101</v>
      </c>
      <c r="H2763" t="s">
        <v>225</v>
      </c>
      <c r="I2763" t="s">
        <v>1705</v>
      </c>
      <c r="J2763" s="99">
        <v>0.42</v>
      </c>
      <c r="K2763" t="s">
        <v>3120</v>
      </c>
      <c r="L2763" t="e">
        <v>#N/A</v>
      </c>
      <c r="M2763" t="e">
        <f t="shared" si="43"/>
        <v>#N/A</v>
      </c>
    </row>
    <row r="2764" spans="1:13" x14ac:dyDescent="0.25">
      <c r="A2764">
        <v>3</v>
      </c>
      <c r="B2764" t="s">
        <v>3082</v>
      </c>
      <c r="C2764" t="s">
        <v>3111</v>
      </c>
      <c r="D2764" t="s">
        <v>3084</v>
      </c>
      <c r="G2764" t="s">
        <v>3101</v>
      </c>
      <c r="H2764" t="s">
        <v>225</v>
      </c>
      <c r="I2764" t="s">
        <v>1707</v>
      </c>
      <c r="J2764" t="s">
        <v>1770</v>
      </c>
      <c r="K2764" t="s">
        <v>3120</v>
      </c>
      <c r="L2764" t="e">
        <v>#N/A</v>
      </c>
      <c r="M2764" t="e">
        <f t="shared" si="43"/>
        <v>#N/A</v>
      </c>
    </row>
    <row r="2765" spans="1:13" x14ac:dyDescent="0.25">
      <c r="A2765">
        <v>3</v>
      </c>
      <c r="B2765" t="s">
        <v>3082</v>
      </c>
      <c r="C2765" t="s">
        <v>3111</v>
      </c>
      <c r="D2765" t="s">
        <v>3084</v>
      </c>
      <c r="G2765" t="s">
        <v>3101</v>
      </c>
      <c r="H2765" t="s">
        <v>225</v>
      </c>
      <c r="I2765" t="s">
        <v>1708</v>
      </c>
      <c r="J2765" s="99">
        <v>0.42</v>
      </c>
      <c r="K2765" t="s">
        <v>3120</v>
      </c>
      <c r="L2765" t="e">
        <v>#N/A</v>
      </c>
      <c r="M2765" t="e">
        <f t="shared" si="43"/>
        <v>#N/A</v>
      </c>
    </row>
    <row r="2766" spans="1:13" x14ac:dyDescent="0.25">
      <c r="A2766">
        <v>3</v>
      </c>
      <c r="B2766" t="s">
        <v>3082</v>
      </c>
      <c r="C2766" t="s">
        <v>3111</v>
      </c>
      <c r="D2766" t="s">
        <v>3084</v>
      </c>
      <c r="G2766" t="s">
        <v>3101</v>
      </c>
      <c r="H2766" t="s">
        <v>225</v>
      </c>
      <c r="I2766" t="s">
        <v>1709</v>
      </c>
      <c r="J2766" t="s">
        <v>1770</v>
      </c>
      <c r="K2766" t="s">
        <v>3120</v>
      </c>
      <c r="L2766" t="e">
        <v>#N/A</v>
      </c>
      <c r="M2766" t="e">
        <f t="shared" si="43"/>
        <v>#N/A</v>
      </c>
    </row>
    <row r="2767" spans="1:13" x14ac:dyDescent="0.25">
      <c r="A2767">
        <v>3</v>
      </c>
      <c r="B2767" t="s">
        <v>3082</v>
      </c>
      <c r="C2767" t="s">
        <v>3111</v>
      </c>
      <c r="D2767" t="s">
        <v>3084</v>
      </c>
      <c r="G2767" t="s">
        <v>3103</v>
      </c>
      <c r="H2767" t="s">
        <v>225</v>
      </c>
      <c r="I2767" t="s">
        <v>1705</v>
      </c>
      <c r="J2767" t="s">
        <v>1770</v>
      </c>
      <c r="K2767" t="s">
        <v>3121</v>
      </c>
      <c r="L2767" t="e">
        <v>#N/A</v>
      </c>
      <c r="M2767" t="e">
        <f t="shared" si="43"/>
        <v>#N/A</v>
      </c>
    </row>
    <row r="2768" spans="1:13" x14ac:dyDescent="0.25">
      <c r="A2768">
        <v>3</v>
      </c>
      <c r="B2768" t="s">
        <v>3082</v>
      </c>
      <c r="C2768" t="s">
        <v>3111</v>
      </c>
      <c r="D2768" t="s">
        <v>3084</v>
      </c>
      <c r="G2768" t="s">
        <v>3103</v>
      </c>
      <c r="H2768" t="s">
        <v>225</v>
      </c>
      <c r="I2768" t="s">
        <v>1707</v>
      </c>
      <c r="J2768" t="s">
        <v>1770</v>
      </c>
      <c r="K2768" t="s">
        <v>3121</v>
      </c>
      <c r="L2768" t="e">
        <v>#N/A</v>
      </c>
      <c r="M2768" t="e">
        <f t="shared" si="43"/>
        <v>#N/A</v>
      </c>
    </row>
    <row r="2769" spans="1:13" x14ac:dyDescent="0.25">
      <c r="A2769">
        <v>3</v>
      </c>
      <c r="B2769" t="s">
        <v>3082</v>
      </c>
      <c r="C2769" t="s">
        <v>3111</v>
      </c>
      <c r="D2769" t="s">
        <v>3084</v>
      </c>
      <c r="G2769" t="s">
        <v>3103</v>
      </c>
      <c r="H2769" t="s">
        <v>225</v>
      </c>
      <c r="I2769" t="s">
        <v>1708</v>
      </c>
      <c r="J2769" t="s">
        <v>1770</v>
      </c>
      <c r="K2769" t="s">
        <v>3121</v>
      </c>
      <c r="L2769" t="e">
        <v>#N/A</v>
      </c>
      <c r="M2769" t="e">
        <f t="shared" si="43"/>
        <v>#N/A</v>
      </c>
    </row>
    <row r="2770" spans="1:13" x14ac:dyDescent="0.25">
      <c r="A2770">
        <v>3</v>
      </c>
      <c r="B2770" t="s">
        <v>3082</v>
      </c>
      <c r="C2770" t="s">
        <v>3111</v>
      </c>
      <c r="D2770" t="s">
        <v>3084</v>
      </c>
      <c r="G2770" t="s">
        <v>3103</v>
      </c>
      <c r="H2770" t="s">
        <v>225</v>
      </c>
      <c r="I2770" t="s">
        <v>1709</v>
      </c>
      <c r="J2770" t="s">
        <v>1770</v>
      </c>
      <c r="K2770" t="s">
        <v>3121</v>
      </c>
      <c r="L2770" t="e">
        <v>#N/A</v>
      </c>
      <c r="M2770" t="e">
        <f t="shared" si="43"/>
        <v>#N/A</v>
      </c>
    </row>
    <row r="2771" spans="1:13" x14ac:dyDescent="0.25">
      <c r="A2771">
        <v>3</v>
      </c>
      <c r="B2771" t="s">
        <v>3082</v>
      </c>
      <c r="C2771" t="s">
        <v>3111</v>
      </c>
      <c r="D2771" t="s">
        <v>3105</v>
      </c>
      <c r="G2771" t="s">
        <v>3106</v>
      </c>
      <c r="H2771" t="s">
        <v>225</v>
      </c>
      <c r="I2771" t="s">
        <v>1705</v>
      </c>
      <c r="J2771" s="99">
        <v>0.63533869269999999</v>
      </c>
      <c r="K2771" t="s">
        <v>3122</v>
      </c>
      <c r="L2771" t="s">
        <v>3123</v>
      </c>
      <c r="M2771" t="str">
        <f t="shared" si="43"/>
        <v>CO₂-eLandfill_NZ_MNG</v>
      </c>
    </row>
    <row r="2772" spans="1:13" x14ac:dyDescent="0.25">
      <c r="A2772">
        <v>3</v>
      </c>
      <c r="B2772" t="s">
        <v>3082</v>
      </c>
      <c r="C2772" t="s">
        <v>3111</v>
      </c>
      <c r="D2772" t="s">
        <v>3105</v>
      </c>
      <c r="G2772" t="s">
        <v>3106</v>
      </c>
      <c r="H2772" t="s">
        <v>225</v>
      </c>
      <c r="I2772" t="s">
        <v>1707</v>
      </c>
      <c r="J2772" t="s">
        <v>1770</v>
      </c>
      <c r="K2772" t="s">
        <v>3122</v>
      </c>
      <c r="L2772" t="s">
        <v>3123</v>
      </c>
      <c r="M2772" t="str">
        <f t="shared" si="43"/>
        <v>CO₂Landfill_NZ_MNG</v>
      </c>
    </row>
    <row r="2773" spans="1:13" x14ac:dyDescent="0.25">
      <c r="A2773">
        <v>3</v>
      </c>
      <c r="B2773" t="s">
        <v>3082</v>
      </c>
      <c r="C2773" t="s">
        <v>3111</v>
      </c>
      <c r="D2773" t="s">
        <v>3105</v>
      </c>
      <c r="G2773" t="s">
        <v>3106</v>
      </c>
      <c r="H2773" t="s">
        <v>225</v>
      </c>
      <c r="I2773" t="s">
        <v>1708</v>
      </c>
      <c r="J2773" s="99">
        <v>0.63533869269999999</v>
      </c>
      <c r="K2773" t="s">
        <v>3122</v>
      </c>
      <c r="L2773" t="s">
        <v>3123</v>
      </c>
      <c r="M2773" t="str">
        <f t="shared" si="43"/>
        <v>CH₄Landfill_NZ_MNG</v>
      </c>
    </row>
    <row r="2774" spans="1:13" x14ac:dyDescent="0.25">
      <c r="A2774">
        <v>3</v>
      </c>
      <c r="B2774" t="s">
        <v>3082</v>
      </c>
      <c r="C2774" t="s">
        <v>3111</v>
      </c>
      <c r="D2774" t="s">
        <v>3105</v>
      </c>
      <c r="G2774" t="s">
        <v>3106</v>
      </c>
      <c r="H2774" t="s">
        <v>225</v>
      </c>
      <c r="I2774" t="s">
        <v>1709</v>
      </c>
      <c r="J2774" t="s">
        <v>1770</v>
      </c>
      <c r="K2774" t="s">
        <v>3122</v>
      </c>
      <c r="L2774" t="s">
        <v>3123</v>
      </c>
      <c r="M2774" t="str">
        <f t="shared" si="43"/>
        <v>N₂OLandfill_NZ_MNG</v>
      </c>
    </row>
    <row r="2775" spans="1:13" x14ac:dyDescent="0.25">
      <c r="A2775">
        <v>3</v>
      </c>
      <c r="B2775" t="s">
        <v>3082</v>
      </c>
      <c r="C2775" t="s">
        <v>3111</v>
      </c>
      <c r="D2775" t="s">
        <v>3105</v>
      </c>
      <c r="G2775" t="s">
        <v>3109</v>
      </c>
      <c r="H2775" t="s">
        <v>225</v>
      </c>
      <c r="I2775" t="s">
        <v>1705</v>
      </c>
      <c r="J2775" s="99">
        <v>1.8251520000000001</v>
      </c>
      <c r="K2775" t="s">
        <v>3124</v>
      </c>
      <c r="L2775" t="s">
        <v>1518</v>
      </c>
      <c r="M2775" t="str">
        <f t="shared" si="43"/>
        <v>CO₂-eLandfill_NZ_ONG</v>
      </c>
    </row>
    <row r="2776" spans="1:13" x14ac:dyDescent="0.25">
      <c r="A2776">
        <v>3</v>
      </c>
      <c r="B2776" t="s">
        <v>3082</v>
      </c>
      <c r="C2776" t="s">
        <v>3111</v>
      </c>
      <c r="D2776" t="s">
        <v>3105</v>
      </c>
      <c r="G2776" t="s">
        <v>3109</v>
      </c>
      <c r="H2776" t="s">
        <v>225</v>
      </c>
      <c r="I2776" t="s">
        <v>1707</v>
      </c>
      <c r="J2776" t="s">
        <v>1770</v>
      </c>
      <c r="K2776" t="s">
        <v>3124</v>
      </c>
      <c r="L2776" t="s">
        <v>1518</v>
      </c>
      <c r="M2776" t="str">
        <f t="shared" si="43"/>
        <v>CO₂Landfill_NZ_ONG</v>
      </c>
    </row>
    <row r="2777" spans="1:13" x14ac:dyDescent="0.25">
      <c r="A2777">
        <v>3</v>
      </c>
      <c r="B2777" t="s">
        <v>3082</v>
      </c>
      <c r="C2777" t="s">
        <v>3111</v>
      </c>
      <c r="D2777" t="s">
        <v>3105</v>
      </c>
      <c r="G2777" t="s">
        <v>3109</v>
      </c>
      <c r="H2777" t="s">
        <v>225</v>
      </c>
      <c r="I2777" t="s">
        <v>1708</v>
      </c>
      <c r="J2777" s="99">
        <v>1.8251520000000001</v>
      </c>
      <c r="K2777" t="s">
        <v>3124</v>
      </c>
      <c r="L2777" t="s">
        <v>1518</v>
      </c>
      <c r="M2777" t="str">
        <f t="shared" si="43"/>
        <v>CH₄Landfill_NZ_ONG</v>
      </c>
    </row>
    <row r="2778" spans="1:13" x14ac:dyDescent="0.25">
      <c r="A2778">
        <v>3</v>
      </c>
      <c r="B2778" t="s">
        <v>3082</v>
      </c>
      <c r="C2778" t="s">
        <v>3111</v>
      </c>
      <c r="D2778" t="s">
        <v>3105</v>
      </c>
      <c r="G2778" t="s">
        <v>3109</v>
      </c>
      <c r="H2778" t="s">
        <v>225</v>
      </c>
      <c r="I2778" t="s">
        <v>1709</v>
      </c>
      <c r="J2778" t="s">
        <v>1770</v>
      </c>
      <c r="K2778" t="s">
        <v>3124</v>
      </c>
      <c r="L2778" t="s">
        <v>1518</v>
      </c>
      <c r="M2778" t="str">
        <f t="shared" si="43"/>
        <v>N₂OLandfill_NZ_ONG</v>
      </c>
    </row>
    <row r="2779" spans="1:13" x14ac:dyDescent="0.25">
      <c r="A2779">
        <v>3</v>
      </c>
      <c r="B2779" t="s">
        <v>3082</v>
      </c>
      <c r="C2779" t="s">
        <v>3125</v>
      </c>
      <c r="D2779" t="s">
        <v>3125</v>
      </c>
      <c r="G2779" t="s">
        <v>3126</v>
      </c>
      <c r="H2779" t="s">
        <v>225</v>
      </c>
      <c r="I2779" t="s">
        <v>1705</v>
      </c>
      <c r="J2779" s="99">
        <v>0.17560000000000001</v>
      </c>
      <c r="K2779" t="s">
        <v>3127</v>
      </c>
      <c r="L2779" t="s">
        <v>3128</v>
      </c>
      <c r="M2779" t="str">
        <f t="shared" si="43"/>
        <v>CO₂-eLANDFILL_NZ_Compost</v>
      </c>
    </row>
    <row r="2780" spans="1:13" x14ac:dyDescent="0.25">
      <c r="A2780">
        <v>3</v>
      </c>
      <c r="B2780" t="s">
        <v>3082</v>
      </c>
      <c r="C2780" t="s">
        <v>3125</v>
      </c>
      <c r="D2780" t="s">
        <v>3125</v>
      </c>
      <c r="G2780" t="s">
        <v>3126</v>
      </c>
      <c r="H2780" t="s">
        <v>225</v>
      </c>
      <c r="I2780" t="s">
        <v>1707</v>
      </c>
      <c r="J2780" t="s">
        <v>1770</v>
      </c>
      <c r="K2780" t="s">
        <v>3127</v>
      </c>
      <c r="L2780" t="s">
        <v>3128</v>
      </c>
      <c r="M2780" t="str">
        <f t="shared" si="43"/>
        <v>CO₂LANDFILL_NZ_Compost</v>
      </c>
    </row>
    <row r="2781" spans="1:13" x14ac:dyDescent="0.25">
      <c r="A2781">
        <v>3</v>
      </c>
      <c r="B2781" t="s">
        <v>3082</v>
      </c>
      <c r="C2781" t="s">
        <v>3125</v>
      </c>
      <c r="D2781" t="s">
        <v>3125</v>
      </c>
      <c r="G2781" t="s">
        <v>3126</v>
      </c>
      <c r="H2781" t="s">
        <v>225</v>
      </c>
      <c r="I2781" t="s">
        <v>1708</v>
      </c>
      <c r="J2781" s="99">
        <v>0.112</v>
      </c>
      <c r="K2781" t="s">
        <v>3127</v>
      </c>
      <c r="L2781" t="s">
        <v>3128</v>
      </c>
      <c r="M2781" t="str">
        <f t="shared" si="43"/>
        <v>CH₄LANDFILL_NZ_Compost</v>
      </c>
    </row>
    <row r="2782" spans="1:13" x14ac:dyDescent="0.25">
      <c r="A2782">
        <v>3</v>
      </c>
      <c r="B2782" t="s">
        <v>3082</v>
      </c>
      <c r="C2782" t="s">
        <v>3125</v>
      </c>
      <c r="D2782" t="s">
        <v>3125</v>
      </c>
      <c r="G2782" t="s">
        <v>3126</v>
      </c>
      <c r="H2782" t="s">
        <v>225</v>
      </c>
      <c r="I2782" t="s">
        <v>1709</v>
      </c>
      <c r="J2782" s="99">
        <v>6.3600000000000004E-2</v>
      </c>
      <c r="K2782" t="s">
        <v>3127</v>
      </c>
      <c r="L2782" t="s">
        <v>3128</v>
      </c>
      <c r="M2782" t="str">
        <f t="shared" si="43"/>
        <v>N₂OLANDFILL_NZ_Compost</v>
      </c>
    </row>
    <row r="2783" spans="1:13" x14ac:dyDescent="0.25">
      <c r="A2783">
        <v>3</v>
      </c>
      <c r="B2783" t="s">
        <v>3082</v>
      </c>
      <c r="C2783" t="s">
        <v>3125</v>
      </c>
      <c r="D2783" t="s">
        <v>3125</v>
      </c>
      <c r="G2783" t="s">
        <v>3129</v>
      </c>
      <c r="H2783" t="s">
        <v>3130</v>
      </c>
      <c r="I2783" t="s">
        <v>1705</v>
      </c>
      <c r="J2783" s="99">
        <v>2.24E-2</v>
      </c>
      <c r="K2783" t="s">
        <v>3131</v>
      </c>
      <c r="L2783" t="e">
        <v>#N/A</v>
      </c>
      <c r="M2783" t="e">
        <f t="shared" si="43"/>
        <v>#N/A</v>
      </c>
    </row>
    <row r="2784" spans="1:13" x14ac:dyDescent="0.25">
      <c r="A2784">
        <v>3</v>
      </c>
      <c r="B2784" t="s">
        <v>3082</v>
      </c>
      <c r="C2784" t="s">
        <v>3125</v>
      </c>
      <c r="D2784" t="s">
        <v>3125</v>
      </c>
      <c r="G2784" t="s">
        <v>3129</v>
      </c>
      <c r="H2784" t="s">
        <v>3130</v>
      </c>
      <c r="I2784" t="s">
        <v>1707</v>
      </c>
      <c r="J2784" t="s">
        <v>1770</v>
      </c>
      <c r="K2784" t="s">
        <v>3131</v>
      </c>
      <c r="L2784" t="e">
        <v>#N/A</v>
      </c>
      <c r="M2784" t="e">
        <f t="shared" si="43"/>
        <v>#N/A</v>
      </c>
    </row>
    <row r="2785" spans="1:13" x14ac:dyDescent="0.25">
      <c r="A2785">
        <v>3</v>
      </c>
      <c r="B2785" t="s">
        <v>3082</v>
      </c>
      <c r="C2785" t="s">
        <v>3125</v>
      </c>
      <c r="D2785" t="s">
        <v>3125</v>
      </c>
      <c r="G2785" t="s">
        <v>3129</v>
      </c>
      <c r="H2785" t="s">
        <v>3130</v>
      </c>
      <c r="I2785" t="s">
        <v>1708</v>
      </c>
      <c r="J2785" s="99">
        <v>2.24E-2</v>
      </c>
      <c r="K2785" t="s">
        <v>3131</v>
      </c>
      <c r="L2785" t="e">
        <v>#N/A</v>
      </c>
      <c r="M2785" t="e">
        <f t="shared" si="43"/>
        <v>#N/A</v>
      </c>
    </row>
    <row r="2786" spans="1:13" x14ac:dyDescent="0.25">
      <c r="A2786">
        <v>3</v>
      </c>
      <c r="B2786" t="s">
        <v>3082</v>
      </c>
      <c r="C2786" t="s">
        <v>3125</v>
      </c>
      <c r="D2786" t="s">
        <v>3125</v>
      </c>
      <c r="G2786" t="s">
        <v>3129</v>
      </c>
      <c r="H2786" t="s">
        <v>3130</v>
      </c>
      <c r="I2786" t="s">
        <v>1709</v>
      </c>
      <c r="J2786" t="s">
        <v>1770</v>
      </c>
      <c r="K2786" t="s">
        <v>3131</v>
      </c>
      <c r="L2786" t="e">
        <v>#N/A</v>
      </c>
      <c r="M2786" t="e">
        <f t="shared" si="43"/>
        <v>#N/A</v>
      </c>
    </row>
    <row r="2787" spans="1:13" x14ac:dyDescent="0.25">
      <c r="A2787">
        <v>3</v>
      </c>
      <c r="B2787" t="s">
        <v>3082</v>
      </c>
      <c r="C2787" t="s">
        <v>3132</v>
      </c>
      <c r="D2787" t="s">
        <v>3084</v>
      </c>
      <c r="G2787" t="s">
        <v>3133</v>
      </c>
      <c r="H2787" t="s">
        <v>225</v>
      </c>
      <c r="I2787" t="s">
        <v>1705</v>
      </c>
      <c r="J2787" s="99">
        <v>0.43120000000000003</v>
      </c>
      <c r="K2787" t="s">
        <v>3134</v>
      </c>
      <c r="L2787" t="e">
        <v>#N/A</v>
      </c>
      <c r="M2787" t="e">
        <f t="shared" si="43"/>
        <v>#N/A</v>
      </c>
    </row>
    <row r="2788" spans="1:13" x14ac:dyDescent="0.25">
      <c r="A2788">
        <v>3</v>
      </c>
      <c r="B2788" t="s">
        <v>3082</v>
      </c>
      <c r="C2788" t="s">
        <v>3132</v>
      </c>
      <c r="D2788" t="s">
        <v>3084</v>
      </c>
      <c r="G2788" t="s">
        <v>3133</v>
      </c>
      <c r="H2788" t="s">
        <v>225</v>
      </c>
      <c r="I2788" t="s">
        <v>1707</v>
      </c>
      <c r="J2788" t="s">
        <v>1770</v>
      </c>
      <c r="K2788" t="s">
        <v>3134</v>
      </c>
      <c r="L2788" t="e">
        <v>#N/A</v>
      </c>
      <c r="M2788" t="e">
        <f t="shared" si="43"/>
        <v>#N/A</v>
      </c>
    </row>
    <row r="2789" spans="1:13" x14ac:dyDescent="0.25">
      <c r="A2789">
        <v>3</v>
      </c>
      <c r="B2789" t="s">
        <v>3082</v>
      </c>
      <c r="C2789" t="s">
        <v>3132</v>
      </c>
      <c r="D2789" t="s">
        <v>3084</v>
      </c>
      <c r="G2789" t="s">
        <v>3133</v>
      </c>
      <c r="H2789" t="s">
        <v>225</v>
      </c>
      <c r="I2789" t="s">
        <v>1708</v>
      </c>
      <c r="J2789" s="99">
        <v>0.43120000000000003</v>
      </c>
      <c r="K2789" t="s">
        <v>3134</v>
      </c>
      <c r="L2789" t="e">
        <v>#N/A</v>
      </c>
      <c r="M2789" t="e">
        <f t="shared" si="43"/>
        <v>#N/A</v>
      </c>
    </row>
    <row r="2790" spans="1:13" x14ac:dyDescent="0.25">
      <c r="A2790">
        <v>3</v>
      </c>
      <c r="B2790" t="s">
        <v>3082</v>
      </c>
      <c r="C2790" t="s">
        <v>3132</v>
      </c>
      <c r="D2790" t="s">
        <v>3084</v>
      </c>
      <c r="G2790" t="s">
        <v>3133</v>
      </c>
      <c r="H2790" t="s">
        <v>225</v>
      </c>
      <c r="I2790" t="s">
        <v>1709</v>
      </c>
      <c r="J2790" t="s">
        <v>1770</v>
      </c>
      <c r="K2790" t="s">
        <v>3134</v>
      </c>
      <c r="L2790" t="e">
        <v>#N/A</v>
      </c>
      <c r="M2790" t="e">
        <f t="shared" si="43"/>
        <v>#N/A</v>
      </c>
    </row>
    <row r="2791" spans="1:13" x14ac:dyDescent="0.25">
      <c r="A2791">
        <v>3</v>
      </c>
      <c r="B2791" t="s">
        <v>3082</v>
      </c>
      <c r="C2791" t="s">
        <v>3132</v>
      </c>
      <c r="D2791" t="s">
        <v>3084</v>
      </c>
      <c r="G2791" t="s">
        <v>3135</v>
      </c>
      <c r="H2791" t="s">
        <v>225</v>
      </c>
      <c r="I2791" t="s">
        <v>1705</v>
      </c>
      <c r="J2791" s="99">
        <v>0.3528</v>
      </c>
      <c r="K2791" t="s">
        <v>3136</v>
      </c>
      <c r="L2791" t="e">
        <v>#N/A</v>
      </c>
      <c r="M2791" t="e">
        <f t="shared" si="43"/>
        <v>#N/A</v>
      </c>
    </row>
    <row r="2792" spans="1:13" x14ac:dyDescent="0.25">
      <c r="A2792">
        <v>3</v>
      </c>
      <c r="B2792" t="s">
        <v>3082</v>
      </c>
      <c r="C2792" t="s">
        <v>3132</v>
      </c>
      <c r="D2792" t="s">
        <v>3084</v>
      </c>
      <c r="G2792" t="s">
        <v>3135</v>
      </c>
      <c r="H2792" t="s">
        <v>225</v>
      </c>
      <c r="I2792" t="s">
        <v>1707</v>
      </c>
      <c r="J2792" t="s">
        <v>1770</v>
      </c>
      <c r="K2792" t="s">
        <v>3136</v>
      </c>
      <c r="L2792" t="e">
        <v>#N/A</v>
      </c>
      <c r="M2792" t="e">
        <f t="shared" si="43"/>
        <v>#N/A</v>
      </c>
    </row>
    <row r="2793" spans="1:13" x14ac:dyDescent="0.25">
      <c r="A2793">
        <v>3</v>
      </c>
      <c r="B2793" t="s">
        <v>3082</v>
      </c>
      <c r="C2793" t="s">
        <v>3132</v>
      </c>
      <c r="D2793" t="s">
        <v>3084</v>
      </c>
      <c r="G2793" t="s">
        <v>3135</v>
      </c>
      <c r="H2793" t="s">
        <v>225</v>
      </c>
      <c r="I2793" t="s">
        <v>1708</v>
      </c>
      <c r="J2793" s="99">
        <v>0.3528</v>
      </c>
      <c r="K2793" t="s">
        <v>3136</v>
      </c>
      <c r="L2793" t="e">
        <v>#N/A</v>
      </c>
      <c r="M2793" t="e">
        <f t="shared" si="43"/>
        <v>#N/A</v>
      </c>
    </row>
    <row r="2794" spans="1:13" x14ac:dyDescent="0.25">
      <c r="A2794">
        <v>3</v>
      </c>
      <c r="B2794" t="s">
        <v>3082</v>
      </c>
      <c r="C2794" t="s">
        <v>3132</v>
      </c>
      <c r="D2794" t="s">
        <v>3084</v>
      </c>
      <c r="G2794" t="s">
        <v>3135</v>
      </c>
      <c r="H2794" t="s">
        <v>225</v>
      </c>
      <c r="I2794" t="s">
        <v>1709</v>
      </c>
      <c r="J2794" t="s">
        <v>1770</v>
      </c>
      <c r="K2794" t="s">
        <v>3136</v>
      </c>
      <c r="L2794" t="e">
        <v>#N/A</v>
      </c>
      <c r="M2794" t="e">
        <f t="shared" si="43"/>
        <v>#N/A</v>
      </c>
    </row>
    <row r="2795" spans="1:13" x14ac:dyDescent="0.25">
      <c r="A2795">
        <v>3</v>
      </c>
      <c r="B2795" t="s">
        <v>3082</v>
      </c>
      <c r="C2795" t="s">
        <v>3132</v>
      </c>
      <c r="D2795" t="s">
        <v>3084</v>
      </c>
      <c r="G2795" t="s">
        <v>3137</v>
      </c>
      <c r="H2795" t="s">
        <v>225</v>
      </c>
      <c r="I2795" t="s">
        <v>1705</v>
      </c>
      <c r="J2795" s="99">
        <v>0.62719999999999998</v>
      </c>
      <c r="K2795" t="s">
        <v>3138</v>
      </c>
      <c r="L2795" t="e">
        <v>#N/A</v>
      </c>
      <c r="M2795" t="e">
        <f t="shared" si="43"/>
        <v>#N/A</v>
      </c>
    </row>
    <row r="2796" spans="1:13" x14ac:dyDescent="0.25">
      <c r="A2796">
        <v>3</v>
      </c>
      <c r="B2796" t="s">
        <v>3082</v>
      </c>
      <c r="C2796" t="s">
        <v>3132</v>
      </c>
      <c r="D2796" t="s">
        <v>3084</v>
      </c>
      <c r="G2796" t="s">
        <v>3137</v>
      </c>
      <c r="H2796" t="s">
        <v>225</v>
      </c>
      <c r="I2796" t="s">
        <v>1707</v>
      </c>
      <c r="J2796" t="s">
        <v>1770</v>
      </c>
      <c r="K2796" t="s">
        <v>3138</v>
      </c>
      <c r="L2796" t="e">
        <v>#N/A</v>
      </c>
      <c r="M2796" t="e">
        <f t="shared" si="43"/>
        <v>#N/A</v>
      </c>
    </row>
    <row r="2797" spans="1:13" x14ac:dyDescent="0.25">
      <c r="A2797">
        <v>3</v>
      </c>
      <c r="B2797" t="s">
        <v>3082</v>
      </c>
      <c r="C2797" t="s">
        <v>3132</v>
      </c>
      <c r="D2797" t="s">
        <v>3084</v>
      </c>
      <c r="G2797" t="s">
        <v>3137</v>
      </c>
      <c r="H2797" t="s">
        <v>225</v>
      </c>
      <c r="I2797" t="s">
        <v>1708</v>
      </c>
      <c r="J2797" s="99">
        <v>0.62719999999999998</v>
      </c>
      <c r="K2797" t="s">
        <v>3138</v>
      </c>
      <c r="L2797" t="e">
        <v>#N/A</v>
      </c>
      <c r="M2797" t="e">
        <f t="shared" si="43"/>
        <v>#N/A</v>
      </c>
    </row>
    <row r="2798" spans="1:13" x14ac:dyDescent="0.25">
      <c r="A2798">
        <v>3</v>
      </c>
      <c r="B2798" t="s">
        <v>3082</v>
      </c>
      <c r="C2798" t="s">
        <v>3132</v>
      </c>
      <c r="D2798" t="s">
        <v>3084</v>
      </c>
      <c r="G2798" t="s">
        <v>3137</v>
      </c>
      <c r="H2798" t="s">
        <v>225</v>
      </c>
      <c r="I2798" t="s">
        <v>1709</v>
      </c>
      <c r="J2798" t="s">
        <v>1770</v>
      </c>
      <c r="K2798" t="s">
        <v>3138</v>
      </c>
      <c r="L2798" t="e">
        <v>#N/A</v>
      </c>
      <c r="M2798" t="e">
        <f t="shared" si="43"/>
        <v>#N/A</v>
      </c>
    </row>
    <row r="2799" spans="1:13" x14ac:dyDescent="0.25">
      <c r="A2799">
        <v>3</v>
      </c>
      <c r="B2799" t="s">
        <v>3082</v>
      </c>
      <c r="C2799" t="s">
        <v>3132</v>
      </c>
      <c r="D2799" t="s">
        <v>3084</v>
      </c>
      <c r="G2799" t="s">
        <v>3139</v>
      </c>
      <c r="H2799" t="s">
        <v>225</v>
      </c>
      <c r="I2799" t="s">
        <v>1705</v>
      </c>
      <c r="J2799" s="99">
        <v>0.23519999999999999</v>
      </c>
      <c r="K2799" t="s">
        <v>3140</v>
      </c>
      <c r="L2799" t="e">
        <v>#N/A</v>
      </c>
      <c r="M2799" t="e">
        <f t="shared" si="43"/>
        <v>#N/A</v>
      </c>
    </row>
    <row r="2800" spans="1:13" x14ac:dyDescent="0.25">
      <c r="A2800">
        <v>3</v>
      </c>
      <c r="B2800" t="s">
        <v>3082</v>
      </c>
      <c r="C2800" t="s">
        <v>3132</v>
      </c>
      <c r="D2800" t="s">
        <v>3084</v>
      </c>
      <c r="G2800" t="s">
        <v>3139</v>
      </c>
      <c r="H2800" t="s">
        <v>225</v>
      </c>
      <c r="I2800" t="s">
        <v>1707</v>
      </c>
      <c r="J2800" t="s">
        <v>1770</v>
      </c>
      <c r="K2800" t="s">
        <v>3140</v>
      </c>
      <c r="L2800" t="e">
        <v>#N/A</v>
      </c>
      <c r="M2800" t="e">
        <f t="shared" si="43"/>
        <v>#N/A</v>
      </c>
    </row>
    <row r="2801" spans="1:13" x14ac:dyDescent="0.25">
      <c r="A2801">
        <v>3</v>
      </c>
      <c r="B2801" t="s">
        <v>3082</v>
      </c>
      <c r="C2801" t="s">
        <v>3132</v>
      </c>
      <c r="D2801" t="s">
        <v>3084</v>
      </c>
      <c r="G2801" t="s">
        <v>3139</v>
      </c>
      <c r="H2801" t="s">
        <v>225</v>
      </c>
      <c r="I2801" t="s">
        <v>1708</v>
      </c>
      <c r="J2801" s="99">
        <v>0.23519999999999999</v>
      </c>
      <c r="K2801" t="s">
        <v>3140</v>
      </c>
      <c r="L2801" t="e">
        <v>#N/A</v>
      </c>
      <c r="M2801" t="e">
        <f t="shared" si="43"/>
        <v>#N/A</v>
      </c>
    </row>
    <row r="2802" spans="1:13" x14ac:dyDescent="0.25">
      <c r="A2802">
        <v>3</v>
      </c>
      <c r="B2802" t="s">
        <v>3082</v>
      </c>
      <c r="C2802" t="s">
        <v>3132</v>
      </c>
      <c r="D2802" t="s">
        <v>3084</v>
      </c>
      <c r="G2802" t="s">
        <v>3139</v>
      </c>
      <c r="H2802" t="s">
        <v>225</v>
      </c>
      <c r="I2802" t="s">
        <v>1709</v>
      </c>
      <c r="J2802" t="s">
        <v>1770</v>
      </c>
      <c r="K2802" t="s">
        <v>3140</v>
      </c>
      <c r="L2802" t="e">
        <v>#N/A</v>
      </c>
      <c r="M2802" t="e">
        <f t="shared" si="43"/>
        <v>#N/A</v>
      </c>
    </row>
    <row r="2803" spans="1:13" x14ac:dyDescent="0.25">
      <c r="A2803">
        <v>3</v>
      </c>
      <c r="B2803" t="s">
        <v>3082</v>
      </c>
      <c r="C2803" t="s">
        <v>3132</v>
      </c>
      <c r="D2803" t="s">
        <v>3084</v>
      </c>
      <c r="G2803" t="s">
        <v>3141</v>
      </c>
      <c r="H2803" t="s">
        <v>225</v>
      </c>
      <c r="I2803" t="s">
        <v>1705</v>
      </c>
      <c r="J2803" s="99">
        <v>0.31359999999999999</v>
      </c>
      <c r="K2803" t="s">
        <v>3142</v>
      </c>
      <c r="L2803" t="e">
        <v>#N/A</v>
      </c>
      <c r="M2803" t="e">
        <f t="shared" si="43"/>
        <v>#N/A</v>
      </c>
    </row>
    <row r="2804" spans="1:13" x14ac:dyDescent="0.25">
      <c r="A2804">
        <v>3</v>
      </c>
      <c r="B2804" t="s">
        <v>3082</v>
      </c>
      <c r="C2804" t="s">
        <v>3132</v>
      </c>
      <c r="D2804" t="s">
        <v>3084</v>
      </c>
      <c r="G2804" t="s">
        <v>3141</v>
      </c>
      <c r="H2804" t="s">
        <v>225</v>
      </c>
      <c r="I2804" t="s">
        <v>1707</v>
      </c>
      <c r="J2804" t="s">
        <v>1770</v>
      </c>
      <c r="K2804" t="s">
        <v>3142</v>
      </c>
      <c r="L2804" t="e">
        <v>#N/A</v>
      </c>
      <c r="M2804" t="e">
        <f t="shared" si="43"/>
        <v>#N/A</v>
      </c>
    </row>
    <row r="2805" spans="1:13" x14ac:dyDescent="0.25">
      <c r="A2805">
        <v>3</v>
      </c>
      <c r="B2805" t="s">
        <v>3082</v>
      </c>
      <c r="C2805" t="s">
        <v>3132</v>
      </c>
      <c r="D2805" t="s">
        <v>3084</v>
      </c>
      <c r="G2805" t="s">
        <v>3141</v>
      </c>
      <c r="H2805" t="s">
        <v>225</v>
      </c>
      <c r="I2805" t="s">
        <v>1708</v>
      </c>
      <c r="J2805" s="99">
        <v>0.31359999999999999</v>
      </c>
      <c r="K2805" t="s">
        <v>3142</v>
      </c>
      <c r="L2805" t="e">
        <v>#N/A</v>
      </c>
      <c r="M2805" t="e">
        <f t="shared" si="43"/>
        <v>#N/A</v>
      </c>
    </row>
    <row r="2806" spans="1:13" x14ac:dyDescent="0.25">
      <c r="A2806">
        <v>3</v>
      </c>
      <c r="B2806" t="s">
        <v>3082</v>
      </c>
      <c r="C2806" t="s">
        <v>3132</v>
      </c>
      <c r="D2806" t="s">
        <v>3084</v>
      </c>
      <c r="G2806" t="s">
        <v>3141</v>
      </c>
      <c r="H2806" t="s">
        <v>225</v>
      </c>
      <c r="I2806" t="s">
        <v>1709</v>
      </c>
      <c r="J2806" t="s">
        <v>1770</v>
      </c>
      <c r="K2806" t="s">
        <v>3142</v>
      </c>
      <c r="L2806" t="e">
        <v>#N/A</v>
      </c>
      <c r="M2806" t="e">
        <f t="shared" si="43"/>
        <v>#N/A</v>
      </c>
    </row>
    <row r="2807" spans="1:13" x14ac:dyDescent="0.25">
      <c r="A2807">
        <v>3</v>
      </c>
      <c r="B2807" t="s">
        <v>3082</v>
      </c>
      <c r="C2807" t="s">
        <v>3132</v>
      </c>
      <c r="D2807" t="s">
        <v>3084</v>
      </c>
      <c r="G2807" t="s">
        <v>3143</v>
      </c>
      <c r="H2807" t="s">
        <v>225</v>
      </c>
      <c r="I2807" t="s">
        <v>1705</v>
      </c>
      <c r="J2807" s="99">
        <v>0.15679999999999999</v>
      </c>
      <c r="K2807" t="s">
        <v>3144</v>
      </c>
      <c r="L2807" t="e">
        <v>#N/A</v>
      </c>
      <c r="M2807" t="e">
        <f t="shared" si="43"/>
        <v>#N/A</v>
      </c>
    </row>
    <row r="2808" spans="1:13" x14ac:dyDescent="0.25">
      <c r="A2808">
        <v>3</v>
      </c>
      <c r="B2808" t="s">
        <v>3082</v>
      </c>
      <c r="C2808" t="s">
        <v>3132</v>
      </c>
      <c r="D2808" t="s">
        <v>3084</v>
      </c>
      <c r="G2808" t="s">
        <v>3143</v>
      </c>
      <c r="H2808" t="s">
        <v>225</v>
      </c>
      <c r="I2808" t="s">
        <v>1707</v>
      </c>
      <c r="J2808" t="s">
        <v>1770</v>
      </c>
      <c r="K2808" t="s">
        <v>3144</v>
      </c>
      <c r="L2808" t="e">
        <v>#N/A</v>
      </c>
      <c r="M2808" t="e">
        <f t="shared" si="43"/>
        <v>#N/A</v>
      </c>
    </row>
    <row r="2809" spans="1:13" x14ac:dyDescent="0.25">
      <c r="A2809">
        <v>3</v>
      </c>
      <c r="B2809" t="s">
        <v>3082</v>
      </c>
      <c r="C2809" t="s">
        <v>3132</v>
      </c>
      <c r="D2809" t="s">
        <v>3084</v>
      </c>
      <c r="G2809" t="s">
        <v>3143</v>
      </c>
      <c r="H2809" t="s">
        <v>225</v>
      </c>
      <c r="I2809" t="s">
        <v>1708</v>
      </c>
      <c r="J2809" s="99">
        <v>0.15679999999999999</v>
      </c>
      <c r="K2809" t="s">
        <v>3144</v>
      </c>
      <c r="L2809" t="e">
        <v>#N/A</v>
      </c>
      <c r="M2809" t="e">
        <f t="shared" si="43"/>
        <v>#N/A</v>
      </c>
    </row>
    <row r="2810" spans="1:13" x14ac:dyDescent="0.25">
      <c r="A2810">
        <v>3</v>
      </c>
      <c r="B2810" t="s">
        <v>3082</v>
      </c>
      <c r="C2810" t="s">
        <v>3132</v>
      </c>
      <c r="D2810" t="s">
        <v>3084</v>
      </c>
      <c r="G2810" t="s">
        <v>3143</v>
      </c>
      <c r="H2810" t="s">
        <v>225</v>
      </c>
      <c r="I2810" t="s">
        <v>1709</v>
      </c>
      <c r="J2810" t="s">
        <v>1770</v>
      </c>
      <c r="K2810" t="s">
        <v>3144</v>
      </c>
      <c r="L2810" t="e">
        <v>#N/A</v>
      </c>
      <c r="M2810" t="e">
        <f t="shared" si="43"/>
        <v>#N/A</v>
      </c>
    </row>
    <row r="2811" spans="1:13" x14ac:dyDescent="0.25">
      <c r="A2811">
        <v>3</v>
      </c>
      <c r="B2811" t="s">
        <v>3082</v>
      </c>
      <c r="C2811" t="s">
        <v>3132</v>
      </c>
      <c r="D2811" t="s">
        <v>3084</v>
      </c>
      <c r="G2811" t="s">
        <v>3145</v>
      </c>
      <c r="H2811" t="s">
        <v>225</v>
      </c>
      <c r="I2811" t="s">
        <v>1705</v>
      </c>
      <c r="J2811" s="99">
        <v>0.19600000000000001</v>
      </c>
      <c r="K2811" t="s">
        <v>3146</v>
      </c>
      <c r="L2811" t="e">
        <v>#N/A</v>
      </c>
      <c r="M2811" t="e">
        <f t="shared" si="43"/>
        <v>#N/A</v>
      </c>
    </row>
    <row r="2812" spans="1:13" x14ac:dyDescent="0.25">
      <c r="A2812">
        <v>3</v>
      </c>
      <c r="B2812" t="s">
        <v>3082</v>
      </c>
      <c r="C2812" t="s">
        <v>3132</v>
      </c>
      <c r="D2812" t="s">
        <v>3084</v>
      </c>
      <c r="G2812" t="s">
        <v>3145</v>
      </c>
      <c r="H2812" t="s">
        <v>225</v>
      </c>
      <c r="I2812" t="s">
        <v>1707</v>
      </c>
      <c r="J2812" t="s">
        <v>1770</v>
      </c>
      <c r="K2812" t="s">
        <v>3146</v>
      </c>
      <c r="L2812" t="e">
        <v>#N/A</v>
      </c>
      <c r="M2812" t="e">
        <f t="shared" si="43"/>
        <v>#N/A</v>
      </c>
    </row>
    <row r="2813" spans="1:13" x14ac:dyDescent="0.25">
      <c r="A2813">
        <v>3</v>
      </c>
      <c r="B2813" t="s">
        <v>3082</v>
      </c>
      <c r="C2813" t="s">
        <v>3132</v>
      </c>
      <c r="D2813" t="s">
        <v>3084</v>
      </c>
      <c r="G2813" t="s">
        <v>3145</v>
      </c>
      <c r="H2813" t="s">
        <v>225</v>
      </c>
      <c r="I2813" t="s">
        <v>1708</v>
      </c>
      <c r="J2813" s="99">
        <v>0.19600000000000001</v>
      </c>
      <c r="K2813" t="s">
        <v>3146</v>
      </c>
      <c r="L2813" t="e">
        <v>#N/A</v>
      </c>
      <c r="M2813" t="e">
        <f t="shared" si="43"/>
        <v>#N/A</v>
      </c>
    </row>
    <row r="2814" spans="1:13" x14ac:dyDescent="0.25">
      <c r="A2814">
        <v>3</v>
      </c>
      <c r="B2814" t="s">
        <v>3082</v>
      </c>
      <c r="C2814" t="s">
        <v>3132</v>
      </c>
      <c r="D2814" t="s">
        <v>3084</v>
      </c>
      <c r="G2814" t="s">
        <v>3145</v>
      </c>
      <c r="H2814" t="s">
        <v>225</v>
      </c>
      <c r="I2814" t="s">
        <v>1709</v>
      </c>
      <c r="J2814" t="s">
        <v>1770</v>
      </c>
      <c r="K2814" t="s">
        <v>3146</v>
      </c>
      <c r="L2814" t="e">
        <v>#N/A</v>
      </c>
      <c r="M2814" t="e">
        <f t="shared" si="43"/>
        <v>#N/A</v>
      </c>
    </row>
    <row r="2815" spans="1:13" x14ac:dyDescent="0.25">
      <c r="A2815">
        <v>3</v>
      </c>
      <c r="B2815" t="s">
        <v>3082</v>
      </c>
      <c r="C2815" t="s">
        <v>3132</v>
      </c>
      <c r="D2815" t="s">
        <v>3084</v>
      </c>
      <c r="G2815" t="s">
        <v>3147</v>
      </c>
      <c r="H2815" t="s">
        <v>225</v>
      </c>
      <c r="I2815" t="s">
        <v>1705</v>
      </c>
      <c r="J2815" t="s">
        <v>1770</v>
      </c>
      <c r="K2815" t="s">
        <v>3148</v>
      </c>
      <c r="L2815" t="e">
        <v>#N/A</v>
      </c>
      <c r="M2815" t="e">
        <f t="shared" si="43"/>
        <v>#N/A</v>
      </c>
    </row>
    <row r="2816" spans="1:13" x14ac:dyDescent="0.25">
      <c r="A2816">
        <v>3</v>
      </c>
      <c r="B2816" t="s">
        <v>3082</v>
      </c>
      <c r="C2816" t="s">
        <v>3132</v>
      </c>
      <c r="D2816" t="s">
        <v>3084</v>
      </c>
      <c r="G2816" t="s">
        <v>3147</v>
      </c>
      <c r="H2816" t="s">
        <v>225</v>
      </c>
      <c r="I2816" t="s">
        <v>1707</v>
      </c>
      <c r="J2816" t="s">
        <v>1770</v>
      </c>
      <c r="K2816" t="s">
        <v>3148</v>
      </c>
      <c r="L2816" t="e">
        <v>#N/A</v>
      </c>
      <c r="M2816" t="e">
        <f t="shared" si="43"/>
        <v>#N/A</v>
      </c>
    </row>
    <row r="2817" spans="1:13" x14ac:dyDescent="0.25">
      <c r="A2817">
        <v>3</v>
      </c>
      <c r="B2817" t="s">
        <v>3082</v>
      </c>
      <c r="C2817" t="s">
        <v>3132</v>
      </c>
      <c r="D2817" t="s">
        <v>3084</v>
      </c>
      <c r="G2817" t="s">
        <v>3147</v>
      </c>
      <c r="H2817" t="s">
        <v>225</v>
      </c>
      <c r="I2817" t="s">
        <v>1708</v>
      </c>
      <c r="J2817" t="s">
        <v>1770</v>
      </c>
      <c r="K2817" t="s">
        <v>3148</v>
      </c>
      <c r="L2817" t="e">
        <v>#N/A</v>
      </c>
      <c r="M2817" t="e">
        <f t="shared" si="43"/>
        <v>#N/A</v>
      </c>
    </row>
    <row r="2818" spans="1:13" x14ac:dyDescent="0.25">
      <c r="A2818">
        <v>3</v>
      </c>
      <c r="B2818" t="s">
        <v>3082</v>
      </c>
      <c r="C2818" t="s">
        <v>3132</v>
      </c>
      <c r="D2818" t="s">
        <v>3084</v>
      </c>
      <c r="G2818" t="s">
        <v>3147</v>
      </c>
      <c r="H2818" t="s">
        <v>225</v>
      </c>
      <c r="I2818" t="s">
        <v>1709</v>
      </c>
      <c r="J2818" t="s">
        <v>1770</v>
      </c>
      <c r="K2818" t="s">
        <v>3148</v>
      </c>
      <c r="L2818" t="e">
        <v>#N/A</v>
      </c>
      <c r="M2818" t="e">
        <f t="shared" si="43"/>
        <v>#N/A</v>
      </c>
    </row>
    <row r="2819" spans="1:13" x14ac:dyDescent="0.25">
      <c r="A2819">
        <v>3</v>
      </c>
      <c r="B2819" t="s">
        <v>3082</v>
      </c>
      <c r="C2819" t="s">
        <v>3132</v>
      </c>
      <c r="D2819" t="s">
        <v>3084</v>
      </c>
      <c r="G2819" t="s">
        <v>3149</v>
      </c>
      <c r="H2819" t="s">
        <v>225</v>
      </c>
      <c r="I2819" t="s">
        <v>1705</v>
      </c>
      <c r="J2819" s="99">
        <v>0.15394139039999999</v>
      </c>
      <c r="K2819" t="s">
        <v>3150</v>
      </c>
      <c r="L2819" t="e">
        <v>#N/A</v>
      </c>
      <c r="M2819" t="e">
        <f t="shared" ref="M2819:M2882" si="44">I2819&amp;L2819</f>
        <v>#N/A</v>
      </c>
    </row>
    <row r="2820" spans="1:13" x14ac:dyDescent="0.25">
      <c r="A2820">
        <v>3</v>
      </c>
      <c r="B2820" t="s">
        <v>3082</v>
      </c>
      <c r="C2820" t="s">
        <v>3132</v>
      </c>
      <c r="D2820" t="s">
        <v>3084</v>
      </c>
      <c r="G2820" t="s">
        <v>3149</v>
      </c>
      <c r="H2820" t="s">
        <v>225</v>
      </c>
      <c r="I2820" t="s">
        <v>1707</v>
      </c>
      <c r="J2820" t="s">
        <v>1770</v>
      </c>
      <c r="K2820" t="s">
        <v>3150</v>
      </c>
      <c r="L2820" t="e">
        <v>#N/A</v>
      </c>
      <c r="M2820" t="e">
        <f t="shared" si="44"/>
        <v>#N/A</v>
      </c>
    </row>
    <row r="2821" spans="1:13" x14ac:dyDescent="0.25">
      <c r="A2821">
        <v>3</v>
      </c>
      <c r="B2821" t="s">
        <v>3082</v>
      </c>
      <c r="C2821" t="s">
        <v>3132</v>
      </c>
      <c r="D2821" t="s">
        <v>3084</v>
      </c>
      <c r="G2821" t="s">
        <v>3149</v>
      </c>
      <c r="H2821" t="s">
        <v>225</v>
      </c>
      <c r="I2821" t="s">
        <v>1708</v>
      </c>
      <c r="J2821" s="99">
        <v>0.15394139039999999</v>
      </c>
      <c r="K2821" t="s">
        <v>3150</v>
      </c>
      <c r="L2821" t="e">
        <v>#N/A</v>
      </c>
      <c r="M2821" t="e">
        <f t="shared" si="44"/>
        <v>#N/A</v>
      </c>
    </row>
    <row r="2822" spans="1:13" x14ac:dyDescent="0.25">
      <c r="A2822">
        <v>3</v>
      </c>
      <c r="B2822" t="s">
        <v>3082</v>
      </c>
      <c r="C2822" t="s">
        <v>3132</v>
      </c>
      <c r="D2822" t="s">
        <v>3084</v>
      </c>
      <c r="G2822" t="s">
        <v>3149</v>
      </c>
      <c r="H2822" t="s">
        <v>225</v>
      </c>
      <c r="I2822" t="s">
        <v>1709</v>
      </c>
      <c r="J2822" t="s">
        <v>1770</v>
      </c>
      <c r="K2822" t="s">
        <v>3150</v>
      </c>
      <c r="L2822" t="e">
        <v>#N/A</v>
      </c>
      <c r="M2822" t="e">
        <f t="shared" si="44"/>
        <v>#N/A</v>
      </c>
    </row>
    <row r="2823" spans="1:13" x14ac:dyDescent="0.25">
      <c r="A2823">
        <v>1</v>
      </c>
      <c r="B2823" t="s">
        <v>3151</v>
      </c>
      <c r="C2823" t="s">
        <v>3152</v>
      </c>
      <c r="D2823" t="s">
        <v>3153</v>
      </c>
      <c r="E2823" t="s">
        <v>3154</v>
      </c>
      <c r="G2823" t="s">
        <v>3155</v>
      </c>
      <c r="H2823" t="s">
        <v>3156</v>
      </c>
      <c r="I2823" t="s">
        <v>1705</v>
      </c>
      <c r="J2823" s="99">
        <v>-35140.438719999998</v>
      </c>
      <c r="K2823" t="s">
        <v>3157</v>
      </c>
      <c r="L2823" t="e">
        <v>#N/A</v>
      </c>
      <c r="M2823" t="e">
        <f t="shared" si="44"/>
        <v>#N/A</v>
      </c>
    </row>
    <row r="2824" spans="1:13" x14ac:dyDescent="0.25">
      <c r="A2824">
        <v>1</v>
      </c>
      <c r="B2824" t="s">
        <v>3151</v>
      </c>
      <c r="C2824" t="s">
        <v>3152</v>
      </c>
      <c r="D2824" t="s">
        <v>3153</v>
      </c>
      <c r="E2824" t="s">
        <v>3154</v>
      </c>
      <c r="G2824" t="s">
        <v>3158</v>
      </c>
      <c r="H2824" t="s">
        <v>3156</v>
      </c>
      <c r="I2824" t="s">
        <v>1705</v>
      </c>
      <c r="J2824" s="99">
        <v>-36565.425869999999</v>
      </c>
      <c r="K2824" t="s">
        <v>3159</v>
      </c>
      <c r="L2824" t="e">
        <v>#N/A</v>
      </c>
      <c r="M2824" t="e">
        <f t="shared" si="44"/>
        <v>#N/A</v>
      </c>
    </row>
    <row r="2825" spans="1:13" x14ac:dyDescent="0.25">
      <c r="A2825">
        <v>1</v>
      </c>
      <c r="B2825" t="s">
        <v>3151</v>
      </c>
      <c r="C2825" t="s">
        <v>3152</v>
      </c>
      <c r="D2825" t="s">
        <v>3153</v>
      </c>
      <c r="E2825" t="s">
        <v>3154</v>
      </c>
      <c r="G2825" t="s">
        <v>3160</v>
      </c>
      <c r="H2825" t="s">
        <v>3156</v>
      </c>
      <c r="I2825" t="s">
        <v>1705</v>
      </c>
      <c r="J2825" s="99">
        <v>-29956.335950000001</v>
      </c>
      <c r="K2825" t="s">
        <v>3161</v>
      </c>
      <c r="L2825" t="e">
        <v>#N/A</v>
      </c>
      <c r="M2825" t="e">
        <f t="shared" si="44"/>
        <v>#N/A</v>
      </c>
    </row>
    <row r="2826" spans="1:13" x14ac:dyDescent="0.25">
      <c r="A2826">
        <v>1</v>
      </c>
      <c r="B2826" t="s">
        <v>3151</v>
      </c>
      <c r="C2826" t="s">
        <v>3152</v>
      </c>
      <c r="D2826" t="s">
        <v>3153</v>
      </c>
      <c r="E2826" t="s">
        <v>3154</v>
      </c>
      <c r="G2826" t="s">
        <v>3162</v>
      </c>
      <c r="H2826" t="s">
        <v>3156</v>
      </c>
      <c r="I2826" t="s">
        <v>1705</v>
      </c>
      <c r="J2826" s="99">
        <v>-26256.37156</v>
      </c>
      <c r="K2826" t="s">
        <v>3163</v>
      </c>
      <c r="L2826" t="e">
        <v>#N/A</v>
      </c>
      <c r="M2826" t="e">
        <f t="shared" si="44"/>
        <v>#N/A</v>
      </c>
    </row>
    <row r="2827" spans="1:13" x14ac:dyDescent="0.25">
      <c r="A2827">
        <v>1</v>
      </c>
      <c r="B2827" t="s">
        <v>3151</v>
      </c>
      <c r="C2827" t="s">
        <v>3152</v>
      </c>
      <c r="D2827" t="s">
        <v>3153</v>
      </c>
      <c r="E2827" t="s">
        <v>3164</v>
      </c>
      <c r="G2827" t="s">
        <v>3165</v>
      </c>
      <c r="H2827" t="s">
        <v>3156</v>
      </c>
      <c r="I2827" t="s">
        <v>1705</v>
      </c>
      <c r="J2827" s="99">
        <v>-35140.438719999998</v>
      </c>
      <c r="K2827" t="s">
        <v>3166</v>
      </c>
      <c r="L2827" t="e">
        <v>#N/A</v>
      </c>
      <c r="M2827" t="e">
        <f t="shared" si="44"/>
        <v>#N/A</v>
      </c>
    </row>
    <row r="2828" spans="1:13" x14ac:dyDescent="0.25">
      <c r="A2828">
        <v>1</v>
      </c>
      <c r="B2828" t="s">
        <v>3151</v>
      </c>
      <c r="C2828" t="s">
        <v>3152</v>
      </c>
      <c r="D2828" t="s">
        <v>3153</v>
      </c>
      <c r="E2828" t="s">
        <v>3164</v>
      </c>
      <c r="G2828" t="s">
        <v>3167</v>
      </c>
      <c r="H2828" t="s">
        <v>3156</v>
      </c>
      <c r="I2828" t="s">
        <v>1705</v>
      </c>
      <c r="J2828" s="99">
        <v>-36565.425869999999</v>
      </c>
      <c r="K2828" t="s">
        <v>3168</v>
      </c>
      <c r="L2828" t="e">
        <v>#N/A</v>
      </c>
      <c r="M2828" t="e">
        <f t="shared" si="44"/>
        <v>#N/A</v>
      </c>
    </row>
    <row r="2829" spans="1:13" x14ac:dyDescent="0.25">
      <c r="A2829">
        <v>1</v>
      </c>
      <c r="B2829" t="s">
        <v>3151</v>
      </c>
      <c r="C2829" t="s">
        <v>3152</v>
      </c>
      <c r="D2829" t="s">
        <v>3153</v>
      </c>
      <c r="E2829" t="s">
        <v>3164</v>
      </c>
      <c r="G2829" t="s">
        <v>3169</v>
      </c>
      <c r="H2829" t="s">
        <v>3156</v>
      </c>
      <c r="I2829" t="s">
        <v>1705</v>
      </c>
      <c r="J2829" s="99">
        <v>-29956.335950000001</v>
      </c>
      <c r="K2829" t="s">
        <v>3170</v>
      </c>
      <c r="L2829" t="e">
        <v>#N/A</v>
      </c>
      <c r="M2829" t="e">
        <f t="shared" si="44"/>
        <v>#N/A</v>
      </c>
    </row>
    <row r="2830" spans="1:13" x14ac:dyDescent="0.25">
      <c r="A2830">
        <v>1</v>
      </c>
      <c r="B2830" t="s">
        <v>3151</v>
      </c>
      <c r="C2830" t="s">
        <v>3152</v>
      </c>
      <c r="D2830" t="s">
        <v>3153</v>
      </c>
      <c r="E2830" t="s">
        <v>3164</v>
      </c>
      <c r="G2830" t="s">
        <v>3171</v>
      </c>
      <c r="H2830" t="s">
        <v>3156</v>
      </c>
      <c r="I2830" t="s">
        <v>1705</v>
      </c>
      <c r="J2830" s="99">
        <v>-26256.37156</v>
      </c>
      <c r="K2830" t="s">
        <v>3172</v>
      </c>
      <c r="L2830" t="e">
        <v>#N/A</v>
      </c>
      <c r="M2830" t="e">
        <f t="shared" si="44"/>
        <v>#N/A</v>
      </c>
    </row>
    <row r="2831" spans="1:13" x14ac:dyDescent="0.25">
      <c r="A2831">
        <v>1</v>
      </c>
      <c r="B2831" t="s">
        <v>3151</v>
      </c>
      <c r="C2831" t="s">
        <v>3152</v>
      </c>
      <c r="D2831" t="s">
        <v>3153</v>
      </c>
      <c r="E2831" t="s">
        <v>3164</v>
      </c>
      <c r="G2831" t="s">
        <v>3173</v>
      </c>
      <c r="H2831" t="s">
        <v>3156</v>
      </c>
      <c r="I2831" t="s">
        <v>1705</v>
      </c>
      <c r="J2831" s="99">
        <v>0</v>
      </c>
      <c r="K2831" t="s">
        <v>3174</v>
      </c>
      <c r="L2831" t="e">
        <v>#N/A</v>
      </c>
      <c r="M2831" t="e">
        <f t="shared" si="44"/>
        <v>#N/A</v>
      </c>
    </row>
    <row r="2832" spans="1:13" x14ac:dyDescent="0.25">
      <c r="A2832">
        <v>1</v>
      </c>
      <c r="B2832" t="s">
        <v>3151</v>
      </c>
      <c r="C2832" t="s">
        <v>3152</v>
      </c>
      <c r="D2832" t="s">
        <v>3153</v>
      </c>
      <c r="E2832" t="s">
        <v>3175</v>
      </c>
      <c r="G2832" t="s">
        <v>3176</v>
      </c>
      <c r="H2832" t="s">
        <v>3156</v>
      </c>
      <c r="I2832" t="s">
        <v>1705</v>
      </c>
      <c r="J2832" s="99">
        <v>-7973.1517690000001</v>
      </c>
      <c r="K2832" t="s">
        <v>3177</v>
      </c>
      <c r="L2832" t="e">
        <v>#N/A</v>
      </c>
      <c r="M2832" t="e">
        <f t="shared" si="44"/>
        <v>#N/A</v>
      </c>
    </row>
    <row r="2833" spans="1:13" x14ac:dyDescent="0.25">
      <c r="A2833">
        <v>1</v>
      </c>
      <c r="B2833" t="s">
        <v>3151</v>
      </c>
      <c r="C2833" t="s">
        <v>3152</v>
      </c>
      <c r="D2833" t="s">
        <v>3153</v>
      </c>
      <c r="E2833" t="s">
        <v>3175</v>
      </c>
      <c r="G2833" t="s">
        <v>3178</v>
      </c>
      <c r="H2833" t="s">
        <v>3156</v>
      </c>
      <c r="I2833" t="s">
        <v>1705</v>
      </c>
      <c r="J2833" s="99">
        <v>-1566.3814829999999</v>
      </c>
      <c r="K2833" t="s">
        <v>3179</v>
      </c>
      <c r="L2833" t="e">
        <v>#N/A</v>
      </c>
      <c r="M2833" t="e">
        <f t="shared" si="44"/>
        <v>#N/A</v>
      </c>
    </row>
    <row r="2834" spans="1:13" x14ac:dyDescent="0.25">
      <c r="A2834">
        <v>1</v>
      </c>
      <c r="B2834" t="s">
        <v>3151</v>
      </c>
      <c r="C2834" t="s">
        <v>3152</v>
      </c>
      <c r="D2834" t="s">
        <v>3153</v>
      </c>
      <c r="E2834" t="s">
        <v>3175</v>
      </c>
      <c r="G2834" t="s">
        <v>3180</v>
      </c>
      <c r="H2834" t="s">
        <v>3156</v>
      </c>
      <c r="I2834" t="s">
        <v>1705</v>
      </c>
      <c r="J2834" s="99">
        <v>0</v>
      </c>
      <c r="K2834" t="s">
        <v>3181</v>
      </c>
      <c r="L2834" t="e">
        <v>#N/A</v>
      </c>
      <c r="M2834" t="e">
        <f t="shared" si="44"/>
        <v>#N/A</v>
      </c>
    </row>
    <row r="2835" spans="1:13" x14ac:dyDescent="0.25">
      <c r="A2835">
        <v>1</v>
      </c>
      <c r="B2835" t="s">
        <v>3151</v>
      </c>
      <c r="C2835" t="s">
        <v>3182</v>
      </c>
      <c r="D2835" t="s">
        <v>3183</v>
      </c>
      <c r="E2835" t="s">
        <v>3154</v>
      </c>
      <c r="F2835" t="s">
        <v>3155</v>
      </c>
      <c r="G2835" t="s">
        <v>3184</v>
      </c>
      <c r="H2835" t="s">
        <v>3156</v>
      </c>
      <c r="I2835" t="s">
        <v>1705</v>
      </c>
      <c r="J2835" s="99">
        <v>983932.28419999999</v>
      </c>
      <c r="K2835" t="s">
        <v>3185</v>
      </c>
      <c r="L2835" t="e">
        <v>#N/A</v>
      </c>
      <c r="M2835" t="e">
        <f t="shared" si="44"/>
        <v>#N/A</v>
      </c>
    </row>
    <row r="2836" spans="1:13" x14ac:dyDescent="0.25">
      <c r="A2836">
        <v>1</v>
      </c>
      <c r="B2836" t="s">
        <v>3151</v>
      </c>
      <c r="C2836" t="s">
        <v>3182</v>
      </c>
      <c r="D2836" t="s">
        <v>3183</v>
      </c>
      <c r="E2836" t="s">
        <v>3154</v>
      </c>
      <c r="F2836" t="s">
        <v>3155</v>
      </c>
      <c r="G2836" t="s">
        <v>3184</v>
      </c>
      <c r="H2836" t="s">
        <v>3156</v>
      </c>
      <c r="I2836" t="s">
        <v>1707</v>
      </c>
      <c r="J2836" s="99">
        <v>983932.28419999999</v>
      </c>
      <c r="K2836" t="s">
        <v>3185</v>
      </c>
      <c r="L2836" t="e">
        <v>#N/A</v>
      </c>
      <c r="M2836" t="e">
        <f t="shared" si="44"/>
        <v>#N/A</v>
      </c>
    </row>
    <row r="2837" spans="1:13" x14ac:dyDescent="0.25">
      <c r="A2837">
        <v>1</v>
      </c>
      <c r="B2837" t="s">
        <v>3151</v>
      </c>
      <c r="C2837" t="s">
        <v>3182</v>
      </c>
      <c r="D2837" t="s">
        <v>3183</v>
      </c>
      <c r="E2837" t="s">
        <v>3154</v>
      </c>
      <c r="F2837" t="s">
        <v>3155</v>
      </c>
      <c r="G2837" t="s">
        <v>3184</v>
      </c>
      <c r="H2837" t="s">
        <v>3156</v>
      </c>
      <c r="I2837" t="s">
        <v>1708</v>
      </c>
      <c r="J2837" t="s">
        <v>1770</v>
      </c>
      <c r="K2837" t="s">
        <v>3185</v>
      </c>
      <c r="L2837" t="e">
        <v>#N/A</v>
      </c>
      <c r="M2837" t="e">
        <f t="shared" si="44"/>
        <v>#N/A</v>
      </c>
    </row>
    <row r="2838" spans="1:13" x14ac:dyDescent="0.25">
      <c r="A2838">
        <v>1</v>
      </c>
      <c r="B2838" t="s">
        <v>3151</v>
      </c>
      <c r="C2838" t="s">
        <v>3182</v>
      </c>
      <c r="D2838" t="s">
        <v>3183</v>
      </c>
      <c r="E2838" t="s">
        <v>3154</v>
      </c>
      <c r="F2838" t="s">
        <v>3155</v>
      </c>
      <c r="G2838" t="s">
        <v>3184</v>
      </c>
      <c r="H2838" t="s">
        <v>3156</v>
      </c>
      <c r="I2838" t="s">
        <v>1709</v>
      </c>
      <c r="J2838" t="s">
        <v>1770</v>
      </c>
      <c r="K2838" t="s">
        <v>3185</v>
      </c>
      <c r="L2838" t="e">
        <v>#N/A</v>
      </c>
      <c r="M2838" t="e">
        <f t="shared" si="44"/>
        <v>#N/A</v>
      </c>
    </row>
    <row r="2839" spans="1:13" x14ac:dyDescent="0.25">
      <c r="A2839">
        <v>1</v>
      </c>
      <c r="B2839" t="s">
        <v>3151</v>
      </c>
      <c r="C2839" t="s">
        <v>3182</v>
      </c>
      <c r="D2839" t="s">
        <v>3183</v>
      </c>
      <c r="E2839" t="s">
        <v>3154</v>
      </c>
      <c r="F2839" t="s">
        <v>3158</v>
      </c>
      <c r="G2839" t="s">
        <v>3184</v>
      </c>
      <c r="H2839" t="s">
        <v>3156</v>
      </c>
      <c r="I2839" t="s">
        <v>1705</v>
      </c>
      <c r="J2839" s="99">
        <v>1023831.924</v>
      </c>
      <c r="K2839" t="s">
        <v>3186</v>
      </c>
      <c r="L2839" t="e">
        <v>#N/A</v>
      </c>
      <c r="M2839" t="e">
        <f t="shared" si="44"/>
        <v>#N/A</v>
      </c>
    </row>
    <row r="2840" spans="1:13" x14ac:dyDescent="0.25">
      <c r="A2840">
        <v>1</v>
      </c>
      <c r="B2840" t="s">
        <v>3151</v>
      </c>
      <c r="C2840" t="s">
        <v>3182</v>
      </c>
      <c r="D2840" t="s">
        <v>3183</v>
      </c>
      <c r="E2840" t="s">
        <v>3154</v>
      </c>
      <c r="F2840" t="s">
        <v>3158</v>
      </c>
      <c r="G2840" t="s">
        <v>3184</v>
      </c>
      <c r="H2840" t="s">
        <v>3156</v>
      </c>
      <c r="I2840" t="s">
        <v>1707</v>
      </c>
      <c r="J2840" s="99">
        <v>1023831.924</v>
      </c>
      <c r="K2840" t="s">
        <v>3186</v>
      </c>
      <c r="L2840" t="e">
        <v>#N/A</v>
      </c>
      <c r="M2840" t="e">
        <f t="shared" si="44"/>
        <v>#N/A</v>
      </c>
    </row>
    <row r="2841" spans="1:13" x14ac:dyDescent="0.25">
      <c r="A2841">
        <v>1</v>
      </c>
      <c r="B2841" t="s">
        <v>3151</v>
      </c>
      <c r="C2841" t="s">
        <v>3182</v>
      </c>
      <c r="D2841" t="s">
        <v>3183</v>
      </c>
      <c r="E2841" t="s">
        <v>3154</v>
      </c>
      <c r="F2841" t="s">
        <v>3158</v>
      </c>
      <c r="G2841" t="s">
        <v>3184</v>
      </c>
      <c r="H2841" t="s">
        <v>3156</v>
      </c>
      <c r="I2841" t="s">
        <v>1708</v>
      </c>
      <c r="J2841" t="s">
        <v>1770</v>
      </c>
      <c r="K2841" t="s">
        <v>3186</v>
      </c>
      <c r="L2841" t="e">
        <v>#N/A</v>
      </c>
      <c r="M2841" t="e">
        <f t="shared" si="44"/>
        <v>#N/A</v>
      </c>
    </row>
    <row r="2842" spans="1:13" x14ac:dyDescent="0.25">
      <c r="A2842">
        <v>1</v>
      </c>
      <c r="B2842" t="s">
        <v>3151</v>
      </c>
      <c r="C2842" t="s">
        <v>3182</v>
      </c>
      <c r="D2842" t="s">
        <v>3183</v>
      </c>
      <c r="E2842" t="s">
        <v>3154</v>
      </c>
      <c r="F2842" t="s">
        <v>3158</v>
      </c>
      <c r="G2842" t="s">
        <v>3184</v>
      </c>
      <c r="H2842" t="s">
        <v>3156</v>
      </c>
      <c r="I2842" t="s">
        <v>1709</v>
      </c>
      <c r="J2842" t="s">
        <v>1770</v>
      </c>
      <c r="K2842" t="s">
        <v>3186</v>
      </c>
      <c r="L2842" t="e">
        <v>#N/A</v>
      </c>
      <c r="M2842" t="e">
        <f t="shared" si="44"/>
        <v>#N/A</v>
      </c>
    </row>
    <row r="2843" spans="1:13" x14ac:dyDescent="0.25">
      <c r="A2843">
        <v>1</v>
      </c>
      <c r="B2843" t="s">
        <v>3151</v>
      </c>
      <c r="C2843" t="s">
        <v>3182</v>
      </c>
      <c r="D2843" t="s">
        <v>3183</v>
      </c>
      <c r="E2843" t="s">
        <v>3154</v>
      </c>
      <c r="F2843" t="s">
        <v>3187</v>
      </c>
      <c r="G2843" t="s">
        <v>3184</v>
      </c>
      <c r="H2843" t="s">
        <v>3156</v>
      </c>
      <c r="I2843" t="s">
        <v>1705</v>
      </c>
      <c r="J2843" s="99">
        <v>1198254.189</v>
      </c>
      <c r="K2843" t="s">
        <v>3188</v>
      </c>
      <c r="L2843" t="e">
        <v>#N/A</v>
      </c>
      <c r="M2843" t="e">
        <f t="shared" si="44"/>
        <v>#N/A</v>
      </c>
    </row>
    <row r="2844" spans="1:13" x14ac:dyDescent="0.25">
      <c r="A2844">
        <v>1</v>
      </c>
      <c r="B2844" t="s">
        <v>3151</v>
      </c>
      <c r="C2844" t="s">
        <v>3182</v>
      </c>
      <c r="D2844" t="s">
        <v>3183</v>
      </c>
      <c r="E2844" t="s">
        <v>3154</v>
      </c>
      <c r="F2844" t="s">
        <v>3187</v>
      </c>
      <c r="G2844" t="s">
        <v>3184</v>
      </c>
      <c r="H2844" t="s">
        <v>3156</v>
      </c>
      <c r="I2844" t="s">
        <v>1707</v>
      </c>
      <c r="J2844" s="99">
        <v>1198254.189</v>
      </c>
      <c r="K2844" t="s">
        <v>3188</v>
      </c>
      <c r="L2844" t="e">
        <v>#N/A</v>
      </c>
      <c r="M2844" t="e">
        <f t="shared" si="44"/>
        <v>#N/A</v>
      </c>
    </row>
    <row r="2845" spans="1:13" x14ac:dyDescent="0.25">
      <c r="A2845">
        <v>1</v>
      </c>
      <c r="B2845" t="s">
        <v>3151</v>
      </c>
      <c r="C2845" t="s">
        <v>3182</v>
      </c>
      <c r="D2845" t="s">
        <v>3183</v>
      </c>
      <c r="E2845" t="s">
        <v>3154</v>
      </c>
      <c r="F2845" t="s">
        <v>3187</v>
      </c>
      <c r="G2845" t="s">
        <v>3184</v>
      </c>
      <c r="H2845" t="s">
        <v>3156</v>
      </c>
      <c r="I2845" t="s">
        <v>1708</v>
      </c>
      <c r="J2845" t="s">
        <v>1770</v>
      </c>
      <c r="K2845" t="s">
        <v>3188</v>
      </c>
      <c r="L2845" t="e">
        <v>#N/A</v>
      </c>
      <c r="M2845" t="e">
        <f t="shared" si="44"/>
        <v>#N/A</v>
      </c>
    </row>
    <row r="2846" spans="1:13" x14ac:dyDescent="0.25">
      <c r="A2846">
        <v>1</v>
      </c>
      <c r="B2846" t="s">
        <v>3151</v>
      </c>
      <c r="C2846" t="s">
        <v>3182</v>
      </c>
      <c r="D2846" t="s">
        <v>3183</v>
      </c>
      <c r="E2846" t="s">
        <v>3154</v>
      </c>
      <c r="F2846" t="s">
        <v>3187</v>
      </c>
      <c r="G2846" t="s">
        <v>3184</v>
      </c>
      <c r="H2846" t="s">
        <v>3156</v>
      </c>
      <c r="I2846" t="s">
        <v>1709</v>
      </c>
      <c r="J2846" t="s">
        <v>1770</v>
      </c>
      <c r="K2846" t="s">
        <v>3188</v>
      </c>
      <c r="L2846" t="e">
        <v>#N/A</v>
      </c>
      <c r="M2846" t="e">
        <f t="shared" si="44"/>
        <v>#N/A</v>
      </c>
    </row>
    <row r="2847" spans="1:13" x14ac:dyDescent="0.25">
      <c r="A2847">
        <v>1</v>
      </c>
      <c r="B2847" t="s">
        <v>3151</v>
      </c>
      <c r="C2847" t="s">
        <v>3182</v>
      </c>
      <c r="D2847" t="s">
        <v>3183</v>
      </c>
      <c r="E2847" t="s">
        <v>3154</v>
      </c>
      <c r="F2847" t="s">
        <v>3162</v>
      </c>
      <c r="G2847" t="s">
        <v>3184</v>
      </c>
      <c r="H2847" t="s">
        <v>3156</v>
      </c>
      <c r="I2847" t="s">
        <v>1705</v>
      </c>
      <c r="J2847" s="99">
        <v>787691.14690000005</v>
      </c>
      <c r="K2847" t="s">
        <v>3189</v>
      </c>
      <c r="L2847" t="e">
        <v>#N/A</v>
      </c>
      <c r="M2847" t="e">
        <f t="shared" si="44"/>
        <v>#N/A</v>
      </c>
    </row>
    <row r="2848" spans="1:13" x14ac:dyDescent="0.25">
      <c r="A2848">
        <v>1</v>
      </c>
      <c r="B2848" t="s">
        <v>3151</v>
      </c>
      <c r="C2848" t="s">
        <v>3182</v>
      </c>
      <c r="D2848" t="s">
        <v>3183</v>
      </c>
      <c r="E2848" t="s">
        <v>3154</v>
      </c>
      <c r="F2848" t="s">
        <v>3162</v>
      </c>
      <c r="G2848" t="s">
        <v>3184</v>
      </c>
      <c r="H2848" t="s">
        <v>3156</v>
      </c>
      <c r="I2848" t="s">
        <v>1707</v>
      </c>
      <c r="J2848" s="99">
        <v>787691.14690000005</v>
      </c>
      <c r="K2848" t="s">
        <v>3189</v>
      </c>
      <c r="L2848" t="e">
        <v>#N/A</v>
      </c>
      <c r="M2848" t="e">
        <f t="shared" si="44"/>
        <v>#N/A</v>
      </c>
    </row>
    <row r="2849" spans="1:13" x14ac:dyDescent="0.25">
      <c r="A2849">
        <v>1</v>
      </c>
      <c r="B2849" t="s">
        <v>3151</v>
      </c>
      <c r="C2849" t="s">
        <v>3182</v>
      </c>
      <c r="D2849" t="s">
        <v>3183</v>
      </c>
      <c r="E2849" t="s">
        <v>3154</v>
      </c>
      <c r="F2849" t="s">
        <v>3162</v>
      </c>
      <c r="G2849" t="s">
        <v>3184</v>
      </c>
      <c r="H2849" t="s">
        <v>3156</v>
      </c>
      <c r="I2849" t="s">
        <v>1708</v>
      </c>
      <c r="J2849" t="s">
        <v>1770</v>
      </c>
      <c r="K2849" t="s">
        <v>3189</v>
      </c>
      <c r="L2849" t="e">
        <v>#N/A</v>
      </c>
      <c r="M2849" t="e">
        <f t="shared" si="44"/>
        <v>#N/A</v>
      </c>
    </row>
    <row r="2850" spans="1:13" x14ac:dyDescent="0.25">
      <c r="A2850">
        <v>1</v>
      </c>
      <c r="B2850" t="s">
        <v>3151</v>
      </c>
      <c r="C2850" t="s">
        <v>3182</v>
      </c>
      <c r="D2850" t="s">
        <v>3183</v>
      </c>
      <c r="E2850" t="s">
        <v>3154</v>
      </c>
      <c r="F2850" t="s">
        <v>3162</v>
      </c>
      <c r="G2850" t="s">
        <v>3184</v>
      </c>
      <c r="H2850" t="s">
        <v>3156</v>
      </c>
      <c r="I2850" t="s">
        <v>1709</v>
      </c>
      <c r="J2850" t="s">
        <v>1770</v>
      </c>
      <c r="K2850" t="s">
        <v>3189</v>
      </c>
      <c r="L2850" t="e">
        <v>#N/A</v>
      </c>
      <c r="M2850" t="e">
        <f t="shared" si="44"/>
        <v>#N/A</v>
      </c>
    </row>
    <row r="2851" spans="1:13" x14ac:dyDescent="0.25">
      <c r="A2851">
        <v>1</v>
      </c>
      <c r="B2851" t="s">
        <v>3151</v>
      </c>
      <c r="C2851" t="s">
        <v>3182</v>
      </c>
      <c r="D2851" t="s">
        <v>3183</v>
      </c>
      <c r="E2851" t="s">
        <v>3164</v>
      </c>
      <c r="F2851" t="s">
        <v>3155</v>
      </c>
      <c r="G2851" t="s">
        <v>3190</v>
      </c>
      <c r="H2851" t="s">
        <v>3156</v>
      </c>
      <c r="I2851" t="s">
        <v>1705</v>
      </c>
      <c r="J2851" t="s">
        <v>1770</v>
      </c>
      <c r="K2851" t="s">
        <v>3191</v>
      </c>
      <c r="L2851" t="e">
        <v>#N/A</v>
      </c>
      <c r="M2851" t="e">
        <f t="shared" si="44"/>
        <v>#N/A</v>
      </c>
    </row>
    <row r="2852" spans="1:13" x14ac:dyDescent="0.25">
      <c r="A2852">
        <v>1</v>
      </c>
      <c r="B2852" t="s">
        <v>3151</v>
      </c>
      <c r="C2852" t="s">
        <v>3182</v>
      </c>
      <c r="D2852" t="s">
        <v>3183</v>
      </c>
      <c r="E2852" t="s">
        <v>3164</v>
      </c>
      <c r="F2852" t="s">
        <v>3155</v>
      </c>
      <c r="G2852" t="s">
        <v>3190</v>
      </c>
      <c r="H2852" t="s">
        <v>3156</v>
      </c>
      <c r="I2852" t="s">
        <v>1707</v>
      </c>
      <c r="J2852" t="s">
        <v>1770</v>
      </c>
      <c r="K2852" t="s">
        <v>3191</v>
      </c>
      <c r="L2852" t="e">
        <v>#N/A</v>
      </c>
      <c r="M2852" t="e">
        <f t="shared" si="44"/>
        <v>#N/A</v>
      </c>
    </row>
    <row r="2853" spans="1:13" x14ac:dyDescent="0.25">
      <c r="A2853">
        <v>1</v>
      </c>
      <c r="B2853" t="s">
        <v>3151</v>
      </c>
      <c r="C2853" t="s">
        <v>3182</v>
      </c>
      <c r="D2853" t="s">
        <v>3183</v>
      </c>
      <c r="E2853" t="s">
        <v>3164</v>
      </c>
      <c r="F2853" t="s">
        <v>3155</v>
      </c>
      <c r="G2853" t="s">
        <v>3190</v>
      </c>
      <c r="H2853" t="s">
        <v>3156</v>
      </c>
      <c r="I2853" t="s">
        <v>1708</v>
      </c>
      <c r="J2853" t="s">
        <v>1770</v>
      </c>
      <c r="K2853" t="s">
        <v>3191</v>
      </c>
      <c r="L2853" t="e">
        <v>#N/A</v>
      </c>
      <c r="M2853" t="e">
        <f t="shared" si="44"/>
        <v>#N/A</v>
      </c>
    </row>
    <row r="2854" spans="1:13" x14ac:dyDescent="0.25">
      <c r="A2854">
        <v>1</v>
      </c>
      <c r="B2854" t="s">
        <v>3151</v>
      </c>
      <c r="C2854" t="s">
        <v>3182</v>
      </c>
      <c r="D2854" t="s">
        <v>3183</v>
      </c>
      <c r="E2854" t="s">
        <v>3164</v>
      </c>
      <c r="F2854" t="s">
        <v>3155</v>
      </c>
      <c r="G2854" t="s">
        <v>3190</v>
      </c>
      <c r="H2854" t="s">
        <v>3156</v>
      </c>
      <c r="I2854" t="s">
        <v>1709</v>
      </c>
      <c r="J2854" t="s">
        <v>1770</v>
      </c>
      <c r="K2854" t="s">
        <v>3191</v>
      </c>
      <c r="L2854" t="e">
        <v>#N/A</v>
      </c>
      <c r="M2854" t="e">
        <f t="shared" si="44"/>
        <v>#N/A</v>
      </c>
    </row>
    <row r="2855" spans="1:13" x14ac:dyDescent="0.25">
      <c r="A2855">
        <v>1</v>
      </c>
      <c r="B2855" t="s">
        <v>3151</v>
      </c>
      <c r="C2855" t="s">
        <v>3182</v>
      </c>
      <c r="D2855" t="s">
        <v>3183</v>
      </c>
      <c r="E2855" t="s">
        <v>3164</v>
      </c>
      <c r="F2855" t="s">
        <v>3155</v>
      </c>
      <c r="G2855" t="s">
        <v>3192</v>
      </c>
      <c r="H2855" t="s">
        <v>3156</v>
      </c>
      <c r="I2855" t="s">
        <v>1705</v>
      </c>
      <c r="J2855" s="99">
        <v>983932.28419999999</v>
      </c>
      <c r="K2855" t="s">
        <v>3193</v>
      </c>
      <c r="L2855" t="e">
        <v>#N/A</v>
      </c>
      <c r="M2855" t="e">
        <f t="shared" si="44"/>
        <v>#N/A</v>
      </c>
    </row>
    <row r="2856" spans="1:13" x14ac:dyDescent="0.25">
      <c r="A2856">
        <v>1</v>
      </c>
      <c r="B2856" t="s">
        <v>3151</v>
      </c>
      <c r="C2856" t="s">
        <v>3182</v>
      </c>
      <c r="D2856" t="s">
        <v>3183</v>
      </c>
      <c r="E2856" t="s">
        <v>3164</v>
      </c>
      <c r="F2856" t="s">
        <v>3155</v>
      </c>
      <c r="G2856" t="s">
        <v>3192</v>
      </c>
      <c r="H2856" t="s">
        <v>3156</v>
      </c>
      <c r="I2856" t="s">
        <v>1707</v>
      </c>
      <c r="J2856" s="99">
        <v>983932.28419999999</v>
      </c>
      <c r="K2856" t="s">
        <v>3193</v>
      </c>
      <c r="L2856" t="e">
        <v>#N/A</v>
      </c>
      <c r="M2856" t="e">
        <f t="shared" si="44"/>
        <v>#N/A</v>
      </c>
    </row>
    <row r="2857" spans="1:13" x14ac:dyDescent="0.25">
      <c r="A2857">
        <v>1</v>
      </c>
      <c r="B2857" t="s">
        <v>3151</v>
      </c>
      <c r="C2857" t="s">
        <v>3182</v>
      </c>
      <c r="D2857" t="s">
        <v>3183</v>
      </c>
      <c r="E2857" t="s">
        <v>3164</v>
      </c>
      <c r="F2857" t="s">
        <v>3155</v>
      </c>
      <c r="G2857" t="s">
        <v>3192</v>
      </c>
      <c r="H2857" t="s">
        <v>3156</v>
      </c>
      <c r="I2857" t="s">
        <v>1708</v>
      </c>
      <c r="J2857" t="s">
        <v>1770</v>
      </c>
      <c r="K2857" t="s">
        <v>3193</v>
      </c>
      <c r="L2857" t="e">
        <v>#N/A</v>
      </c>
      <c r="M2857" t="e">
        <f t="shared" si="44"/>
        <v>#N/A</v>
      </c>
    </row>
    <row r="2858" spans="1:13" x14ac:dyDescent="0.25">
      <c r="A2858">
        <v>1</v>
      </c>
      <c r="B2858" t="s">
        <v>3151</v>
      </c>
      <c r="C2858" t="s">
        <v>3182</v>
      </c>
      <c r="D2858" t="s">
        <v>3183</v>
      </c>
      <c r="E2858" t="s">
        <v>3164</v>
      </c>
      <c r="F2858" t="s">
        <v>3155</v>
      </c>
      <c r="G2858" t="s">
        <v>3192</v>
      </c>
      <c r="H2858" t="s">
        <v>3156</v>
      </c>
      <c r="I2858" t="s">
        <v>1709</v>
      </c>
      <c r="J2858" t="s">
        <v>1770</v>
      </c>
      <c r="K2858" t="s">
        <v>3193</v>
      </c>
      <c r="L2858" t="e">
        <v>#N/A</v>
      </c>
      <c r="M2858" t="e">
        <f t="shared" si="44"/>
        <v>#N/A</v>
      </c>
    </row>
    <row r="2859" spans="1:13" x14ac:dyDescent="0.25">
      <c r="A2859">
        <v>1</v>
      </c>
      <c r="B2859" t="s">
        <v>3151</v>
      </c>
      <c r="C2859" t="s">
        <v>3182</v>
      </c>
      <c r="D2859" t="s">
        <v>3183</v>
      </c>
      <c r="E2859" t="s">
        <v>3164</v>
      </c>
      <c r="F2859" t="s">
        <v>3158</v>
      </c>
      <c r="G2859" t="s">
        <v>3190</v>
      </c>
      <c r="H2859" t="s">
        <v>3156</v>
      </c>
      <c r="I2859" t="s">
        <v>1705</v>
      </c>
      <c r="J2859" t="s">
        <v>1770</v>
      </c>
      <c r="K2859" t="s">
        <v>3194</v>
      </c>
      <c r="L2859" t="e">
        <v>#N/A</v>
      </c>
      <c r="M2859" t="e">
        <f t="shared" si="44"/>
        <v>#N/A</v>
      </c>
    </row>
    <row r="2860" spans="1:13" x14ac:dyDescent="0.25">
      <c r="A2860">
        <v>1</v>
      </c>
      <c r="B2860" t="s">
        <v>3151</v>
      </c>
      <c r="C2860" t="s">
        <v>3182</v>
      </c>
      <c r="D2860" t="s">
        <v>3183</v>
      </c>
      <c r="E2860" t="s">
        <v>3164</v>
      </c>
      <c r="F2860" t="s">
        <v>3158</v>
      </c>
      <c r="G2860" t="s">
        <v>3190</v>
      </c>
      <c r="H2860" t="s">
        <v>3156</v>
      </c>
      <c r="I2860" t="s">
        <v>1707</v>
      </c>
      <c r="J2860" t="s">
        <v>1770</v>
      </c>
      <c r="K2860" t="s">
        <v>3194</v>
      </c>
      <c r="L2860" t="e">
        <v>#N/A</v>
      </c>
      <c r="M2860" t="e">
        <f t="shared" si="44"/>
        <v>#N/A</v>
      </c>
    </row>
    <row r="2861" spans="1:13" x14ac:dyDescent="0.25">
      <c r="A2861">
        <v>1</v>
      </c>
      <c r="B2861" t="s">
        <v>3151</v>
      </c>
      <c r="C2861" t="s">
        <v>3182</v>
      </c>
      <c r="D2861" t="s">
        <v>3183</v>
      </c>
      <c r="E2861" t="s">
        <v>3164</v>
      </c>
      <c r="F2861" t="s">
        <v>3158</v>
      </c>
      <c r="G2861" t="s">
        <v>3190</v>
      </c>
      <c r="H2861" t="s">
        <v>3156</v>
      </c>
      <c r="I2861" t="s">
        <v>1708</v>
      </c>
      <c r="J2861" t="s">
        <v>1770</v>
      </c>
      <c r="K2861" t="s">
        <v>3194</v>
      </c>
      <c r="L2861" t="e">
        <v>#N/A</v>
      </c>
      <c r="M2861" t="e">
        <f t="shared" si="44"/>
        <v>#N/A</v>
      </c>
    </row>
    <row r="2862" spans="1:13" x14ac:dyDescent="0.25">
      <c r="A2862">
        <v>1</v>
      </c>
      <c r="B2862" t="s">
        <v>3151</v>
      </c>
      <c r="C2862" t="s">
        <v>3182</v>
      </c>
      <c r="D2862" t="s">
        <v>3183</v>
      </c>
      <c r="E2862" t="s">
        <v>3164</v>
      </c>
      <c r="F2862" t="s">
        <v>3158</v>
      </c>
      <c r="G2862" t="s">
        <v>3190</v>
      </c>
      <c r="H2862" t="s">
        <v>3156</v>
      </c>
      <c r="I2862" t="s">
        <v>1709</v>
      </c>
      <c r="J2862" t="s">
        <v>1770</v>
      </c>
      <c r="K2862" t="s">
        <v>3194</v>
      </c>
      <c r="L2862" t="e">
        <v>#N/A</v>
      </c>
      <c r="M2862" t="e">
        <f t="shared" si="44"/>
        <v>#N/A</v>
      </c>
    </row>
    <row r="2863" spans="1:13" x14ac:dyDescent="0.25">
      <c r="A2863">
        <v>1</v>
      </c>
      <c r="B2863" t="s">
        <v>3151</v>
      </c>
      <c r="C2863" t="s">
        <v>3182</v>
      </c>
      <c r="D2863" t="s">
        <v>3183</v>
      </c>
      <c r="E2863" t="s">
        <v>3164</v>
      </c>
      <c r="F2863" t="s">
        <v>3158</v>
      </c>
      <c r="G2863" t="s">
        <v>3192</v>
      </c>
      <c r="H2863" t="s">
        <v>3156</v>
      </c>
      <c r="I2863" t="s">
        <v>1705</v>
      </c>
      <c r="J2863" s="99">
        <v>1023831.924</v>
      </c>
      <c r="K2863" t="s">
        <v>3195</v>
      </c>
      <c r="L2863" t="e">
        <v>#N/A</v>
      </c>
      <c r="M2863" t="e">
        <f t="shared" si="44"/>
        <v>#N/A</v>
      </c>
    </row>
    <row r="2864" spans="1:13" x14ac:dyDescent="0.25">
      <c r="A2864">
        <v>1</v>
      </c>
      <c r="B2864" t="s">
        <v>3151</v>
      </c>
      <c r="C2864" t="s">
        <v>3182</v>
      </c>
      <c r="D2864" t="s">
        <v>3183</v>
      </c>
      <c r="E2864" t="s">
        <v>3164</v>
      </c>
      <c r="F2864" t="s">
        <v>3158</v>
      </c>
      <c r="G2864" t="s">
        <v>3192</v>
      </c>
      <c r="H2864" t="s">
        <v>3156</v>
      </c>
      <c r="I2864" t="s">
        <v>1707</v>
      </c>
      <c r="J2864" s="99">
        <v>1023831.924</v>
      </c>
      <c r="K2864" t="s">
        <v>3195</v>
      </c>
      <c r="L2864" t="e">
        <v>#N/A</v>
      </c>
      <c r="M2864" t="e">
        <f t="shared" si="44"/>
        <v>#N/A</v>
      </c>
    </row>
    <row r="2865" spans="1:13" x14ac:dyDescent="0.25">
      <c r="A2865">
        <v>1</v>
      </c>
      <c r="B2865" t="s">
        <v>3151</v>
      </c>
      <c r="C2865" t="s">
        <v>3182</v>
      </c>
      <c r="D2865" t="s">
        <v>3183</v>
      </c>
      <c r="E2865" t="s">
        <v>3164</v>
      </c>
      <c r="F2865" t="s">
        <v>3158</v>
      </c>
      <c r="G2865" t="s">
        <v>3192</v>
      </c>
      <c r="H2865" t="s">
        <v>3156</v>
      </c>
      <c r="I2865" t="s">
        <v>1708</v>
      </c>
      <c r="J2865" t="s">
        <v>1770</v>
      </c>
      <c r="K2865" t="s">
        <v>3195</v>
      </c>
      <c r="L2865" t="e">
        <v>#N/A</v>
      </c>
      <c r="M2865" t="e">
        <f t="shared" si="44"/>
        <v>#N/A</v>
      </c>
    </row>
    <row r="2866" spans="1:13" x14ac:dyDescent="0.25">
      <c r="A2866">
        <v>1</v>
      </c>
      <c r="B2866" t="s">
        <v>3151</v>
      </c>
      <c r="C2866" t="s">
        <v>3182</v>
      </c>
      <c r="D2866" t="s">
        <v>3183</v>
      </c>
      <c r="E2866" t="s">
        <v>3164</v>
      </c>
      <c r="F2866" t="s">
        <v>3158</v>
      </c>
      <c r="G2866" t="s">
        <v>3192</v>
      </c>
      <c r="H2866" t="s">
        <v>3156</v>
      </c>
      <c r="I2866" t="s">
        <v>1709</v>
      </c>
      <c r="J2866" t="s">
        <v>1770</v>
      </c>
      <c r="K2866" t="s">
        <v>3195</v>
      </c>
      <c r="L2866" t="e">
        <v>#N/A</v>
      </c>
      <c r="M2866" t="e">
        <f t="shared" si="44"/>
        <v>#N/A</v>
      </c>
    </row>
    <row r="2867" spans="1:13" x14ac:dyDescent="0.25">
      <c r="A2867">
        <v>1</v>
      </c>
      <c r="B2867" t="s">
        <v>3151</v>
      </c>
      <c r="C2867" t="s">
        <v>3182</v>
      </c>
      <c r="D2867" t="s">
        <v>3183</v>
      </c>
      <c r="E2867" t="s">
        <v>3164</v>
      </c>
      <c r="F2867" t="s">
        <v>3187</v>
      </c>
      <c r="G2867" t="s">
        <v>3190</v>
      </c>
      <c r="H2867" t="s">
        <v>3156</v>
      </c>
      <c r="I2867" t="s">
        <v>1705</v>
      </c>
      <c r="J2867" t="s">
        <v>1770</v>
      </c>
      <c r="K2867" t="s">
        <v>3196</v>
      </c>
      <c r="L2867" t="e">
        <v>#N/A</v>
      </c>
      <c r="M2867" t="e">
        <f t="shared" si="44"/>
        <v>#N/A</v>
      </c>
    </row>
    <row r="2868" spans="1:13" x14ac:dyDescent="0.25">
      <c r="A2868">
        <v>1</v>
      </c>
      <c r="B2868" t="s">
        <v>3151</v>
      </c>
      <c r="C2868" t="s">
        <v>3182</v>
      </c>
      <c r="D2868" t="s">
        <v>3183</v>
      </c>
      <c r="E2868" t="s">
        <v>3164</v>
      </c>
      <c r="F2868" t="s">
        <v>3187</v>
      </c>
      <c r="G2868" t="s">
        <v>3190</v>
      </c>
      <c r="H2868" t="s">
        <v>3156</v>
      </c>
      <c r="I2868" t="s">
        <v>1707</v>
      </c>
      <c r="J2868" t="s">
        <v>1770</v>
      </c>
      <c r="K2868" t="s">
        <v>3196</v>
      </c>
      <c r="L2868" t="e">
        <v>#N/A</v>
      </c>
      <c r="M2868" t="e">
        <f t="shared" si="44"/>
        <v>#N/A</v>
      </c>
    </row>
    <row r="2869" spans="1:13" x14ac:dyDescent="0.25">
      <c r="A2869">
        <v>1</v>
      </c>
      <c r="B2869" t="s">
        <v>3151</v>
      </c>
      <c r="C2869" t="s">
        <v>3182</v>
      </c>
      <c r="D2869" t="s">
        <v>3183</v>
      </c>
      <c r="E2869" t="s">
        <v>3164</v>
      </c>
      <c r="F2869" t="s">
        <v>3187</v>
      </c>
      <c r="G2869" t="s">
        <v>3190</v>
      </c>
      <c r="H2869" t="s">
        <v>3156</v>
      </c>
      <c r="I2869" t="s">
        <v>1708</v>
      </c>
      <c r="J2869" t="s">
        <v>1770</v>
      </c>
      <c r="K2869" t="s">
        <v>3196</v>
      </c>
      <c r="L2869" t="e">
        <v>#N/A</v>
      </c>
      <c r="M2869" t="e">
        <f t="shared" si="44"/>
        <v>#N/A</v>
      </c>
    </row>
    <row r="2870" spans="1:13" x14ac:dyDescent="0.25">
      <c r="A2870">
        <v>1</v>
      </c>
      <c r="B2870" t="s">
        <v>3151</v>
      </c>
      <c r="C2870" t="s">
        <v>3182</v>
      </c>
      <c r="D2870" t="s">
        <v>3183</v>
      </c>
      <c r="E2870" t="s">
        <v>3164</v>
      </c>
      <c r="F2870" t="s">
        <v>3187</v>
      </c>
      <c r="G2870" t="s">
        <v>3190</v>
      </c>
      <c r="H2870" t="s">
        <v>3156</v>
      </c>
      <c r="I2870" t="s">
        <v>1709</v>
      </c>
      <c r="J2870" t="s">
        <v>1770</v>
      </c>
      <c r="K2870" t="s">
        <v>3196</v>
      </c>
      <c r="L2870" t="e">
        <v>#N/A</v>
      </c>
      <c r="M2870" t="e">
        <f t="shared" si="44"/>
        <v>#N/A</v>
      </c>
    </row>
    <row r="2871" spans="1:13" x14ac:dyDescent="0.25">
      <c r="A2871">
        <v>1</v>
      </c>
      <c r="B2871" t="s">
        <v>3151</v>
      </c>
      <c r="C2871" t="s">
        <v>3182</v>
      </c>
      <c r="D2871" t="s">
        <v>3183</v>
      </c>
      <c r="E2871" t="s">
        <v>3164</v>
      </c>
      <c r="F2871" t="s">
        <v>3187</v>
      </c>
      <c r="G2871" t="s">
        <v>3192</v>
      </c>
      <c r="H2871" t="s">
        <v>3156</v>
      </c>
      <c r="I2871" t="s">
        <v>1705</v>
      </c>
      <c r="J2871" s="99">
        <v>1198254.189</v>
      </c>
      <c r="K2871" t="s">
        <v>3197</v>
      </c>
      <c r="L2871" t="e">
        <v>#N/A</v>
      </c>
      <c r="M2871" t="e">
        <f t="shared" si="44"/>
        <v>#N/A</v>
      </c>
    </row>
    <row r="2872" spans="1:13" x14ac:dyDescent="0.25">
      <c r="A2872">
        <v>1</v>
      </c>
      <c r="B2872" t="s">
        <v>3151</v>
      </c>
      <c r="C2872" t="s">
        <v>3182</v>
      </c>
      <c r="D2872" t="s">
        <v>3183</v>
      </c>
      <c r="E2872" t="s">
        <v>3164</v>
      </c>
      <c r="F2872" t="s">
        <v>3187</v>
      </c>
      <c r="G2872" t="s">
        <v>3192</v>
      </c>
      <c r="H2872" t="s">
        <v>3156</v>
      </c>
      <c r="I2872" t="s">
        <v>1707</v>
      </c>
      <c r="J2872" s="99">
        <v>1198254.189</v>
      </c>
      <c r="K2872" t="s">
        <v>3197</v>
      </c>
      <c r="L2872" t="e">
        <v>#N/A</v>
      </c>
      <c r="M2872" t="e">
        <f t="shared" si="44"/>
        <v>#N/A</v>
      </c>
    </row>
    <row r="2873" spans="1:13" x14ac:dyDescent="0.25">
      <c r="A2873">
        <v>1</v>
      </c>
      <c r="B2873" t="s">
        <v>3151</v>
      </c>
      <c r="C2873" t="s">
        <v>3182</v>
      </c>
      <c r="D2873" t="s">
        <v>3183</v>
      </c>
      <c r="E2873" t="s">
        <v>3164</v>
      </c>
      <c r="F2873" t="s">
        <v>3187</v>
      </c>
      <c r="G2873" t="s">
        <v>3192</v>
      </c>
      <c r="H2873" t="s">
        <v>3156</v>
      </c>
      <c r="I2873" t="s">
        <v>1708</v>
      </c>
      <c r="J2873" t="s">
        <v>1770</v>
      </c>
      <c r="K2873" t="s">
        <v>3197</v>
      </c>
      <c r="L2873" t="e">
        <v>#N/A</v>
      </c>
      <c r="M2873" t="e">
        <f t="shared" si="44"/>
        <v>#N/A</v>
      </c>
    </row>
    <row r="2874" spans="1:13" x14ac:dyDescent="0.25">
      <c r="A2874">
        <v>1</v>
      </c>
      <c r="B2874" t="s">
        <v>3151</v>
      </c>
      <c r="C2874" t="s">
        <v>3182</v>
      </c>
      <c r="D2874" t="s">
        <v>3183</v>
      </c>
      <c r="E2874" t="s">
        <v>3164</v>
      </c>
      <c r="F2874" t="s">
        <v>3187</v>
      </c>
      <c r="G2874" t="s">
        <v>3192</v>
      </c>
      <c r="H2874" t="s">
        <v>3156</v>
      </c>
      <c r="I2874" t="s">
        <v>1709</v>
      </c>
      <c r="J2874" t="s">
        <v>1770</v>
      </c>
      <c r="K2874" t="s">
        <v>3197</v>
      </c>
      <c r="L2874" t="e">
        <v>#N/A</v>
      </c>
      <c r="M2874" t="e">
        <f t="shared" si="44"/>
        <v>#N/A</v>
      </c>
    </row>
    <row r="2875" spans="1:13" x14ac:dyDescent="0.25">
      <c r="A2875">
        <v>1</v>
      </c>
      <c r="B2875" t="s">
        <v>3151</v>
      </c>
      <c r="C2875" t="s">
        <v>3182</v>
      </c>
      <c r="D2875" t="s">
        <v>3183</v>
      </c>
      <c r="E2875" t="s">
        <v>3164</v>
      </c>
      <c r="F2875" t="s">
        <v>3162</v>
      </c>
      <c r="G2875" t="s">
        <v>3190</v>
      </c>
      <c r="H2875" t="s">
        <v>3156</v>
      </c>
      <c r="I2875" t="s">
        <v>1705</v>
      </c>
      <c r="J2875" t="s">
        <v>1770</v>
      </c>
      <c r="K2875" t="s">
        <v>3198</v>
      </c>
      <c r="L2875" t="e">
        <v>#N/A</v>
      </c>
      <c r="M2875" t="e">
        <f t="shared" si="44"/>
        <v>#N/A</v>
      </c>
    </row>
    <row r="2876" spans="1:13" x14ac:dyDescent="0.25">
      <c r="A2876">
        <v>1</v>
      </c>
      <c r="B2876" t="s">
        <v>3151</v>
      </c>
      <c r="C2876" t="s">
        <v>3182</v>
      </c>
      <c r="D2876" t="s">
        <v>3183</v>
      </c>
      <c r="E2876" t="s">
        <v>3164</v>
      </c>
      <c r="F2876" t="s">
        <v>3162</v>
      </c>
      <c r="G2876" t="s">
        <v>3190</v>
      </c>
      <c r="H2876" t="s">
        <v>3156</v>
      </c>
      <c r="I2876" t="s">
        <v>1707</v>
      </c>
      <c r="J2876" t="s">
        <v>1770</v>
      </c>
      <c r="K2876" t="s">
        <v>3198</v>
      </c>
      <c r="L2876" t="e">
        <v>#N/A</v>
      </c>
      <c r="M2876" t="e">
        <f t="shared" si="44"/>
        <v>#N/A</v>
      </c>
    </row>
    <row r="2877" spans="1:13" x14ac:dyDescent="0.25">
      <c r="A2877">
        <v>1</v>
      </c>
      <c r="B2877" t="s">
        <v>3151</v>
      </c>
      <c r="C2877" t="s">
        <v>3182</v>
      </c>
      <c r="D2877" t="s">
        <v>3183</v>
      </c>
      <c r="E2877" t="s">
        <v>3164</v>
      </c>
      <c r="F2877" t="s">
        <v>3162</v>
      </c>
      <c r="G2877" t="s">
        <v>3190</v>
      </c>
      <c r="H2877" t="s">
        <v>3156</v>
      </c>
      <c r="I2877" t="s">
        <v>1708</v>
      </c>
      <c r="J2877" t="s">
        <v>1770</v>
      </c>
      <c r="K2877" t="s">
        <v>3198</v>
      </c>
      <c r="L2877" t="e">
        <v>#N/A</v>
      </c>
      <c r="M2877" t="e">
        <f t="shared" si="44"/>
        <v>#N/A</v>
      </c>
    </row>
    <row r="2878" spans="1:13" x14ac:dyDescent="0.25">
      <c r="A2878">
        <v>1</v>
      </c>
      <c r="B2878" t="s">
        <v>3151</v>
      </c>
      <c r="C2878" t="s">
        <v>3182</v>
      </c>
      <c r="D2878" t="s">
        <v>3183</v>
      </c>
      <c r="E2878" t="s">
        <v>3164</v>
      </c>
      <c r="F2878" t="s">
        <v>3162</v>
      </c>
      <c r="G2878" t="s">
        <v>3190</v>
      </c>
      <c r="H2878" t="s">
        <v>3156</v>
      </c>
      <c r="I2878" t="s">
        <v>1709</v>
      </c>
      <c r="J2878" t="s">
        <v>1770</v>
      </c>
      <c r="K2878" t="s">
        <v>3198</v>
      </c>
      <c r="L2878" t="e">
        <v>#N/A</v>
      </c>
      <c r="M2878" t="e">
        <f t="shared" si="44"/>
        <v>#N/A</v>
      </c>
    </row>
    <row r="2879" spans="1:13" x14ac:dyDescent="0.25">
      <c r="A2879">
        <v>1</v>
      </c>
      <c r="B2879" t="s">
        <v>3151</v>
      </c>
      <c r="C2879" t="s">
        <v>3182</v>
      </c>
      <c r="D2879" t="s">
        <v>3183</v>
      </c>
      <c r="E2879" t="s">
        <v>3164</v>
      </c>
      <c r="F2879" t="s">
        <v>3162</v>
      </c>
      <c r="G2879" t="s">
        <v>3192</v>
      </c>
      <c r="H2879" t="s">
        <v>3156</v>
      </c>
      <c r="I2879" t="s">
        <v>1705</v>
      </c>
      <c r="J2879" s="99">
        <v>787691.14690000005</v>
      </c>
      <c r="K2879" t="s">
        <v>3199</v>
      </c>
      <c r="L2879" t="e">
        <v>#N/A</v>
      </c>
      <c r="M2879" t="e">
        <f t="shared" si="44"/>
        <v>#N/A</v>
      </c>
    </row>
    <row r="2880" spans="1:13" x14ac:dyDescent="0.25">
      <c r="A2880">
        <v>1</v>
      </c>
      <c r="B2880" t="s">
        <v>3151</v>
      </c>
      <c r="C2880" t="s">
        <v>3182</v>
      </c>
      <c r="D2880" t="s">
        <v>3183</v>
      </c>
      <c r="E2880" t="s">
        <v>3164</v>
      </c>
      <c r="F2880" t="s">
        <v>3162</v>
      </c>
      <c r="G2880" t="s">
        <v>3192</v>
      </c>
      <c r="H2880" t="s">
        <v>3156</v>
      </c>
      <c r="I2880" t="s">
        <v>1707</v>
      </c>
      <c r="J2880" s="99">
        <v>787691.14690000005</v>
      </c>
      <c r="K2880" t="s">
        <v>3199</v>
      </c>
      <c r="L2880" t="e">
        <v>#N/A</v>
      </c>
      <c r="M2880" t="e">
        <f t="shared" si="44"/>
        <v>#N/A</v>
      </c>
    </row>
    <row r="2881" spans="1:13" x14ac:dyDescent="0.25">
      <c r="A2881">
        <v>1</v>
      </c>
      <c r="B2881" t="s">
        <v>3151</v>
      </c>
      <c r="C2881" t="s">
        <v>3182</v>
      </c>
      <c r="D2881" t="s">
        <v>3183</v>
      </c>
      <c r="E2881" t="s">
        <v>3164</v>
      </c>
      <c r="F2881" t="s">
        <v>3162</v>
      </c>
      <c r="G2881" t="s">
        <v>3192</v>
      </c>
      <c r="H2881" t="s">
        <v>3156</v>
      </c>
      <c r="I2881" t="s">
        <v>1708</v>
      </c>
      <c r="J2881" t="s">
        <v>1770</v>
      </c>
      <c r="K2881" t="s">
        <v>3199</v>
      </c>
      <c r="L2881" t="e">
        <v>#N/A</v>
      </c>
      <c r="M2881" t="e">
        <f t="shared" si="44"/>
        <v>#N/A</v>
      </c>
    </row>
    <row r="2882" spans="1:13" x14ac:dyDescent="0.25">
      <c r="A2882">
        <v>1</v>
      </c>
      <c r="B2882" t="s">
        <v>3151</v>
      </c>
      <c r="C2882" t="s">
        <v>3182</v>
      </c>
      <c r="D2882" t="s">
        <v>3183</v>
      </c>
      <c r="E2882" t="s">
        <v>3164</v>
      </c>
      <c r="F2882" t="s">
        <v>3162</v>
      </c>
      <c r="G2882" t="s">
        <v>3192</v>
      </c>
      <c r="H2882" t="s">
        <v>3156</v>
      </c>
      <c r="I2882" t="s">
        <v>1709</v>
      </c>
      <c r="J2882" t="s">
        <v>1770</v>
      </c>
      <c r="K2882" t="s">
        <v>3199</v>
      </c>
      <c r="L2882" t="e">
        <v>#N/A</v>
      </c>
      <c r="M2882" t="e">
        <f t="shared" si="44"/>
        <v>#N/A</v>
      </c>
    </row>
    <row r="2883" spans="1:13" x14ac:dyDescent="0.25">
      <c r="A2883">
        <v>1</v>
      </c>
      <c r="B2883" t="s">
        <v>3151</v>
      </c>
      <c r="C2883" t="s">
        <v>3182</v>
      </c>
      <c r="D2883" t="s">
        <v>3183</v>
      </c>
      <c r="E2883" t="s">
        <v>3175</v>
      </c>
      <c r="F2883" t="s">
        <v>3176</v>
      </c>
      <c r="G2883" t="s">
        <v>3192</v>
      </c>
      <c r="H2883" t="s">
        <v>3156</v>
      </c>
      <c r="I2883" t="s">
        <v>1705</v>
      </c>
      <c r="J2883" s="99">
        <v>141350</v>
      </c>
      <c r="K2883" t="s">
        <v>3200</v>
      </c>
      <c r="L2883" t="e">
        <v>#N/A</v>
      </c>
      <c r="M2883" t="e">
        <f t="shared" ref="M2883:M2946" si="45">I2883&amp;L2883</f>
        <v>#N/A</v>
      </c>
    </row>
    <row r="2884" spans="1:13" x14ac:dyDescent="0.25">
      <c r="A2884">
        <v>1</v>
      </c>
      <c r="B2884" t="s">
        <v>3151</v>
      </c>
      <c r="C2884" t="s">
        <v>3182</v>
      </c>
      <c r="D2884" t="s">
        <v>3183</v>
      </c>
      <c r="E2884" t="s">
        <v>3175</v>
      </c>
      <c r="F2884" t="s">
        <v>3176</v>
      </c>
      <c r="G2884" t="s">
        <v>3192</v>
      </c>
      <c r="H2884" t="s">
        <v>3156</v>
      </c>
      <c r="I2884" t="s">
        <v>1707</v>
      </c>
      <c r="J2884" s="99">
        <v>141350</v>
      </c>
      <c r="K2884" t="s">
        <v>3200</v>
      </c>
      <c r="L2884" t="e">
        <v>#N/A</v>
      </c>
      <c r="M2884" t="e">
        <f t="shared" si="45"/>
        <v>#N/A</v>
      </c>
    </row>
    <row r="2885" spans="1:13" x14ac:dyDescent="0.25">
      <c r="A2885">
        <v>1</v>
      </c>
      <c r="B2885" t="s">
        <v>3151</v>
      </c>
      <c r="C2885" t="s">
        <v>3182</v>
      </c>
      <c r="D2885" t="s">
        <v>3183</v>
      </c>
      <c r="E2885" t="s">
        <v>3175</v>
      </c>
      <c r="F2885" t="s">
        <v>3176</v>
      </c>
      <c r="G2885" t="s">
        <v>3192</v>
      </c>
      <c r="H2885" t="s">
        <v>3156</v>
      </c>
      <c r="I2885" t="s">
        <v>1708</v>
      </c>
      <c r="J2885" t="s">
        <v>1770</v>
      </c>
      <c r="K2885" t="s">
        <v>3200</v>
      </c>
      <c r="L2885" t="e">
        <v>#N/A</v>
      </c>
      <c r="M2885" t="e">
        <f t="shared" si="45"/>
        <v>#N/A</v>
      </c>
    </row>
    <row r="2886" spans="1:13" x14ac:dyDescent="0.25">
      <c r="A2886">
        <v>1</v>
      </c>
      <c r="B2886" t="s">
        <v>3151</v>
      </c>
      <c r="C2886" t="s">
        <v>3182</v>
      </c>
      <c r="D2886" t="s">
        <v>3183</v>
      </c>
      <c r="E2886" t="s">
        <v>3175</v>
      </c>
      <c r="F2886" t="s">
        <v>3176</v>
      </c>
      <c r="G2886" t="s">
        <v>3192</v>
      </c>
      <c r="H2886" t="s">
        <v>3156</v>
      </c>
      <c r="I2886" t="s">
        <v>1709</v>
      </c>
      <c r="J2886" t="s">
        <v>1770</v>
      </c>
      <c r="K2886" t="s">
        <v>3200</v>
      </c>
      <c r="L2886" t="e">
        <v>#N/A</v>
      </c>
      <c r="M2886" t="e">
        <f t="shared" si="45"/>
        <v>#N/A</v>
      </c>
    </row>
    <row r="2887" spans="1:13" x14ac:dyDescent="0.25">
      <c r="A2887">
        <v>1</v>
      </c>
      <c r="B2887" t="s">
        <v>3151</v>
      </c>
      <c r="C2887" t="s">
        <v>3182</v>
      </c>
      <c r="D2887" t="s">
        <v>3183</v>
      </c>
      <c r="E2887" t="s">
        <v>3175</v>
      </c>
      <c r="F2887" t="s">
        <v>3178</v>
      </c>
      <c r="G2887" t="s">
        <v>3192</v>
      </c>
      <c r="H2887" t="s">
        <v>3156</v>
      </c>
      <c r="I2887" t="s">
        <v>1705</v>
      </c>
      <c r="J2887" s="99">
        <v>280293.6545</v>
      </c>
      <c r="K2887" t="s">
        <v>3201</v>
      </c>
      <c r="L2887" t="e">
        <v>#N/A</v>
      </c>
      <c r="M2887" t="e">
        <f t="shared" si="45"/>
        <v>#N/A</v>
      </c>
    </row>
    <row r="2888" spans="1:13" x14ac:dyDescent="0.25">
      <c r="A2888">
        <v>1</v>
      </c>
      <c r="B2888" t="s">
        <v>3151</v>
      </c>
      <c r="C2888" t="s">
        <v>3182</v>
      </c>
      <c r="D2888" t="s">
        <v>3183</v>
      </c>
      <c r="E2888" t="s">
        <v>3175</v>
      </c>
      <c r="F2888" t="s">
        <v>3178</v>
      </c>
      <c r="G2888" t="s">
        <v>3192</v>
      </c>
      <c r="H2888" t="s">
        <v>3156</v>
      </c>
      <c r="I2888" t="s">
        <v>1707</v>
      </c>
      <c r="J2888" s="99">
        <v>280293.6545</v>
      </c>
      <c r="K2888" t="s">
        <v>3201</v>
      </c>
      <c r="L2888" t="e">
        <v>#N/A</v>
      </c>
      <c r="M2888" t="e">
        <f t="shared" si="45"/>
        <v>#N/A</v>
      </c>
    </row>
    <row r="2889" spans="1:13" x14ac:dyDescent="0.25">
      <c r="A2889">
        <v>1</v>
      </c>
      <c r="B2889" t="s">
        <v>3151</v>
      </c>
      <c r="C2889" t="s">
        <v>3182</v>
      </c>
      <c r="D2889" t="s">
        <v>3183</v>
      </c>
      <c r="E2889" t="s">
        <v>3175</v>
      </c>
      <c r="F2889" t="s">
        <v>3178</v>
      </c>
      <c r="G2889" t="s">
        <v>3192</v>
      </c>
      <c r="H2889" t="s">
        <v>3156</v>
      </c>
      <c r="I2889" t="s">
        <v>1708</v>
      </c>
      <c r="J2889" t="s">
        <v>1770</v>
      </c>
      <c r="K2889" t="s">
        <v>3201</v>
      </c>
      <c r="L2889" t="e">
        <v>#N/A</v>
      </c>
      <c r="M2889" t="e">
        <f t="shared" si="45"/>
        <v>#N/A</v>
      </c>
    </row>
    <row r="2890" spans="1:13" x14ac:dyDescent="0.25">
      <c r="A2890">
        <v>1</v>
      </c>
      <c r="B2890" t="s">
        <v>3151</v>
      </c>
      <c r="C2890" t="s">
        <v>3182</v>
      </c>
      <c r="D2890" t="s">
        <v>3183</v>
      </c>
      <c r="E2890" t="s">
        <v>3175</v>
      </c>
      <c r="F2890" t="s">
        <v>3178</v>
      </c>
      <c r="G2890" t="s">
        <v>3192</v>
      </c>
      <c r="H2890" t="s">
        <v>3156</v>
      </c>
      <c r="I2890" t="s">
        <v>1709</v>
      </c>
      <c r="J2890" t="s">
        <v>1770</v>
      </c>
      <c r="K2890" t="s">
        <v>3201</v>
      </c>
      <c r="L2890" t="e">
        <v>#N/A</v>
      </c>
      <c r="M2890" t="e">
        <f t="shared" si="45"/>
        <v>#N/A</v>
      </c>
    </row>
    <row r="2891" spans="1:13" x14ac:dyDescent="0.25">
      <c r="A2891">
        <v>1</v>
      </c>
      <c r="B2891" t="s">
        <v>3151</v>
      </c>
      <c r="C2891" t="s">
        <v>3182</v>
      </c>
      <c r="D2891" t="s">
        <v>3183</v>
      </c>
      <c r="E2891" t="s">
        <v>3175</v>
      </c>
      <c r="F2891" t="s">
        <v>3180</v>
      </c>
      <c r="G2891" t="s">
        <v>3192</v>
      </c>
      <c r="H2891" t="s">
        <v>3156</v>
      </c>
      <c r="I2891" t="s">
        <v>1705</v>
      </c>
      <c r="J2891" s="99">
        <v>898577.31850000005</v>
      </c>
      <c r="K2891" t="s">
        <v>3202</v>
      </c>
      <c r="L2891" t="e">
        <v>#N/A</v>
      </c>
      <c r="M2891" t="e">
        <f t="shared" si="45"/>
        <v>#N/A</v>
      </c>
    </row>
    <row r="2892" spans="1:13" x14ac:dyDescent="0.25">
      <c r="A2892">
        <v>1</v>
      </c>
      <c r="B2892" t="s">
        <v>3151</v>
      </c>
      <c r="C2892" t="s">
        <v>3182</v>
      </c>
      <c r="D2892" t="s">
        <v>3183</v>
      </c>
      <c r="E2892" t="s">
        <v>3175</v>
      </c>
      <c r="F2892" t="s">
        <v>3180</v>
      </c>
      <c r="G2892" t="s">
        <v>3192</v>
      </c>
      <c r="H2892" t="s">
        <v>3156</v>
      </c>
      <c r="I2892" t="s">
        <v>1707</v>
      </c>
      <c r="J2892" s="99">
        <v>898577.31850000005</v>
      </c>
      <c r="K2892" t="s">
        <v>3202</v>
      </c>
      <c r="L2892" t="e">
        <v>#N/A</v>
      </c>
      <c r="M2892" t="e">
        <f t="shared" si="45"/>
        <v>#N/A</v>
      </c>
    </row>
    <row r="2893" spans="1:13" x14ac:dyDescent="0.25">
      <c r="A2893">
        <v>1</v>
      </c>
      <c r="B2893" t="s">
        <v>3151</v>
      </c>
      <c r="C2893" t="s">
        <v>3182</v>
      </c>
      <c r="D2893" t="s">
        <v>3183</v>
      </c>
      <c r="E2893" t="s">
        <v>3175</v>
      </c>
      <c r="F2893" t="s">
        <v>3180</v>
      </c>
      <c r="G2893" t="s">
        <v>3192</v>
      </c>
      <c r="H2893" t="s">
        <v>3156</v>
      </c>
      <c r="I2893" t="s">
        <v>1708</v>
      </c>
      <c r="J2893" t="s">
        <v>1770</v>
      </c>
      <c r="K2893" t="s">
        <v>3202</v>
      </c>
      <c r="L2893" t="e">
        <v>#N/A</v>
      </c>
      <c r="M2893" t="e">
        <f t="shared" si="45"/>
        <v>#N/A</v>
      </c>
    </row>
    <row r="2894" spans="1:13" x14ac:dyDescent="0.25">
      <c r="A2894">
        <v>1</v>
      </c>
      <c r="B2894" t="s">
        <v>3151</v>
      </c>
      <c r="C2894" t="s">
        <v>3182</v>
      </c>
      <c r="D2894" t="s">
        <v>3183</v>
      </c>
      <c r="E2894" t="s">
        <v>3175</v>
      </c>
      <c r="F2894" t="s">
        <v>3180</v>
      </c>
      <c r="G2894" t="s">
        <v>3192</v>
      </c>
      <c r="H2894" t="s">
        <v>3156</v>
      </c>
      <c r="I2894" t="s">
        <v>1709</v>
      </c>
      <c r="J2894" t="s">
        <v>1770</v>
      </c>
      <c r="K2894" t="s">
        <v>3202</v>
      </c>
      <c r="L2894" t="e">
        <v>#N/A</v>
      </c>
      <c r="M2894" t="e">
        <f t="shared" si="45"/>
        <v>#N/A</v>
      </c>
    </row>
    <row r="2895" spans="1:13" x14ac:dyDescent="0.25">
      <c r="A2895">
        <v>1</v>
      </c>
      <c r="B2895" t="s">
        <v>3151</v>
      </c>
      <c r="C2895" t="s">
        <v>3203</v>
      </c>
      <c r="D2895" t="s">
        <v>3204</v>
      </c>
      <c r="G2895" t="s">
        <v>3205</v>
      </c>
      <c r="H2895" t="s">
        <v>3206</v>
      </c>
      <c r="I2895" t="s">
        <v>1705</v>
      </c>
      <c r="J2895" s="99">
        <v>2649.3417829999999</v>
      </c>
      <c r="K2895" t="s">
        <v>3207</v>
      </c>
      <c r="L2895" t="e">
        <v>#N/A</v>
      </c>
      <c r="M2895" t="e">
        <f t="shared" si="45"/>
        <v>#N/A</v>
      </c>
    </row>
    <row r="2896" spans="1:13" x14ac:dyDescent="0.25">
      <c r="A2896">
        <v>1</v>
      </c>
      <c r="B2896" t="s">
        <v>3151</v>
      </c>
      <c r="C2896" t="s">
        <v>3203</v>
      </c>
      <c r="D2896" t="s">
        <v>3204</v>
      </c>
      <c r="G2896" t="s">
        <v>3205</v>
      </c>
      <c r="H2896" t="s">
        <v>3206</v>
      </c>
      <c r="I2896" t="s">
        <v>1707</v>
      </c>
      <c r="J2896" s="99">
        <v>0</v>
      </c>
      <c r="K2896" t="s">
        <v>3207</v>
      </c>
      <c r="L2896" t="e">
        <v>#N/A</v>
      </c>
      <c r="M2896" t="e">
        <f t="shared" si="45"/>
        <v>#N/A</v>
      </c>
    </row>
    <row r="2897" spans="1:13" x14ac:dyDescent="0.25">
      <c r="A2897">
        <v>1</v>
      </c>
      <c r="B2897" t="s">
        <v>3151</v>
      </c>
      <c r="C2897" t="s">
        <v>3203</v>
      </c>
      <c r="D2897" t="s">
        <v>3204</v>
      </c>
      <c r="G2897" t="s">
        <v>3205</v>
      </c>
      <c r="H2897" t="s">
        <v>3206</v>
      </c>
      <c r="I2897" t="s">
        <v>1708</v>
      </c>
      <c r="J2897" s="99">
        <v>2649.3417829999999</v>
      </c>
      <c r="K2897" t="s">
        <v>3207</v>
      </c>
      <c r="L2897" t="e">
        <v>#N/A</v>
      </c>
      <c r="M2897" t="e">
        <f t="shared" si="45"/>
        <v>#N/A</v>
      </c>
    </row>
    <row r="2898" spans="1:13" x14ac:dyDescent="0.25">
      <c r="A2898">
        <v>1</v>
      </c>
      <c r="B2898" t="s">
        <v>3151</v>
      </c>
      <c r="C2898" t="s">
        <v>3203</v>
      </c>
      <c r="D2898" t="s">
        <v>3204</v>
      </c>
      <c r="G2898" t="s">
        <v>3205</v>
      </c>
      <c r="H2898" t="s">
        <v>3206</v>
      </c>
      <c r="I2898" t="s">
        <v>1709</v>
      </c>
      <c r="J2898" s="99">
        <v>0</v>
      </c>
      <c r="K2898" t="s">
        <v>3207</v>
      </c>
      <c r="L2898" t="e">
        <v>#N/A</v>
      </c>
      <c r="M2898" t="e">
        <f t="shared" si="45"/>
        <v>#N/A</v>
      </c>
    </row>
    <row r="2899" spans="1:13" x14ac:dyDescent="0.25">
      <c r="A2899">
        <v>1</v>
      </c>
      <c r="B2899" t="s">
        <v>3151</v>
      </c>
      <c r="C2899" t="s">
        <v>3203</v>
      </c>
      <c r="D2899" t="s">
        <v>3204</v>
      </c>
      <c r="G2899" t="s">
        <v>3208</v>
      </c>
      <c r="H2899" t="s">
        <v>3206</v>
      </c>
      <c r="I2899" t="s">
        <v>1705</v>
      </c>
      <c r="J2899" s="99">
        <v>1950.1367720000001</v>
      </c>
      <c r="K2899" t="s">
        <v>3209</v>
      </c>
      <c r="L2899" t="e">
        <v>#N/A</v>
      </c>
      <c r="M2899" t="e">
        <f t="shared" si="45"/>
        <v>#N/A</v>
      </c>
    </row>
    <row r="2900" spans="1:13" x14ac:dyDescent="0.25">
      <c r="A2900">
        <v>1</v>
      </c>
      <c r="B2900" t="s">
        <v>3151</v>
      </c>
      <c r="C2900" t="s">
        <v>3203</v>
      </c>
      <c r="D2900" t="s">
        <v>3204</v>
      </c>
      <c r="G2900" t="s">
        <v>3208</v>
      </c>
      <c r="H2900" t="s">
        <v>3206</v>
      </c>
      <c r="I2900" t="s">
        <v>1707</v>
      </c>
      <c r="J2900" s="99">
        <v>0</v>
      </c>
      <c r="K2900" t="s">
        <v>3209</v>
      </c>
      <c r="L2900" t="e">
        <v>#N/A</v>
      </c>
      <c r="M2900" t="e">
        <f t="shared" si="45"/>
        <v>#N/A</v>
      </c>
    </row>
    <row r="2901" spans="1:13" x14ac:dyDescent="0.25">
      <c r="A2901">
        <v>1</v>
      </c>
      <c r="B2901" t="s">
        <v>3151</v>
      </c>
      <c r="C2901" t="s">
        <v>3203</v>
      </c>
      <c r="D2901" t="s">
        <v>3204</v>
      </c>
      <c r="G2901" t="s">
        <v>3208</v>
      </c>
      <c r="H2901" t="s">
        <v>3206</v>
      </c>
      <c r="I2901" t="s">
        <v>1708</v>
      </c>
      <c r="J2901" s="99">
        <v>1950.1367720000001</v>
      </c>
      <c r="K2901" t="s">
        <v>3209</v>
      </c>
      <c r="L2901" t="e">
        <v>#N/A</v>
      </c>
      <c r="M2901" t="e">
        <f t="shared" si="45"/>
        <v>#N/A</v>
      </c>
    </row>
    <row r="2902" spans="1:13" x14ac:dyDescent="0.25">
      <c r="A2902">
        <v>1</v>
      </c>
      <c r="B2902" t="s">
        <v>3151</v>
      </c>
      <c r="C2902" t="s">
        <v>3203</v>
      </c>
      <c r="D2902" t="s">
        <v>3204</v>
      </c>
      <c r="G2902" t="s">
        <v>3208</v>
      </c>
      <c r="H2902" t="s">
        <v>3206</v>
      </c>
      <c r="I2902" t="s">
        <v>1709</v>
      </c>
      <c r="J2902" s="99">
        <v>0</v>
      </c>
      <c r="K2902" t="s">
        <v>3209</v>
      </c>
      <c r="L2902" t="e">
        <v>#N/A</v>
      </c>
      <c r="M2902" t="e">
        <f t="shared" si="45"/>
        <v>#N/A</v>
      </c>
    </row>
    <row r="2903" spans="1:13" x14ac:dyDescent="0.25">
      <c r="A2903">
        <v>1</v>
      </c>
      <c r="B2903" t="s">
        <v>3151</v>
      </c>
      <c r="C2903" t="s">
        <v>3203</v>
      </c>
      <c r="D2903" t="s">
        <v>3204</v>
      </c>
      <c r="G2903" t="s">
        <v>3210</v>
      </c>
      <c r="H2903" t="s">
        <v>3206</v>
      </c>
      <c r="I2903" t="s">
        <v>1705</v>
      </c>
      <c r="J2903" s="99">
        <v>348.68602240000001</v>
      </c>
      <c r="K2903" t="s">
        <v>3211</v>
      </c>
      <c r="L2903" t="e">
        <v>#N/A</v>
      </c>
      <c r="M2903" t="e">
        <f t="shared" si="45"/>
        <v>#N/A</v>
      </c>
    </row>
    <row r="2904" spans="1:13" x14ac:dyDescent="0.25">
      <c r="A2904">
        <v>1</v>
      </c>
      <c r="B2904" t="s">
        <v>3151</v>
      </c>
      <c r="C2904" t="s">
        <v>3203</v>
      </c>
      <c r="D2904" t="s">
        <v>3204</v>
      </c>
      <c r="G2904" t="s">
        <v>3210</v>
      </c>
      <c r="H2904" t="s">
        <v>3206</v>
      </c>
      <c r="I2904" t="s">
        <v>1707</v>
      </c>
      <c r="J2904" s="99">
        <v>0</v>
      </c>
      <c r="K2904" t="s">
        <v>3211</v>
      </c>
      <c r="L2904" t="e">
        <v>#N/A</v>
      </c>
      <c r="M2904" t="e">
        <f t="shared" si="45"/>
        <v>#N/A</v>
      </c>
    </row>
    <row r="2905" spans="1:13" x14ac:dyDescent="0.25">
      <c r="A2905">
        <v>1</v>
      </c>
      <c r="B2905" t="s">
        <v>3151</v>
      </c>
      <c r="C2905" t="s">
        <v>3203</v>
      </c>
      <c r="D2905" t="s">
        <v>3204</v>
      </c>
      <c r="G2905" t="s">
        <v>3210</v>
      </c>
      <c r="H2905" t="s">
        <v>3206</v>
      </c>
      <c r="I2905" t="s">
        <v>1708</v>
      </c>
      <c r="J2905" s="99">
        <v>348.68602240000001</v>
      </c>
      <c r="K2905" t="s">
        <v>3211</v>
      </c>
      <c r="L2905" t="e">
        <v>#N/A</v>
      </c>
      <c r="M2905" t="e">
        <f t="shared" si="45"/>
        <v>#N/A</v>
      </c>
    </row>
    <row r="2906" spans="1:13" x14ac:dyDescent="0.25">
      <c r="A2906">
        <v>1</v>
      </c>
      <c r="B2906" t="s">
        <v>3151</v>
      </c>
      <c r="C2906" t="s">
        <v>3203</v>
      </c>
      <c r="D2906" t="s">
        <v>3204</v>
      </c>
      <c r="G2906" t="s">
        <v>3210</v>
      </c>
      <c r="H2906" t="s">
        <v>3206</v>
      </c>
      <c r="I2906" t="s">
        <v>1709</v>
      </c>
      <c r="J2906" s="99">
        <v>0</v>
      </c>
      <c r="K2906" t="s">
        <v>3211</v>
      </c>
      <c r="L2906" t="e">
        <v>#N/A</v>
      </c>
      <c r="M2906" t="e">
        <f t="shared" si="45"/>
        <v>#N/A</v>
      </c>
    </row>
    <row r="2907" spans="1:13" x14ac:dyDescent="0.25">
      <c r="A2907">
        <v>1</v>
      </c>
      <c r="B2907" t="s">
        <v>3151</v>
      </c>
      <c r="C2907" t="s">
        <v>3203</v>
      </c>
      <c r="D2907" t="s">
        <v>3204</v>
      </c>
      <c r="G2907" t="s">
        <v>3212</v>
      </c>
      <c r="H2907" t="s">
        <v>3206</v>
      </c>
      <c r="I2907" t="s">
        <v>1705</v>
      </c>
      <c r="J2907" s="99">
        <v>547.67823999999996</v>
      </c>
      <c r="K2907" t="s">
        <v>3213</v>
      </c>
      <c r="L2907" t="e">
        <v>#N/A</v>
      </c>
      <c r="M2907" t="e">
        <f t="shared" si="45"/>
        <v>#N/A</v>
      </c>
    </row>
    <row r="2908" spans="1:13" x14ac:dyDescent="0.25">
      <c r="A2908">
        <v>1</v>
      </c>
      <c r="B2908" t="s">
        <v>3151</v>
      </c>
      <c r="C2908" t="s">
        <v>3203</v>
      </c>
      <c r="D2908" t="s">
        <v>3204</v>
      </c>
      <c r="G2908" t="s">
        <v>3212</v>
      </c>
      <c r="H2908" t="s">
        <v>3206</v>
      </c>
      <c r="I2908" t="s">
        <v>1707</v>
      </c>
      <c r="J2908" s="99">
        <v>0</v>
      </c>
      <c r="K2908" t="s">
        <v>3213</v>
      </c>
      <c r="L2908" t="e">
        <v>#N/A</v>
      </c>
      <c r="M2908" t="e">
        <f t="shared" si="45"/>
        <v>#N/A</v>
      </c>
    </row>
    <row r="2909" spans="1:13" x14ac:dyDescent="0.25">
      <c r="A2909">
        <v>1</v>
      </c>
      <c r="B2909" t="s">
        <v>3151</v>
      </c>
      <c r="C2909" t="s">
        <v>3203</v>
      </c>
      <c r="D2909" t="s">
        <v>3204</v>
      </c>
      <c r="G2909" t="s">
        <v>3212</v>
      </c>
      <c r="H2909" t="s">
        <v>3206</v>
      </c>
      <c r="I2909" t="s">
        <v>1708</v>
      </c>
      <c r="J2909" s="99">
        <v>547.67823999999996</v>
      </c>
      <c r="K2909" t="s">
        <v>3213</v>
      </c>
      <c r="L2909" t="e">
        <v>#N/A</v>
      </c>
      <c r="M2909" t="e">
        <f t="shared" si="45"/>
        <v>#N/A</v>
      </c>
    </row>
    <row r="2910" spans="1:13" x14ac:dyDescent="0.25">
      <c r="A2910">
        <v>1</v>
      </c>
      <c r="B2910" t="s">
        <v>3151</v>
      </c>
      <c r="C2910" t="s">
        <v>3203</v>
      </c>
      <c r="D2910" t="s">
        <v>3204</v>
      </c>
      <c r="G2910" t="s">
        <v>3212</v>
      </c>
      <c r="H2910" t="s">
        <v>3206</v>
      </c>
      <c r="I2910" t="s">
        <v>1709</v>
      </c>
      <c r="J2910" s="99">
        <v>0</v>
      </c>
      <c r="K2910" t="s">
        <v>3213</v>
      </c>
      <c r="L2910" t="e">
        <v>#N/A</v>
      </c>
      <c r="M2910" t="e">
        <f t="shared" si="45"/>
        <v>#N/A</v>
      </c>
    </row>
    <row r="2911" spans="1:13" x14ac:dyDescent="0.25">
      <c r="A2911">
        <v>1</v>
      </c>
      <c r="B2911" t="s">
        <v>3151</v>
      </c>
      <c r="C2911" t="s">
        <v>3203</v>
      </c>
      <c r="D2911" t="s">
        <v>3204</v>
      </c>
      <c r="G2911" t="s">
        <v>3214</v>
      </c>
      <c r="H2911" t="s">
        <v>3206</v>
      </c>
      <c r="I2911" t="s">
        <v>1705</v>
      </c>
      <c r="J2911" s="99">
        <v>25.588033759999998</v>
      </c>
      <c r="K2911" t="s">
        <v>3215</v>
      </c>
      <c r="L2911" t="e">
        <v>#N/A</v>
      </c>
      <c r="M2911" t="e">
        <f t="shared" si="45"/>
        <v>#N/A</v>
      </c>
    </row>
    <row r="2912" spans="1:13" x14ac:dyDescent="0.25">
      <c r="A2912">
        <v>1</v>
      </c>
      <c r="B2912" t="s">
        <v>3151</v>
      </c>
      <c r="C2912" t="s">
        <v>3203</v>
      </c>
      <c r="D2912" t="s">
        <v>3204</v>
      </c>
      <c r="G2912" t="s">
        <v>3214</v>
      </c>
      <c r="H2912" t="s">
        <v>3206</v>
      </c>
      <c r="I2912" t="s">
        <v>1707</v>
      </c>
      <c r="J2912" s="99">
        <v>0</v>
      </c>
      <c r="K2912" t="s">
        <v>3215</v>
      </c>
      <c r="L2912" t="e">
        <v>#N/A</v>
      </c>
      <c r="M2912" t="e">
        <f t="shared" si="45"/>
        <v>#N/A</v>
      </c>
    </row>
    <row r="2913" spans="1:13" x14ac:dyDescent="0.25">
      <c r="A2913">
        <v>1</v>
      </c>
      <c r="B2913" t="s">
        <v>3151</v>
      </c>
      <c r="C2913" t="s">
        <v>3203</v>
      </c>
      <c r="D2913" t="s">
        <v>3204</v>
      </c>
      <c r="G2913" t="s">
        <v>3214</v>
      </c>
      <c r="H2913" t="s">
        <v>3206</v>
      </c>
      <c r="I2913" t="s">
        <v>1708</v>
      </c>
      <c r="J2913" s="99">
        <v>25.588033759999998</v>
      </c>
      <c r="K2913" t="s">
        <v>3215</v>
      </c>
      <c r="L2913" t="e">
        <v>#N/A</v>
      </c>
      <c r="M2913" t="e">
        <f t="shared" si="45"/>
        <v>#N/A</v>
      </c>
    </row>
    <row r="2914" spans="1:13" x14ac:dyDescent="0.25">
      <c r="A2914">
        <v>1</v>
      </c>
      <c r="B2914" t="s">
        <v>3151</v>
      </c>
      <c r="C2914" t="s">
        <v>3203</v>
      </c>
      <c r="D2914" t="s">
        <v>3204</v>
      </c>
      <c r="G2914" t="s">
        <v>3214</v>
      </c>
      <c r="H2914" t="s">
        <v>3206</v>
      </c>
      <c r="I2914" t="s">
        <v>1709</v>
      </c>
      <c r="J2914" s="99">
        <v>0</v>
      </c>
      <c r="K2914" t="s">
        <v>3215</v>
      </c>
      <c r="L2914" t="e">
        <v>#N/A</v>
      </c>
      <c r="M2914" t="e">
        <f t="shared" si="45"/>
        <v>#N/A</v>
      </c>
    </row>
    <row r="2915" spans="1:13" x14ac:dyDescent="0.25">
      <c r="A2915">
        <v>1</v>
      </c>
      <c r="B2915" t="s">
        <v>3151</v>
      </c>
      <c r="C2915" t="s">
        <v>3203</v>
      </c>
      <c r="D2915" t="s">
        <v>3204</v>
      </c>
      <c r="G2915" t="s">
        <v>3216</v>
      </c>
      <c r="H2915" t="s">
        <v>3206</v>
      </c>
      <c r="I2915" t="s">
        <v>1705</v>
      </c>
      <c r="J2915" s="99">
        <v>250.9684211</v>
      </c>
      <c r="K2915" t="s">
        <v>3217</v>
      </c>
      <c r="L2915" t="e">
        <v>#N/A</v>
      </c>
      <c r="M2915" t="e">
        <f t="shared" si="45"/>
        <v>#N/A</v>
      </c>
    </row>
    <row r="2916" spans="1:13" x14ac:dyDescent="0.25">
      <c r="A2916">
        <v>1</v>
      </c>
      <c r="B2916" t="s">
        <v>3151</v>
      </c>
      <c r="C2916" t="s">
        <v>3203</v>
      </c>
      <c r="D2916" t="s">
        <v>3204</v>
      </c>
      <c r="G2916" t="s">
        <v>3216</v>
      </c>
      <c r="H2916" t="s">
        <v>3206</v>
      </c>
      <c r="I2916" t="s">
        <v>1707</v>
      </c>
      <c r="J2916" s="99">
        <v>0</v>
      </c>
      <c r="K2916" t="s">
        <v>3217</v>
      </c>
      <c r="L2916" t="e">
        <v>#N/A</v>
      </c>
      <c r="M2916" t="e">
        <f t="shared" si="45"/>
        <v>#N/A</v>
      </c>
    </row>
    <row r="2917" spans="1:13" x14ac:dyDescent="0.25">
      <c r="A2917">
        <v>1</v>
      </c>
      <c r="B2917" t="s">
        <v>3151</v>
      </c>
      <c r="C2917" t="s">
        <v>3203</v>
      </c>
      <c r="D2917" t="s">
        <v>3204</v>
      </c>
      <c r="G2917" t="s">
        <v>3216</v>
      </c>
      <c r="H2917" t="s">
        <v>3206</v>
      </c>
      <c r="I2917" t="s">
        <v>1708</v>
      </c>
      <c r="J2917" s="99">
        <v>250.9684211</v>
      </c>
      <c r="K2917" t="s">
        <v>3217</v>
      </c>
      <c r="L2917" t="e">
        <v>#N/A</v>
      </c>
      <c r="M2917" t="e">
        <f t="shared" si="45"/>
        <v>#N/A</v>
      </c>
    </row>
    <row r="2918" spans="1:13" x14ac:dyDescent="0.25">
      <c r="A2918">
        <v>1</v>
      </c>
      <c r="B2918" t="s">
        <v>3151</v>
      </c>
      <c r="C2918" t="s">
        <v>3203</v>
      </c>
      <c r="D2918" t="s">
        <v>3204</v>
      </c>
      <c r="G2918" t="s">
        <v>3216</v>
      </c>
      <c r="H2918" t="s">
        <v>3206</v>
      </c>
      <c r="I2918" t="s">
        <v>1709</v>
      </c>
      <c r="J2918" s="99">
        <v>0</v>
      </c>
      <c r="K2918" t="s">
        <v>3217</v>
      </c>
      <c r="L2918" t="e">
        <v>#N/A</v>
      </c>
      <c r="M2918" t="e">
        <f t="shared" si="45"/>
        <v>#N/A</v>
      </c>
    </row>
    <row r="2919" spans="1:13" x14ac:dyDescent="0.25">
      <c r="A2919">
        <v>1</v>
      </c>
      <c r="B2919" t="s">
        <v>3151</v>
      </c>
      <c r="C2919" t="s">
        <v>3203</v>
      </c>
      <c r="D2919" t="s">
        <v>3204</v>
      </c>
      <c r="G2919" t="s">
        <v>3218</v>
      </c>
      <c r="H2919" t="s">
        <v>3206</v>
      </c>
      <c r="I2919" t="s">
        <v>1705</v>
      </c>
      <c r="J2919" s="99">
        <v>504</v>
      </c>
      <c r="K2919" t="s">
        <v>3219</v>
      </c>
      <c r="L2919" t="e">
        <v>#N/A</v>
      </c>
      <c r="M2919" t="e">
        <f t="shared" si="45"/>
        <v>#N/A</v>
      </c>
    </row>
    <row r="2920" spans="1:13" x14ac:dyDescent="0.25">
      <c r="A2920">
        <v>1</v>
      </c>
      <c r="B2920" t="s">
        <v>3151</v>
      </c>
      <c r="C2920" t="s">
        <v>3203</v>
      </c>
      <c r="D2920" t="s">
        <v>3204</v>
      </c>
      <c r="G2920" t="s">
        <v>3218</v>
      </c>
      <c r="H2920" t="s">
        <v>3206</v>
      </c>
      <c r="I2920" t="s">
        <v>1707</v>
      </c>
      <c r="J2920" s="99">
        <v>0</v>
      </c>
      <c r="K2920" t="s">
        <v>3219</v>
      </c>
      <c r="L2920" t="e">
        <v>#N/A</v>
      </c>
      <c r="M2920" t="e">
        <f t="shared" si="45"/>
        <v>#N/A</v>
      </c>
    </row>
    <row r="2921" spans="1:13" x14ac:dyDescent="0.25">
      <c r="A2921">
        <v>1</v>
      </c>
      <c r="B2921" t="s">
        <v>3151</v>
      </c>
      <c r="C2921" t="s">
        <v>3203</v>
      </c>
      <c r="D2921" t="s">
        <v>3204</v>
      </c>
      <c r="G2921" t="s">
        <v>3218</v>
      </c>
      <c r="H2921" t="s">
        <v>3206</v>
      </c>
      <c r="I2921" t="s">
        <v>1708</v>
      </c>
      <c r="J2921" s="99">
        <v>504</v>
      </c>
      <c r="K2921" t="s">
        <v>3219</v>
      </c>
      <c r="L2921" t="e">
        <v>#N/A</v>
      </c>
      <c r="M2921" t="e">
        <f t="shared" si="45"/>
        <v>#N/A</v>
      </c>
    </row>
    <row r="2922" spans="1:13" x14ac:dyDescent="0.25">
      <c r="A2922">
        <v>1</v>
      </c>
      <c r="B2922" t="s">
        <v>3151</v>
      </c>
      <c r="C2922" t="s">
        <v>3203</v>
      </c>
      <c r="D2922" t="s">
        <v>3204</v>
      </c>
      <c r="G2922" t="s">
        <v>3218</v>
      </c>
      <c r="H2922" t="s">
        <v>3206</v>
      </c>
      <c r="I2922" t="s">
        <v>1709</v>
      </c>
      <c r="J2922" s="99">
        <v>0</v>
      </c>
      <c r="K2922" t="s">
        <v>3219</v>
      </c>
      <c r="L2922" t="e">
        <v>#N/A</v>
      </c>
      <c r="M2922" t="e">
        <f t="shared" si="45"/>
        <v>#N/A</v>
      </c>
    </row>
    <row r="2923" spans="1:13" x14ac:dyDescent="0.25">
      <c r="A2923">
        <v>1</v>
      </c>
      <c r="B2923" t="s">
        <v>3151</v>
      </c>
      <c r="C2923" t="s">
        <v>3203</v>
      </c>
      <c r="D2923" t="s">
        <v>3204</v>
      </c>
      <c r="G2923" t="s">
        <v>3220</v>
      </c>
      <c r="H2923" t="s">
        <v>3206</v>
      </c>
      <c r="I2923" t="s">
        <v>1705</v>
      </c>
      <c r="J2923" s="99">
        <v>224</v>
      </c>
      <c r="K2923" t="s">
        <v>3221</v>
      </c>
      <c r="L2923" t="e">
        <v>#N/A</v>
      </c>
      <c r="M2923" t="e">
        <f t="shared" si="45"/>
        <v>#N/A</v>
      </c>
    </row>
    <row r="2924" spans="1:13" x14ac:dyDescent="0.25">
      <c r="A2924">
        <v>1</v>
      </c>
      <c r="B2924" t="s">
        <v>3151</v>
      </c>
      <c r="C2924" t="s">
        <v>3203</v>
      </c>
      <c r="D2924" t="s">
        <v>3204</v>
      </c>
      <c r="G2924" t="s">
        <v>3220</v>
      </c>
      <c r="H2924" t="s">
        <v>3206</v>
      </c>
      <c r="I2924" t="s">
        <v>1707</v>
      </c>
      <c r="J2924" s="99">
        <v>0</v>
      </c>
      <c r="K2924" t="s">
        <v>3221</v>
      </c>
      <c r="L2924" t="e">
        <v>#N/A</v>
      </c>
      <c r="M2924" t="e">
        <f t="shared" si="45"/>
        <v>#N/A</v>
      </c>
    </row>
    <row r="2925" spans="1:13" x14ac:dyDescent="0.25">
      <c r="A2925">
        <v>1</v>
      </c>
      <c r="B2925" t="s">
        <v>3151</v>
      </c>
      <c r="C2925" t="s">
        <v>3203</v>
      </c>
      <c r="D2925" t="s">
        <v>3204</v>
      </c>
      <c r="G2925" t="s">
        <v>3220</v>
      </c>
      <c r="H2925" t="s">
        <v>3206</v>
      </c>
      <c r="I2925" t="s">
        <v>1708</v>
      </c>
      <c r="J2925" s="99">
        <v>224</v>
      </c>
      <c r="K2925" t="s">
        <v>3221</v>
      </c>
      <c r="L2925" t="e">
        <v>#N/A</v>
      </c>
      <c r="M2925" t="e">
        <f t="shared" si="45"/>
        <v>#N/A</v>
      </c>
    </row>
    <row r="2926" spans="1:13" x14ac:dyDescent="0.25">
      <c r="A2926">
        <v>1</v>
      </c>
      <c r="B2926" t="s">
        <v>3151</v>
      </c>
      <c r="C2926" t="s">
        <v>3203</v>
      </c>
      <c r="D2926" t="s">
        <v>3204</v>
      </c>
      <c r="G2926" t="s">
        <v>3220</v>
      </c>
      <c r="H2926" t="s">
        <v>3206</v>
      </c>
      <c r="I2926" t="s">
        <v>1709</v>
      </c>
      <c r="J2926" s="99">
        <v>0</v>
      </c>
      <c r="K2926" t="s">
        <v>3221</v>
      </c>
      <c r="L2926" t="e">
        <v>#N/A</v>
      </c>
      <c r="M2926" t="e">
        <f t="shared" si="45"/>
        <v>#N/A</v>
      </c>
    </row>
    <row r="2927" spans="1:13" x14ac:dyDescent="0.25">
      <c r="A2927">
        <v>1</v>
      </c>
      <c r="B2927" t="s">
        <v>3151</v>
      </c>
      <c r="C2927" t="s">
        <v>3203</v>
      </c>
      <c r="D2927" t="s">
        <v>3204</v>
      </c>
      <c r="G2927" t="s">
        <v>3222</v>
      </c>
      <c r="H2927" t="s">
        <v>3206</v>
      </c>
      <c r="I2927" t="s">
        <v>1705</v>
      </c>
      <c r="J2927" s="99">
        <v>280</v>
      </c>
      <c r="K2927" t="s">
        <v>3223</v>
      </c>
      <c r="L2927" t="e">
        <v>#N/A</v>
      </c>
      <c r="M2927" t="e">
        <f t="shared" si="45"/>
        <v>#N/A</v>
      </c>
    </row>
    <row r="2928" spans="1:13" x14ac:dyDescent="0.25">
      <c r="A2928">
        <v>1</v>
      </c>
      <c r="B2928" t="s">
        <v>3151</v>
      </c>
      <c r="C2928" t="s">
        <v>3203</v>
      </c>
      <c r="D2928" t="s">
        <v>3204</v>
      </c>
      <c r="G2928" t="s">
        <v>3222</v>
      </c>
      <c r="H2928" t="s">
        <v>3206</v>
      </c>
      <c r="I2928" t="s">
        <v>1707</v>
      </c>
      <c r="J2928" s="99">
        <v>0</v>
      </c>
      <c r="K2928" t="s">
        <v>3223</v>
      </c>
      <c r="L2928" t="e">
        <v>#N/A</v>
      </c>
      <c r="M2928" t="e">
        <f t="shared" si="45"/>
        <v>#N/A</v>
      </c>
    </row>
    <row r="2929" spans="1:13" x14ac:dyDescent="0.25">
      <c r="A2929">
        <v>1</v>
      </c>
      <c r="B2929" t="s">
        <v>3151</v>
      </c>
      <c r="C2929" t="s">
        <v>3203</v>
      </c>
      <c r="D2929" t="s">
        <v>3204</v>
      </c>
      <c r="G2929" t="s">
        <v>3222</v>
      </c>
      <c r="H2929" t="s">
        <v>3206</v>
      </c>
      <c r="I2929" t="s">
        <v>1708</v>
      </c>
      <c r="J2929" s="99">
        <v>280</v>
      </c>
      <c r="K2929" t="s">
        <v>3223</v>
      </c>
      <c r="L2929" t="e">
        <v>#N/A</v>
      </c>
      <c r="M2929" t="e">
        <f t="shared" si="45"/>
        <v>#N/A</v>
      </c>
    </row>
    <row r="2930" spans="1:13" x14ac:dyDescent="0.25">
      <c r="A2930">
        <v>1</v>
      </c>
      <c r="B2930" t="s">
        <v>3151</v>
      </c>
      <c r="C2930" t="s">
        <v>3203</v>
      </c>
      <c r="D2930" t="s">
        <v>3204</v>
      </c>
      <c r="G2930" t="s">
        <v>3222</v>
      </c>
      <c r="H2930" t="s">
        <v>3206</v>
      </c>
      <c r="I2930" t="s">
        <v>1709</v>
      </c>
      <c r="J2930" s="99">
        <v>0</v>
      </c>
      <c r="K2930" t="s">
        <v>3223</v>
      </c>
      <c r="L2930" t="e">
        <v>#N/A</v>
      </c>
      <c r="M2930" t="e">
        <f t="shared" si="45"/>
        <v>#N/A</v>
      </c>
    </row>
    <row r="2931" spans="1:13" x14ac:dyDescent="0.25">
      <c r="A2931">
        <v>1</v>
      </c>
      <c r="B2931" t="s">
        <v>3151</v>
      </c>
      <c r="C2931" t="s">
        <v>3203</v>
      </c>
      <c r="D2931" t="s">
        <v>3204</v>
      </c>
      <c r="G2931" t="s">
        <v>3066</v>
      </c>
      <c r="H2931" t="s">
        <v>3206</v>
      </c>
      <c r="I2931" t="s">
        <v>1705</v>
      </c>
      <c r="J2931" s="99">
        <v>0</v>
      </c>
      <c r="K2931" t="s">
        <v>3224</v>
      </c>
      <c r="L2931" t="e">
        <v>#N/A</v>
      </c>
      <c r="M2931" t="e">
        <f t="shared" si="45"/>
        <v>#N/A</v>
      </c>
    </row>
    <row r="2932" spans="1:13" x14ac:dyDescent="0.25">
      <c r="A2932">
        <v>1</v>
      </c>
      <c r="B2932" t="s">
        <v>3151</v>
      </c>
      <c r="C2932" t="s">
        <v>3203</v>
      </c>
      <c r="D2932" t="s">
        <v>3204</v>
      </c>
      <c r="G2932" t="s">
        <v>3066</v>
      </c>
      <c r="H2932" t="s">
        <v>3206</v>
      </c>
      <c r="I2932" t="s">
        <v>1707</v>
      </c>
      <c r="J2932" s="99">
        <v>0</v>
      </c>
      <c r="K2932" t="s">
        <v>3224</v>
      </c>
      <c r="L2932" t="e">
        <v>#N/A</v>
      </c>
      <c r="M2932" t="e">
        <f t="shared" si="45"/>
        <v>#N/A</v>
      </c>
    </row>
    <row r="2933" spans="1:13" x14ac:dyDescent="0.25">
      <c r="A2933">
        <v>1</v>
      </c>
      <c r="B2933" t="s">
        <v>3151</v>
      </c>
      <c r="C2933" t="s">
        <v>3203</v>
      </c>
      <c r="D2933" t="s">
        <v>3204</v>
      </c>
      <c r="G2933" t="s">
        <v>3066</v>
      </c>
      <c r="H2933" t="s">
        <v>3206</v>
      </c>
      <c r="I2933" t="s">
        <v>1708</v>
      </c>
      <c r="J2933" t="s">
        <v>3225</v>
      </c>
      <c r="K2933" t="s">
        <v>3224</v>
      </c>
      <c r="L2933" t="e">
        <v>#N/A</v>
      </c>
      <c r="M2933" t="e">
        <f t="shared" si="45"/>
        <v>#N/A</v>
      </c>
    </row>
    <row r="2934" spans="1:13" x14ac:dyDescent="0.25">
      <c r="A2934">
        <v>1</v>
      </c>
      <c r="B2934" t="s">
        <v>3151</v>
      </c>
      <c r="C2934" t="s">
        <v>3203</v>
      </c>
      <c r="D2934" t="s">
        <v>3204</v>
      </c>
      <c r="G2934" t="s">
        <v>3066</v>
      </c>
      <c r="H2934" t="s">
        <v>3206</v>
      </c>
      <c r="I2934" t="s">
        <v>1709</v>
      </c>
      <c r="J2934" s="99">
        <v>0</v>
      </c>
      <c r="K2934" t="s">
        <v>3224</v>
      </c>
      <c r="L2934" t="e">
        <v>#N/A</v>
      </c>
      <c r="M2934" t="e">
        <f t="shared" si="45"/>
        <v>#N/A</v>
      </c>
    </row>
    <row r="2935" spans="1:13" x14ac:dyDescent="0.25">
      <c r="A2935">
        <v>1</v>
      </c>
      <c r="B2935" t="s">
        <v>3151</v>
      </c>
      <c r="C2935" t="s">
        <v>3203</v>
      </c>
      <c r="D2935" t="s">
        <v>3226</v>
      </c>
      <c r="G2935" t="s">
        <v>3205</v>
      </c>
      <c r="H2935" t="s">
        <v>3206</v>
      </c>
      <c r="I2935" t="s">
        <v>1705</v>
      </c>
      <c r="J2935" s="99">
        <v>270.54105340000001</v>
      </c>
      <c r="K2935" t="s">
        <v>3227</v>
      </c>
      <c r="L2935" t="e">
        <v>#N/A</v>
      </c>
      <c r="M2935" t="e">
        <f t="shared" si="45"/>
        <v>#N/A</v>
      </c>
    </row>
    <row r="2936" spans="1:13" x14ac:dyDescent="0.25">
      <c r="A2936">
        <v>1</v>
      </c>
      <c r="B2936" t="s">
        <v>3151</v>
      </c>
      <c r="C2936" t="s">
        <v>3203</v>
      </c>
      <c r="D2936" t="s">
        <v>3226</v>
      </c>
      <c r="G2936" t="s">
        <v>3205</v>
      </c>
      <c r="H2936" t="s">
        <v>3206</v>
      </c>
      <c r="I2936" t="s">
        <v>1707</v>
      </c>
      <c r="J2936" s="99">
        <v>0</v>
      </c>
      <c r="K2936" t="s">
        <v>3227</v>
      </c>
      <c r="L2936" t="e">
        <v>#N/A</v>
      </c>
      <c r="M2936" t="e">
        <f t="shared" si="45"/>
        <v>#N/A</v>
      </c>
    </row>
    <row r="2937" spans="1:13" x14ac:dyDescent="0.25">
      <c r="A2937">
        <v>1</v>
      </c>
      <c r="B2937" t="s">
        <v>3151</v>
      </c>
      <c r="C2937" t="s">
        <v>3203</v>
      </c>
      <c r="D2937" t="s">
        <v>3226</v>
      </c>
      <c r="G2937" t="s">
        <v>3205</v>
      </c>
      <c r="H2937" t="s">
        <v>3206</v>
      </c>
      <c r="I2937" t="s">
        <v>1708</v>
      </c>
      <c r="J2937" s="99">
        <v>258.12411689999999</v>
      </c>
      <c r="K2937" t="s">
        <v>3227</v>
      </c>
      <c r="L2937" t="e">
        <v>#N/A</v>
      </c>
      <c r="M2937" t="e">
        <f t="shared" si="45"/>
        <v>#N/A</v>
      </c>
    </row>
    <row r="2938" spans="1:13" x14ac:dyDescent="0.25">
      <c r="A2938">
        <v>1</v>
      </c>
      <c r="B2938" t="s">
        <v>3151</v>
      </c>
      <c r="C2938" t="s">
        <v>3203</v>
      </c>
      <c r="D2938" t="s">
        <v>3226</v>
      </c>
      <c r="G2938" t="s">
        <v>3205</v>
      </c>
      <c r="H2938" t="s">
        <v>3206</v>
      </c>
      <c r="I2938" t="s">
        <v>1709</v>
      </c>
      <c r="J2938" s="99">
        <v>12.41693647</v>
      </c>
      <c r="K2938" t="s">
        <v>3227</v>
      </c>
      <c r="L2938" t="e">
        <v>#N/A</v>
      </c>
      <c r="M2938" t="e">
        <f t="shared" si="45"/>
        <v>#N/A</v>
      </c>
    </row>
    <row r="2939" spans="1:13" x14ac:dyDescent="0.25">
      <c r="A2939">
        <v>1</v>
      </c>
      <c r="B2939" t="s">
        <v>3151</v>
      </c>
      <c r="C2939" t="s">
        <v>3203</v>
      </c>
      <c r="D2939" t="s">
        <v>3226</v>
      </c>
      <c r="G2939" t="s">
        <v>3208</v>
      </c>
      <c r="H2939" t="s">
        <v>3206</v>
      </c>
      <c r="I2939" t="s">
        <v>1705</v>
      </c>
      <c r="J2939" s="99">
        <v>26.77655214</v>
      </c>
      <c r="K2939" t="s">
        <v>3228</v>
      </c>
      <c r="L2939" t="e">
        <v>#N/A</v>
      </c>
      <c r="M2939" t="e">
        <f t="shared" si="45"/>
        <v>#N/A</v>
      </c>
    </row>
    <row r="2940" spans="1:13" x14ac:dyDescent="0.25">
      <c r="A2940">
        <v>1</v>
      </c>
      <c r="B2940" t="s">
        <v>3151</v>
      </c>
      <c r="C2940" t="s">
        <v>3203</v>
      </c>
      <c r="D2940" t="s">
        <v>3226</v>
      </c>
      <c r="G2940" t="s">
        <v>3208</v>
      </c>
      <c r="H2940" t="s">
        <v>3206</v>
      </c>
      <c r="I2940" t="s">
        <v>1707</v>
      </c>
      <c r="J2940" s="99">
        <v>0</v>
      </c>
      <c r="K2940" t="s">
        <v>3228</v>
      </c>
      <c r="L2940" t="e">
        <v>#N/A</v>
      </c>
      <c r="M2940" t="e">
        <f t="shared" si="45"/>
        <v>#N/A</v>
      </c>
    </row>
    <row r="2941" spans="1:13" x14ac:dyDescent="0.25">
      <c r="A2941">
        <v>1</v>
      </c>
      <c r="B2941" t="s">
        <v>3151</v>
      </c>
      <c r="C2941" t="s">
        <v>3203</v>
      </c>
      <c r="D2941" t="s">
        <v>3226</v>
      </c>
      <c r="G2941" t="s">
        <v>3208</v>
      </c>
      <c r="H2941" t="s">
        <v>3206</v>
      </c>
      <c r="I2941" t="s">
        <v>1708</v>
      </c>
      <c r="J2941" s="99">
        <v>26.77655214</v>
      </c>
      <c r="K2941" t="s">
        <v>3228</v>
      </c>
      <c r="L2941" t="e">
        <v>#N/A</v>
      </c>
      <c r="M2941" t="e">
        <f t="shared" si="45"/>
        <v>#N/A</v>
      </c>
    </row>
    <row r="2942" spans="1:13" x14ac:dyDescent="0.25">
      <c r="A2942">
        <v>1</v>
      </c>
      <c r="B2942" t="s">
        <v>3151</v>
      </c>
      <c r="C2942" t="s">
        <v>3203</v>
      </c>
      <c r="D2942" t="s">
        <v>3226</v>
      </c>
      <c r="G2942" t="s">
        <v>3208</v>
      </c>
      <c r="H2942" t="s">
        <v>3206</v>
      </c>
      <c r="I2942" t="s">
        <v>1709</v>
      </c>
      <c r="J2942" s="99">
        <v>0</v>
      </c>
      <c r="K2942" t="s">
        <v>3228</v>
      </c>
      <c r="L2942" t="e">
        <v>#N/A</v>
      </c>
      <c r="M2942" t="e">
        <f t="shared" si="45"/>
        <v>#N/A</v>
      </c>
    </row>
    <row r="2943" spans="1:13" x14ac:dyDescent="0.25">
      <c r="A2943">
        <v>1</v>
      </c>
      <c r="B2943" t="s">
        <v>3151</v>
      </c>
      <c r="C2943" t="s">
        <v>3203</v>
      </c>
      <c r="D2943" t="s">
        <v>3226</v>
      </c>
      <c r="G2943" t="s">
        <v>3210</v>
      </c>
      <c r="H2943" t="s">
        <v>3206</v>
      </c>
      <c r="I2943" t="s">
        <v>1705</v>
      </c>
      <c r="J2943" s="99">
        <v>3.7737360610000001</v>
      </c>
      <c r="K2943" t="s">
        <v>3229</v>
      </c>
      <c r="L2943" t="e">
        <v>#N/A</v>
      </c>
      <c r="M2943" t="e">
        <f t="shared" si="45"/>
        <v>#N/A</v>
      </c>
    </row>
    <row r="2944" spans="1:13" x14ac:dyDescent="0.25">
      <c r="A2944">
        <v>1</v>
      </c>
      <c r="B2944" t="s">
        <v>3151</v>
      </c>
      <c r="C2944" t="s">
        <v>3203</v>
      </c>
      <c r="D2944" t="s">
        <v>3226</v>
      </c>
      <c r="G2944" t="s">
        <v>3210</v>
      </c>
      <c r="H2944" t="s">
        <v>3206</v>
      </c>
      <c r="I2944" t="s">
        <v>1707</v>
      </c>
      <c r="J2944" s="99">
        <v>0</v>
      </c>
      <c r="K2944" t="s">
        <v>3229</v>
      </c>
      <c r="L2944" t="e">
        <v>#N/A</v>
      </c>
      <c r="M2944" t="e">
        <f t="shared" si="45"/>
        <v>#N/A</v>
      </c>
    </row>
    <row r="2945" spans="1:13" x14ac:dyDescent="0.25">
      <c r="A2945">
        <v>1</v>
      </c>
      <c r="B2945" t="s">
        <v>3151</v>
      </c>
      <c r="C2945" t="s">
        <v>3203</v>
      </c>
      <c r="D2945" t="s">
        <v>3226</v>
      </c>
      <c r="G2945" t="s">
        <v>3210</v>
      </c>
      <c r="H2945" t="s">
        <v>3206</v>
      </c>
      <c r="I2945" t="s">
        <v>1708</v>
      </c>
      <c r="J2945" s="99">
        <v>3.7737360610000001</v>
      </c>
      <c r="K2945" t="s">
        <v>3229</v>
      </c>
      <c r="L2945" t="e">
        <v>#N/A</v>
      </c>
      <c r="M2945" t="e">
        <f t="shared" si="45"/>
        <v>#N/A</v>
      </c>
    </row>
    <row r="2946" spans="1:13" x14ac:dyDescent="0.25">
      <c r="A2946">
        <v>1</v>
      </c>
      <c r="B2946" t="s">
        <v>3151</v>
      </c>
      <c r="C2946" t="s">
        <v>3203</v>
      </c>
      <c r="D2946" t="s">
        <v>3226</v>
      </c>
      <c r="G2946" t="s">
        <v>3210</v>
      </c>
      <c r="H2946" t="s">
        <v>3206</v>
      </c>
      <c r="I2946" t="s">
        <v>1709</v>
      </c>
      <c r="J2946" s="99">
        <v>0</v>
      </c>
      <c r="K2946" t="s">
        <v>3229</v>
      </c>
      <c r="L2946" t="e">
        <v>#N/A</v>
      </c>
      <c r="M2946" t="e">
        <f t="shared" si="45"/>
        <v>#N/A</v>
      </c>
    </row>
    <row r="2947" spans="1:13" x14ac:dyDescent="0.25">
      <c r="A2947">
        <v>1</v>
      </c>
      <c r="B2947" t="s">
        <v>3151</v>
      </c>
      <c r="C2947" t="s">
        <v>3203</v>
      </c>
      <c r="D2947" t="s">
        <v>3226</v>
      </c>
      <c r="G2947" t="s">
        <v>3212</v>
      </c>
      <c r="H2947" t="s">
        <v>3206</v>
      </c>
      <c r="I2947" t="s">
        <v>1705</v>
      </c>
      <c r="J2947" s="99">
        <v>7.3504829660000004</v>
      </c>
      <c r="K2947" t="s">
        <v>3230</v>
      </c>
      <c r="L2947" t="e">
        <v>#N/A</v>
      </c>
      <c r="M2947" t="e">
        <f t="shared" ref="M2947:M3010" si="46">I2947&amp;L2947</f>
        <v>#N/A</v>
      </c>
    </row>
    <row r="2948" spans="1:13" x14ac:dyDescent="0.25">
      <c r="A2948">
        <v>1</v>
      </c>
      <c r="B2948" t="s">
        <v>3151</v>
      </c>
      <c r="C2948" t="s">
        <v>3203</v>
      </c>
      <c r="D2948" t="s">
        <v>3226</v>
      </c>
      <c r="G2948" t="s">
        <v>3212</v>
      </c>
      <c r="H2948" t="s">
        <v>3206</v>
      </c>
      <c r="I2948" t="s">
        <v>1707</v>
      </c>
      <c r="J2948" s="99">
        <v>0</v>
      </c>
      <c r="K2948" t="s">
        <v>3230</v>
      </c>
      <c r="L2948" t="e">
        <v>#N/A</v>
      </c>
      <c r="M2948" t="e">
        <f t="shared" si="46"/>
        <v>#N/A</v>
      </c>
    </row>
    <row r="2949" spans="1:13" x14ac:dyDescent="0.25">
      <c r="A2949">
        <v>1</v>
      </c>
      <c r="B2949" t="s">
        <v>3151</v>
      </c>
      <c r="C2949" t="s">
        <v>3203</v>
      </c>
      <c r="D2949" t="s">
        <v>3226</v>
      </c>
      <c r="G2949" t="s">
        <v>3212</v>
      </c>
      <c r="H2949" t="s">
        <v>3206</v>
      </c>
      <c r="I2949" t="s">
        <v>1708</v>
      </c>
      <c r="J2949" s="99">
        <v>7.3504829660000004</v>
      </c>
      <c r="K2949" t="s">
        <v>3230</v>
      </c>
      <c r="L2949" t="e">
        <v>#N/A</v>
      </c>
      <c r="M2949" t="e">
        <f t="shared" si="46"/>
        <v>#N/A</v>
      </c>
    </row>
    <row r="2950" spans="1:13" x14ac:dyDescent="0.25">
      <c r="A2950">
        <v>1</v>
      </c>
      <c r="B2950" t="s">
        <v>3151</v>
      </c>
      <c r="C2950" t="s">
        <v>3203</v>
      </c>
      <c r="D2950" t="s">
        <v>3226</v>
      </c>
      <c r="G2950" t="s">
        <v>3212</v>
      </c>
      <c r="H2950" t="s">
        <v>3206</v>
      </c>
      <c r="I2950" t="s">
        <v>1709</v>
      </c>
      <c r="J2950" s="99">
        <v>0</v>
      </c>
      <c r="K2950" t="s">
        <v>3230</v>
      </c>
      <c r="L2950" t="e">
        <v>#N/A</v>
      </c>
      <c r="M2950" t="e">
        <f t="shared" si="46"/>
        <v>#N/A</v>
      </c>
    </row>
    <row r="2951" spans="1:13" x14ac:dyDescent="0.25">
      <c r="A2951">
        <v>1</v>
      </c>
      <c r="B2951" t="s">
        <v>3151</v>
      </c>
      <c r="C2951" t="s">
        <v>3203</v>
      </c>
      <c r="D2951" t="s">
        <v>3226</v>
      </c>
      <c r="G2951" t="s">
        <v>3214</v>
      </c>
      <c r="H2951" t="s">
        <v>3206</v>
      </c>
      <c r="I2951" t="s">
        <v>1705</v>
      </c>
      <c r="J2951" s="99">
        <v>186.8957777</v>
      </c>
      <c r="K2951" t="s">
        <v>3231</v>
      </c>
      <c r="L2951" t="e">
        <v>#N/A</v>
      </c>
      <c r="M2951" t="e">
        <f t="shared" si="46"/>
        <v>#N/A</v>
      </c>
    </row>
    <row r="2952" spans="1:13" x14ac:dyDescent="0.25">
      <c r="A2952">
        <v>1</v>
      </c>
      <c r="B2952" t="s">
        <v>3151</v>
      </c>
      <c r="C2952" t="s">
        <v>3203</v>
      </c>
      <c r="D2952" t="s">
        <v>3226</v>
      </c>
      <c r="G2952" t="s">
        <v>3214</v>
      </c>
      <c r="H2952" t="s">
        <v>3206</v>
      </c>
      <c r="I2952" t="s">
        <v>1707</v>
      </c>
      <c r="J2952" s="99">
        <v>0</v>
      </c>
      <c r="K2952" t="s">
        <v>3231</v>
      </c>
      <c r="L2952" t="e">
        <v>#N/A</v>
      </c>
      <c r="M2952" t="e">
        <f t="shared" si="46"/>
        <v>#N/A</v>
      </c>
    </row>
    <row r="2953" spans="1:13" x14ac:dyDescent="0.25">
      <c r="A2953">
        <v>1</v>
      </c>
      <c r="B2953" t="s">
        <v>3151</v>
      </c>
      <c r="C2953" t="s">
        <v>3203</v>
      </c>
      <c r="D2953" t="s">
        <v>3226</v>
      </c>
      <c r="G2953" t="s">
        <v>3214</v>
      </c>
      <c r="H2953" t="s">
        <v>3206</v>
      </c>
      <c r="I2953" t="s">
        <v>1708</v>
      </c>
      <c r="J2953" s="99">
        <v>165.4103901</v>
      </c>
      <c r="K2953" t="s">
        <v>3231</v>
      </c>
      <c r="L2953" t="e">
        <v>#N/A</v>
      </c>
      <c r="M2953" t="e">
        <f t="shared" si="46"/>
        <v>#N/A</v>
      </c>
    </row>
    <row r="2954" spans="1:13" x14ac:dyDescent="0.25">
      <c r="A2954">
        <v>1</v>
      </c>
      <c r="B2954" t="s">
        <v>3151</v>
      </c>
      <c r="C2954" t="s">
        <v>3203</v>
      </c>
      <c r="D2954" t="s">
        <v>3226</v>
      </c>
      <c r="G2954" t="s">
        <v>3214</v>
      </c>
      <c r="H2954" t="s">
        <v>3206</v>
      </c>
      <c r="I2954" t="s">
        <v>1709</v>
      </c>
      <c r="J2954" s="99">
        <v>21.485387589999998</v>
      </c>
      <c r="K2954" t="s">
        <v>3231</v>
      </c>
      <c r="L2954" t="e">
        <v>#N/A</v>
      </c>
      <c r="M2954" t="e">
        <f t="shared" si="46"/>
        <v>#N/A</v>
      </c>
    </row>
    <row r="2955" spans="1:13" x14ac:dyDescent="0.25">
      <c r="A2955">
        <v>1</v>
      </c>
      <c r="B2955" t="s">
        <v>3151</v>
      </c>
      <c r="C2955" t="s">
        <v>3203</v>
      </c>
      <c r="D2955" t="s">
        <v>3226</v>
      </c>
      <c r="G2955" t="s">
        <v>3216</v>
      </c>
      <c r="H2955" t="s">
        <v>3206</v>
      </c>
      <c r="I2955" t="s">
        <v>1705</v>
      </c>
      <c r="J2955" s="99">
        <v>5.6</v>
      </c>
      <c r="K2955" t="s">
        <v>3232</v>
      </c>
      <c r="L2955" t="e">
        <v>#N/A</v>
      </c>
      <c r="M2955" t="e">
        <f t="shared" si="46"/>
        <v>#N/A</v>
      </c>
    </row>
    <row r="2956" spans="1:13" x14ac:dyDescent="0.25">
      <c r="A2956">
        <v>1</v>
      </c>
      <c r="B2956" t="s">
        <v>3151</v>
      </c>
      <c r="C2956" t="s">
        <v>3203</v>
      </c>
      <c r="D2956" t="s">
        <v>3226</v>
      </c>
      <c r="G2956" t="s">
        <v>3216</v>
      </c>
      <c r="H2956" t="s">
        <v>3206</v>
      </c>
      <c r="I2956" t="s">
        <v>1707</v>
      </c>
      <c r="J2956" s="99">
        <v>0</v>
      </c>
      <c r="K2956" t="s">
        <v>3232</v>
      </c>
      <c r="L2956" t="e">
        <v>#N/A</v>
      </c>
      <c r="M2956" t="e">
        <f t="shared" si="46"/>
        <v>#N/A</v>
      </c>
    </row>
    <row r="2957" spans="1:13" x14ac:dyDescent="0.25">
      <c r="A2957">
        <v>1</v>
      </c>
      <c r="B2957" t="s">
        <v>3151</v>
      </c>
      <c r="C2957" t="s">
        <v>3203</v>
      </c>
      <c r="D2957" t="s">
        <v>3226</v>
      </c>
      <c r="G2957" t="s">
        <v>3216</v>
      </c>
      <c r="H2957" t="s">
        <v>3206</v>
      </c>
      <c r="I2957" t="s">
        <v>1708</v>
      </c>
      <c r="J2957" s="99">
        <v>5.6</v>
      </c>
      <c r="K2957" t="s">
        <v>3232</v>
      </c>
      <c r="L2957" t="e">
        <v>#N/A</v>
      </c>
      <c r="M2957" t="e">
        <f t="shared" si="46"/>
        <v>#N/A</v>
      </c>
    </row>
    <row r="2958" spans="1:13" x14ac:dyDescent="0.25">
      <c r="A2958">
        <v>1</v>
      </c>
      <c r="B2958" t="s">
        <v>3151</v>
      </c>
      <c r="C2958" t="s">
        <v>3203</v>
      </c>
      <c r="D2958" t="s">
        <v>3226</v>
      </c>
      <c r="G2958" t="s">
        <v>3216</v>
      </c>
      <c r="H2958" t="s">
        <v>3206</v>
      </c>
      <c r="I2958" t="s">
        <v>1709</v>
      </c>
      <c r="J2958" s="99">
        <v>0</v>
      </c>
      <c r="K2958" t="s">
        <v>3232</v>
      </c>
      <c r="L2958" t="e">
        <v>#N/A</v>
      </c>
      <c r="M2958" t="e">
        <f t="shared" si="46"/>
        <v>#N/A</v>
      </c>
    </row>
    <row r="2959" spans="1:13" x14ac:dyDescent="0.25">
      <c r="A2959">
        <v>1</v>
      </c>
      <c r="B2959" t="s">
        <v>3151</v>
      </c>
      <c r="C2959" t="s">
        <v>3203</v>
      </c>
      <c r="D2959" t="s">
        <v>3226</v>
      </c>
      <c r="G2959" t="s">
        <v>3218</v>
      </c>
      <c r="H2959" t="s">
        <v>3206</v>
      </c>
      <c r="I2959" t="s">
        <v>1705</v>
      </c>
      <c r="J2959" s="99">
        <v>65.52</v>
      </c>
      <c r="K2959" t="s">
        <v>3233</v>
      </c>
      <c r="L2959" t="e">
        <v>#N/A</v>
      </c>
      <c r="M2959" t="e">
        <f t="shared" si="46"/>
        <v>#N/A</v>
      </c>
    </row>
    <row r="2960" spans="1:13" x14ac:dyDescent="0.25">
      <c r="A2960">
        <v>1</v>
      </c>
      <c r="B2960" t="s">
        <v>3151</v>
      </c>
      <c r="C2960" t="s">
        <v>3203</v>
      </c>
      <c r="D2960" t="s">
        <v>3226</v>
      </c>
      <c r="G2960" t="s">
        <v>3218</v>
      </c>
      <c r="H2960" t="s">
        <v>3206</v>
      </c>
      <c r="I2960" t="s">
        <v>1707</v>
      </c>
      <c r="J2960" s="99">
        <v>0</v>
      </c>
      <c r="K2960" t="s">
        <v>3233</v>
      </c>
      <c r="L2960" t="e">
        <v>#N/A</v>
      </c>
      <c r="M2960" t="e">
        <f t="shared" si="46"/>
        <v>#N/A</v>
      </c>
    </row>
    <row r="2961" spans="1:13" x14ac:dyDescent="0.25">
      <c r="A2961">
        <v>1</v>
      </c>
      <c r="B2961" t="s">
        <v>3151</v>
      </c>
      <c r="C2961" t="s">
        <v>3203</v>
      </c>
      <c r="D2961" t="s">
        <v>3226</v>
      </c>
      <c r="G2961" t="s">
        <v>3218</v>
      </c>
      <c r="H2961" t="s">
        <v>3206</v>
      </c>
      <c r="I2961" t="s">
        <v>1708</v>
      </c>
      <c r="J2961" s="99">
        <v>65.52</v>
      </c>
      <c r="K2961" t="s">
        <v>3233</v>
      </c>
      <c r="L2961" t="e">
        <v>#N/A</v>
      </c>
      <c r="M2961" t="e">
        <f t="shared" si="46"/>
        <v>#N/A</v>
      </c>
    </row>
    <row r="2962" spans="1:13" x14ac:dyDescent="0.25">
      <c r="A2962">
        <v>1</v>
      </c>
      <c r="B2962" t="s">
        <v>3151</v>
      </c>
      <c r="C2962" t="s">
        <v>3203</v>
      </c>
      <c r="D2962" t="s">
        <v>3226</v>
      </c>
      <c r="G2962" t="s">
        <v>3218</v>
      </c>
      <c r="H2962" t="s">
        <v>3206</v>
      </c>
      <c r="I2962" t="s">
        <v>1709</v>
      </c>
      <c r="J2962" s="99">
        <v>0</v>
      </c>
      <c r="K2962" t="s">
        <v>3233</v>
      </c>
      <c r="L2962" t="e">
        <v>#N/A</v>
      </c>
      <c r="M2962" t="e">
        <f t="shared" si="46"/>
        <v>#N/A</v>
      </c>
    </row>
    <row r="2963" spans="1:13" x14ac:dyDescent="0.25">
      <c r="A2963">
        <v>1</v>
      </c>
      <c r="B2963" t="s">
        <v>3151</v>
      </c>
      <c r="C2963" t="s">
        <v>3203</v>
      </c>
      <c r="D2963" t="s">
        <v>3226</v>
      </c>
      <c r="G2963" t="s">
        <v>3220</v>
      </c>
      <c r="H2963" t="s">
        <v>3206</v>
      </c>
      <c r="I2963" t="s">
        <v>1705</v>
      </c>
      <c r="J2963" s="99">
        <v>2.768109758</v>
      </c>
      <c r="K2963" t="s">
        <v>3234</v>
      </c>
      <c r="L2963" t="e">
        <v>#N/A</v>
      </c>
      <c r="M2963" t="e">
        <f t="shared" si="46"/>
        <v>#N/A</v>
      </c>
    </row>
    <row r="2964" spans="1:13" x14ac:dyDescent="0.25">
      <c r="A2964">
        <v>1</v>
      </c>
      <c r="B2964" t="s">
        <v>3151</v>
      </c>
      <c r="C2964" t="s">
        <v>3203</v>
      </c>
      <c r="D2964" t="s">
        <v>3226</v>
      </c>
      <c r="G2964" t="s">
        <v>3220</v>
      </c>
      <c r="H2964" t="s">
        <v>3206</v>
      </c>
      <c r="I2964" t="s">
        <v>1707</v>
      </c>
      <c r="J2964" s="99">
        <v>0</v>
      </c>
      <c r="K2964" t="s">
        <v>3234</v>
      </c>
      <c r="L2964" t="e">
        <v>#N/A</v>
      </c>
      <c r="M2964" t="e">
        <f t="shared" si="46"/>
        <v>#N/A</v>
      </c>
    </row>
    <row r="2965" spans="1:13" x14ac:dyDescent="0.25">
      <c r="A2965">
        <v>1</v>
      </c>
      <c r="B2965" t="s">
        <v>3151</v>
      </c>
      <c r="C2965" t="s">
        <v>3203</v>
      </c>
      <c r="D2965" t="s">
        <v>3226</v>
      </c>
      <c r="G2965" t="s">
        <v>3220</v>
      </c>
      <c r="H2965" t="s">
        <v>3206</v>
      </c>
      <c r="I2965" t="s">
        <v>1708</v>
      </c>
      <c r="J2965" s="99">
        <v>2.768109758</v>
      </c>
      <c r="K2965" t="s">
        <v>3234</v>
      </c>
      <c r="L2965" t="e">
        <v>#N/A</v>
      </c>
      <c r="M2965" t="e">
        <f t="shared" si="46"/>
        <v>#N/A</v>
      </c>
    </row>
    <row r="2966" spans="1:13" x14ac:dyDescent="0.25">
      <c r="A2966">
        <v>1</v>
      </c>
      <c r="B2966" t="s">
        <v>3151</v>
      </c>
      <c r="C2966" t="s">
        <v>3203</v>
      </c>
      <c r="D2966" t="s">
        <v>3226</v>
      </c>
      <c r="G2966" t="s">
        <v>3220</v>
      </c>
      <c r="H2966" t="s">
        <v>3206</v>
      </c>
      <c r="I2966" t="s">
        <v>1709</v>
      </c>
      <c r="J2966" s="99">
        <v>0</v>
      </c>
      <c r="K2966" t="s">
        <v>3234</v>
      </c>
      <c r="L2966" t="e">
        <v>#N/A</v>
      </c>
      <c r="M2966" t="e">
        <f t="shared" si="46"/>
        <v>#N/A</v>
      </c>
    </row>
    <row r="2967" spans="1:13" x14ac:dyDescent="0.25">
      <c r="A2967">
        <v>1</v>
      </c>
      <c r="B2967" t="s">
        <v>3151</v>
      </c>
      <c r="C2967" t="s">
        <v>3203</v>
      </c>
      <c r="D2967" t="s">
        <v>3226</v>
      </c>
      <c r="G2967" t="s">
        <v>3222</v>
      </c>
      <c r="H2967" t="s">
        <v>3206</v>
      </c>
      <c r="I2967" t="s">
        <v>1705</v>
      </c>
      <c r="J2967" s="99">
        <v>30.8</v>
      </c>
      <c r="K2967" t="s">
        <v>3235</v>
      </c>
      <c r="L2967" t="e">
        <v>#N/A</v>
      </c>
      <c r="M2967" t="e">
        <f t="shared" si="46"/>
        <v>#N/A</v>
      </c>
    </row>
    <row r="2968" spans="1:13" x14ac:dyDescent="0.25">
      <c r="A2968">
        <v>1</v>
      </c>
      <c r="B2968" t="s">
        <v>3151</v>
      </c>
      <c r="C2968" t="s">
        <v>3203</v>
      </c>
      <c r="D2968" t="s">
        <v>3226</v>
      </c>
      <c r="G2968" t="s">
        <v>3222</v>
      </c>
      <c r="H2968" t="s">
        <v>3206</v>
      </c>
      <c r="I2968" t="s">
        <v>1707</v>
      </c>
      <c r="J2968" s="99">
        <v>0</v>
      </c>
      <c r="K2968" t="s">
        <v>3235</v>
      </c>
      <c r="L2968" t="e">
        <v>#N/A</v>
      </c>
      <c r="M2968" t="e">
        <f t="shared" si="46"/>
        <v>#N/A</v>
      </c>
    </row>
    <row r="2969" spans="1:13" x14ac:dyDescent="0.25">
      <c r="A2969">
        <v>1</v>
      </c>
      <c r="B2969" t="s">
        <v>3151</v>
      </c>
      <c r="C2969" t="s">
        <v>3203</v>
      </c>
      <c r="D2969" t="s">
        <v>3226</v>
      </c>
      <c r="G2969" t="s">
        <v>3222</v>
      </c>
      <c r="H2969" t="s">
        <v>3206</v>
      </c>
      <c r="I2969" t="s">
        <v>1708</v>
      </c>
      <c r="J2969" s="99">
        <v>30.8</v>
      </c>
      <c r="K2969" t="s">
        <v>3235</v>
      </c>
      <c r="L2969" t="e">
        <v>#N/A</v>
      </c>
      <c r="M2969" t="e">
        <f t="shared" si="46"/>
        <v>#N/A</v>
      </c>
    </row>
    <row r="2970" spans="1:13" x14ac:dyDescent="0.25">
      <c r="A2970">
        <v>1</v>
      </c>
      <c r="B2970" t="s">
        <v>3151</v>
      </c>
      <c r="C2970" t="s">
        <v>3203</v>
      </c>
      <c r="D2970" t="s">
        <v>3226</v>
      </c>
      <c r="G2970" t="s">
        <v>3222</v>
      </c>
      <c r="H2970" t="s">
        <v>3206</v>
      </c>
      <c r="I2970" t="s">
        <v>1709</v>
      </c>
      <c r="J2970" s="99">
        <v>0</v>
      </c>
      <c r="K2970" t="s">
        <v>3235</v>
      </c>
      <c r="L2970" t="e">
        <v>#N/A</v>
      </c>
      <c r="M2970" t="e">
        <f t="shared" si="46"/>
        <v>#N/A</v>
      </c>
    </row>
    <row r="2971" spans="1:13" x14ac:dyDescent="0.25">
      <c r="A2971">
        <v>1</v>
      </c>
      <c r="B2971" t="s">
        <v>3151</v>
      </c>
      <c r="C2971" t="s">
        <v>3203</v>
      </c>
      <c r="D2971" t="s">
        <v>3226</v>
      </c>
      <c r="G2971" t="s">
        <v>3066</v>
      </c>
      <c r="H2971" t="s">
        <v>3206</v>
      </c>
      <c r="I2971" t="s">
        <v>1705</v>
      </c>
      <c r="J2971" s="99">
        <v>1.3791440230000001</v>
      </c>
      <c r="K2971" t="s">
        <v>3236</v>
      </c>
      <c r="L2971" t="e">
        <v>#N/A</v>
      </c>
      <c r="M2971" t="e">
        <f t="shared" si="46"/>
        <v>#N/A</v>
      </c>
    </row>
    <row r="2972" spans="1:13" x14ac:dyDescent="0.25">
      <c r="A2972">
        <v>1</v>
      </c>
      <c r="B2972" t="s">
        <v>3151</v>
      </c>
      <c r="C2972" t="s">
        <v>3203</v>
      </c>
      <c r="D2972" t="s">
        <v>3226</v>
      </c>
      <c r="G2972" t="s">
        <v>3066</v>
      </c>
      <c r="H2972" t="s">
        <v>3206</v>
      </c>
      <c r="I2972" t="s">
        <v>1707</v>
      </c>
      <c r="J2972" s="99">
        <v>0</v>
      </c>
      <c r="K2972" t="s">
        <v>3236</v>
      </c>
      <c r="L2972" t="e">
        <v>#N/A</v>
      </c>
      <c r="M2972" t="e">
        <f t="shared" si="46"/>
        <v>#N/A</v>
      </c>
    </row>
    <row r="2973" spans="1:13" x14ac:dyDescent="0.25">
      <c r="A2973">
        <v>1</v>
      </c>
      <c r="B2973" t="s">
        <v>3151</v>
      </c>
      <c r="C2973" t="s">
        <v>3203</v>
      </c>
      <c r="D2973" t="s">
        <v>3226</v>
      </c>
      <c r="G2973" t="s">
        <v>3066</v>
      </c>
      <c r="H2973" t="s">
        <v>3206</v>
      </c>
      <c r="I2973" t="s">
        <v>1708</v>
      </c>
      <c r="J2973" s="99">
        <v>0.80431108250000005</v>
      </c>
      <c r="K2973" t="s">
        <v>3236</v>
      </c>
      <c r="L2973" t="e">
        <v>#N/A</v>
      </c>
      <c r="M2973" t="e">
        <f t="shared" si="46"/>
        <v>#N/A</v>
      </c>
    </row>
    <row r="2974" spans="1:13" x14ac:dyDescent="0.25">
      <c r="A2974">
        <v>1</v>
      </c>
      <c r="B2974" t="s">
        <v>3151</v>
      </c>
      <c r="C2974" t="s">
        <v>3203</v>
      </c>
      <c r="D2974" t="s">
        <v>3226</v>
      </c>
      <c r="G2974" t="s">
        <v>3066</v>
      </c>
      <c r="H2974" t="s">
        <v>3206</v>
      </c>
      <c r="I2974" t="s">
        <v>1709</v>
      </c>
      <c r="J2974" s="99">
        <v>0.57483294019999998</v>
      </c>
      <c r="K2974" t="s">
        <v>3236</v>
      </c>
      <c r="L2974" t="e">
        <v>#N/A</v>
      </c>
      <c r="M2974" t="e">
        <f t="shared" si="46"/>
        <v>#N/A</v>
      </c>
    </row>
    <row r="2975" spans="1:13" x14ac:dyDescent="0.25">
      <c r="A2975">
        <v>1</v>
      </c>
      <c r="B2975" t="s">
        <v>3151</v>
      </c>
      <c r="C2975" t="s">
        <v>3203</v>
      </c>
      <c r="D2975" t="s">
        <v>3237</v>
      </c>
      <c r="G2975" t="s">
        <v>3238</v>
      </c>
      <c r="H2975" t="s">
        <v>3239</v>
      </c>
      <c r="I2975" t="s">
        <v>1705</v>
      </c>
      <c r="J2975" s="99">
        <v>4.8368178569999998</v>
      </c>
      <c r="K2975" t="s">
        <v>3240</v>
      </c>
      <c r="L2975" t="e">
        <v>#N/A</v>
      </c>
      <c r="M2975" t="e">
        <f t="shared" si="46"/>
        <v>#N/A</v>
      </c>
    </row>
    <row r="2976" spans="1:13" x14ac:dyDescent="0.25">
      <c r="A2976">
        <v>1</v>
      </c>
      <c r="B2976" t="s">
        <v>3151</v>
      </c>
      <c r="C2976" t="s">
        <v>3203</v>
      </c>
      <c r="D2976" t="s">
        <v>3237</v>
      </c>
      <c r="G2976" t="s">
        <v>3238</v>
      </c>
      <c r="H2976" t="s">
        <v>3239</v>
      </c>
      <c r="I2976" t="s">
        <v>1707</v>
      </c>
      <c r="J2976" s="99">
        <v>0</v>
      </c>
      <c r="K2976" t="s">
        <v>3240</v>
      </c>
      <c r="L2976" t="e">
        <v>#N/A</v>
      </c>
      <c r="M2976" t="e">
        <f t="shared" si="46"/>
        <v>#N/A</v>
      </c>
    </row>
    <row r="2977" spans="1:13" x14ac:dyDescent="0.25">
      <c r="A2977">
        <v>1</v>
      </c>
      <c r="B2977" t="s">
        <v>3151</v>
      </c>
      <c r="C2977" t="s">
        <v>3203</v>
      </c>
      <c r="D2977" t="s">
        <v>3237</v>
      </c>
      <c r="G2977" t="s">
        <v>3238</v>
      </c>
      <c r="H2977" t="s">
        <v>3239</v>
      </c>
      <c r="I2977" t="s">
        <v>1708</v>
      </c>
      <c r="J2977" s="99">
        <v>0</v>
      </c>
      <c r="K2977" t="s">
        <v>3240</v>
      </c>
      <c r="L2977" t="e">
        <v>#N/A</v>
      </c>
      <c r="M2977" t="e">
        <f t="shared" si="46"/>
        <v>#N/A</v>
      </c>
    </row>
    <row r="2978" spans="1:13" x14ac:dyDescent="0.25">
      <c r="A2978">
        <v>1</v>
      </c>
      <c r="B2978" t="s">
        <v>3151</v>
      </c>
      <c r="C2978" t="s">
        <v>3203</v>
      </c>
      <c r="D2978" t="s">
        <v>3237</v>
      </c>
      <c r="G2978" t="s">
        <v>3238</v>
      </c>
      <c r="H2978" t="s">
        <v>3239</v>
      </c>
      <c r="I2978" t="s">
        <v>1709</v>
      </c>
      <c r="J2978" s="99">
        <v>4.8368178569999998</v>
      </c>
      <c r="K2978" t="s">
        <v>3240</v>
      </c>
      <c r="L2978" t="e">
        <v>#N/A</v>
      </c>
      <c r="M2978" t="e">
        <f t="shared" si="46"/>
        <v>#N/A</v>
      </c>
    </row>
    <row r="2979" spans="1:13" x14ac:dyDescent="0.25">
      <c r="A2979">
        <v>1</v>
      </c>
      <c r="B2979" t="s">
        <v>3151</v>
      </c>
      <c r="C2979" t="s">
        <v>3203</v>
      </c>
      <c r="D2979" t="s">
        <v>3237</v>
      </c>
      <c r="G2979" t="s">
        <v>3241</v>
      </c>
      <c r="H2979" t="s">
        <v>3239</v>
      </c>
      <c r="I2979" t="s">
        <v>1705</v>
      </c>
      <c r="J2979" s="99">
        <v>4.7236636130000003</v>
      </c>
      <c r="K2979" t="s">
        <v>3242</v>
      </c>
      <c r="L2979" t="e">
        <v>#N/A</v>
      </c>
      <c r="M2979" t="e">
        <f t="shared" si="46"/>
        <v>#N/A</v>
      </c>
    </row>
    <row r="2980" spans="1:13" x14ac:dyDescent="0.25">
      <c r="A2980">
        <v>1</v>
      </c>
      <c r="B2980" t="s">
        <v>3151</v>
      </c>
      <c r="C2980" t="s">
        <v>3203</v>
      </c>
      <c r="D2980" t="s">
        <v>3237</v>
      </c>
      <c r="G2980" t="s">
        <v>3241</v>
      </c>
      <c r="H2980" t="s">
        <v>3239</v>
      </c>
      <c r="I2980" t="s">
        <v>1707</v>
      </c>
      <c r="J2980" s="99">
        <v>1.594202898</v>
      </c>
      <c r="K2980" t="s">
        <v>3242</v>
      </c>
      <c r="L2980" t="e">
        <v>#N/A</v>
      </c>
      <c r="M2980" t="e">
        <f t="shared" si="46"/>
        <v>#N/A</v>
      </c>
    </row>
    <row r="2981" spans="1:13" x14ac:dyDescent="0.25">
      <c r="A2981">
        <v>1</v>
      </c>
      <c r="B2981" t="s">
        <v>3151</v>
      </c>
      <c r="C2981" t="s">
        <v>3203</v>
      </c>
      <c r="D2981" t="s">
        <v>3237</v>
      </c>
      <c r="G2981" t="s">
        <v>3241</v>
      </c>
      <c r="H2981" t="s">
        <v>3239</v>
      </c>
      <c r="I2981" t="s">
        <v>1708</v>
      </c>
      <c r="J2981" s="99">
        <v>0</v>
      </c>
      <c r="K2981" t="s">
        <v>3242</v>
      </c>
      <c r="L2981" t="e">
        <v>#N/A</v>
      </c>
      <c r="M2981" t="e">
        <f t="shared" si="46"/>
        <v>#N/A</v>
      </c>
    </row>
    <row r="2982" spans="1:13" x14ac:dyDescent="0.25">
      <c r="A2982">
        <v>1</v>
      </c>
      <c r="B2982" t="s">
        <v>3151</v>
      </c>
      <c r="C2982" t="s">
        <v>3203</v>
      </c>
      <c r="D2982" t="s">
        <v>3237</v>
      </c>
      <c r="G2982" t="s">
        <v>3241</v>
      </c>
      <c r="H2982" t="s">
        <v>3239</v>
      </c>
      <c r="I2982" t="s">
        <v>1709</v>
      </c>
      <c r="J2982" s="99">
        <v>3.1294607139999999</v>
      </c>
      <c r="K2982" t="s">
        <v>3242</v>
      </c>
      <c r="L2982" t="e">
        <v>#N/A</v>
      </c>
      <c r="M2982" t="e">
        <f t="shared" si="46"/>
        <v>#N/A</v>
      </c>
    </row>
    <row r="2983" spans="1:13" x14ac:dyDescent="0.25">
      <c r="A2983">
        <v>1</v>
      </c>
      <c r="B2983" t="s">
        <v>3151</v>
      </c>
      <c r="C2983" t="s">
        <v>3203</v>
      </c>
      <c r="D2983" t="s">
        <v>3237</v>
      </c>
      <c r="G2983" t="s">
        <v>3243</v>
      </c>
      <c r="H2983" t="s">
        <v>3239</v>
      </c>
      <c r="I2983" t="s">
        <v>1705</v>
      </c>
      <c r="J2983" s="99">
        <v>4.5362707560000004</v>
      </c>
      <c r="K2983" t="s">
        <v>3244</v>
      </c>
      <c r="L2983" t="e">
        <v>#N/A</v>
      </c>
      <c r="M2983" t="e">
        <f t="shared" si="46"/>
        <v>#N/A</v>
      </c>
    </row>
    <row r="2984" spans="1:13" x14ac:dyDescent="0.25">
      <c r="A2984">
        <v>1</v>
      </c>
      <c r="B2984" t="s">
        <v>3151</v>
      </c>
      <c r="C2984" t="s">
        <v>3203</v>
      </c>
      <c r="D2984" t="s">
        <v>3237</v>
      </c>
      <c r="G2984" t="s">
        <v>3243</v>
      </c>
      <c r="H2984" t="s">
        <v>3239</v>
      </c>
      <c r="I2984" t="s">
        <v>1707</v>
      </c>
      <c r="J2984" s="99">
        <v>1.594202898</v>
      </c>
      <c r="K2984" t="s">
        <v>3244</v>
      </c>
      <c r="L2984" t="e">
        <v>#N/A</v>
      </c>
      <c r="M2984" t="e">
        <f t="shared" si="46"/>
        <v>#N/A</v>
      </c>
    </row>
    <row r="2985" spans="1:13" x14ac:dyDescent="0.25">
      <c r="A2985">
        <v>1</v>
      </c>
      <c r="B2985" t="s">
        <v>3151</v>
      </c>
      <c r="C2985" t="s">
        <v>3203</v>
      </c>
      <c r="D2985" t="s">
        <v>3237</v>
      </c>
      <c r="G2985" t="s">
        <v>3243</v>
      </c>
      <c r="H2985" t="s">
        <v>3239</v>
      </c>
      <c r="I2985" t="s">
        <v>1708</v>
      </c>
      <c r="J2985" s="99">
        <v>0</v>
      </c>
      <c r="K2985" t="s">
        <v>3244</v>
      </c>
      <c r="L2985" t="e">
        <v>#N/A</v>
      </c>
      <c r="M2985" t="e">
        <f t="shared" si="46"/>
        <v>#N/A</v>
      </c>
    </row>
    <row r="2986" spans="1:13" x14ac:dyDescent="0.25">
      <c r="A2986">
        <v>1</v>
      </c>
      <c r="B2986" t="s">
        <v>3151</v>
      </c>
      <c r="C2986" t="s">
        <v>3203</v>
      </c>
      <c r="D2986" t="s">
        <v>3237</v>
      </c>
      <c r="G2986" t="s">
        <v>3243</v>
      </c>
      <c r="H2986" t="s">
        <v>3239</v>
      </c>
      <c r="I2986" t="s">
        <v>1709</v>
      </c>
      <c r="J2986" s="99">
        <v>2.9420678570000001</v>
      </c>
      <c r="K2986" t="s">
        <v>3244</v>
      </c>
      <c r="L2986" t="e">
        <v>#N/A</v>
      </c>
      <c r="M2986" t="e">
        <f t="shared" si="46"/>
        <v>#N/A</v>
      </c>
    </row>
    <row r="2987" spans="1:13" x14ac:dyDescent="0.25">
      <c r="A2987">
        <v>1</v>
      </c>
      <c r="B2987" t="s">
        <v>3151</v>
      </c>
      <c r="C2987" t="s">
        <v>3203</v>
      </c>
      <c r="D2987" t="s">
        <v>3237</v>
      </c>
      <c r="G2987" t="s">
        <v>3245</v>
      </c>
      <c r="H2987" t="s">
        <v>225</v>
      </c>
      <c r="I2987" t="s">
        <v>1705</v>
      </c>
      <c r="J2987" s="99">
        <v>0.36080000000000001</v>
      </c>
      <c r="K2987" t="s">
        <v>3246</v>
      </c>
      <c r="L2987" t="e">
        <v>#N/A</v>
      </c>
      <c r="M2987" t="e">
        <f t="shared" si="46"/>
        <v>#N/A</v>
      </c>
    </row>
    <row r="2988" spans="1:13" x14ac:dyDescent="0.25">
      <c r="A2988">
        <v>1</v>
      </c>
      <c r="B2988" t="s">
        <v>3151</v>
      </c>
      <c r="C2988" t="s">
        <v>3203</v>
      </c>
      <c r="D2988" t="s">
        <v>3237</v>
      </c>
      <c r="G2988" t="s">
        <v>3245</v>
      </c>
      <c r="H2988" t="s">
        <v>225</v>
      </c>
      <c r="I2988" t="s">
        <v>1707</v>
      </c>
      <c r="J2988" s="99">
        <v>0.36080000000000001</v>
      </c>
      <c r="K2988" t="s">
        <v>3246</v>
      </c>
      <c r="L2988" t="e">
        <v>#N/A</v>
      </c>
      <c r="M2988" t="e">
        <f t="shared" si="46"/>
        <v>#N/A</v>
      </c>
    </row>
    <row r="2989" spans="1:13" x14ac:dyDescent="0.25">
      <c r="A2989">
        <v>1</v>
      </c>
      <c r="B2989" t="s">
        <v>3151</v>
      </c>
      <c r="C2989" t="s">
        <v>3203</v>
      </c>
      <c r="D2989" t="s">
        <v>3237</v>
      </c>
      <c r="G2989" t="s">
        <v>3245</v>
      </c>
      <c r="H2989" t="s">
        <v>225</v>
      </c>
      <c r="I2989" t="s">
        <v>1708</v>
      </c>
      <c r="J2989" s="99">
        <v>0</v>
      </c>
      <c r="K2989" t="s">
        <v>3246</v>
      </c>
      <c r="L2989" t="e">
        <v>#N/A</v>
      </c>
      <c r="M2989" t="e">
        <f t="shared" si="46"/>
        <v>#N/A</v>
      </c>
    </row>
    <row r="2990" spans="1:13" x14ac:dyDescent="0.25">
      <c r="A2990">
        <v>1</v>
      </c>
      <c r="B2990" t="s">
        <v>3151</v>
      </c>
      <c r="C2990" t="s">
        <v>3203</v>
      </c>
      <c r="D2990" t="s">
        <v>3237</v>
      </c>
      <c r="G2990" t="s">
        <v>3245</v>
      </c>
      <c r="H2990" t="s">
        <v>225</v>
      </c>
      <c r="I2990" t="s">
        <v>1709</v>
      </c>
      <c r="J2990" s="99">
        <v>0</v>
      </c>
      <c r="K2990" t="s">
        <v>3246</v>
      </c>
      <c r="L2990" t="e">
        <v>#N/A</v>
      </c>
      <c r="M2990" t="e">
        <f t="shared" si="46"/>
        <v>#N/A</v>
      </c>
    </row>
    <row r="2991" spans="1:13" x14ac:dyDescent="0.25">
      <c r="A2991">
        <v>1</v>
      </c>
      <c r="B2991" t="s">
        <v>3151</v>
      </c>
      <c r="C2991" t="s">
        <v>3203</v>
      </c>
      <c r="D2991" t="s">
        <v>3237</v>
      </c>
      <c r="G2991" t="s">
        <v>3247</v>
      </c>
      <c r="H2991" t="s">
        <v>225</v>
      </c>
      <c r="I2991" t="s">
        <v>1705</v>
      </c>
      <c r="J2991" s="99">
        <v>0.47666666670000002</v>
      </c>
      <c r="K2991" t="s">
        <v>3248</v>
      </c>
      <c r="L2991" t="e">
        <v>#N/A</v>
      </c>
      <c r="M2991" t="e">
        <f t="shared" si="46"/>
        <v>#N/A</v>
      </c>
    </row>
    <row r="2992" spans="1:13" x14ac:dyDescent="0.25">
      <c r="A2992">
        <v>1</v>
      </c>
      <c r="B2992" t="s">
        <v>3151</v>
      </c>
      <c r="C2992" t="s">
        <v>3203</v>
      </c>
      <c r="D2992" t="s">
        <v>3237</v>
      </c>
      <c r="G2992" t="s">
        <v>3247</v>
      </c>
      <c r="H2992" t="s">
        <v>225</v>
      </c>
      <c r="I2992" t="s">
        <v>1707</v>
      </c>
      <c r="J2992" s="99">
        <v>0.47666666670000002</v>
      </c>
      <c r="K2992" t="s">
        <v>3248</v>
      </c>
      <c r="L2992" t="e">
        <v>#N/A</v>
      </c>
      <c r="M2992" t="e">
        <f t="shared" si="46"/>
        <v>#N/A</v>
      </c>
    </row>
    <row r="2993" spans="1:13" x14ac:dyDescent="0.25">
      <c r="A2993">
        <v>1</v>
      </c>
      <c r="B2993" t="s">
        <v>3151</v>
      </c>
      <c r="C2993" t="s">
        <v>3203</v>
      </c>
      <c r="D2993" t="s">
        <v>3237</v>
      </c>
      <c r="G2993" t="s">
        <v>3247</v>
      </c>
      <c r="H2993" t="s">
        <v>225</v>
      </c>
      <c r="I2993" t="s">
        <v>1708</v>
      </c>
      <c r="J2993" s="99">
        <v>0</v>
      </c>
      <c r="K2993" t="s">
        <v>3248</v>
      </c>
      <c r="L2993" t="e">
        <v>#N/A</v>
      </c>
      <c r="M2993" t="e">
        <f t="shared" si="46"/>
        <v>#N/A</v>
      </c>
    </row>
    <row r="2994" spans="1:13" x14ac:dyDescent="0.25">
      <c r="A2994">
        <v>1</v>
      </c>
      <c r="B2994" t="s">
        <v>3151</v>
      </c>
      <c r="C2994" t="s">
        <v>3203</v>
      </c>
      <c r="D2994" t="s">
        <v>3237</v>
      </c>
      <c r="G2994" t="s">
        <v>3247</v>
      </c>
      <c r="H2994" t="s">
        <v>225</v>
      </c>
      <c r="I2994" t="s">
        <v>1709</v>
      </c>
      <c r="J2994" s="99">
        <v>0</v>
      </c>
      <c r="K2994" t="s">
        <v>3248</v>
      </c>
      <c r="L2994" t="e">
        <v>#N/A</v>
      </c>
      <c r="M2994" t="e">
        <f t="shared" si="46"/>
        <v>#N/A</v>
      </c>
    </row>
    <row r="2995" spans="1:13" x14ac:dyDescent="0.25">
      <c r="A2995">
        <v>1</v>
      </c>
      <c r="B2995" t="s">
        <v>3151</v>
      </c>
      <c r="C2995" t="s">
        <v>3203</v>
      </c>
      <c r="D2995" t="s">
        <v>3249</v>
      </c>
      <c r="G2995" t="s">
        <v>3205</v>
      </c>
      <c r="H2995" t="s">
        <v>3206</v>
      </c>
      <c r="I2995" t="s">
        <v>1705</v>
      </c>
      <c r="J2995" s="99">
        <v>413.19634930000001</v>
      </c>
      <c r="K2995" t="s">
        <v>3250</v>
      </c>
      <c r="L2995" t="e">
        <v>#N/A</v>
      </c>
      <c r="M2995" t="e">
        <f t="shared" si="46"/>
        <v>#N/A</v>
      </c>
    </row>
    <row r="2996" spans="1:13" x14ac:dyDescent="0.25">
      <c r="A2996">
        <v>1</v>
      </c>
      <c r="B2996" t="s">
        <v>3151</v>
      </c>
      <c r="C2996" t="s">
        <v>3203</v>
      </c>
      <c r="D2996" t="s">
        <v>3249</v>
      </c>
      <c r="G2996" t="s">
        <v>3205</v>
      </c>
      <c r="H2996" t="s">
        <v>3206</v>
      </c>
      <c r="I2996" t="s">
        <v>1707</v>
      </c>
      <c r="J2996" s="99">
        <v>0</v>
      </c>
      <c r="K2996" t="s">
        <v>3250</v>
      </c>
      <c r="L2996" t="e">
        <v>#N/A</v>
      </c>
      <c r="M2996" t="e">
        <f t="shared" si="46"/>
        <v>#N/A</v>
      </c>
    </row>
    <row r="2997" spans="1:13" x14ac:dyDescent="0.25">
      <c r="A2997">
        <v>1</v>
      </c>
      <c r="B2997" t="s">
        <v>3151</v>
      </c>
      <c r="C2997" t="s">
        <v>3203</v>
      </c>
      <c r="D2997" t="s">
        <v>3249</v>
      </c>
      <c r="G2997" t="s">
        <v>3205</v>
      </c>
      <c r="H2997" t="s">
        <v>3206</v>
      </c>
      <c r="I2997" t="s">
        <v>1708</v>
      </c>
      <c r="J2997" s="99">
        <v>0</v>
      </c>
      <c r="K2997" t="s">
        <v>3250</v>
      </c>
      <c r="L2997" t="e">
        <v>#N/A</v>
      </c>
      <c r="M2997" t="e">
        <f t="shared" si="46"/>
        <v>#N/A</v>
      </c>
    </row>
    <row r="2998" spans="1:13" x14ac:dyDescent="0.25">
      <c r="A2998">
        <v>1</v>
      </c>
      <c r="B2998" t="s">
        <v>3151</v>
      </c>
      <c r="C2998" t="s">
        <v>3203</v>
      </c>
      <c r="D2998" t="s">
        <v>3249</v>
      </c>
      <c r="G2998" t="s">
        <v>3205</v>
      </c>
      <c r="H2998" t="s">
        <v>3206</v>
      </c>
      <c r="I2998" t="s">
        <v>1709</v>
      </c>
      <c r="J2998" s="99">
        <v>413.19634930000001</v>
      </c>
      <c r="K2998" t="s">
        <v>3250</v>
      </c>
      <c r="L2998" t="e">
        <v>#N/A</v>
      </c>
      <c r="M2998" t="e">
        <f t="shared" si="46"/>
        <v>#N/A</v>
      </c>
    </row>
    <row r="2999" spans="1:13" x14ac:dyDescent="0.25">
      <c r="A2999">
        <v>1</v>
      </c>
      <c r="B2999" t="s">
        <v>3151</v>
      </c>
      <c r="C2999" t="s">
        <v>3203</v>
      </c>
      <c r="D2999" t="s">
        <v>3249</v>
      </c>
      <c r="G2999" t="s">
        <v>3208</v>
      </c>
      <c r="H2999" t="s">
        <v>3206</v>
      </c>
      <c r="I2999" t="s">
        <v>1705</v>
      </c>
      <c r="J2999" s="99">
        <v>260.43388909999999</v>
      </c>
      <c r="K2999" t="s">
        <v>3251</v>
      </c>
      <c r="L2999" t="e">
        <v>#N/A</v>
      </c>
      <c r="M2999" t="e">
        <f t="shared" si="46"/>
        <v>#N/A</v>
      </c>
    </row>
    <row r="3000" spans="1:13" x14ac:dyDescent="0.25">
      <c r="A3000">
        <v>1</v>
      </c>
      <c r="B3000" t="s">
        <v>3151</v>
      </c>
      <c r="C3000" t="s">
        <v>3203</v>
      </c>
      <c r="D3000" t="s">
        <v>3249</v>
      </c>
      <c r="G3000" t="s">
        <v>3208</v>
      </c>
      <c r="H3000" t="s">
        <v>3206</v>
      </c>
      <c r="I3000" t="s">
        <v>1707</v>
      </c>
      <c r="J3000" s="99">
        <v>0</v>
      </c>
      <c r="K3000" t="s">
        <v>3251</v>
      </c>
      <c r="L3000" t="e">
        <v>#N/A</v>
      </c>
      <c r="M3000" t="e">
        <f t="shared" si="46"/>
        <v>#N/A</v>
      </c>
    </row>
    <row r="3001" spans="1:13" x14ac:dyDescent="0.25">
      <c r="A3001">
        <v>1</v>
      </c>
      <c r="B3001" t="s">
        <v>3151</v>
      </c>
      <c r="C3001" t="s">
        <v>3203</v>
      </c>
      <c r="D3001" t="s">
        <v>3249</v>
      </c>
      <c r="G3001" t="s">
        <v>3208</v>
      </c>
      <c r="H3001" t="s">
        <v>3206</v>
      </c>
      <c r="I3001" t="s">
        <v>1708</v>
      </c>
      <c r="J3001" s="99">
        <v>0</v>
      </c>
      <c r="K3001" t="s">
        <v>3251</v>
      </c>
      <c r="L3001" t="e">
        <v>#N/A</v>
      </c>
      <c r="M3001" t="e">
        <f t="shared" si="46"/>
        <v>#N/A</v>
      </c>
    </row>
    <row r="3002" spans="1:13" x14ac:dyDescent="0.25">
      <c r="A3002">
        <v>1</v>
      </c>
      <c r="B3002" t="s">
        <v>3151</v>
      </c>
      <c r="C3002" t="s">
        <v>3203</v>
      </c>
      <c r="D3002" t="s">
        <v>3249</v>
      </c>
      <c r="G3002" t="s">
        <v>3208</v>
      </c>
      <c r="H3002" t="s">
        <v>3206</v>
      </c>
      <c r="I3002" t="s">
        <v>1709</v>
      </c>
      <c r="J3002" s="99">
        <v>260.43388909999999</v>
      </c>
      <c r="K3002" t="s">
        <v>3251</v>
      </c>
      <c r="L3002" t="e">
        <v>#N/A</v>
      </c>
      <c r="M3002" t="e">
        <f t="shared" si="46"/>
        <v>#N/A</v>
      </c>
    </row>
    <row r="3003" spans="1:13" x14ac:dyDescent="0.25">
      <c r="A3003">
        <v>1</v>
      </c>
      <c r="B3003" t="s">
        <v>3151</v>
      </c>
      <c r="C3003" t="s">
        <v>3203</v>
      </c>
      <c r="D3003" t="s">
        <v>3249</v>
      </c>
      <c r="G3003" t="s">
        <v>3210</v>
      </c>
      <c r="H3003" t="s">
        <v>3206</v>
      </c>
      <c r="I3003" t="s">
        <v>1705</v>
      </c>
      <c r="J3003" s="99">
        <v>29.003776819999999</v>
      </c>
      <c r="K3003" t="s">
        <v>3252</v>
      </c>
      <c r="L3003" t="e">
        <v>#N/A</v>
      </c>
      <c r="M3003" t="e">
        <f t="shared" si="46"/>
        <v>#N/A</v>
      </c>
    </row>
    <row r="3004" spans="1:13" x14ac:dyDescent="0.25">
      <c r="A3004">
        <v>1</v>
      </c>
      <c r="B3004" t="s">
        <v>3151</v>
      </c>
      <c r="C3004" t="s">
        <v>3203</v>
      </c>
      <c r="D3004" t="s">
        <v>3249</v>
      </c>
      <c r="G3004" t="s">
        <v>3210</v>
      </c>
      <c r="H3004" t="s">
        <v>3206</v>
      </c>
      <c r="I3004" t="s">
        <v>1707</v>
      </c>
      <c r="J3004" s="99">
        <v>0</v>
      </c>
      <c r="K3004" t="s">
        <v>3252</v>
      </c>
      <c r="L3004" t="e">
        <v>#N/A</v>
      </c>
      <c r="M3004" t="e">
        <f t="shared" si="46"/>
        <v>#N/A</v>
      </c>
    </row>
    <row r="3005" spans="1:13" x14ac:dyDescent="0.25">
      <c r="A3005">
        <v>1</v>
      </c>
      <c r="B3005" t="s">
        <v>3151</v>
      </c>
      <c r="C3005" t="s">
        <v>3203</v>
      </c>
      <c r="D3005" t="s">
        <v>3249</v>
      </c>
      <c r="G3005" t="s">
        <v>3210</v>
      </c>
      <c r="H3005" t="s">
        <v>3206</v>
      </c>
      <c r="I3005" t="s">
        <v>1708</v>
      </c>
      <c r="J3005" s="99">
        <v>0</v>
      </c>
      <c r="K3005" t="s">
        <v>3252</v>
      </c>
      <c r="L3005" t="e">
        <v>#N/A</v>
      </c>
      <c r="M3005" t="e">
        <f t="shared" si="46"/>
        <v>#N/A</v>
      </c>
    </row>
    <row r="3006" spans="1:13" x14ac:dyDescent="0.25">
      <c r="A3006">
        <v>1</v>
      </c>
      <c r="B3006" t="s">
        <v>3151</v>
      </c>
      <c r="C3006" t="s">
        <v>3203</v>
      </c>
      <c r="D3006" t="s">
        <v>3249</v>
      </c>
      <c r="G3006" t="s">
        <v>3210</v>
      </c>
      <c r="H3006" t="s">
        <v>3206</v>
      </c>
      <c r="I3006" t="s">
        <v>1709</v>
      </c>
      <c r="J3006" s="99">
        <v>29.003776819999999</v>
      </c>
      <c r="K3006" t="s">
        <v>3252</v>
      </c>
      <c r="L3006" t="e">
        <v>#N/A</v>
      </c>
      <c r="M3006" t="e">
        <f t="shared" si="46"/>
        <v>#N/A</v>
      </c>
    </row>
    <row r="3007" spans="1:13" x14ac:dyDescent="0.25">
      <c r="A3007">
        <v>1</v>
      </c>
      <c r="B3007" t="s">
        <v>3151</v>
      </c>
      <c r="C3007" t="s">
        <v>3203</v>
      </c>
      <c r="D3007" t="s">
        <v>3249</v>
      </c>
      <c r="G3007" t="s">
        <v>3212</v>
      </c>
      <c r="H3007" t="s">
        <v>3206</v>
      </c>
      <c r="I3007" t="s">
        <v>1705</v>
      </c>
      <c r="J3007" s="99">
        <v>63.360530959999998</v>
      </c>
      <c r="K3007" t="s">
        <v>3253</v>
      </c>
      <c r="L3007" t="e">
        <v>#N/A</v>
      </c>
      <c r="M3007" t="e">
        <f t="shared" si="46"/>
        <v>#N/A</v>
      </c>
    </row>
    <row r="3008" spans="1:13" x14ac:dyDescent="0.25">
      <c r="A3008">
        <v>1</v>
      </c>
      <c r="B3008" t="s">
        <v>3151</v>
      </c>
      <c r="C3008" t="s">
        <v>3203</v>
      </c>
      <c r="D3008" t="s">
        <v>3249</v>
      </c>
      <c r="G3008" t="s">
        <v>3212</v>
      </c>
      <c r="H3008" t="s">
        <v>3206</v>
      </c>
      <c r="I3008" t="s">
        <v>1707</v>
      </c>
      <c r="J3008" s="99">
        <v>0</v>
      </c>
      <c r="K3008" t="s">
        <v>3253</v>
      </c>
      <c r="L3008" t="e">
        <v>#N/A</v>
      </c>
      <c r="M3008" t="e">
        <f t="shared" si="46"/>
        <v>#N/A</v>
      </c>
    </row>
    <row r="3009" spans="1:13" x14ac:dyDescent="0.25">
      <c r="A3009">
        <v>1</v>
      </c>
      <c r="B3009" t="s">
        <v>3151</v>
      </c>
      <c r="C3009" t="s">
        <v>3203</v>
      </c>
      <c r="D3009" t="s">
        <v>3249</v>
      </c>
      <c r="G3009" t="s">
        <v>3212</v>
      </c>
      <c r="H3009" t="s">
        <v>3206</v>
      </c>
      <c r="I3009" t="s">
        <v>1708</v>
      </c>
      <c r="J3009" s="99">
        <v>0</v>
      </c>
      <c r="K3009" t="s">
        <v>3253</v>
      </c>
      <c r="L3009" t="e">
        <v>#N/A</v>
      </c>
      <c r="M3009" t="e">
        <f t="shared" si="46"/>
        <v>#N/A</v>
      </c>
    </row>
    <row r="3010" spans="1:13" x14ac:dyDescent="0.25">
      <c r="A3010">
        <v>1</v>
      </c>
      <c r="B3010" t="s">
        <v>3151</v>
      </c>
      <c r="C3010" t="s">
        <v>3203</v>
      </c>
      <c r="D3010" t="s">
        <v>3249</v>
      </c>
      <c r="G3010" t="s">
        <v>3212</v>
      </c>
      <c r="H3010" t="s">
        <v>3206</v>
      </c>
      <c r="I3010" t="s">
        <v>1709</v>
      </c>
      <c r="J3010" s="99">
        <v>63.360530959999998</v>
      </c>
      <c r="K3010" t="s">
        <v>3253</v>
      </c>
      <c r="L3010" t="e">
        <v>#N/A</v>
      </c>
      <c r="M3010" t="e">
        <f t="shared" si="46"/>
        <v>#N/A</v>
      </c>
    </row>
    <row r="3011" spans="1:13" x14ac:dyDescent="0.25">
      <c r="A3011">
        <v>1</v>
      </c>
      <c r="B3011" t="s">
        <v>3151</v>
      </c>
      <c r="C3011" t="s">
        <v>3203</v>
      </c>
      <c r="D3011" t="s">
        <v>3249</v>
      </c>
      <c r="G3011" t="s">
        <v>3214</v>
      </c>
      <c r="H3011" t="s">
        <v>3206</v>
      </c>
      <c r="I3011" t="s">
        <v>1705</v>
      </c>
      <c r="J3011" s="99">
        <v>26.935096139999999</v>
      </c>
      <c r="K3011" t="s">
        <v>3254</v>
      </c>
      <c r="L3011" t="e">
        <v>#N/A</v>
      </c>
      <c r="M3011" t="e">
        <f t="shared" ref="M3011:M3034" si="47">I3011&amp;L3011</f>
        <v>#N/A</v>
      </c>
    </row>
    <row r="3012" spans="1:13" x14ac:dyDescent="0.25">
      <c r="A3012">
        <v>1</v>
      </c>
      <c r="B3012" t="s">
        <v>3151</v>
      </c>
      <c r="C3012" t="s">
        <v>3203</v>
      </c>
      <c r="D3012" t="s">
        <v>3249</v>
      </c>
      <c r="G3012" t="s">
        <v>3214</v>
      </c>
      <c r="H3012" t="s">
        <v>3206</v>
      </c>
      <c r="I3012" t="s">
        <v>1707</v>
      </c>
      <c r="J3012" s="99">
        <v>0</v>
      </c>
      <c r="K3012" t="s">
        <v>3254</v>
      </c>
      <c r="L3012" t="e">
        <v>#N/A</v>
      </c>
      <c r="M3012" t="e">
        <f t="shared" si="47"/>
        <v>#N/A</v>
      </c>
    </row>
    <row r="3013" spans="1:13" x14ac:dyDescent="0.25">
      <c r="A3013">
        <v>1</v>
      </c>
      <c r="B3013" t="s">
        <v>3151</v>
      </c>
      <c r="C3013" t="s">
        <v>3203</v>
      </c>
      <c r="D3013" t="s">
        <v>3249</v>
      </c>
      <c r="G3013" t="s">
        <v>3214</v>
      </c>
      <c r="H3013" t="s">
        <v>3206</v>
      </c>
      <c r="I3013" t="s">
        <v>1708</v>
      </c>
      <c r="J3013" s="99">
        <v>0</v>
      </c>
      <c r="K3013" t="s">
        <v>3254</v>
      </c>
      <c r="L3013" t="e">
        <v>#N/A</v>
      </c>
      <c r="M3013" t="e">
        <f t="shared" si="47"/>
        <v>#N/A</v>
      </c>
    </row>
    <row r="3014" spans="1:13" x14ac:dyDescent="0.25">
      <c r="A3014">
        <v>1</v>
      </c>
      <c r="B3014" t="s">
        <v>3151</v>
      </c>
      <c r="C3014" t="s">
        <v>3203</v>
      </c>
      <c r="D3014" t="s">
        <v>3249</v>
      </c>
      <c r="G3014" t="s">
        <v>3214</v>
      </c>
      <c r="H3014" t="s">
        <v>3206</v>
      </c>
      <c r="I3014" t="s">
        <v>1709</v>
      </c>
      <c r="J3014" s="99">
        <v>26.935096139999999</v>
      </c>
      <c r="K3014" t="s">
        <v>3254</v>
      </c>
      <c r="L3014" t="e">
        <v>#N/A</v>
      </c>
      <c r="M3014" t="e">
        <f t="shared" si="47"/>
        <v>#N/A</v>
      </c>
    </row>
    <row r="3015" spans="1:13" x14ac:dyDescent="0.25">
      <c r="A3015">
        <v>1</v>
      </c>
      <c r="B3015" t="s">
        <v>3151</v>
      </c>
      <c r="C3015" t="s">
        <v>3203</v>
      </c>
      <c r="D3015" t="s">
        <v>3249</v>
      </c>
      <c r="G3015" t="s">
        <v>3216</v>
      </c>
      <c r="H3015" t="s">
        <v>3206</v>
      </c>
      <c r="I3015" t="s">
        <v>1705</v>
      </c>
      <c r="J3015" s="99">
        <v>61.500801500000001</v>
      </c>
      <c r="K3015" t="s">
        <v>3255</v>
      </c>
      <c r="L3015" t="e">
        <v>#N/A</v>
      </c>
      <c r="M3015" t="e">
        <f t="shared" si="47"/>
        <v>#N/A</v>
      </c>
    </row>
    <row r="3016" spans="1:13" x14ac:dyDescent="0.25">
      <c r="A3016">
        <v>1</v>
      </c>
      <c r="B3016" t="s">
        <v>3151</v>
      </c>
      <c r="C3016" t="s">
        <v>3203</v>
      </c>
      <c r="D3016" t="s">
        <v>3249</v>
      </c>
      <c r="G3016" t="s">
        <v>3216</v>
      </c>
      <c r="H3016" t="s">
        <v>3206</v>
      </c>
      <c r="I3016" t="s">
        <v>1707</v>
      </c>
      <c r="J3016" s="99">
        <v>0</v>
      </c>
      <c r="K3016" t="s">
        <v>3255</v>
      </c>
      <c r="L3016" t="e">
        <v>#N/A</v>
      </c>
      <c r="M3016" t="e">
        <f t="shared" si="47"/>
        <v>#N/A</v>
      </c>
    </row>
    <row r="3017" spans="1:13" x14ac:dyDescent="0.25">
      <c r="A3017">
        <v>1</v>
      </c>
      <c r="B3017" t="s">
        <v>3151</v>
      </c>
      <c r="C3017" t="s">
        <v>3203</v>
      </c>
      <c r="D3017" t="s">
        <v>3249</v>
      </c>
      <c r="G3017" t="s">
        <v>3216</v>
      </c>
      <c r="H3017" t="s">
        <v>3206</v>
      </c>
      <c r="I3017" t="s">
        <v>1708</v>
      </c>
      <c r="J3017" s="99">
        <v>0</v>
      </c>
      <c r="K3017" t="s">
        <v>3255</v>
      </c>
      <c r="L3017" t="e">
        <v>#N/A</v>
      </c>
      <c r="M3017" t="e">
        <f t="shared" si="47"/>
        <v>#N/A</v>
      </c>
    </row>
    <row r="3018" spans="1:13" x14ac:dyDescent="0.25">
      <c r="A3018">
        <v>1</v>
      </c>
      <c r="B3018" t="s">
        <v>3151</v>
      </c>
      <c r="C3018" t="s">
        <v>3203</v>
      </c>
      <c r="D3018" t="s">
        <v>3249</v>
      </c>
      <c r="G3018" t="s">
        <v>3216</v>
      </c>
      <c r="H3018" t="s">
        <v>3206</v>
      </c>
      <c r="I3018" t="s">
        <v>1709</v>
      </c>
      <c r="J3018" s="99">
        <v>61.500801500000001</v>
      </c>
      <c r="K3018" t="s">
        <v>3255</v>
      </c>
      <c r="L3018" t="e">
        <v>#N/A</v>
      </c>
      <c r="M3018" t="e">
        <f t="shared" si="47"/>
        <v>#N/A</v>
      </c>
    </row>
    <row r="3019" spans="1:13" x14ac:dyDescent="0.25">
      <c r="A3019">
        <v>1</v>
      </c>
      <c r="B3019" t="s">
        <v>3151</v>
      </c>
      <c r="C3019" t="s">
        <v>3203</v>
      </c>
      <c r="D3019" t="s">
        <v>3249</v>
      </c>
      <c r="G3019" t="s">
        <v>3218</v>
      </c>
      <c r="H3019" t="s">
        <v>3206</v>
      </c>
      <c r="I3019" t="s">
        <v>1705</v>
      </c>
      <c r="J3019" s="99">
        <v>290.92116429999999</v>
      </c>
      <c r="K3019" t="s">
        <v>3256</v>
      </c>
      <c r="L3019" t="e">
        <v>#N/A</v>
      </c>
      <c r="M3019" t="e">
        <f t="shared" si="47"/>
        <v>#N/A</v>
      </c>
    </row>
    <row r="3020" spans="1:13" x14ac:dyDescent="0.25">
      <c r="A3020">
        <v>1</v>
      </c>
      <c r="B3020" t="s">
        <v>3151</v>
      </c>
      <c r="C3020" t="s">
        <v>3203</v>
      </c>
      <c r="D3020" t="s">
        <v>3249</v>
      </c>
      <c r="G3020" t="s">
        <v>3218</v>
      </c>
      <c r="H3020" t="s">
        <v>3206</v>
      </c>
      <c r="I3020" t="s">
        <v>1707</v>
      </c>
      <c r="J3020" s="99">
        <v>0</v>
      </c>
      <c r="K3020" t="s">
        <v>3256</v>
      </c>
      <c r="L3020" t="e">
        <v>#N/A</v>
      </c>
      <c r="M3020" t="e">
        <f t="shared" si="47"/>
        <v>#N/A</v>
      </c>
    </row>
    <row r="3021" spans="1:13" x14ac:dyDescent="0.25">
      <c r="A3021">
        <v>1</v>
      </c>
      <c r="B3021" t="s">
        <v>3151</v>
      </c>
      <c r="C3021" t="s">
        <v>3203</v>
      </c>
      <c r="D3021" t="s">
        <v>3249</v>
      </c>
      <c r="G3021" t="s">
        <v>3218</v>
      </c>
      <c r="H3021" t="s">
        <v>3206</v>
      </c>
      <c r="I3021" t="s">
        <v>1708</v>
      </c>
      <c r="J3021" s="99">
        <v>0</v>
      </c>
      <c r="K3021" t="s">
        <v>3256</v>
      </c>
      <c r="L3021" t="e">
        <v>#N/A</v>
      </c>
      <c r="M3021" t="e">
        <f t="shared" si="47"/>
        <v>#N/A</v>
      </c>
    </row>
    <row r="3022" spans="1:13" x14ac:dyDescent="0.25">
      <c r="A3022">
        <v>1</v>
      </c>
      <c r="B3022" t="s">
        <v>3151</v>
      </c>
      <c r="C3022" t="s">
        <v>3203</v>
      </c>
      <c r="D3022" t="s">
        <v>3249</v>
      </c>
      <c r="G3022" t="s">
        <v>3218</v>
      </c>
      <c r="H3022" t="s">
        <v>3206</v>
      </c>
      <c r="I3022" t="s">
        <v>1709</v>
      </c>
      <c r="J3022" s="99">
        <v>290.92116429999999</v>
      </c>
      <c r="K3022" t="s">
        <v>3256</v>
      </c>
      <c r="L3022" t="e">
        <v>#N/A</v>
      </c>
      <c r="M3022" t="e">
        <f t="shared" si="47"/>
        <v>#N/A</v>
      </c>
    </row>
    <row r="3023" spans="1:13" x14ac:dyDescent="0.25">
      <c r="A3023">
        <v>1</v>
      </c>
      <c r="B3023" t="s">
        <v>3151</v>
      </c>
      <c r="C3023" t="s">
        <v>3203</v>
      </c>
      <c r="D3023" t="s">
        <v>3249</v>
      </c>
      <c r="G3023" t="s">
        <v>3220</v>
      </c>
      <c r="H3023" t="s">
        <v>3206</v>
      </c>
      <c r="I3023" t="s">
        <v>1705</v>
      </c>
      <c r="J3023" s="99">
        <v>61.493723369999998</v>
      </c>
      <c r="K3023" t="s">
        <v>3257</v>
      </c>
      <c r="L3023" t="e">
        <v>#N/A</v>
      </c>
      <c r="M3023" t="e">
        <f t="shared" si="47"/>
        <v>#N/A</v>
      </c>
    </row>
    <row r="3024" spans="1:13" x14ac:dyDescent="0.25">
      <c r="A3024">
        <v>1</v>
      </c>
      <c r="B3024" t="s">
        <v>3151</v>
      </c>
      <c r="C3024" t="s">
        <v>3203</v>
      </c>
      <c r="D3024" t="s">
        <v>3249</v>
      </c>
      <c r="G3024" t="s">
        <v>3220</v>
      </c>
      <c r="H3024" t="s">
        <v>3206</v>
      </c>
      <c r="I3024" t="s">
        <v>1707</v>
      </c>
      <c r="J3024" s="99">
        <v>0</v>
      </c>
      <c r="K3024" t="s">
        <v>3257</v>
      </c>
      <c r="L3024" t="e">
        <v>#N/A</v>
      </c>
      <c r="M3024" t="e">
        <f t="shared" si="47"/>
        <v>#N/A</v>
      </c>
    </row>
    <row r="3025" spans="1:13" x14ac:dyDescent="0.25">
      <c r="A3025">
        <v>1</v>
      </c>
      <c r="B3025" t="s">
        <v>3151</v>
      </c>
      <c r="C3025" t="s">
        <v>3203</v>
      </c>
      <c r="D3025" t="s">
        <v>3249</v>
      </c>
      <c r="G3025" t="s">
        <v>3220</v>
      </c>
      <c r="H3025" t="s">
        <v>3206</v>
      </c>
      <c r="I3025" t="s">
        <v>1708</v>
      </c>
      <c r="J3025" s="99">
        <v>0</v>
      </c>
      <c r="K3025" t="s">
        <v>3257</v>
      </c>
      <c r="L3025" t="e">
        <v>#N/A</v>
      </c>
      <c r="M3025" t="e">
        <f t="shared" si="47"/>
        <v>#N/A</v>
      </c>
    </row>
    <row r="3026" spans="1:13" x14ac:dyDescent="0.25">
      <c r="A3026">
        <v>1</v>
      </c>
      <c r="B3026" t="s">
        <v>3151</v>
      </c>
      <c r="C3026" t="s">
        <v>3203</v>
      </c>
      <c r="D3026" t="s">
        <v>3249</v>
      </c>
      <c r="G3026" t="s">
        <v>3220</v>
      </c>
      <c r="H3026" t="s">
        <v>3206</v>
      </c>
      <c r="I3026" t="s">
        <v>1709</v>
      </c>
      <c r="J3026" s="99">
        <v>61.493723369999998</v>
      </c>
      <c r="K3026" t="s">
        <v>3257</v>
      </c>
      <c r="L3026" t="e">
        <v>#N/A</v>
      </c>
      <c r="M3026" t="e">
        <f t="shared" si="47"/>
        <v>#N/A</v>
      </c>
    </row>
    <row r="3027" spans="1:13" x14ac:dyDescent="0.25">
      <c r="A3027">
        <v>1</v>
      </c>
      <c r="B3027" t="s">
        <v>3151</v>
      </c>
      <c r="C3027" t="s">
        <v>3203</v>
      </c>
      <c r="D3027" t="s">
        <v>3249</v>
      </c>
      <c r="G3027" t="s">
        <v>3222</v>
      </c>
      <c r="H3027" t="s">
        <v>3206</v>
      </c>
      <c r="I3027" t="s">
        <v>1705</v>
      </c>
      <c r="J3027" s="99">
        <v>129.59215499999999</v>
      </c>
      <c r="K3027" t="s">
        <v>3258</v>
      </c>
      <c r="L3027" t="e">
        <v>#N/A</v>
      </c>
      <c r="M3027" t="e">
        <f t="shared" si="47"/>
        <v>#N/A</v>
      </c>
    </row>
    <row r="3028" spans="1:13" x14ac:dyDescent="0.25">
      <c r="A3028">
        <v>1</v>
      </c>
      <c r="B3028" t="s">
        <v>3151</v>
      </c>
      <c r="C3028" t="s">
        <v>3203</v>
      </c>
      <c r="D3028" t="s">
        <v>3249</v>
      </c>
      <c r="G3028" t="s">
        <v>3222</v>
      </c>
      <c r="H3028" t="s">
        <v>3206</v>
      </c>
      <c r="I3028" t="s">
        <v>1707</v>
      </c>
      <c r="J3028" s="99">
        <v>0</v>
      </c>
      <c r="K3028" t="s">
        <v>3258</v>
      </c>
      <c r="L3028" t="e">
        <v>#N/A</v>
      </c>
      <c r="M3028" t="e">
        <f t="shared" si="47"/>
        <v>#N/A</v>
      </c>
    </row>
    <row r="3029" spans="1:13" x14ac:dyDescent="0.25">
      <c r="A3029">
        <v>1</v>
      </c>
      <c r="B3029" t="s">
        <v>3151</v>
      </c>
      <c r="C3029" t="s">
        <v>3203</v>
      </c>
      <c r="D3029" t="s">
        <v>3249</v>
      </c>
      <c r="G3029" t="s">
        <v>3222</v>
      </c>
      <c r="H3029" t="s">
        <v>3206</v>
      </c>
      <c r="I3029" t="s">
        <v>1708</v>
      </c>
      <c r="J3029" s="99">
        <v>0</v>
      </c>
      <c r="K3029" t="s">
        <v>3258</v>
      </c>
      <c r="L3029" t="e">
        <v>#N/A</v>
      </c>
      <c r="M3029" t="e">
        <f t="shared" si="47"/>
        <v>#N/A</v>
      </c>
    </row>
    <row r="3030" spans="1:13" x14ac:dyDescent="0.25">
      <c r="A3030">
        <v>1</v>
      </c>
      <c r="B3030" t="s">
        <v>3151</v>
      </c>
      <c r="C3030" t="s">
        <v>3203</v>
      </c>
      <c r="D3030" t="s">
        <v>3249</v>
      </c>
      <c r="G3030" t="s">
        <v>3222</v>
      </c>
      <c r="H3030" t="s">
        <v>3206</v>
      </c>
      <c r="I3030" t="s">
        <v>1709</v>
      </c>
      <c r="J3030" s="99">
        <v>129.59215499999999</v>
      </c>
      <c r="K3030" t="s">
        <v>3258</v>
      </c>
      <c r="L3030" t="e">
        <v>#N/A</v>
      </c>
      <c r="M3030" t="e">
        <f t="shared" si="47"/>
        <v>#N/A</v>
      </c>
    </row>
    <row r="3031" spans="1:13" x14ac:dyDescent="0.25">
      <c r="A3031">
        <v>1</v>
      </c>
      <c r="B3031" t="s">
        <v>3151</v>
      </c>
      <c r="C3031" t="s">
        <v>3203</v>
      </c>
      <c r="D3031" t="s">
        <v>3249</v>
      </c>
      <c r="G3031" t="s">
        <v>3066</v>
      </c>
      <c r="H3031" t="s">
        <v>3206</v>
      </c>
      <c r="I3031" t="s">
        <v>1705</v>
      </c>
      <c r="J3031" s="99">
        <v>1.5258346570000001</v>
      </c>
      <c r="K3031" t="s">
        <v>3259</v>
      </c>
      <c r="L3031" t="e">
        <v>#N/A</v>
      </c>
      <c r="M3031" t="e">
        <f t="shared" si="47"/>
        <v>#N/A</v>
      </c>
    </row>
    <row r="3032" spans="1:13" x14ac:dyDescent="0.25">
      <c r="A3032">
        <v>1</v>
      </c>
      <c r="B3032" t="s">
        <v>3151</v>
      </c>
      <c r="C3032" t="s">
        <v>3203</v>
      </c>
      <c r="D3032" t="s">
        <v>3249</v>
      </c>
      <c r="G3032" t="s">
        <v>3066</v>
      </c>
      <c r="H3032" t="s">
        <v>3206</v>
      </c>
      <c r="I3032" t="s">
        <v>1707</v>
      </c>
      <c r="J3032" s="99">
        <v>0</v>
      </c>
      <c r="K3032" t="s">
        <v>3259</v>
      </c>
      <c r="L3032" t="e">
        <v>#N/A</v>
      </c>
      <c r="M3032" t="e">
        <f t="shared" si="47"/>
        <v>#N/A</v>
      </c>
    </row>
    <row r="3033" spans="1:13" x14ac:dyDescent="0.25">
      <c r="A3033">
        <v>1</v>
      </c>
      <c r="B3033" t="s">
        <v>3151</v>
      </c>
      <c r="C3033" t="s">
        <v>3203</v>
      </c>
      <c r="D3033" t="s">
        <v>3249</v>
      </c>
      <c r="G3033" t="s">
        <v>3066</v>
      </c>
      <c r="H3033" t="s">
        <v>3206</v>
      </c>
      <c r="I3033" t="s">
        <v>1708</v>
      </c>
      <c r="J3033" s="99">
        <v>0</v>
      </c>
      <c r="K3033" t="s">
        <v>3259</v>
      </c>
      <c r="L3033" t="e">
        <v>#N/A</v>
      </c>
      <c r="M3033" t="e">
        <f t="shared" si="47"/>
        <v>#N/A</v>
      </c>
    </row>
    <row r="3034" spans="1:13" x14ac:dyDescent="0.25">
      <c r="A3034">
        <v>1</v>
      </c>
      <c r="B3034" t="s">
        <v>3151</v>
      </c>
      <c r="C3034" t="s">
        <v>3203</v>
      </c>
      <c r="D3034" t="s">
        <v>3249</v>
      </c>
      <c r="G3034" t="s">
        <v>3066</v>
      </c>
      <c r="H3034" t="s">
        <v>3206</v>
      </c>
      <c r="I3034" t="s">
        <v>1709</v>
      </c>
      <c r="J3034" s="99">
        <v>1.5258346570000001</v>
      </c>
      <c r="K3034" t="s">
        <v>3259</v>
      </c>
      <c r="L3034" t="e">
        <v>#N/A</v>
      </c>
      <c r="M3034" t="e">
        <f t="shared" si="47"/>
        <v>#N/A</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940FDF-9154-406D-B652-425E96B8E301}">
  <dimension ref="A1:AI83"/>
  <sheetViews>
    <sheetView topLeftCell="A78" workbookViewId="0">
      <selection activeCell="D79" sqref="D79:P79"/>
    </sheetView>
  </sheetViews>
  <sheetFormatPr defaultColWidth="11.140625" defaultRowHeight="15.75" x14ac:dyDescent="0.25"/>
  <cols>
    <col min="1" max="1" width="30.42578125" style="7" customWidth="1"/>
    <col min="2" max="2" width="13.42578125" style="7" customWidth="1"/>
    <col min="3" max="3" width="11.85546875" style="7" bestFit="1" customWidth="1"/>
    <col min="4" max="9" width="11.140625" style="7"/>
    <col min="10" max="10" width="17.140625" style="8" customWidth="1"/>
    <col min="11" max="11" width="22" style="8" customWidth="1"/>
    <col min="12" max="12" width="30.140625" style="8" customWidth="1"/>
    <col min="13" max="13" width="11.28515625" style="8" customWidth="1"/>
    <col min="14" max="14" width="70.28515625" style="8" customWidth="1"/>
    <col min="15" max="18" width="11.140625" style="7"/>
    <col min="19" max="19" width="13" style="33" customWidth="1"/>
    <col min="20" max="20" width="15" style="7" customWidth="1"/>
    <col min="21" max="22" width="13.42578125" style="7" customWidth="1"/>
    <col min="23" max="25" width="11.140625" style="7"/>
    <col min="26" max="26" width="16.28515625" style="7" customWidth="1"/>
    <col min="27" max="27" width="6.5703125" style="7" customWidth="1"/>
    <col min="28" max="28" width="8.7109375" style="7" customWidth="1"/>
    <col min="29" max="29" width="29.28515625" style="7" customWidth="1"/>
    <col min="30" max="31" width="8.7109375" style="7" customWidth="1"/>
    <col min="32" max="32" width="14.7109375" style="71" customWidth="1"/>
    <col min="33" max="33" width="14.28515625" style="7" bestFit="1" customWidth="1"/>
    <col min="34" max="16384" width="11.140625" style="7"/>
  </cols>
  <sheetData>
    <row r="1" spans="1:35" x14ac:dyDescent="0.25">
      <c r="B1" s="7" t="s">
        <v>3260</v>
      </c>
      <c r="C1" s="8"/>
      <c r="D1" s="8"/>
      <c r="E1" s="8"/>
      <c r="F1" s="8"/>
      <c r="G1" s="8"/>
      <c r="H1" s="8"/>
      <c r="I1" s="8"/>
      <c r="O1" s="8"/>
      <c r="P1" s="8"/>
      <c r="Q1" s="8"/>
      <c r="R1" s="8"/>
      <c r="S1" s="32"/>
      <c r="T1" s="8"/>
      <c r="U1" s="8"/>
      <c r="V1" s="8"/>
      <c r="W1" s="8"/>
      <c r="X1" s="8"/>
      <c r="Y1" s="8"/>
      <c r="Z1" s="8"/>
    </row>
    <row r="2" spans="1:35" ht="31.5" x14ac:dyDescent="0.25">
      <c r="B2" s="1"/>
      <c r="C2" s="1"/>
      <c r="D2" s="1"/>
      <c r="E2" s="1"/>
      <c r="F2" s="1"/>
      <c r="G2" s="1"/>
      <c r="H2" s="1"/>
      <c r="I2" s="1"/>
      <c r="J2" s="1"/>
      <c r="K2" s="1"/>
      <c r="L2" s="1"/>
      <c r="M2" s="1"/>
      <c r="N2" s="9"/>
      <c r="O2" s="1"/>
      <c r="P2" s="10" t="s">
        <v>3261</v>
      </c>
      <c r="Q2" s="10"/>
      <c r="R2" s="10"/>
      <c r="S2" s="30"/>
      <c r="T2" s="10" t="s">
        <v>3262</v>
      </c>
      <c r="U2" s="11"/>
      <c r="V2" s="11"/>
      <c r="W2" s="11"/>
      <c r="X2" s="11"/>
      <c r="Y2" s="12"/>
      <c r="Z2" s="13"/>
    </row>
    <row r="3" spans="1:35" ht="34.5" x14ac:dyDescent="0.25">
      <c r="B3" s="5" t="s">
        <v>3263</v>
      </c>
      <c r="C3" s="5" t="s">
        <v>3264</v>
      </c>
      <c r="D3" s="5" t="s">
        <v>3265</v>
      </c>
      <c r="E3" s="5" t="s">
        <v>3266</v>
      </c>
      <c r="F3" s="5" t="s">
        <v>3267</v>
      </c>
      <c r="G3" s="5" t="s">
        <v>3268</v>
      </c>
      <c r="H3" s="5" t="s">
        <v>3269</v>
      </c>
      <c r="I3" s="5" t="s">
        <v>3270</v>
      </c>
      <c r="J3" s="5" t="s">
        <v>3271</v>
      </c>
      <c r="K3" s="5" t="s">
        <v>3272</v>
      </c>
      <c r="L3" s="5" t="s">
        <v>3273</v>
      </c>
      <c r="M3" s="5" t="s">
        <v>3274</v>
      </c>
      <c r="N3" s="6" t="s">
        <v>3275</v>
      </c>
      <c r="O3" s="5" t="s">
        <v>1697</v>
      </c>
      <c r="P3" s="5" t="s">
        <v>3276</v>
      </c>
      <c r="Q3" s="5" t="s">
        <v>3277</v>
      </c>
      <c r="R3" s="5" t="s">
        <v>3278</v>
      </c>
      <c r="S3" s="31" t="s">
        <v>3279</v>
      </c>
      <c r="T3" s="5" t="s">
        <v>3276</v>
      </c>
      <c r="U3" s="5" t="s">
        <v>3277</v>
      </c>
      <c r="V3" s="5" t="s">
        <v>3278</v>
      </c>
      <c r="W3" s="5" t="s">
        <v>3280</v>
      </c>
      <c r="X3" s="5" t="s">
        <v>3281</v>
      </c>
      <c r="Y3" s="5" t="s">
        <v>3282</v>
      </c>
      <c r="Z3" s="5" t="s">
        <v>3283</v>
      </c>
      <c r="AB3" t="s">
        <v>1705</v>
      </c>
      <c r="AC3" t="s">
        <v>1707</v>
      </c>
      <c r="AD3" t="s">
        <v>1708</v>
      </c>
      <c r="AE3" t="s">
        <v>1709</v>
      </c>
    </row>
    <row r="4" spans="1:35" ht="110.25" x14ac:dyDescent="0.25">
      <c r="A4" s="7" t="str">
        <f>IF(F4="Electricity","Electricity_NZ_ALL",F4&amp;"_NZ_"&amp;INDEX(tproducts_sub_cat!C:C,MATCH(J4,tproducts_sub_cat!D:D,0)))</f>
        <v>Fuelfill_NZ_Diesel</v>
      </c>
      <c r="B4" s="14">
        <v>45474</v>
      </c>
      <c r="C4" s="14">
        <v>45565</v>
      </c>
      <c r="D4" s="15" t="s">
        <v>3284</v>
      </c>
      <c r="E4" s="16" t="s">
        <v>3284</v>
      </c>
      <c r="F4" s="17" t="s">
        <v>786</v>
      </c>
      <c r="G4" s="17" t="s">
        <v>3285</v>
      </c>
      <c r="H4" s="17" t="s">
        <v>3286</v>
      </c>
      <c r="I4" s="15" t="s">
        <v>3287</v>
      </c>
      <c r="J4" s="15" t="s">
        <v>394</v>
      </c>
      <c r="K4" s="15" t="s">
        <v>3288</v>
      </c>
      <c r="L4" s="15" t="s">
        <v>3289</v>
      </c>
      <c r="M4" s="15" t="s">
        <v>3290</v>
      </c>
      <c r="N4" s="17" t="s">
        <v>3291</v>
      </c>
      <c r="O4" s="17" t="s">
        <v>121</v>
      </c>
      <c r="P4" s="17">
        <f>INDEX(Flatfile2025!J:J,MATCH('Q1'!AC4,Flatfile2025!M:M,0))</f>
        <v>2.639279658</v>
      </c>
      <c r="Q4" s="17">
        <f>INDEX(Flatfile2025!J:J,MATCH('Q1'!AD4,Flatfile2025!M:M,0))</f>
        <v>3.9564044999999999E-3</v>
      </c>
      <c r="R4" s="17">
        <f>INDEX(Flatfile2025!J:J,MATCH('Q1'!AE4,Flatfile2025!M:M,0))</f>
        <v>3.7444542499999997E-2</v>
      </c>
      <c r="S4" s="33">
        <f>SUMIFS('Crosstab Cons'!B:B,'Crosstab Cons'!N:N,'Crosstab Cons'!$N$2,'Crosstab Cons'!V:V,'Q1'!J4)</f>
        <v>0</v>
      </c>
      <c r="T4" s="3">
        <f t="shared" ref="T4" si="0">SUM(P4*S4)</f>
        <v>0</v>
      </c>
      <c r="U4" s="3">
        <f t="shared" ref="U4" si="1">SUM(Q4*S4)</f>
        <v>0</v>
      </c>
      <c r="V4" s="3">
        <f t="shared" ref="V4" si="2">SUM(R4*S4)</f>
        <v>0</v>
      </c>
      <c r="W4" s="2" t="s">
        <v>3292</v>
      </c>
      <c r="X4" s="2" t="s">
        <v>3292</v>
      </c>
      <c r="Y4" s="2" t="s">
        <v>3292</v>
      </c>
      <c r="Z4" s="4">
        <f>SUM(T4:Y4)/1000</f>
        <v>0</v>
      </c>
      <c r="AB4" s="7" t="str">
        <f>$AB$3&amp;A4</f>
        <v>CO₂-eFuelfill_NZ_Diesel</v>
      </c>
      <c r="AC4" s="7" t="str">
        <f>$AC$3&amp;A4</f>
        <v>CO₂Fuelfill_NZ_Diesel</v>
      </c>
      <c r="AD4" s="7" t="str">
        <f>$AD$3&amp;A4</f>
        <v>CH₄Fuelfill_NZ_Diesel</v>
      </c>
      <c r="AE4" s="7" t="str">
        <f>$AE$3&amp;A4</f>
        <v>N₂OFuelfill_NZ_Diesel</v>
      </c>
      <c r="AF4" s="7">
        <f>INDEX(Flatfile2025!J:J,MATCH('Q1'!AB4,Flatfile2025!M:M,0))</f>
        <v>2.680680605</v>
      </c>
      <c r="AG4" s="7">
        <f>AF4/1000</f>
        <v>2.6806806050000001E-3</v>
      </c>
      <c r="AH4" s="7">
        <f>P4+Q4+R4</f>
        <v>2.6806806049999996</v>
      </c>
      <c r="AI4" s="7">
        <f>AF4-AH4</f>
        <v>0</v>
      </c>
    </row>
    <row r="5" spans="1:35" ht="110.25" x14ac:dyDescent="0.25">
      <c r="A5" s="7" t="str">
        <f>IF(F5="Electricity","Electricity_NZ_ALL",F5&amp;"_NZ_"&amp;INDEX(tproducts_sub_cat!C:C,MATCH(J5,tproducts_sub_cat!D:D,0)))</f>
        <v>Fuelfill_NZ_Premium</v>
      </c>
      <c r="B5" s="14">
        <v>45474</v>
      </c>
      <c r="C5" s="14">
        <v>45565</v>
      </c>
      <c r="D5" s="15" t="s">
        <v>3284</v>
      </c>
      <c r="E5" s="16" t="s">
        <v>3284</v>
      </c>
      <c r="F5" s="7" t="s">
        <v>786</v>
      </c>
      <c r="G5" s="7" t="s">
        <v>3285</v>
      </c>
      <c r="H5" s="7" t="s">
        <v>3286</v>
      </c>
      <c r="I5" s="8" t="s">
        <v>3287</v>
      </c>
      <c r="J5" s="8" t="s">
        <v>406</v>
      </c>
      <c r="K5" s="8" t="s">
        <v>3288</v>
      </c>
      <c r="L5" s="8" t="s">
        <v>3289</v>
      </c>
      <c r="M5" s="8" t="s">
        <v>3290</v>
      </c>
      <c r="N5" s="7" t="s">
        <v>3293</v>
      </c>
      <c r="O5" s="7" t="s">
        <v>121</v>
      </c>
      <c r="P5" s="17">
        <f>INDEX(Flatfile2025!J:J,MATCH('Q1'!AC5,Flatfile2025!M:M,0))</f>
        <v>2.3213315290000001</v>
      </c>
      <c r="Q5" s="17">
        <f>INDEX(Flatfile2025!J:J,MATCH('Q1'!AD5,Flatfile2025!M:M,0))</f>
        <v>3.0769376500000001E-2</v>
      </c>
      <c r="R5" s="17">
        <f>INDEX(Flatfile2025!J:J,MATCH('Q1'!AE5,Flatfile2025!M:M,0))</f>
        <v>7.0596405000000001E-2</v>
      </c>
      <c r="S5" s="33">
        <f>SUMIFS('Crosstab Cons'!B:B,'Crosstab Cons'!N:N,'Crosstab Cons'!$N$2,'Crosstab Cons'!V:V,'Q1'!J5)</f>
        <v>21.36</v>
      </c>
      <c r="T5" s="3">
        <f t="shared" ref="T5:T67" si="3">SUM(P5*S5)</f>
        <v>49.583641459440003</v>
      </c>
      <c r="U5" s="3">
        <f t="shared" ref="U5:U67" si="4">SUM(Q5*S5)</f>
        <v>0.65723388203999999</v>
      </c>
      <c r="V5" s="3">
        <f t="shared" ref="V5:V67" si="5">SUM(R5*S5)</f>
        <v>1.5079392108</v>
      </c>
      <c r="W5" s="2" t="s">
        <v>3292</v>
      </c>
      <c r="X5" s="2" t="s">
        <v>3292</v>
      </c>
      <c r="Y5" s="2" t="s">
        <v>3292</v>
      </c>
      <c r="Z5" s="4">
        <f t="shared" ref="Z5:Z67" si="6">SUM(T5:Y5)/1000</f>
        <v>5.1748814552280011E-2</v>
      </c>
      <c r="AB5" s="7" t="str">
        <f t="shared" ref="AB5:AB67" si="7">$AB$3&amp;A5</f>
        <v>CO₂-eFuelfill_NZ_Premium</v>
      </c>
      <c r="AC5" s="7" t="str">
        <f t="shared" ref="AC5:AC67" si="8">$AC$3&amp;A5</f>
        <v>CO₂Fuelfill_NZ_Premium</v>
      </c>
      <c r="AD5" s="7" t="str">
        <f t="shared" ref="AD5:AD67" si="9">$AD$3&amp;A5</f>
        <v>CH₄Fuelfill_NZ_Premium</v>
      </c>
      <c r="AE5" s="7" t="str">
        <f t="shared" ref="AE5:AE67" si="10">$AE$3&amp;A5</f>
        <v>N₂OFuelfill_NZ_Premium</v>
      </c>
      <c r="AF5" s="7">
        <f>INDEX(Flatfile2025!J:J,MATCH('Q1'!AB5,Flatfile2025!M:M,0))</f>
        <v>2.4226973100000002</v>
      </c>
      <c r="AG5" s="7">
        <f t="shared" ref="AG5:AG68" si="11">AF5/1000</f>
        <v>2.4226973100000002E-3</v>
      </c>
    </row>
    <row r="6" spans="1:35" ht="110.25" x14ac:dyDescent="0.25">
      <c r="A6" s="7" t="str">
        <f>IF(F6="Electricity","Electricity_NZ_ALL",F6&amp;"_NZ_"&amp;INDEX(tproducts_sub_cat!C:C,MATCH(J6,tproducts_sub_cat!D:D,0)))</f>
        <v>Fuelfill_NZ_Regular</v>
      </c>
      <c r="B6" s="14">
        <v>45474</v>
      </c>
      <c r="C6" s="14">
        <v>45565</v>
      </c>
      <c r="D6" s="15" t="s">
        <v>3284</v>
      </c>
      <c r="E6" s="16" t="s">
        <v>3284</v>
      </c>
      <c r="F6" s="7" t="s">
        <v>786</v>
      </c>
      <c r="G6" s="7" t="s">
        <v>3285</v>
      </c>
      <c r="H6" s="7" t="s">
        <v>3286</v>
      </c>
      <c r="I6" s="8" t="s">
        <v>3287</v>
      </c>
      <c r="J6" s="8" t="s">
        <v>408</v>
      </c>
      <c r="K6" s="8" t="s">
        <v>3288</v>
      </c>
      <c r="L6" s="8" t="s">
        <v>3289</v>
      </c>
      <c r="M6" s="8" t="s">
        <v>3290</v>
      </c>
      <c r="N6" s="7" t="s">
        <v>3294</v>
      </c>
      <c r="O6" s="7" t="s">
        <v>121</v>
      </c>
      <c r="P6" s="17">
        <f>INDEX(Flatfile2025!J:J,MATCH('Q1'!AC6,Flatfile2025!M:M,0))</f>
        <v>2.2831220220000001</v>
      </c>
      <c r="Q6" s="17">
        <f>INDEX(Flatfile2025!J:J,MATCH('Q1'!AD6,Flatfile2025!M:M,0))</f>
        <v>3.03562842E-2</v>
      </c>
      <c r="R6" s="17">
        <f>INDEX(Flatfile2025!J:J,MATCH('Q1'!AE6,Flatfile2025!M:M,0))</f>
        <v>6.9648617400000001E-2</v>
      </c>
      <c r="S6" s="33">
        <f>SUMIFS('Crosstab Cons'!B:B,'Crosstab Cons'!N:N,'Crosstab Cons'!$N$2,'Crosstab Cons'!V:V,'Q1'!J6)</f>
        <v>138.19</v>
      </c>
      <c r="T6" s="3">
        <f t="shared" si="3"/>
        <v>315.50463222018004</v>
      </c>
      <c r="U6" s="3">
        <f t="shared" si="4"/>
        <v>4.1949349135979999</v>
      </c>
      <c r="V6" s="3">
        <f t="shared" si="5"/>
        <v>9.6247424385060008</v>
      </c>
      <c r="W6" s="2" t="s">
        <v>3292</v>
      </c>
      <c r="X6" s="2" t="s">
        <v>3292</v>
      </c>
      <c r="Y6" s="2" t="s">
        <v>3292</v>
      </c>
      <c r="Z6" s="4">
        <f t="shared" si="6"/>
        <v>0.32932430957228404</v>
      </c>
      <c r="AB6" s="7" t="str">
        <f t="shared" si="7"/>
        <v>CO₂-eFuelfill_NZ_Regular</v>
      </c>
      <c r="AC6" s="7" t="str">
        <f t="shared" si="8"/>
        <v>CO₂Fuelfill_NZ_Regular</v>
      </c>
      <c r="AD6" s="7" t="str">
        <f t="shared" si="9"/>
        <v>CH₄Fuelfill_NZ_Regular</v>
      </c>
      <c r="AE6" s="7" t="str">
        <f t="shared" si="10"/>
        <v>N₂OFuelfill_NZ_Regular</v>
      </c>
      <c r="AF6" s="7">
        <f>INDEX(Flatfile2025!J:J,MATCH('Q1'!AB6,Flatfile2025!M:M,0))</f>
        <v>2.3831269239999999</v>
      </c>
      <c r="AG6" s="7">
        <f t="shared" si="11"/>
        <v>2.3831269239999999E-3</v>
      </c>
    </row>
    <row r="7" spans="1:35" ht="204.75" x14ac:dyDescent="0.25">
      <c r="A7" s="7" t="str">
        <f>IF(F7="Electricity","Electricity_NZ_ALL",F7&amp;"_NZ_"&amp;INDEX(tproducts_sub_cat!C:C,MATCH(J7,tproducts_sub_cat!D:D,0)))</f>
        <v>Electricity_NZ_ALL</v>
      </c>
      <c r="B7" s="14">
        <v>45474</v>
      </c>
      <c r="C7" s="14">
        <v>45565</v>
      </c>
      <c r="D7" s="15" t="s">
        <v>3284</v>
      </c>
      <c r="E7" s="16" t="s">
        <v>3284</v>
      </c>
      <c r="F7" s="1" t="s">
        <v>489</v>
      </c>
      <c r="G7" s="1" t="s">
        <v>3295</v>
      </c>
      <c r="H7" s="1" t="s">
        <v>3296</v>
      </c>
      <c r="I7" s="1" t="s">
        <v>3297</v>
      </c>
      <c r="J7" s="8" t="s">
        <v>151</v>
      </c>
      <c r="K7" s="1" t="s">
        <v>3298</v>
      </c>
      <c r="L7" s="1" t="s">
        <v>3289</v>
      </c>
      <c r="M7" s="18" t="s">
        <v>3299</v>
      </c>
      <c r="N7" s="1" t="s">
        <v>3300</v>
      </c>
      <c r="O7" s="19" t="s">
        <v>125</v>
      </c>
      <c r="P7" s="17">
        <f>INDEX(Flatfile2025!J:J,MATCH('Q1'!AC7,Flatfile2025!M:M,0))</f>
        <v>9.8199060099999999E-2</v>
      </c>
      <c r="Q7" s="17">
        <f>INDEX(Flatfile2025!J:J,MATCH('Q1'!AD7,Flatfile2025!M:M,0))</f>
        <v>2.7303581E-3</v>
      </c>
      <c r="R7" s="17">
        <f>INDEX(Flatfile2025!J:J,MATCH('Q1'!AE7,Flatfile2025!M:M,0))</f>
        <v>1.8953009999999999E-4</v>
      </c>
      <c r="S7" s="33">
        <f>SUMIFS('Crosstab Cons'!B:B,'Crosstab Cons'!N:N,'Crosstab Cons'!$N$2,'Crosstab Cons'!V:V,'Q1'!J7)</f>
        <v>300444.10199999984</v>
      </c>
      <c r="T7" s="3">
        <f>SUM(P7*S7)</f>
        <v>29503.328428988512</v>
      </c>
      <c r="U7" s="3">
        <f>SUM(Q7*S7)</f>
        <v>820.31998749292575</v>
      </c>
      <c r="V7" s="3">
        <f>SUM(R7*S7)</f>
        <v>56.943200696470164</v>
      </c>
      <c r="W7" s="2" t="s">
        <v>3292</v>
      </c>
      <c r="X7" s="2" t="s">
        <v>3292</v>
      </c>
      <c r="Y7" s="2" t="s">
        <v>3292</v>
      </c>
      <c r="Z7" s="4">
        <f>SUM(T7:Y7)/1000</f>
        <v>30.38059161717791</v>
      </c>
      <c r="AB7" s="7" t="str">
        <f t="shared" si="7"/>
        <v>CO₂-eElectricity_NZ_ALL</v>
      </c>
      <c r="AC7" s="7" t="str">
        <f t="shared" si="8"/>
        <v>CO₂Electricity_NZ_ALL</v>
      </c>
      <c r="AD7" s="7" t="str">
        <f t="shared" si="9"/>
        <v>CH₄Electricity_NZ_ALL</v>
      </c>
      <c r="AE7" s="7" t="str">
        <f t="shared" si="10"/>
        <v>N₂OElectricity_NZ_ALL</v>
      </c>
      <c r="AF7" s="7">
        <f>INDEX(Flatfile2025!J:J,MATCH('Q1'!AB7,Flatfile2025!M:M,0))</f>
        <v>0.10111894840000001</v>
      </c>
      <c r="AG7" s="7">
        <f>AF7/1000</f>
        <v>1.011189484E-4</v>
      </c>
    </row>
    <row r="8" spans="1:35" ht="157.5" x14ac:dyDescent="0.25">
      <c r="A8" s="7" t="str">
        <f>IF(F8="Electricity","Electricity_NZ_ALL",F8&amp;"_NZ_"&amp;INDEX(tproducts_sub_cat!C:C,MATCH(J8,tproducts_sub_cat!D:D,0)))</f>
        <v>Accommodation_NZ_ARE</v>
      </c>
      <c r="B8" s="14">
        <v>45474</v>
      </c>
      <c r="C8" s="14">
        <v>45565</v>
      </c>
      <c r="D8" s="15" t="s">
        <v>3284</v>
      </c>
      <c r="E8" s="16" t="s">
        <v>3284</v>
      </c>
      <c r="F8" s="7" t="s">
        <v>831</v>
      </c>
      <c r="G8" s="7" t="s">
        <v>3301</v>
      </c>
      <c r="H8" s="7" t="s">
        <v>3302</v>
      </c>
      <c r="I8" s="8" t="s">
        <v>3303</v>
      </c>
      <c r="J8" s="8" t="s">
        <v>77</v>
      </c>
      <c r="K8" s="8" t="s">
        <v>3304</v>
      </c>
      <c r="L8" s="8" t="s">
        <v>3289</v>
      </c>
      <c r="M8" s="8" t="s">
        <v>3305</v>
      </c>
      <c r="N8" s="7" t="s">
        <v>3306</v>
      </c>
      <c r="O8" s="7" t="s">
        <v>11</v>
      </c>
      <c r="P8" s="17">
        <f>INDEX(Flatfile2025!J:J,MATCH('Q1'!AB8,Flatfile2025!M:M,0))</f>
        <v>54.724472830000003</v>
      </c>
      <c r="Q8" s="17"/>
      <c r="R8" s="17"/>
      <c r="S8" s="33">
        <f>SUMIFS('Crosstab Cons'!B:B,'Crosstab Cons'!N:N,'Crosstab Cons'!$N$2,'Crosstab Cons'!V:V,'Q1'!J8)</f>
        <v>0</v>
      </c>
      <c r="T8" s="3">
        <f t="shared" si="3"/>
        <v>0</v>
      </c>
      <c r="U8" s="3">
        <f t="shared" si="4"/>
        <v>0</v>
      </c>
      <c r="V8" s="3">
        <f t="shared" si="5"/>
        <v>0</v>
      </c>
      <c r="W8" s="2" t="s">
        <v>3292</v>
      </c>
      <c r="X8" s="2" t="s">
        <v>3292</v>
      </c>
      <c r="Y8" s="2" t="s">
        <v>3292</v>
      </c>
      <c r="Z8" s="4">
        <f t="shared" si="6"/>
        <v>0</v>
      </c>
      <c r="AB8" s="7" t="str">
        <f t="shared" si="7"/>
        <v>CO₂-eAccommodation_NZ_ARE</v>
      </c>
      <c r="AC8" s="7" t="str">
        <f t="shared" si="8"/>
        <v>CO₂Accommodation_NZ_ARE</v>
      </c>
      <c r="AD8" s="7" t="str">
        <f t="shared" si="9"/>
        <v>CH₄Accommodation_NZ_ARE</v>
      </c>
      <c r="AE8" s="7" t="str">
        <f t="shared" si="10"/>
        <v>N₂OAccommodation_NZ_ARE</v>
      </c>
      <c r="AF8" s="7">
        <f>INDEX(Flatfile2025!J:J,MATCH('Q1'!AB8,Flatfile2025!M:M,0))</f>
        <v>54.724472830000003</v>
      </c>
      <c r="AG8" s="7">
        <f t="shared" si="11"/>
        <v>5.4724472830000002E-2</v>
      </c>
    </row>
    <row r="9" spans="1:35" ht="157.5" x14ac:dyDescent="0.25">
      <c r="A9" s="7" t="str">
        <f>IF(F9="Electricity","Electricity_NZ_ALL",F9&amp;"_NZ_"&amp;INDEX(tproducts_sub_cat!C:C,MATCH(J9,tproducts_sub_cat!D:D,0)))</f>
        <v>Accommodation_NZ_AUS</v>
      </c>
      <c r="B9" s="14">
        <v>45474</v>
      </c>
      <c r="C9" s="14">
        <v>45565</v>
      </c>
      <c r="D9" s="15" t="s">
        <v>3284</v>
      </c>
      <c r="E9" s="16" t="s">
        <v>3284</v>
      </c>
      <c r="F9" s="7" t="s">
        <v>831</v>
      </c>
      <c r="G9" s="7" t="s">
        <v>3301</v>
      </c>
      <c r="H9" s="7" t="s">
        <v>3302</v>
      </c>
      <c r="I9" s="8" t="s">
        <v>3303</v>
      </c>
      <c r="J9" s="8" t="s">
        <v>15</v>
      </c>
      <c r="K9" s="8" t="s">
        <v>3304</v>
      </c>
      <c r="L9" s="8" t="s">
        <v>3289</v>
      </c>
      <c r="M9" s="8" t="s">
        <v>3305</v>
      </c>
      <c r="N9" s="7" t="s">
        <v>3307</v>
      </c>
      <c r="O9" s="7" t="s">
        <v>11</v>
      </c>
      <c r="P9" s="17">
        <f>INDEX(Flatfile2025!J:J,MATCH('Q1'!AB9,Flatfile2025!M:M,0))</f>
        <v>34.119415830000001</v>
      </c>
      <c r="Q9" s="17"/>
      <c r="R9" s="17"/>
      <c r="S9" s="33">
        <f>SUMIFS('Crosstab Cons'!B:B,'Crosstab Cons'!N:N,'Crosstab Cons'!$N$2,'Crosstab Cons'!V:V,'Q1'!J9)</f>
        <v>6</v>
      </c>
      <c r="T9" s="3">
        <f t="shared" si="3"/>
        <v>204.71649497999999</v>
      </c>
      <c r="U9" s="3">
        <f t="shared" si="4"/>
        <v>0</v>
      </c>
      <c r="V9" s="3">
        <f t="shared" si="5"/>
        <v>0</v>
      </c>
      <c r="W9" s="2" t="s">
        <v>3292</v>
      </c>
      <c r="X9" s="2" t="s">
        <v>3292</v>
      </c>
      <c r="Y9" s="2" t="s">
        <v>3292</v>
      </c>
      <c r="Z9" s="4">
        <f t="shared" si="6"/>
        <v>0.20471649498</v>
      </c>
      <c r="AB9" s="7" t="str">
        <f t="shared" si="7"/>
        <v>CO₂-eAccommodation_NZ_AUS</v>
      </c>
      <c r="AC9" s="7" t="str">
        <f t="shared" si="8"/>
        <v>CO₂Accommodation_NZ_AUS</v>
      </c>
      <c r="AD9" s="7" t="str">
        <f t="shared" si="9"/>
        <v>CH₄Accommodation_NZ_AUS</v>
      </c>
      <c r="AE9" s="7" t="str">
        <f t="shared" si="10"/>
        <v>N₂OAccommodation_NZ_AUS</v>
      </c>
      <c r="AF9" s="7">
        <f>INDEX(Flatfile2025!J:J,MATCH('Q1'!AB9,Flatfile2025!M:M,0))</f>
        <v>34.119415830000001</v>
      </c>
      <c r="AG9" s="7">
        <f t="shared" si="11"/>
        <v>3.4119415829999999E-2</v>
      </c>
    </row>
    <row r="10" spans="1:35" ht="157.5" x14ac:dyDescent="0.25">
      <c r="A10" s="7" t="str">
        <f>IF(F10="Electricity","Electricity_NZ_ALL",F10&amp;"_NZ_"&amp;INDEX(tproducts_sub_cat!C:C,MATCH(J10,tproducts_sub_cat!D:D,0)))</f>
        <v>Accommodation_NZ_AUT</v>
      </c>
      <c r="B10" s="14">
        <v>45474</v>
      </c>
      <c r="C10" s="14">
        <v>45565</v>
      </c>
      <c r="D10" s="15" t="s">
        <v>3284</v>
      </c>
      <c r="E10" s="16" t="s">
        <v>3284</v>
      </c>
      <c r="F10" s="7" t="s">
        <v>831</v>
      </c>
      <c r="G10" s="7" t="s">
        <v>3301</v>
      </c>
      <c r="H10" s="7" t="s">
        <v>3302</v>
      </c>
      <c r="I10" s="8" t="s">
        <v>3303</v>
      </c>
      <c r="J10" s="8" t="s">
        <v>17</v>
      </c>
      <c r="K10" s="8" t="s">
        <v>3304</v>
      </c>
      <c r="L10" s="8" t="s">
        <v>3289</v>
      </c>
      <c r="M10" s="8" t="s">
        <v>3305</v>
      </c>
      <c r="N10" s="7" t="s">
        <v>3308</v>
      </c>
      <c r="O10" s="7" t="s">
        <v>11</v>
      </c>
      <c r="P10" s="17">
        <f>INDEX(Flatfile2025!J:J,MATCH('Q1'!AB10,Flatfile2025!M:M,0))</f>
        <v>10.050758399999999</v>
      </c>
      <c r="Q10" s="17"/>
      <c r="R10" s="17"/>
      <c r="S10" s="33">
        <f>SUMIFS('Crosstab Cons'!B:B,'Crosstab Cons'!N:N,'Crosstab Cons'!$N$2,'Crosstab Cons'!V:V,'Q1'!J10)</f>
        <v>0</v>
      </c>
      <c r="T10" s="3">
        <f t="shared" si="3"/>
        <v>0</v>
      </c>
      <c r="U10" s="3">
        <f t="shared" si="4"/>
        <v>0</v>
      </c>
      <c r="V10" s="3">
        <f t="shared" si="5"/>
        <v>0</v>
      </c>
      <c r="W10" s="2" t="s">
        <v>3292</v>
      </c>
      <c r="X10" s="2" t="s">
        <v>3292</v>
      </c>
      <c r="Y10" s="2" t="s">
        <v>3292</v>
      </c>
      <c r="Z10" s="4">
        <f t="shared" si="6"/>
        <v>0</v>
      </c>
      <c r="AB10" s="7" t="str">
        <f t="shared" si="7"/>
        <v>CO₂-eAccommodation_NZ_AUT</v>
      </c>
      <c r="AC10" s="7" t="str">
        <f t="shared" si="8"/>
        <v>CO₂Accommodation_NZ_AUT</v>
      </c>
      <c r="AD10" s="7" t="str">
        <f t="shared" si="9"/>
        <v>CH₄Accommodation_NZ_AUT</v>
      </c>
      <c r="AE10" s="7" t="str">
        <f t="shared" si="10"/>
        <v>N₂OAccommodation_NZ_AUT</v>
      </c>
      <c r="AF10" s="7">
        <f>INDEX(Flatfile2025!J:J,MATCH('Q1'!AB10,Flatfile2025!M:M,0))</f>
        <v>10.050758399999999</v>
      </c>
      <c r="AG10" s="7">
        <f t="shared" si="11"/>
        <v>1.00507584E-2</v>
      </c>
    </row>
    <row r="11" spans="1:35" ht="157.5" x14ac:dyDescent="0.25">
      <c r="A11" s="7" t="str">
        <f>IF(F11="Electricity","Electricity_NZ_ALL",F11&amp;"_NZ_"&amp;INDEX(tproducts_sub_cat!C:C,MATCH(J11,tproducts_sub_cat!D:D,0)))</f>
        <v>Accommodation_NZ_CAN</v>
      </c>
      <c r="B11" s="14">
        <v>45474</v>
      </c>
      <c r="C11" s="14">
        <v>45565</v>
      </c>
      <c r="D11" s="15" t="s">
        <v>3284</v>
      </c>
      <c r="E11" s="16" t="s">
        <v>3284</v>
      </c>
      <c r="F11" s="7" t="s">
        <v>831</v>
      </c>
      <c r="G11" s="7" t="s">
        <v>3301</v>
      </c>
      <c r="H11" s="7" t="s">
        <v>3302</v>
      </c>
      <c r="I11" s="8" t="s">
        <v>3303</v>
      </c>
      <c r="J11" s="8" t="s">
        <v>21</v>
      </c>
      <c r="K11" s="8" t="s">
        <v>3304</v>
      </c>
      <c r="L11" s="8" t="s">
        <v>3289</v>
      </c>
      <c r="M11" s="8" t="s">
        <v>3305</v>
      </c>
      <c r="N11" s="7" t="s">
        <v>3309</v>
      </c>
      <c r="O11" s="7" t="s">
        <v>11</v>
      </c>
      <c r="P11" s="17">
        <f>INDEX(Flatfile2025!J:J,MATCH('Q1'!AB11,Flatfile2025!M:M,0))</f>
        <v>10.62474158</v>
      </c>
      <c r="Q11" s="17"/>
      <c r="R11" s="17"/>
      <c r="S11" s="33">
        <f>SUMIFS('Crosstab Cons'!B:B,'Crosstab Cons'!N:N,'Crosstab Cons'!$N$2,'Crosstab Cons'!V:V,'Q1'!J11)</f>
        <v>8</v>
      </c>
      <c r="T11" s="3">
        <f t="shared" si="3"/>
        <v>84.997932640000002</v>
      </c>
      <c r="U11" s="3">
        <f t="shared" si="4"/>
        <v>0</v>
      </c>
      <c r="V11" s="3">
        <f t="shared" si="5"/>
        <v>0</v>
      </c>
      <c r="W11" s="2" t="s">
        <v>3292</v>
      </c>
      <c r="X11" s="2" t="s">
        <v>3292</v>
      </c>
      <c r="Y11" s="2" t="s">
        <v>3292</v>
      </c>
      <c r="Z11" s="4">
        <f t="shared" si="6"/>
        <v>8.4997932639999996E-2</v>
      </c>
      <c r="AB11" s="7" t="str">
        <f t="shared" si="7"/>
        <v>CO₂-eAccommodation_NZ_CAN</v>
      </c>
      <c r="AC11" s="7" t="str">
        <f t="shared" si="8"/>
        <v>CO₂Accommodation_NZ_CAN</v>
      </c>
      <c r="AD11" s="7" t="str">
        <f t="shared" si="9"/>
        <v>CH₄Accommodation_NZ_CAN</v>
      </c>
      <c r="AE11" s="7" t="str">
        <f t="shared" si="10"/>
        <v>N₂OAccommodation_NZ_CAN</v>
      </c>
      <c r="AF11" s="7">
        <f>INDEX(Flatfile2025!J:J,MATCH('Q1'!AB11,Flatfile2025!M:M,0))</f>
        <v>10.62474158</v>
      </c>
      <c r="AG11" s="7">
        <f t="shared" si="11"/>
        <v>1.0624741579999999E-2</v>
      </c>
    </row>
    <row r="12" spans="1:35" ht="157.5" x14ac:dyDescent="0.25">
      <c r="A12" s="7" t="str">
        <f>IF(F12="Electricity","Electricity_NZ_ALL",F12&amp;"_NZ_"&amp;INDEX(tproducts_sub_cat!C:C,MATCH(J12,tproducts_sub_cat!D:D,0)))</f>
        <v>Accommodation_NZ_GBR</v>
      </c>
      <c r="B12" s="14">
        <v>45474</v>
      </c>
      <c r="C12" s="14">
        <v>45565</v>
      </c>
      <c r="D12" s="15" t="s">
        <v>3284</v>
      </c>
      <c r="E12" s="16" t="s">
        <v>3284</v>
      </c>
      <c r="F12" s="7" t="s">
        <v>831</v>
      </c>
      <c r="G12" s="7" t="s">
        <v>3301</v>
      </c>
      <c r="H12" s="7" t="s">
        <v>3302</v>
      </c>
      <c r="I12" s="8" t="s">
        <v>3303</v>
      </c>
      <c r="J12" s="8" t="s">
        <v>79</v>
      </c>
      <c r="K12" s="8" t="s">
        <v>3304</v>
      </c>
      <c r="L12" s="8" t="s">
        <v>3289</v>
      </c>
      <c r="M12" s="8" t="s">
        <v>3305</v>
      </c>
      <c r="N12" s="7" t="s">
        <v>3310</v>
      </c>
      <c r="O12" s="7" t="s">
        <v>11</v>
      </c>
      <c r="P12" s="17">
        <f>INDEX(Flatfile2025!J:J,MATCH('Q1'!AB12,Flatfile2025!M:M,0))</f>
        <v>10.37875541</v>
      </c>
      <c r="Q12" s="17"/>
      <c r="R12" s="17"/>
      <c r="S12" s="33">
        <f>SUMIFS('Crosstab Cons'!B:B,'Crosstab Cons'!N:N,'Crosstab Cons'!$N$2,'Crosstab Cons'!V:V,'Q1'!J12)</f>
        <v>0</v>
      </c>
      <c r="T12" s="3">
        <f t="shared" si="3"/>
        <v>0</v>
      </c>
      <c r="U12" s="3">
        <f t="shared" si="4"/>
        <v>0</v>
      </c>
      <c r="V12" s="3">
        <f t="shared" si="5"/>
        <v>0</v>
      </c>
      <c r="W12" s="2" t="s">
        <v>3292</v>
      </c>
      <c r="X12" s="2" t="s">
        <v>3292</v>
      </c>
      <c r="Y12" s="2" t="s">
        <v>3292</v>
      </c>
      <c r="Z12" s="4">
        <f t="shared" si="6"/>
        <v>0</v>
      </c>
      <c r="AB12" s="7" t="str">
        <f t="shared" si="7"/>
        <v>CO₂-eAccommodation_NZ_GBR</v>
      </c>
      <c r="AC12" s="7" t="str">
        <f t="shared" si="8"/>
        <v>CO₂Accommodation_NZ_GBR</v>
      </c>
      <c r="AD12" s="7" t="str">
        <f t="shared" si="9"/>
        <v>CH₄Accommodation_NZ_GBR</v>
      </c>
      <c r="AE12" s="7" t="str">
        <f t="shared" si="10"/>
        <v>N₂OAccommodation_NZ_GBR</v>
      </c>
      <c r="AF12" s="7">
        <f>INDEX(Flatfile2025!J:J,MATCH('Q1'!AB12,Flatfile2025!M:M,0))</f>
        <v>10.37875541</v>
      </c>
      <c r="AG12" s="7">
        <f t="shared" si="11"/>
        <v>1.0378755410000001E-2</v>
      </c>
    </row>
    <row r="13" spans="1:35" ht="157.5" x14ac:dyDescent="0.25">
      <c r="A13" s="7" t="str">
        <f>IF(F13="Electricity","Electricity_NZ_ALL",F13&amp;"_NZ_"&amp;INDEX(tproducts_sub_cat!C:C,MATCH(J13,tproducts_sub_cat!D:D,0)))</f>
        <v>Accommodation_NZ_NLD</v>
      </c>
      <c r="B13" s="14">
        <v>45474</v>
      </c>
      <c r="C13" s="14">
        <v>45565</v>
      </c>
      <c r="D13" s="15" t="s">
        <v>3284</v>
      </c>
      <c r="E13" s="16" t="s">
        <v>3284</v>
      </c>
      <c r="F13" s="7" t="s">
        <v>831</v>
      </c>
      <c r="G13" s="7" t="s">
        <v>3301</v>
      </c>
      <c r="H13" s="7" t="s">
        <v>3302</v>
      </c>
      <c r="I13" s="8" t="s">
        <v>3303</v>
      </c>
      <c r="J13" s="8" t="s">
        <v>57</v>
      </c>
      <c r="K13" s="8" t="s">
        <v>3304</v>
      </c>
      <c r="L13" s="8" t="s">
        <v>3289</v>
      </c>
      <c r="M13" s="8" t="s">
        <v>3305</v>
      </c>
      <c r="N13" s="7" t="s">
        <v>3311</v>
      </c>
      <c r="O13" s="7" t="s">
        <v>11</v>
      </c>
      <c r="P13" s="17">
        <f>INDEX(Flatfile2025!J:J,MATCH('Q1'!AB13,Flatfile2025!M:M,0))</f>
        <v>15.560623720000001</v>
      </c>
      <c r="Q13" s="17"/>
      <c r="R13" s="17"/>
      <c r="S13" s="33">
        <f>SUMIFS('Crosstab Cons'!B:B,'Crosstab Cons'!N:N,'Crosstab Cons'!$N$2,'Crosstab Cons'!V:V,'Q1'!J13)</f>
        <v>0</v>
      </c>
      <c r="T13" s="3">
        <f t="shared" si="3"/>
        <v>0</v>
      </c>
      <c r="U13" s="3">
        <f t="shared" si="4"/>
        <v>0</v>
      </c>
      <c r="V13" s="3">
        <f t="shared" si="5"/>
        <v>0</v>
      </c>
      <c r="W13" s="2" t="s">
        <v>3292</v>
      </c>
      <c r="X13" s="2" t="s">
        <v>3292</v>
      </c>
      <c r="Y13" s="2" t="s">
        <v>3292</v>
      </c>
      <c r="Z13" s="4">
        <f t="shared" si="6"/>
        <v>0</v>
      </c>
      <c r="AB13" s="7" t="str">
        <f t="shared" si="7"/>
        <v>CO₂-eAccommodation_NZ_NLD</v>
      </c>
      <c r="AC13" s="7" t="str">
        <f t="shared" si="8"/>
        <v>CO₂Accommodation_NZ_NLD</v>
      </c>
      <c r="AD13" s="7" t="str">
        <f t="shared" si="9"/>
        <v>CH₄Accommodation_NZ_NLD</v>
      </c>
      <c r="AE13" s="7" t="str">
        <f t="shared" si="10"/>
        <v>N₂OAccommodation_NZ_NLD</v>
      </c>
      <c r="AF13" s="7">
        <f>INDEX(Flatfile2025!J:J,MATCH('Q1'!AB13,Flatfile2025!M:M,0))</f>
        <v>15.560623720000001</v>
      </c>
      <c r="AG13" s="7">
        <f t="shared" si="11"/>
        <v>1.5560623720000001E-2</v>
      </c>
    </row>
    <row r="14" spans="1:35" ht="157.5" x14ac:dyDescent="0.25">
      <c r="A14" s="7" t="str">
        <f>IF(F14="Electricity","Electricity_NZ_ALL",F14&amp;"_NZ_"&amp;INDEX(tproducts_sub_cat!C:C,MATCH(J14,tproducts_sub_cat!D:D,0)))</f>
        <v>Accommodation_NZ_NZL</v>
      </c>
      <c r="B14" s="14">
        <v>45474</v>
      </c>
      <c r="C14" s="14">
        <v>45565</v>
      </c>
      <c r="D14" s="15" t="s">
        <v>3284</v>
      </c>
      <c r="E14" s="16" t="s">
        <v>3284</v>
      </c>
      <c r="F14" s="7" t="s">
        <v>831</v>
      </c>
      <c r="G14" s="7" t="s">
        <v>3301</v>
      </c>
      <c r="H14" s="7" t="s">
        <v>3302</v>
      </c>
      <c r="I14" s="8" t="s">
        <v>3303</v>
      </c>
      <c r="J14" s="8" t="s">
        <v>59</v>
      </c>
      <c r="K14" s="8" t="s">
        <v>3304</v>
      </c>
      <c r="L14" s="8" t="s">
        <v>3289</v>
      </c>
      <c r="M14" s="8" t="s">
        <v>3305</v>
      </c>
      <c r="N14" s="7" t="s">
        <v>3312</v>
      </c>
      <c r="O14" s="7" t="s">
        <v>11</v>
      </c>
      <c r="P14" s="17">
        <f>INDEX(Flatfile2025!J:J,MATCH('Q1'!AB14,Flatfile2025!M:M,0))</f>
        <v>10.30784912</v>
      </c>
      <c r="Q14" s="17"/>
      <c r="R14" s="17"/>
      <c r="S14" s="33">
        <f>SUMIFS('Crosstab Cons'!B:B,'Crosstab Cons'!N:N,'Crosstab Cons'!$N$2,'Crosstab Cons'!V:V,'Q1'!J14)</f>
        <v>484.99999999999989</v>
      </c>
      <c r="T14" s="3">
        <f t="shared" si="3"/>
        <v>4999.3068231999987</v>
      </c>
      <c r="U14" s="3">
        <f t="shared" si="4"/>
        <v>0</v>
      </c>
      <c r="V14" s="3">
        <f t="shared" si="5"/>
        <v>0</v>
      </c>
      <c r="W14" s="2" t="s">
        <v>3292</v>
      </c>
      <c r="X14" s="2" t="s">
        <v>3292</v>
      </c>
      <c r="Y14" s="2" t="s">
        <v>3292</v>
      </c>
      <c r="Z14" s="4">
        <f t="shared" si="6"/>
        <v>4.9993068231999986</v>
      </c>
      <c r="AB14" s="7" t="str">
        <f t="shared" si="7"/>
        <v>CO₂-eAccommodation_NZ_NZL</v>
      </c>
      <c r="AC14" s="7" t="str">
        <f t="shared" si="8"/>
        <v>CO₂Accommodation_NZ_NZL</v>
      </c>
      <c r="AD14" s="7" t="str">
        <f t="shared" si="9"/>
        <v>CH₄Accommodation_NZ_NZL</v>
      </c>
      <c r="AE14" s="7" t="str">
        <f t="shared" si="10"/>
        <v>N₂OAccommodation_NZ_NZL</v>
      </c>
      <c r="AF14" s="7">
        <f>INDEX(Flatfile2025!J:J,MATCH('Q1'!AB14,Flatfile2025!M:M,0))</f>
        <v>10.30784912</v>
      </c>
      <c r="AG14" s="7">
        <f t="shared" si="11"/>
        <v>1.030784912E-2</v>
      </c>
    </row>
    <row r="15" spans="1:35" ht="157.5" x14ac:dyDescent="0.25">
      <c r="A15" s="7" t="str">
        <f>IF(F15="Electricity","Electricity_NZ_ALL",F15&amp;"_NZ_"&amp;INDEX(tproducts_sub_cat!C:C,MATCH(J15,tproducts_sub_cat!D:D,0)))</f>
        <v>Accommodation_NZ_PHL</v>
      </c>
      <c r="B15" s="14">
        <v>45474</v>
      </c>
      <c r="C15" s="14">
        <v>45565</v>
      </c>
      <c r="D15" s="15" t="s">
        <v>3284</v>
      </c>
      <c r="E15" s="16" t="s">
        <v>3284</v>
      </c>
      <c r="F15" s="7" t="s">
        <v>831</v>
      </c>
      <c r="G15" s="7" t="s">
        <v>3301</v>
      </c>
      <c r="H15" s="7" t="s">
        <v>3302</v>
      </c>
      <c r="I15" s="8" t="s">
        <v>3303</v>
      </c>
      <c r="J15" s="8" t="s">
        <v>63</v>
      </c>
      <c r="K15" s="8" t="s">
        <v>3304</v>
      </c>
      <c r="L15" s="8" t="s">
        <v>3289</v>
      </c>
      <c r="M15" s="8" t="s">
        <v>3305</v>
      </c>
      <c r="N15" s="7" t="s">
        <v>3313</v>
      </c>
      <c r="O15" s="7" t="s">
        <v>11</v>
      </c>
      <c r="P15" s="17">
        <f>INDEX(Flatfile2025!J:J,MATCH('Q1'!AB15,Flatfile2025!M:M,0))</f>
        <v>55.761616889999999</v>
      </c>
      <c r="Q15" s="17"/>
      <c r="R15" s="17"/>
      <c r="S15" s="33">
        <f>SUMIFS('Crosstab Cons'!B:B,'Crosstab Cons'!N:N,'Crosstab Cons'!$N$2,'Crosstab Cons'!V:V,'Q1'!J15)</f>
        <v>0</v>
      </c>
      <c r="T15" s="3">
        <f t="shared" si="3"/>
        <v>0</v>
      </c>
      <c r="U15" s="3">
        <f t="shared" si="4"/>
        <v>0</v>
      </c>
      <c r="V15" s="3">
        <f t="shared" si="5"/>
        <v>0</v>
      </c>
      <c r="W15" s="2" t="s">
        <v>3292</v>
      </c>
      <c r="X15" s="2" t="s">
        <v>3292</v>
      </c>
      <c r="Y15" s="2" t="s">
        <v>3292</v>
      </c>
      <c r="Z15" s="4">
        <f t="shared" si="6"/>
        <v>0</v>
      </c>
      <c r="AB15" s="7" t="str">
        <f t="shared" si="7"/>
        <v>CO₂-eAccommodation_NZ_PHL</v>
      </c>
      <c r="AC15" s="7" t="str">
        <f t="shared" si="8"/>
        <v>CO₂Accommodation_NZ_PHL</v>
      </c>
      <c r="AD15" s="7" t="str">
        <f t="shared" si="9"/>
        <v>CH₄Accommodation_NZ_PHL</v>
      </c>
      <c r="AE15" s="7" t="str">
        <f t="shared" si="10"/>
        <v>N₂OAccommodation_NZ_PHL</v>
      </c>
      <c r="AF15" s="7">
        <f>INDEX(Flatfile2025!J:J,MATCH('Q1'!AB15,Flatfile2025!M:M,0))</f>
        <v>55.761616889999999</v>
      </c>
      <c r="AG15" s="7">
        <f t="shared" si="11"/>
        <v>5.5761616889999997E-2</v>
      </c>
    </row>
    <row r="16" spans="1:35" ht="157.5" x14ac:dyDescent="0.25">
      <c r="A16" s="7" t="str">
        <f>IF(F16="Electricity","Electricity_NZ_ALL",F16&amp;"_NZ_"&amp;INDEX(tproducts_sub_cat!C:C,MATCH(J16,tproducts_sub_cat!D:D,0)))</f>
        <v>Accommodation_NZ_SGP</v>
      </c>
      <c r="B16" s="14">
        <v>45474</v>
      </c>
      <c r="C16" s="14">
        <v>45565</v>
      </c>
      <c r="D16" s="15" t="s">
        <v>3284</v>
      </c>
      <c r="E16" s="16" t="s">
        <v>3284</v>
      </c>
      <c r="F16" s="7" t="s">
        <v>831</v>
      </c>
      <c r="G16" s="7" t="s">
        <v>3301</v>
      </c>
      <c r="H16" s="7" t="s">
        <v>3302</v>
      </c>
      <c r="I16" s="8" t="s">
        <v>3303</v>
      </c>
      <c r="J16" s="8" t="s">
        <v>69</v>
      </c>
      <c r="K16" s="8" t="s">
        <v>3304</v>
      </c>
      <c r="L16" s="8" t="s">
        <v>3289</v>
      </c>
      <c r="M16" s="8" t="s">
        <v>3305</v>
      </c>
      <c r="N16" s="7" t="s">
        <v>3314</v>
      </c>
      <c r="O16" s="7" t="s">
        <v>11</v>
      </c>
      <c r="P16" s="17">
        <f>INDEX(Flatfile2025!J:J,MATCH('Q1'!AB16,Flatfile2025!M:M,0))</f>
        <v>23.305414110000001</v>
      </c>
      <c r="Q16" s="17"/>
      <c r="R16" s="17"/>
      <c r="S16" s="33">
        <f>SUMIFS('Crosstab Cons'!B:B,'Crosstab Cons'!N:N,'Crosstab Cons'!$N$2,'Crosstab Cons'!V:V,'Q1'!J16)</f>
        <v>0</v>
      </c>
      <c r="T16" s="3">
        <f t="shared" si="3"/>
        <v>0</v>
      </c>
      <c r="U16" s="3">
        <f t="shared" si="4"/>
        <v>0</v>
      </c>
      <c r="V16" s="3">
        <f t="shared" si="5"/>
        <v>0</v>
      </c>
      <c r="W16" s="2" t="s">
        <v>3292</v>
      </c>
      <c r="X16" s="2" t="s">
        <v>3292</v>
      </c>
      <c r="Y16" s="2" t="s">
        <v>3292</v>
      </c>
      <c r="Z16" s="4">
        <f t="shared" si="6"/>
        <v>0</v>
      </c>
      <c r="AB16" s="7" t="str">
        <f t="shared" si="7"/>
        <v>CO₂-eAccommodation_NZ_SGP</v>
      </c>
      <c r="AC16" s="7" t="str">
        <f t="shared" si="8"/>
        <v>CO₂Accommodation_NZ_SGP</v>
      </c>
      <c r="AD16" s="7" t="str">
        <f t="shared" si="9"/>
        <v>CH₄Accommodation_NZ_SGP</v>
      </c>
      <c r="AE16" s="7" t="str">
        <f t="shared" si="10"/>
        <v>N₂OAccommodation_NZ_SGP</v>
      </c>
      <c r="AF16" s="7">
        <f>INDEX(Flatfile2025!J:J,MATCH('Q1'!AB16,Flatfile2025!M:M,0))</f>
        <v>23.305414110000001</v>
      </c>
      <c r="AG16" s="7">
        <f t="shared" si="11"/>
        <v>2.3305414110000002E-2</v>
      </c>
    </row>
    <row r="17" spans="1:33" ht="157.5" x14ac:dyDescent="0.25">
      <c r="A17" s="7" t="str">
        <f>IF(F17="Electricity","Electricity_NZ_ALL",F17&amp;"_NZ_"&amp;INDEX(tproducts_sub_cat!C:C,MATCH(J17,tproducts_sub_cat!D:D,0)))</f>
        <v>Accommodation_NZ_CHN</v>
      </c>
      <c r="B17" s="14">
        <v>45474</v>
      </c>
      <c r="C17" s="14">
        <v>45565</v>
      </c>
      <c r="D17" s="15" t="s">
        <v>3284</v>
      </c>
      <c r="E17" s="16" t="s">
        <v>3284</v>
      </c>
      <c r="F17" s="7" t="s">
        <v>831</v>
      </c>
      <c r="G17" s="7" t="s">
        <v>3301</v>
      </c>
      <c r="H17" s="7" t="s">
        <v>3302</v>
      </c>
      <c r="I17" s="8" t="s">
        <v>3303</v>
      </c>
      <c r="J17" s="8" t="s">
        <v>25</v>
      </c>
      <c r="K17" s="8" t="s">
        <v>3304</v>
      </c>
      <c r="L17" s="8" t="s">
        <v>3289</v>
      </c>
      <c r="M17" s="8" t="s">
        <v>3305</v>
      </c>
      <c r="N17" s="7" t="s">
        <v>3315</v>
      </c>
      <c r="O17" s="7" t="s">
        <v>11</v>
      </c>
      <c r="P17" s="17">
        <f>INDEX(Flatfile2025!J:J,MATCH('Q1'!AB17,Flatfile2025!M:M,0))</f>
        <v>58.306250720000001</v>
      </c>
      <c r="Q17" s="17"/>
      <c r="R17" s="17"/>
      <c r="S17" s="33">
        <f>SUMIFS('Crosstab Cons'!B:B,'Crosstab Cons'!N:N,'Crosstab Cons'!$N$2,'Crosstab Cons'!V:V,'Q1'!J17)</f>
        <v>0</v>
      </c>
      <c r="T17" s="3">
        <f t="shared" si="3"/>
        <v>0</v>
      </c>
      <c r="U17" s="3">
        <f t="shared" si="4"/>
        <v>0</v>
      </c>
      <c r="V17" s="3">
        <f t="shared" si="5"/>
        <v>0</v>
      </c>
      <c r="W17" s="2" t="s">
        <v>3292</v>
      </c>
      <c r="X17" s="2" t="s">
        <v>3292</v>
      </c>
      <c r="Y17" s="2" t="s">
        <v>3292</v>
      </c>
      <c r="Z17" s="4">
        <f t="shared" si="6"/>
        <v>0</v>
      </c>
      <c r="AB17" s="7" t="str">
        <f t="shared" si="7"/>
        <v>CO₂-eAccommodation_NZ_CHN</v>
      </c>
      <c r="AC17" s="7" t="str">
        <f t="shared" si="8"/>
        <v>CO₂Accommodation_NZ_CHN</v>
      </c>
      <c r="AD17" s="7" t="str">
        <f t="shared" si="9"/>
        <v>CH₄Accommodation_NZ_CHN</v>
      </c>
      <c r="AE17" s="7" t="str">
        <f t="shared" si="10"/>
        <v>N₂OAccommodation_NZ_CHN</v>
      </c>
      <c r="AF17" s="7">
        <f>INDEX(Flatfile2025!J:J,MATCH('Q1'!AB17,Flatfile2025!M:M,0))</f>
        <v>58.306250720000001</v>
      </c>
      <c r="AG17" s="7">
        <f t="shared" si="11"/>
        <v>5.8306250720000001E-2</v>
      </c>
    </row>
    <row r="18" spans="1:33" ht="157.5" x14ac:dyDescent="0.25">
      <c r="A18" s="7" t="str">
        <f>IF(F18="Electricity","Electricity_NZ_ALL",F18&amp;"_NZ_"&amp;INDEX(tproducts_sub_cat!C:C,MATCH(J18,tproducts_sub_cat!D:D,0)))</f>
        <v>Accommodation_NZ_COL</v>
      </c>
      <c r="B18" s="14">
        <v>45474</v>
      </c>
      <c r="C18" s="14">
        <v>45565</v>
      </c>
      <c r="D18" s="15" t="s">
        <v>3284</v>
      </c>
      <c r="E18" s="16" t="s">
        <v>3284</v>
      </c>
      <c r="F18" s="7" t="s">
        <v>831</v>
      </c>
      <c r="G18" s="7" t="s">
        <v>3301</v>
      </c>
      <c r="H18" s="7" t="s">
        <v>3302</v>
      </c>
      <c r="I18" s="8" t="s">
        <v>3303</v>
      </c>
      <c r="J18" s="8" t="s">
        <v>29</v>
      </c>
      <c r="K18" s="8" t="s">
        <v>3304</v>
      </c>
      <c r="L18" s="8" t="s">
        <v>3289</v>
      </c>
      <c r="M18" s="8" t="s">
        <v>3305</v>
      </c>
      <c r="N18" s="7" t="s">
        <v>3316</v>
      </c>
      <c r="O18" s="7" t="s">
        <v>11</v>
      </c>
      <c r="P18" s="17">
        <f>INDEX(Flatfile2025!J:J,MATCH('Q1'!AB18,Flatfile2025!M:M,0))</f>
        <v>16.27678951</v>
      </c>
      <c r="Q18" s="17"/>
      <c r="R18" s="17"/>
      <c r="S18" s="33">
        <f>SUMIFS('Crosstab Cons'!B:B,'Crosstab Cons'!N:N,'Crosstab Cons'!$N$2,'Crosstab Cons'!V:V,'Q1'!J18)</f>
        <v>0</v>
      </c>
      <c r="T18" s="3">
        <f t="shared" si="3"/>
        <v>0</v>
      </c>
      <c r="U18" s="3">
        <f t="shared" si="4"/>
        <v>0</v>
      </c>
      <c r="V18" s="3">
        <f t="shared" si="5"/>
        <v>0</v>
      </c>
      <c r="W18" s="2" t="s">
        <v>3292</v>
      </c>
      <c r="X18" s="2" t="s">
        <v>3292</v>
      </c>
      <c r="Y18" s="2" t="s">
        <v>3292</v>
      </c>
      <c r="Z18" s="4">
        <f t="shared" si="6"/>
        <v>0</v>
      </c>
      <c r="AB18" s="7" t="str">
        <f t="shared" si="7"/>
        <v>CO₂-eAccommodation_NZ_COL</v>
      </c>
      <c r="AC18" s="7" t="str">
        <f t="shared" si="8"/>
        <v>CO₂Accommodation_NZ_COL</v>
      </c>
      <c r="AD18" s="7" t="str">
        <f t="shared" si="9"/>
        <v>CH₄Accommodation_NZ_COL</v>
      </c>
      <c r="AE18" s="7" t="str">
        <f t="shared" si="10"/>
        <v>N₂OAccommodation_NZ_COL</v>
      </c>
      <c r="AF18" s="7">
        <f>INDEX(Flatfile2025!J:J,MATCH('Q1'!AB18,Flatfile2025!M:M,0))</f>
        <v>16.27678951</v>
      </c>
      <c r="AG18" s="7">
        <f t="shared" si="11"/>
        <v>1.627678951E-2</v>
      </c>
    </row>
    <row r="19" spans="1:33" ht="157.5" x14ac:dyDescent="0.25">
      <c r="A19" s="7" t="str">
        <f>IF(F19="Electricity","Electricity_NZ_ALL",F19&amp;"_NZ_"&amp;INDEX(tproducts_sub_cat!C:C,MATCH(J19,tproducts_sub_cat!D:D,0)))</f>
        <v>Accommodation_NZ_MAL</v>
      </c>
      <c r="B19" s="14">
        <v>45474</v>
      </c>
      <c r="C19" s="14">
        <v>45565</v>
      </c>
      <c r="D19" s="15" t="s">
        <v>3284</v>
      </c>
      <c r="E19" s="16" t="s">
        <v>3284</v>
      </c>
      <c r="F19" s="7" t="s">
        <v>831</v>
      </c>
      <c r="G19" s="7" t="s">
        <v>3301</v>
      </c>
      <c r="H19" s="7" t="s">
        <v>3302</v>
      </c>
      <c r="I19" s="8" t="s">
        <v>3303</v>
      </c>
      <c r="J19" s="8" t="s">
        <v>53</v>
      </c>
      <c r="K19" s="8" t="s">
        <v>3304</v>
      </c>
      <c r="L19" s="8" t="s">
        <v>3289</v>
      </c>
      <c r="M19" s="8" t="s">
        <v>3305</v>
      </c>
      <c r="N19" s="7" t="s">
        <v>3317</v>
      </c>
      <c r="O19" s="7" t="s">
        <v>11</v>
      </c>
      <c r="P19" s="17">
        <f>INDEX(Flatfile2025!J:J,MATCH('Q1'!AB19,Flatfile2025!M:M,0))</f>
        <v>55.175452630000002</v>
      </c>
      <c r="Q19" s="17"/>
      <c r="R19" s="17"/>
      <c r="S19" s="33">
        <f>SUMIFS('Crosstab Cons'!B:B,'Crosstab Cons'!N:N,'Crosstab Cons'!$N$2,'Crosstab Cons'!V:V,'Q1'!J19)</f>
        <v>0</v>
      </c>
      <c r="T19" s="3">
        <f t="shared" si="3"/>
        <v>0</v>
      </c>
      <c r="U19" s="3">
        <f t="shared" si="4"/>
        <v>0</v>
      </c>
      <c r="V19" s="3">
        <f t="shared" si="5"/>
        <v>0</v>
      </c>
      <c r="W19" s="2" t="s">
        <v>3292</v>
      </c>
      <c r="X19" s="2" t="s">
        <v>3292</v>
      </c>
      <c r="Y19" s="2" t="s">
        <v>3292</v>
      </c>
      <c r="Z19" s="4">
        <f t="shared" si="6"/>
        <v>0</v>
      </c>
      <c r="AB19" s="7" t="str">
        <f t="shared" si="7"/>
        <v>CO₂-eAccommodation_NZ_MAL</v>
      </c>
      <c r="AC19" s="7" t="str">
        <f t="shared" si="8"/>
        <v>CO₂Accommodation_NZ_MAL</v>
      </c>
      <c r="AD19" s="7" t="str">
        <f t="shared" si="9"/>
        <v>CH₄Accommodation_NZ_MAL</v>
      </c>
      <c r="AE19" s="7" t="str">
        <f t="shared" si="10"/>
        <v>N₂OAccommodation_NZ_MAL</v>
      </c>
      <c r="AF19" s="7">
        <f>INDEX(Flatfile2025!J:J,MATCH('Q1'!AB19,Flatfile2025!M:M,0))</f>
        <v>55.175452630000002</v>
      </c>
      <c r="AG19" s="7">
        <f t="shared" si="11"/>
        <v>5.5175452630000003E-2</v>
      </c>
    </row>
    <row r="20" spans="1:33" ht="157.5" x14ac:dyDescent="0.25">
      <c r="A20" s="7" t="str">
        <f>IF(F20="Electricity","Electricity_NZ_ALL",F20&amp;"_NZ_"&amp;INDEX(tproducts_sub_cat!C:C,MATCH(J20,tproducts_sub_cat!D:D,0)))</f>
        <v>Accommodation_NZ_FCP</v>
      </c>
      <c r="B20" s="14">
        <v>45474</v>
      </c>
      <c r="C20" s="14">
        <v>45565</v>
      </c>
      <c r="D20" s="15" t="s">
        <v>3284</v>
      </c>
      <c r="E20" s="16" t="s">
        <v>3284</v>
      </c>
      <c r="F20" s="7" t="s">
        <v>831</v>
      </c>
      <c r="G20" s="7" t="s">
        <v>3301</v>
      </c>
      <c r="H20" s="7" t="s">
        <v>3302</v>
      </c>
      <c r="I20" s="8" t="s">
        <v>3303</v>
      </c>
      <c r="J20" s="8" t="s">
        <v>37</v>
      </c>
      <c r="K20" s="8" t="s">
        <v>3304</v>
      </c>
      <c r="L20" s="8" t="s">
        <v>3289</v>
      </c>
      <c r="M20" s="8" t="s">
        <v>3305</v>
      </c>
      <c r="N20" s="7" t="s">
        <v>3318</v>
      </c>
      <c r="O20" s="7" t="s">
        <v>11</v>
      </c>
      <c r="P20" s="100">
        <v>73</v>
      </c>
      <c r="Q20" s="17"/>
      <c r="R20" s="17"/>
      <c r="S20" s="33">
        <f>SUMIFS('Crosstab Cons'!B:B,'Crosstab Cons'!N:N,'Crosstab Cons'!$N$2,'Crosstab Cons'!V:V,'Q1'!J20)</f>
        <v>0</v>
      </c>
      <c r="T20" s="3">
        <f t="shared" si="3"/>
        <v>0</v>
      </c>
      <c r="U20" s="3">
        <f t="shared" si="4"/>
        <v>0</v>
      </c>
      <c r="V20" s="3">
        <f t="shared" si="5"/>
        <v>0</v>
      </c>
      <c r="W20" s="2" t="s">
        <v>3292</v>
      </c>
      <c r="X20" s="2" t="s">
        <v>3292</v>
      </c>
      <c r="Y20" s="2" t="s">
        <v>3292</v>
      </c>
      <c r="Z20" s="4">
        <f t="shared" si="6"/>
        <v>0</v>
      </c>
      <c r="AB20" s="7" t="str">
        <f t="shared" si="7"/>
        <v>CO₂-eAccommodation_NZ_FCP</v>
      </c>
      <c r="AC20" s="7" t="str">
        <f t="shared" si="8"/>
        <v>CO₂Accommodation_NZ_FCP</v>
      </c>
      <c r="AD20" s="7" t="str">
        <f t="shared" si="9"/>
        <v>CH₄Accommodation_NZ_FCP</v>
      </c>
      <c r="AE20" s="7" t="str">
        <f t="shared" si="10"/>
        <v>N₂OAccommodation_NZ_FCP</v>
      </c>
      <c r="AF20" s="7" t="e">
        <f>INDEX(Flatfile2025!J:J,MATCH('Q1'!AB20,Flatfile2025!M:M,0))</f>
        <v>#N/A</v>
      </c>
      <c r="AG20" s="7" t="e">
        <f t="shared" si="11"/>
        <v>#N/A</v>
      </c>
    </row>
    <row r="21" spans="1:33" ht="157.5" x14ac:dyDescent="0.25">
      <c r="A21" s="7" t="str">
        <f>IF(F21="Electricity","Electricity_NZ_ALL",F21&amp;"_NZ_"&amp;INDEX(tproducts_sub_cat!C:C,MATCH(J21,tproducts_sub_cat!D:D,0)))</f>
        <v>Accommodation_NZ_CHE</v>
      </c>
      <c r="B21" s="14">
        <v>45474</v>
      </c>
      <c r="C21" s="14">
        <v>45565</v>
      </c>
      <c r="D21" s="15" t="s">
        <v>3284</v>
      </c>
      <c r="E21" s="16" t="s">
        <v>3284</v>
      </c>
      <c r="F21" s="7" t="s">
        <v>831</v>
      </c>
      <c r="G21" s="7" t="s">
        <v>3301</v>
      </c>
      <c r="H21" s="7" t="s">
        <v>3302</v>
      </c>
      <c r="I21" s="8" t="s">
        <v>3303</v>
      </c>
      <c r="J21" s="8" t="s">
        <v>73</v>
      </c>
      <c r="K21" s="8" t="s">
        <v>3304</v>
      </c>
      <c r="L21" s="8" t="s">
        <v>3289</v>
      </c>
      <c r="M21" s="8" t="s">
        <v>3305</v>
      </c>
      <c r="N21" s="7" t="s">
        <v>3319</v>
      </c>
      <c r="O21" s="7" t="s">
        <v>11</v>
      </c>
      <c r="P21" s="17">
        <f>INDEX(Flatfile2025!J:J,MATCH('Q1'!AB21,Flatfile2025!M:M,0))</f>
        <v>7.9408291599999998</v>
      </c>
      <c r="Q21" s="17"/>
      <c r="R21" s="17"/>
      <c r="S21" s="33">
        <f>SUMIFS('Crosstab Cons'!B:B,'Crosstab Cons'!N:N,'Crosstab Cons'!$N$2,'Crosstab Cons'!V:V,'Q1'!J21)</f>
        <v>5</v>
      </c>
      <c r="T21" s="3">
        <f t="shared" si="3"/>
        <v>39.704145799999999</v>
      </c>
      <c r="U21" s="3">
        <f t="shared" si="4"/>
        <v>0</v>
      </c>
      <c r="V21" s="3">
        <f t="shared" si="5"/>
        <v>0</v>
      </c>
      <c r="W21" s="2" t="s">
        <v>3292</v>
      </c>
      <c r="X21" s="2" t="s">
        <v>3292</v>
      </c>
      <c r="Y21" s="2" t="s">
        <v>3292</v>
      </c>
      <c r="Z21" s="4">
        <f t="shared" si="6"/>
        <v>3.97041458E-2</v>
      </c>
      <c r="AB21" s="7" t="str">
        <f t="shared" si="7"/>
        <v>CO₂-eAccommodation_NZ_CHE</v>
      </c>
      <c r="AC21" s="7" t="str">
        <f t="shared" si="8"/>
        <v>CO₂Accommodation_NZ_CHE</v>
      </c>
      <c r="AD21" s="7" t="str">
        <f t="shared" si="9"/>
        <v>CH₄Accommodation_NZ_CHE</v>
      </c>
      <c r="AE21" s="7" t="str">
        <f t="shared" si="10"/>
        <v>N₂OAccommodation_NZ_CHE</v>
      </c>
      <c r="AF21" s="7">
        <f>INDEX(Flatfile2025!J:J,MATCH('Q1'!AB21,Flatfile2025!M:M,0))</f>
        <v>7.9408291599999998</v>
      </c>
      <c r="AG21" s="7">
        <f t="shared" si="11"/>
        <v>7.9408291599999993E-3</v>
      </c>
    </row>
    <row r="22" spans="1:33" ht="157.5" x14ac:dyDescent="0.25">
      <c r="A22" s="7" t="str">
        <f>IF(F22="Electricity","Electricity_NZ_ALL",F22&amp;"_NZ_"&amp;INDEX(tproducts_sub_cat!C:C,MATCH(J22,tproducts_sub_cat!D:D,0)))</f>
        <v>Accommodation_NZ_THA</v>
      </c>
      <c r="B22" s="14">
        <v>45474</v>
      </c>
      <c r="C22" s="14">
        <v>45565</v>
      </c>
      <c r="D22" s="15" t="s">
        <v>3284</v>
      </c>
      <c r="E22" s="16" t="s">
        <v>3284</v>
      </c>
      <c r="F22" s="7" t="s">
        <v>831</v>
      </c>
      <c r="G22" s="7" t="s">
        <v>3301</v>
      </c>
      <c r="H22" s="7" t="s">
        <v>3302</v>
      </c>
      <c r="I22" s="8" t="s">
        <v>3303</v>
      </c>
      <c r="J22" s="8" t="s">
        <v>75</v>
      </c>
      <c r="K22" s="8" t="s">
        <v>3304</v>
      </c>
      <c r="L22" s="8" t="s">
        <v>3289</v>
      </c>
      <c r="M22" s="8" t="s">
        <v>3305</v>
      </c>
      <c r="N22" s="7" t="s">
        <v>3320</v>
      </c>
      <c r="O22" s="7" t="s">
        <v>11</v>
      </c>
      <c r="P22" s="17">
        <f>INDEX(Flatfile2025!J:J,MATCH('Q1'!AB22,Flatfile2025!M:M,0))</f>
        <v>43.879308000000002</v>
      </c>
      <c r="Q22" s="17"/>
      <c r="R22" s="17"/>
      <c r="S22" s="33">
        <f>SUMIFS('Crosstab Cons'!B:B,'Crosstab Cons'!N:N,'Crosstab Cons'!$N$2,'Crosstab Cons'!V:V,'Q1'!J22)</f>
        <v>0</v>
      </c>
      <c r="T22" s="3">
        <f t="shared" si="3"/>
        <v>0</v>
      </c>
      <c r="U22" s="3">
        <f t="shared" si="4"/>
        <v>0</v>
      </c>
      <c r="V22" s="3">
        <f t="shared" si="5"/>
        <v>0</v>
      </c>
      <c r="W22" s="2" t="s">
        <v>3292</v>
      </c>
      <c r="X22" s="2" t="s">
        <v>3292</v>
      </c>
      <c r="Y22" s="2" t="s">
        <v>3292</v>
      </c>
      <c r="Z22" s="4">
        <f t="shared" si="6"/>
        <v>0</v>
      </c>
      <c r="AB22" s="7" t="str">
        <f t="shared" si="7"/>
        <v>CO₂-eAccommodation_NZ_THA</v>
      </c>
      <c r="AC22" s="7" t="str">
        <f t="shared" si="8"/>
        <v>CO₂Accommodation_NZ_THA</v>
      </c>
      <c r="AD22" s="7" t="str">
        <f t="shared" si="9"/>
        <v>CH₄Accommodation_NZ_THA</v>
      </c>
      <c r="AE22" s="7" t="str">
        <f t="shared" si="10"/>
        <v>N₂OAccommodation_NZ_THA</v>
      </c>
      <c r="AF22" s="7">
        <f>INDEX(Flatfile2025!J:J,MATCH('Q1'!AB22,Flatfile2025!M:M,0))</f>
        <v>43.879308000000002</v>
      </c>
      <c r="AG22" s="7">
        <f t="shared" si="11"/>
        <v>4.3879307999999999E-2</v>
      </c>
    </row>
    <row r="23" spans="1:33" ht="157.5" x14ac:dyDescent="0.25">
      <c r="A23" s="7" t="str">
        <f>IF(F23="Electricity","Electricity_NZ_ALL",F23&amp;"_NZ_"&amp;INDEX(tproducts_sub_cat!C:C,MATCH(J23,tproducts_sub_cat!D:D,0)))</f>
        <v>Accommodation_NZ_USA</v>
      </c>
      <c r="B23" s="14">
        <v>45474</v>
      </c>
      <c r="C23" s="14">
        <v>45565</v>
      </c>
      <c r="D23" s="15" t="s">
        <v>3284</v>
      </c>
      <c r="E23" s="16" t="s">
        <v>3284</v>
      </c>
      <c r="F23" s="7" t="s">
        <v>831</v>
      </c>
      <c r="G23" s="7" t="s">
        <v>3301</v>
      </c>
      <c r="H23" s="7" t="s">
        <v>3302</v>
      </c>
      <c r="I23" s="8" t="s">
        <v>3303</v>
      </c>
      <c r="J23" s="8" t="s">
        <v>81</v>
      </c>
      <c r="K23" s="8" t="s">
        <v>3304</v>
      </c>
      <c r="L23" s="8" t="s">
        <v>3289</v>
      </c>
      <c r="M23" s="8" t="s">
        <v>3305</v>
      </c>
      <c r="N23" s="7" t="s">
        <v>3321</v>
      </c>
      <c r="O23" s="7" t="s">
        <v>11</v>
      </c>
      <c r="P23" s="17">
        <f>INDEX(Flatfile2025!J:J,MATCH('Q1'!AB23,Flatfile2025!M:M,0))</f>
        <v>14.23988937</v>
      </c>
      <c r="Q23" s="17"/>
      <c r="R23" s="17"/>
      <c r="S23" s="33">
        <f>SUMIFS('Crosstab Cons'!B:B,'Crosstab Cons'!N:N,'Crosstab Cons'!$N$2,'Crosstab Cons'!V:V,'Q1'!J23)</f>
        <v>0</v>
      </c>
      <c r="T23" s="3">
        <f t="shared" si="3"/>
        <v>0</v>
      </c>
      <c r="U23" s="3">
        <f t="shared" si="4"/>
        <v>0</v>
      </c>
      <c r="V23" s="3">
        <f t="shared" si="5"/>
        <v>0</v>
      </c>
      <c r="W23" s="2" t="s">
        <v>3292</v>
      </c>
      <c r="X23" s="2" t="s">
        <v>3292</v>
      </c>
      <c r="Y23" s="2" t="s">
        <v>3292</v>
      </c>
      <c r="Z23" s="4">
        <f t="shared" si="6"/>
        <v>0</v>
      </c>
      <c r="AB23" s="7" t="str">
        <f t="shared" si="7"/>
        <v>CO₂-eAccommodation_NZ_USA</v>
      </c>
      <c r="AC23" s="7" t="str">
        <f t="shared" si="8"/>
        <v>CO₂Accommodation_NZ_USA</v>
      </c>
      <c r="AD23" s="7" t="str">
        <f t="shared" si="9"/>
        <v>CH₄Accommodation_NZ_USA</v>
      </c>
      <c r="AE23" s="7" t="str">
        <f t="shared" si="10"/>
        <v>N₂OAccommodation_NZ_USA</v>
      </c>
      <c r="AF23" s="7">
        <f>INDEX(Flatfile2025!J:J,MATCH('Q1'!AB23,Flatfile2025!M:M,0))</f>
        <v>14.23988937</v>
      </c>
      <c r="AG23" s="7">
        <f t="shared" si="11"/>
        <v>1.423988937E-2</v>
      </c>
    </row>
    <row r="24" spans="1:33" ht="157.5" x14ac:dyDescent="0.25">
      <c r="A24" s="7" t="str">
        <f>IF(F24="Electricity","Electricity_NZ_ALL",F24&amp;"_NZ_"&amp;INDEX(tproducts_sub_cat!C:C,MATCH(J24,tproducts_sub_cat!D:D,0)))</f>
        <v>Accommodation_NZ_RUS</v>
      </c>
      <c r="B24" s="14">
        <v>45474</v>
      </c>
      <c r="C24" s="14">
        <v>45565</v>
      </c>
      <c r="D24" s="15" t="s">
        <v>3284</v>
      </c>
      <c r="E24" s="16" t="s">
        <v>3284</v>
      </c>
      <c r="F24" s="7" t="s">
        <v>831</v>
      </c>
      <c r="G24" s="7" t="s">
        <v>3301</v>
      </c>
      <c r="H24" s="7" t="s">
        <v>3322</v>
      </c>
      <c r="I24" s="8" t="s">
        <v>3303</v>
      </c>
      <c r="J24" s="8" t="s">
        <v>67</v>
      </c>
      <c r="K24" s="8" t="s">
        <v>3304</v>
      </c>
      <c r="L24" s="8" t="s">
        <v>3289</v>
      </c>
      <c r="M24" s="8" t="s">
        <v>3305</v>
      </c>
      <c r="N24" s="7" t="s">
        <v>3323</v>
      </c>
      <c r="O24" s="7" t="s">
        <v>11</v>
      </c>
      <c r="P24" s="17">
        <f>INDEX(Flatfile2025!J:J,MATCH('Q1'!AB24,Flatfile2025!M:M,0))</f>
        <v>30.9</v>
      </c>
      <c r="Q24" s="17"/>
      <c r="R24" s="17"/>
      <c r="S24" s="33">
        <f>SUMIFS('Crosstab Cons'!B:B,'Crosstab Cons'!N:N,'Crosstab Cons'!$N$2,'Crosstab Cons'!V:V,'Q1'!J24)</f>
        <v>0</v>
      </c>
      <c r="T24" s="3">
        <f t="shared" si="3"/>
        <v>0</v>
      </c>
      <c r="U24" s="3">
        <f t="shared" si="4"/>
        <v>0</v>
      </c>
      <c r="V24" s="3">
        <f t="shared" si="5"/>
        <v>0</v>
      </c>
      <c r="W24" s="2" t="s">
        <v>3292</v>
      </c>
      <c r="X24" s="2" t="s">
        <v>3292</v>
      </c>
      <c r="Y24" s="2" t="s">
        <v>3292</v>
      </c>
      <c r="Z24" s="4">
        <f t="shared" si="6"/>
        <v>0</v>
      </c>
      <c r="AB24" s="7" t="str">
        <f t="shared" si="7"/>
        <v>CO₂-eAccommodation_NZ_RUS</v>
      </c>
      <c r="AC24" s="7" t="str">
        <f t="shared" si="8"/>
        <v>CO₂Accommodation_NZ_RUS</v>
      </c>
      <c r="AD24" s="7" t="str">
        <f t="shared" si="9"/>
        <v>CH₄Accommodation_NZ_RUS</v>
      </c>
      <c r="AE24" s="7" t="str">
        <f t="shared" si="10"/>
        <v>N₂OAccommodation_NZ_RUS</v>
      </c>
      <c r="AF24" s="7">
        <f>INDEX(Flatfile2025!J:J,MATCH('Q1'!AB24,Flatfile2025!M:M,0))</f>
        <v>30.9</v>
      </c>
      <c r="AG24" s="7">
        <f t="shared" si="11"/>
        <v>3.0899999999999997E-2</v>
      </c>
    </row>
    <row r="25" spans="1:33" ht="157.5" x14ac:dyDescent="0.25">
      <c r="A25" s="7" t="s">
        <v>1617</v>
      </c>
      <c r="B25" s="14">
        <v>45474</v>
      </c>
      <c r="C25" s="14">
        <v>45565</v>
      </c>
      <c r="D25" s="15" t="s">
        <v>3284</v>
      </c>
      <c r="E25" s="16" t="s">
        <v>3284</v>
      </c>
      <c r="F25" s="7" t="s">
        <v>831</v>
      </c>
      <c r="G25" s="7" t="s">
        <v>3301</v>
      </c>
      <c r="H25" s="7" t="s">
        <v>3322</v>
      </c>
      <c r="I25" s="8" t="s">
        <v>3303</v>
      </c>
      <c r="J25" s="8" t="s">
        <v>33</v>
      </c>
      <c r="K25" s="8" t="s">
        <v>3304</v>
      </c>
      <c r="L25" s="8" t="s">
        <v>3289</v>
      </c>
      <c r="M25" s="8" t="s">
        <v>3305</v>
      </c>
      <c r="N25" s="7" t="s">
        <v>3324</v>
      </c>
      <c r="O25" s="7" t="s">
        <v>11</v>
      </c>
      <c r="P25" s="17">
        <f>INDEX(Flatfile2025!J:J,MATCH('Q1'!AB25,Flatfile2025!M:M,0))</f>
        <v>54.8</v>
      </c>
      <c r="Q25" s="17"/>
      <c r="R25" s="17"/>
      <c r="S25" s="33">
        <f>SUMIFS('Crosstab Cons'!B:B,'Crosstab Cons'!N:N,'Crosstab Cons'!$N$2,'Crosstab Cons'!V:V,'Q1'!J25)</f>
        <v>6</v>
      </c>
      <c r="T25" s="3">
        <f t="shared" si="3"/>
        <v>328.79999999999995</v>
      </c>
      <c r="U25" s="3">
        <f t="shared" si="4"/>
        <v>0</v>
      </c>
      <c r="V25" s="3">
        <f t="shared" si="5"/>
        <v>0</v>
      </c>
      <c r="W25" s="2" t="s">
        <v>3292</v>
      </c>
      <c r="X25" s="2" t="s">
        <v>3292</v>
      </c>
      <c r="Y25" s="2" t="s">
        <v>3292</v>
      </c>
      <c r="Z25" s="4">
        <f t="shared" si="6"/>
        <v>0.32879999999999998</v>
      </c>
      <c r="AB25" s="7" t="str">
        <f t="shared" si="7"/>
        <v>CO₂-eAccommodation_NZ_FJI</v>
      </c>
      <c r="AC25" s="7" t="str">
        <f t="shared" si="8"/>
        <v>CO₂Accommodation_NZ_FJI</v>
      </c>
      <c r="AD25" s="7" t="str">
        <f t="shared" si="9"/>
        <v>CH₄Accommodation_NZ_FJI</v>
      </c>
      <c r="AE25" s="7" t="str">
        <f t="shared" si="10"/>
        <v>N₂OAccommodation_NZ_FJI</v>
      </c>
      <c r="AF25" s="7">
        <f>INDEX(Flatfile2025!J:J,MATCH('Q1'!AB25,Flatfile2025!M:M,0))</f>
        <v>54.8</v>
      </c>
      <c r="AG25" s="7">
        <f t="shared" si="11"/>
        <v>5.4799999999999995E-2</v>
      </c>
    </row>
    <row r="26" spans="1:33" ht="157.5" x14ac:dyDescent="0.25">
      <c r="A26" s="7" t="str">
        <f>IF(F26="Electricity","Electricity_NZ_ALL",F26&amp;"_NZ_"&amp;INDEX(tproducts_sub_cat!C:C,MATCH(J26,tproducts_sub_cat!D:D,0)))</f>
        <v>Accommodation_NZ_PRT</v>
      </c>
      <c r="B26" s="14">
        <v>45474</v>
      </c>
      <c r="C26" s="14">
        <v>45565</v>
      </c>
      <c r="D26" s="15" t="s">
        <v>3284</v>
      </c>
      <c r="E26" s="16" t="s">
        <v>3284</v>
      </c>
      <c r="F26" s="7" t="s">
        <v>831</v>
      </c>
      <c r="G26" s="7" t="s">
        <v>3301</v>
      </c>
      <c r="H26" s="7" t="s">
        <v>3322</v>
      </c>
      <c r="I26" s="8" t="s">
        <v>3303</v>
      </c>
      <c r="J26" s="8" t="s">
        <v>65</v>
      </c>
      <c r="K26" s="8" t="s">
        <v>3304</v>
      </c>
      <c r="L26" s="8" t="s">
        <v>3289</v>
      </c>
      <c r="M26" s="8" t="s">
        <v>3305</v>
      </c>
      <c r="N26" s="7" t="s">
        <v>3325</v>
      </c>
      <c r="O26" s="7" t="s">
        <v>11</v>
      </c>
      <c r="P26" s="17">
        <f>INDEX(Flatfile2025!J:J,MATCH('Q1'!AB26,Flatfile2025!M:M,0))</f>
        <v>12.77550297</v>
      </c>
      <c r="Q26" s="17"/>
      <c r="R26" s="17"/>
      <c r="S26" s="33">
        <f>SUMIFS('Crosstab Cons'!B:B,'Crosstab Cons'!N:N,'Crosstab Cons'!$N$2,'Crosstab Cons'!V:V,'Q1'!J26)</f>
        <v>0</v>
      </c>
      <c r="T26" s="3">
        <f t="shared" si="3"/>
        <v>0</v>
      </c>
      <c r="U26" s="3">
        <f t="shared" si="4"/>
        <v>0</v>
      </c>
      <c r="V26" s="3">
        <f t="shared" si="5"/>
        <v>0</v>
      </c>
      <c r="W26" s="2" t="s">
        <v>3292</v>
      </c>
      <c r="X26" s="2" t="s">
        <v>3292</v>
      </c>
      <c r="Y26" s="2" t="s">
        <v>3292</v>
      </c>
      <c r="Z26" s="4">
        <f t="shared" si="6"/>
        <v>0</v>
      </c>
      <c r="AB26" s="7" t="str">
        <f t="shared" si="7"/>
        <v>CO₂-eAccommodation_NZ_PRT</v>
      </c>
      <c r="AC26" s="7" t="str">
        <f t="shared" si="8"/>
        <v>CO₂Accommodation_NZ_PRT</v>
      </c>
      <c r="AD26" s="7" t="str">
        <f t="shared" si="9"/>
        <v>CH₄Accommodation_NZ_PRT</v>
      </c>
      <c r="AE26" s="7" t="str">
        <f t="shared" si="10"/>
        <v>N₂OAccommodation_NZ_PRT</v>
      </c>
      <c r="AF26" s="7">
        <f>INDEX(Flatfile2025!J:J,MATCH('Q1'!AB26,Flatfile2025!M:M,0))</f>
        <v>12.77550297</v>
      </c>
      <c r="AG26" s="7">
        <f t="shared" si="11"/>
        <v>1.277550297E-2</v>
      </c>
    </row>
    <row r="27" spans="1:33" ht="157.5" x14ac:dyDescent="0.25">
      <c r="A27" s="7" t="str">
        <f>IF(F27="Electricity","Electricity_NZ_ALL",F27&amp;"_NZ_"&amp;INDEX(tproducts_sub_cat!C:C,MATCH(J27,tproducts_sub_cat!D:D,0)))</f>
        <v>Accommodation_NZ_ITA</v>
      </c>
      <c r="B27" s="14">
        <v>45474</v>
      </c>
      <c r="C27" s="14">
        <v>45565</v>
      </c>
      <c r="D27" s="15" t="s">
        <v>3284</v>
      </c>
      <c r="E27" s="16" t="s">
        <v>3284</v>
      </c>
      <c r="F27" s="7" t="s">
        <v>831</v>
      </c>
      <c r="G27" s="7" t="s">
        <v>3301</v>
      </c>
      <c r="H27" s="7" t="s">
        <v>3322</v>
      </c>
      <c r="I27" s="8" t="s">
        <v>3303</v>
      </c>
      <c r="J27" s="8" t="s">
        <v>47</v>
      </c>
      <c r="K27" s="8" t="s">
        <v>3304</v>
      </c>
      <c r="L27" s="8" t="s">
        <v>3289</v>
      </c>
      <c r="M27" s="8" t="s">
        <v>3305</v>
      </c>
      <c r="N27" s="7" t="s">
        <v>3326</v>
      </c>
      <c r="O27" s="7" t="s">
        <v>11</v>
      </c>
      <c r="P27" s="17">
        <f>INDEX(Flatfile2025!J:J,MATCH('Q1'!AB27,Flatfile2025!M:M,0))</f>
        <v>15.33321042</v>
      </c>
      <c r="Q27" s="17"/>
      <c r="R27" s="17"/>
      <c r="S27" s="33">
        <f>SUMIFS('Crosstab Cons'!B:B,'Crosstab Cons'!N:N,'Crosstab Cons'!$N$2,'Crosstab Cons'!V:V,'Q1'!J27)</f>
        <v>0</v>
      </c>
      <c r="T27" s="3">
        <f t="shared" si="3"/>
        <v>0</v>
      </c>
      <c r="U27" s="3">
        <f t="shared" si="4"/>
        <v>0</v>
      </c>
      <c r="V27" s="3">
        <f t="shared" si="5"/>
        <v>0</v>
      </c>
      <c r="W27" s="2" t="s">
        <v>3292</v>
      </c>
      <c r="X27" s="2" t="s">
        <v>3292</v>
      </c>
      <c r="Y27" s="2" t="s">
        <v>3292</v>
      </c>
      <c r="Z27" s="4">
        <f t="shared" si="6"/>
        <v>0</v>
      </c>
      <c r="AB27" s="7" t="str">
        <f t="shared" si="7"/>
        <v>CO₂-eAccommodation_NZ_ITA</v>
      </c>
      <c r="AC27" s="7" t="str">
        <f t="shared" si="8"/>
        <v>CO₂Accommodation_NZ_ITA</v>
      </c>
      <c r="AD27" s="7" t="str">
        <f t="shared" si="9"/>
        <v>CH₄Accommodation_NZ_ITA</v>
      </c>
      <c r="AE27" s="7" t="str">
        <f t="shared" si="10"/>
        <v>N₂OAccommodation_NZ_ITA</v>
      </c>
      <c r="AF27" s="7">
        <f>INDEX(Flatfile2025!J:J,MATCH('Q1'!AB27,Flatfile2025!M:M,0))</f>
        <v>15.33321042</v>
      </c>
      <c r="AG27" s="7">
        <f t="shared" si="11"/>
        <v>1.533321042E-2</v>
      </c>
    </row>
    <row r="28" spans="1:33" ht="78.75" x14ac:dyDescent="0.25">
      <c r="A28" s="7" t="str">
        <f>IF(F28="Electricity","Electricity_NZ_ALL",F28&amp;"_NZ_"&amp;INDEX(tproducts_sub_cat!C:C,MATCH(J28,tproducts_sub_cat!D:D,0)))</f>
        <v>Air_Travel_NZ_Domestic</v>
      </c>
      <c r="B28" s="14">
        <v>45474</v>
      </c>
      <c r="C28" s="14">
        <v>45565</v>
      </c>
      <c r="D28" s="15" t="s">
        <v>3284</v>
      </c>
      <c r="E28" s="16" t="s">
        <v>3284</v>
      </c>
      <c r="F28" s="7" t="s">
        <v>796</v>
      </c>
      <c r="G28" s="7" t="s">
        <v>3301</v>
      </c>
      <c r="H28" s="7" t="s">
        <v>3327</v>
      </c>
      <c r="I28" s="8" t="s">
        <v>3328</v>
      </c>
      <c r="J28" s="8" t="s">
        <v>90</v>
      </c>
      <c r="K28" s="8" t="s">
        <v>3304</v>
      </c>
      <c r="L28" s="8" t="s">
        <v>3329</v>
      </c>
      <c r="M28" s="8" t="s">
        <v>3330</v>
      </c>
      <c r="N28" s="7" t="s">
        <v>3331</v>
      </c>
      <c r="O28" s="7" t="s">
        <v>91</v>
      </c>
      <c r="P28" s="17">
        <f>INDEX(Flatfile2025!J:J,MATCH('Q1'!AC28,Flatfile2025!M:M,0))</f>
        <v>0.193417546</v>
      </c>
      <c r="Q28" s="17">
        <f>INDEX(Flatfile2025!J:J,MATCH('Q1'!AD28,Flatfile2025!M:M,0))</f>
        <v>2.2274699999999999E-5</v>
      </c>
      <c r="R28" s="17">
        <f>INDEX(Flatfile2025!J:J,MATCH('Q1'!AE28,Flatfile2025!M:M,0))</f>
        <v>8.4325540000000003E-4</v>
      </c>
      <c r="S28" s="33">
        <f>SUMIFS('Crosstab Cons'!B:B,'Crosstab Cons'!N:N,'Crosstab Cons'!$N$2,'Crosstab Cons'!V:V,'Q1'!J28)</f>
        <v>1920</v>
      </c>
      <c r="T28" s="3">
        <f t="shared" si="3"/>
        <v>371.36168831999998</v>
      </c>
      <c r="U28" s="3">
        <f t="shared" si="4"/>
        <v>4.2767423999999998E-2</v>
      </c>
      <c r="V28" s="3">
        <f t="shared" si="5"/>
        <v>1.6190503680000001</v>
      </c>
      <c r="W28" s="2" t="s">
        <v>3292</v>
      </c>
      <c r="X28" s="2" t="s">
        <v>3292</v>
      </c>
      <c r="Y28" s="2" t="s">
        <v>3292</v>
      </c>
      <c r="Z28" s="4">
        <f t="shared" si="6"/>
        <v>0.37302350611199997</v>
      </c>
      <c r="AB28" s="7" t="str">
        <f t="shared" si="7"/>
        <v>CO₂-eAir_Travel_NZ_Domestic</v>
      </c>
      <c r="AC28" s="7" t="str">
        <f t="shared" si="8"/>
        <v>CO₂Air_Travel_NZ_Domestic</v>
      </c>
      <c r="AD28" s="7" t="str">
        <f t="shared" si="9"/>
        <v>CH₄Air_Travel_NZ_Domestic</v>
      </c>
      <c r="AE28" s="7" t="str">
        <f t="shared" si="10"/>
        <v>N₂OAir_Travel_NZ_Domestic</v>
      </c>
      <c r="AF28" s="7">
        <f>INDEX(Flatfile2025!J:J,MATCH('Q1'!AB28,Flatfile2025!M:M,0))</f>
        <v>0.19428307610000001</v>
      </c>
      <c r="AG28" s="7">
        <f t="shared" si="11"/>
        <v>1.9428307610000001E-4</v>
      </c>
    </row>
    <row r="29" spans="1:33" ht="157.5" x14ac:dyDescent="0.25">
      <c r="A29" s="7" t="str">
        <f>IF(F29="Electricity","Electricity_NZ_ALL",F29&amp;"_NZ_"&amp;INDEX(tproducts_sub_cat!C:C,MATCH(J29,tproducts_sub_cat!D:D,0)))</f>
        <v>Air_Travel_NZ_Domestic_L</v>
      </c>
      <c r="B29" s="14">
        <v>45474</v>
      </c>
      <c r="C29" s="14">
        <v>45565</v>
      </c>
      <c r="D29" s="15" t="s">
        <v>3284</v>
      </c>
      <c r="E29" s="16" t="s">
        <v>3284</v>
      </c>
      <c r="F29" s="7" t="s">
        <v>796</v>
      </c>
      <c r="G29" s="7" t="s">
        <v>3301</v>
      </c>
      <c r="H29" s="7" t="s">
        <v>3322</v>
      </c>
      <c r="I29" s="8" t="s">
        <v>3303</v>
      </c>
      <c r="J29" s="8" t="s">
        <v>93</v>
      </c>
      <c r="K29" s="8" t="s">
        <v>3304</v>
      </c>
      <c r="L29" s="8" t="s">
        <v>3289</v>
      </c>
      <c r="M29" s="8" t="s">
        <v>3332</v>
      </c>
      <c r="N29" s="7" t="s">
        <v>3333</v>
      </c>
      <c r="O29" s="7" t="s">
        <v>91</v>
      </c>
      <c r="P29" s="17">
        <f>INDEX(Flatfile2025!J:J,MATCH('Q1'!AC29,Flatfile2025!M:M,0))</f>
        <v>0.17585382560000001</v>
      </c>
      <c r="Q29" s="17">
        <f>INDEX(Flatfile2025!J:J,MATCH('Q1'!AD29,Flatfile2025!M:M,0))</f>
        <v>2.0251999999999999E-5</v>
      </c>
      <c r="R29" s="17">
        <f>INDEX(Flatfile2025!J:J,MATCH('Q1'!AE29,Flatfile2025!M:M,0))</f>
        <v>7.6668169999999998E-4</v>
      </c>
      <c r="S29" s="33">
        <f>SUMIFS('Crosstab Cons'!B:B,'Crosstab Cons'!N:N,'Crosstab Cons'!$N$2,'Crosstab Cons'!V:V,'Q1'!J29)</f>
        <v>213061.05215999999</v>
      </c>
      <c r="T29" s="3">
        <f t="shared" si="3"/>
        <v>37467.601108697141</v>
      </c>
      <c r="U29" s="3">
        <f t="shared" si="4"/>
        <v>4.3149124283443197</v>
      </c>
      <c r="V29" s="3">
        <f t="shared" si="5"/>
        <v>163.35000967381745</v>
      </c>
      <c r="W29" s="2" t="s">
        <v>3292</v>
      </c>
      <c r="X29" s="2" t="s">
        <v>3292</v>
      </c>
      <c r="Y29" s="2" t="s">
        <v>3292</v>
      </c>
      <c r="Z29" s="4">
        <f t="shared" si="6"/>
        <v>37.635266030799308</v>
      </c>
      <c r="AB29" s="7" t="str">
        <f t="shared" si="7"/>
        <v>CO₂-eAir_Travel_NZ_Domestic_L</v>
      </c>
      <c r="AC29" s="7" t="str">
        <f t="shared" si="8"/>
        <v>CO₂Air_Travel_NZ_Domestic_L</v>
      </c>
      <c r="AD29" s="7" t="str">
        <f t="shared" si="9"/>
        <v>CH₄Air_Travel_NZ_Domestic_L</v>
      </c>
      <c r="AE29" s="7" t="str">
        <f t="shared" si="10"/>
        <v>N₂OAir_Travel_NZ_Domestic_L</v>
      </c>
      <c r="AF29" s="7">
        <f>INDEX(Flatfile2025!J:J,MATCH('Q1'!AB29,Flatfile2025!M:M,0))</f>
        <v>0.1766407592</v>
      </c>
      <c r="AG29" s="7">
        <f t="shared" si="11"/>
        <v>1.766407592E-4</v>
      </c>
    </row>
    <row r="30" spans="1:33" ht="157.5" x14ac:dyDescent="0.25">
      <c r="A30" s="7" t="str">
        <f>IF(F30="Electricity","Electricity_NZ_ALL",F30&amp;"_NZ_"&amp;INDEX(tproducts_sub_cat!C:C,MATCH(J30,tproducts_sub_cat!D:D,0)))</f>
        <v>Air_Travel_NZ_Domestic_M</v>
      </c>
      <c r="B30" s="14">
        <v>45474</v>
      </c>
      <c r="C30" s="14">
        <v>45565</v>
      </c>
      <c r="D30" s="15" t="s">
        <v>3284</v>
      </c>
      <c r="E30" s="16" t="s">
        <v>3284</v>
      </c>
      <c r="F30" s="7" t="s">
        <v>796</v>
      </c>
      <c r="G30" s="7" t="s">
        <v>3301</v>
      </c>
      <c r="H30" s="7" t="s">
        <v>3322</v>
      </c>
      <c r="I30" s="8" t="s">
        <v>3303</v>
      </c>
      <c r="J30" s="8" t="s">
        <v>95</v>
      </c>
      <c r="K30" s="8" t="s">
        <v>3304</v>
      </c>
      <c r="L30" s="8" t="s">
        <v>3289</v>
      </c>
      <c r="M30" s="8" t="s">
        <v>3332</v>
      </c>
      <c r="N30" s="7" t="s">
        <v>3334</v>
      </c>
      <c r="O30" s="7" t="s">
        <v>91</v>
      </c>
      <c r="P30" s="17">
        <f>INDEX(Flatfile2025!J:J,MATCH('Q1'!AC30,Flatfile2025!M:M,0))</f>
        <v>0.2022103623</v>
      </c>
      <c r="Q30" s="17">
        <f>INDEX(Flatfile2025!J:J,MATCH('Q1'!AD30,Flatfile2025!M:M,0))</f>
        <v>2.32873E-5</v>
      </c>
      <c r="R30" s="17">
        <f>INDEX(Flatfile2025!J:J,MATCH('Q1'!AE30,Flatfile2025!M:M,0))</f>
        <v>8.8159000000000002E-4</v>
      </c>
      <c r="S30" s="33">
        <f>SUMIFS('Crosstab Cons'!B:B,'Crosstab Cons'!N:N,'Crosstab Cons'!$N$2,'Crosstab Cons'!V:V,'Q1'!J30)</f>
        <v>118570.02854</v>
      </c>
      <c r="T30" s="3">
        <f t="shared" si="3"/>
        <v>23976.088428994739</v>
      </c>
      <c r="U30" s="3">
        <f t="shared" si="4"/>
        <v>2.7611758256195418</v>
      </c>
      <c r="V30" s="3">
        <f t="shared" si="5"/>
        <v>104.53015146057861</v>
      </c>
      <c r="W30" s="2" t="s">
        <v>3292</v>
      </c>
      <c r="X30" s="2" t="s">
        <v>3292</v>
      </c>
      <c r="Y30" s="2" t="s">
        <v>3292</v>
      </c>
      <c r="Z30" s="4">
        <f t="shared" si="6"/>
        <v>24.083379756280937</v>
      </c>
      <c r="AB30" s="7" t="str">
        <f t="shared" si="7"/>
        <v>CO₂-eAir_Travel_NZ_Domestic_M</v>
      </c>
      <c r="AC30" s="7" t="str">
        <f t="shared" si="8"/>
        <v>CO₂Air_Travel_NZ_Domestic_M</v>
      </c>
      <c r="AD30" s="7" t="str">
        <f t="shared" si="9"/>
        <v>CH₄Air_Travel_NZ_Domestic_M</v>
      </c>
      <c r="AE30" s="7" t="str">
        <f t="shared" si="10"/>
        <v>N₂OAir_Travel_NZ_Domestic_M</v>
      </c>
      <c r="AF30" s="7">
        <f>INDEX(Flatfile2025!J:J,MATCH('Q1'!AB30,Flatfile2025!M:M,0))</f>
        <v>0.2031152396</v>
      </c>
      <c r="AG30" s="7">
        <f t="shared" si="11"/>
        <v>2.0311523959999999E-4</v>
      </c>
    </row>
    <row r="31" spans="1:33" ht="157.5" x14ac:dyDescent="0.25">
      <c r="A31" s="7" t="str">
        <f>IF(F31="Electricity","Electricity_NZ_ALL",F31&amp;"_NZ_"&amp;INDEX(tproducts_sub_cat!C:C,MATCH(J31,tproducts_sub_cat!D:D,0)))</f>
        <v>Air_Travel_NZ_Domestic_S</v>
      </c>
      <c r="B31" s="14">
        <v>45474</v>
      </c>
      <c r="C31" s="14">
        <v>45565</v>
      </c>
      <c r="D31" s="15" t="s">
        <v>3284</v>
      </c>
      <c r="E31" s="16" t="s">
        <v>3284</v>
      </c>
      <c r="F31" s="7" t="s">
        <v>796</v>
      </c>
      <c r="G31" s="7" t="s">
        <v>3301</v>
      </c>
      <c r="H31" s="7" t="s">
        <v>3322</v>
      </c>
      <c r="I31" s="8" t="s">
        <v>3303</v>
      </c>
      <c r="J31" s="8" t="s">
        <v>97</v>
      </c>
      <c r="K31" s="8" t="s">
        <v>3304</v>
      </c>
      <c r="L31" s="8" t="s">
        <v>3289</v>
      </c>
      <c r="M31" s="8" t="s">
        <v>3332</v>
      </c>
      <c r="N31" s="7" t="s">
        <v>3335</v>
      </c>
      <c r="O31" s="7" t="s">
        <v>91</v>
      </c>
      <c r="P31" s="17">
        <f>INDEX(Flatfile2025!J:J,MATCH('Q1'!AC31,Flatfile2025!M:M,0))</f>
        <v>0.57891230770000002</v>
      </c>
      <c r="Q31" s="17">
        <f>INDEX(Flatfile2025!J:J,MATCH('Q1'!AD31,Flatfile2025!M:M,0))</f>
        <v>2.8841628999999999E-3</v>
      </c>
      <c r="R31" s="17">
        <f>INDEX(Flatfile2025!J:J,MATCH('Q1'!AE31,Flatfile2025!M:M,0))</f>
        <v>9.0416290000000007E-3</v>
      </c>
      <c r="S31" s="33">
        <f>SUMIFS('Crosstab Cons'!B:B,'Crosstab Cons'!N:N,'Crosstab Cons'!$N$2,'Crosstab Cons'!V:V,'Q1'!J31)</f>
        <v>3178.5408600000001</v>
      </c>
      <c r="T31" s="3">
        <f t="shared" si="3"/>
        <v>1840.0964243813428</v>
      </c>
      <c r="U31" s="3">
        <f t="shared" si="4"/>
        <v>9.1674296245460933</v>
      </c>
      <c r="V31" s="3">
        <f t="shared" si="5"/>
        <v>28.739187217460941</v>
      </c>
      <c r="W31" s="2" t="s">
        <v>3292</v>
      </c>
      <c r="X31" s="2" t="s">
        <v>3292</v>
      </c>
      <c r="Y31" s="2" t="s">
        <v>3292</v>
      </c>
      <c r="Z31" s="4">
        <f t="shared" si="6"/>
        <v>1.8780030412233497</v>
      </c>
      <c r="AB31" s="7" t="str">
        <f t="shared" si="7"/>
        <v>CO₂-eAir_Travel_NZ_Domestic_S</v>
      </c>
      <c r="AC31" s="7" t="str">
        <f t="shared" si="8"/>
        <v>CO₂Air_Travel_NZ_Domestic_S</v>
      </c>
      <c r="AD31" s="7" t="str">
        <f t="shared" si="9"/>
        <v>CH₄Air_Travel_NZ_Domestic_S</v>
      </c>
      <c r="AE31" s="7" t="str">
        <f t="shared" si="10"/>
        <v>N₂OAir_Travel_NZ_Domestic_S</v>
      </c>
      <c r="AF31" s="7">
        <f>INDEX(Flatfile2025!J:J,MATCH('Q1'!AB31,Flatfile2025!M:M,0))</f>
        <v>0.59083809949999999</v>
      </c>
      <c r="AG31" s="7">
        <f t="shared" si="11"/>
        <v>5.9083809950000003E-4</v>
      </c>
    </row>
    <row r="32" spans="1:33" ht="157.5" x14ac:dyDescent="0.25">
      <c r="A32" s="7" t="str">
        <f>IF(F32="Electricity","Electricity_NZ_ALL",F32&amp;"_NZ_"&amp;INDEX(tproducts_sub_cat!C:C,MATCH(J32,tproducts_sub_cat!D:D,0)))</f>
        <v>Air_Travel_NZ_LH_Bus</v>
      </c>
      <c r="B32" s="14">
        <v>45474</v>
      </c>
      <c r="C32" s="14">
        <v>45565</v>
      </c>
      <c r="D32" s="15" t="s">
        <v>3284</v>
      </c>
      <c r="E32" s="16" t="s">
        <v>3284</v>
      </c>
      <c r="F32" s="7" t="s">
        <v>796</v>
      </c>
      <c r="G32" s="7" t="s">
        <v>3301</v>
      </c>
      <c r="H32" s="7" t="s">
        <v>3322</v>
      </c>
      <c r="I32" s="8" t="s">
        <v>3303</v>
      </c>
      <c r="J32" s="8" t="s">
        <v>103</v>
      </c>
      <c r="K32" s="8" t="s">
        <v>3304</v>
      </c>
      <c r="L32" s="8" t="s">
        <v>3289</v>
      </c>
      <c r="M32" s="8" t="s">
        <v>3332</v>
      </c>
      <c r="N32" s="7" t="s">
        <v>3336</v>
      </c>
      <c r="O32" s="7" t="s">
        <v>91</v>
      </c>
      <c r="P32" s="17">
        <f>INDEX(Flatfile2025!J:J,MATCH('Q1'!AC32,Flatfile2025!M:M,0))</f>
        <v>0.42668</v>
      </c>
      <c r="Q32" s="17">
        <f>INDEX(Flatfile2025!J:J,MATCH('Q1'!AD32,Flatfile2025!M:M,0))</f>
        <v>2.2399999999999999E-5</v>
      </c>
      <c r="R32" s="17">
        <f>INDEX(Flatfile2025!J:J,MATCH('Q1'!AE32,Flatfile2025!M:M,0))</f>
        <v>1.8852349E-3</v>
      </c>
      <c r="S32" s="33">
        <f>SUMIFS('Crosstab Cons'!B:B,'Crosstab Cons'!N:N,'Crosstab Cons'!$N$2,'Crosstab Cons'!V:V,'Q1'!J32)</f>
        <v>38266.981639999998</v>
      </c>
      <c r="T32" s="3">
        <f t="shared" si="3"/>
        <v>16327.755726155199</v>
      </c>
      <c r="U32" s="3">
        <f t="shared" si="4"/>
        <v>0.85718038873599989</v>
      </c>
      <c r="V32" s="3">
        <f t="shared" si="5"/>
        <v>72.142249305387239</v>
      </c>
      <c r="W32" s="2" t="s">
        <v>3292</v>
      </c>
      <c r="X32" s="2" t="s">
        <v>3292</v>
      </c>
      <c r="Y32" s="2" t="s">
        <v>3292</v>
      </c>
      <c r="Z32" s="4">
        <f t="shared" si="6"/>
        <v>16.400755155849321</v>
      </c>
      <c r="AB32" s="7" t="str">
        <f t="shared" si="7"/>
        <v>CO₂-eAir_Travel_NZ_LH_Bus</v>
      </c>
      <c r="AC32" s="7" t="str">
        <f t="shared" si="8"/>
        <v>CO₂Air_Travel_NZ_LH_Bus</v>
      </c>
      <c r="AD32" s="7" t="str">
        <f t="shared" si="9"/>
        <v>CH₄Air_Travel_NZ_LH_Bus</v>
      </c>
      <c r="AE32" s="7" t="str">
        <f t="shared" si="10"/>
        <v>N₂OAir_Travel_NZ_LH_Bus</v>
      </c>
      <c r="AF32" s="7">
        <f>INDEX(Flatfile2025!J:J,MATCH('Q1'!AB32,Flatfile2025!M:M,0))</f>
        <v>0.42858763490000001</v>
      </c>
      <c r="AG32" s="7">
        <f t="shared" si="11"/>
        <v>4.285876349E-4</v>
      </c>
    </row>
    <row r="33" spans="1:33" ht="157.5" x14ac:dyDescent="0.25">
      <c r="A33" s="7" t="str">
        <f>IF(F33="Electricity","Electricity_NZ_ALL",F33&amp;"_NZ_"&amp;INDEX(tproducts_sub_cat!C:C,MATCH(J33,tproducts_sub_cat!D:D,0)))</f>
        <v>Air_Travel_NZ_LH_Econ</v>
      </c>
      <c r="B33" s="14">
        <v>45474</v>
      </c>
      <c r="C33" s="14">
        <v>45565</v>
      </c>
      <c r="D33" s="15" t="s">
        <v>3284</v>
      </c>
      <c r="E33" s="16" t="s">
        <v>3284</v>
      </c>
      <c r="F33" s="7" t="s">
        <v>796</v>
      </c>
      <c r="G33" s="7" t="s">
        <v>3301</v>
      </c>
      <c r="H33" s="7" t="s">
        <v>3322</v>
      </c>
      <c r="I33" s="8" t="s">
        <v>3303</v>
      </c>
      <c r="J33" s="8" t="s">
        <v>105</v>
      </c>
      <c r="K33" s="8" t="s">
        <v>3304</v>
      </c>
      <c r="L33" s="8" t="s">
        <v>3289</v>
      </c>
      <c r="M33" s="8" t="s">
        <v>3332</v>
      </c>
      <c r="N33" s="7" t="s">
        <v>3337</v>
      </c>
      <c r="O33" s="7" t="s">
        <v>91</v>
      </c>
      <c r="P33" s="17">
        <f>INDEX(Flatfile2025!J:J,MATCH('Q1'!AC33,Flatfile2025!M:M,0))</f>
        <v>0.14713000000000001</v>
      </c>
      <c r="Q33" s="17">
        <f>INDEX(Flatfile2025!J:J,MATCH('Q1'!AD33,Flatfile2025!M:M,0))</f>
        <v>1.1199999999999999E-5</v>
      </c>
      <c r="R33" s="17">
        <f>INDEX(Flatfile2025!J:J,MATCH('Q1'!AE33,Flatfile2025!M:M,0))</f>
        <v>6.4916110000000002E-4</v>
      </c>
      <c r="S33" s="33">
        <f>SUMIFS('Crosstab Cons'!B:B,'Crosstab Cons'!N:N,'Crosstab Cons'!$N$2,'Crosstab Cons'!V:V,'Q1'!J33)</f>
        <v>46436.011780000001</v>
      </c>
      <c r="T33" s="3">
        <f t="shared" si="3"/>
        <v>6832.1304131914003</v>
      </c>
      <c r="U33" s="3">
        <f t="shared" si="4"/>
        <v>0.52008333193599998</v>
      </c>
      <c r="V33" s="3">
        <f t="shared" si="5"/>
        <v>30.144452486717761</v>
      </c>
      <c r="W33" s="2" t="s">
        <v>3292</v>
      </c>
      <c r="X33" s="2" t="s">
        <v>3292</v>
      </c>
      <c r="Y33" s="2" t="s">
        <v>3292</v>
      </c>
      <c r="Z33" s="4">
        <f t="shared" si="6"/>
        <v>6.8627949490100537</v>
      </c>
      <c r="AB33" s="7" t="str">
        <f t="shared" si="7"/>
        <v>CO₂-eAir_Travel_NZ_LH_Econ</v>
      </c>
      <c r="AC33" s="7" t="str">
        <f t="shared" si="8"/>
        <v>CO₂Air_Travel_NZ_LH_Econ</v>
      </c>
      <c r="AD33" s="7" t="str">
        <f t="shared" si="9"/>
        <v>CH₄Air_Travel_NZ_LH_Econ</v>
      </c>
      <c r="AE33" s="7" t="str">
        <f t="shared" si="10"/>
        <v>N₂OAir_Travel_NZ_LH_Econ</v>
      </c>
      <c r="AF33" s="7">
        <f>INDEX(Flatfile2025!J:J,MATCH('Q1'!AB33,Flatfile2025!M:M,0))</f>
        <v>0.14779036109999999</v>
      </c>
      <c r="AG33" s="7">
        <f t="shared" si="11"/>
        <v>1.4779036109999999E-4</v>
      </c>
    </row>
    <row r="34" spans="1:33" ht="157.5" x14ac:dyDescent="0.25">
      <c r="A34" s="7" t="str">
        <f>IF(F34="Electricity","Electricity_NZ_ALL",F34&amp;"_NZ_"&amp;INDEX(tproducts_sub_cat!C:C,MATCH(J34,tproducts_sub_cat!D:D,0)))</f>
        <v>Air_Travel_NZ_LH_PremEco</v>
      </c>
      <c r="B34" s="14">
        <v>45474</v>
      </c>
      <c r="C34" s="14">
        <v>45565</v>
      </c>
      <c r="D34" s="15" t="s">
        <v>3284</v>
      </c>
      <c r="E34" s="16" t="s">
        <v>3284</v>
      </c>
      <c r="F34" s="7" t="s">
        <v>796</v>
      </c>
      <c r="G34" s="7" t="s">
        <v>3301</v>
      </c>
      <c r="H34" s="7" t="s">
        <v>3322</v>
      </c>
      <c r="I34" s="8" t="s">
        <v>3303</v>
      </c>
      <c r="J34" s="8" t="s">
        <v>109</v>
      </c>
      <c r="K34" s="8" t="s">
        <v>3304</v>
      </c>
      <c r="L34" s="8" t="s">
        <v>3289</v>
      </c>
      <c r="M34" s="8" t="s">
        <v>3332</v>
      </c>
      <c r="N34" s="7" t="s">
        <v>3338</v>
      </c>
      <c r="O34" s="7" t="s">
        <v>91</v>
      </c>
      <c r="P34" s="17">
        <f>INDEX(Flatfile2025!J:J,MATCH('Q1'!AC34,Flatfile2025!M:M,0))</f>
        <v>0.23541000000000001</v>
      </c>
      <c r="Q34" s="17">
        <f>INDEX(Flatfile2025!J:J,MATCH('Q1'!AD34,Flatfile2025!M:M,0))</f>
        <v>1.1199999999999999E-5</v>
      </c>
      <c r="R34" s="17">
        <f>INDEX(Flatfile2025!J:J,MATCH('Q1'!AE34,Flatfile2025!M:M,0))</f>
        <v>1.0404361999999999E-3</v>
      </c>
      <c r="S34" s="33">
        <f>SUMIFS('Crosstab Cons'!B:B,'Crosstab Cons'!N:N,'Crosstab Cons'!$N$2,'Crosstab Cons'!V:V,'Q1'!J34)</f>
        <v>0</v>
      </c>
      <c r="T34" s="3">
        <f t="shared" si="3"/>
        <v>0</v>
      </c>
      <c r="U34" s="3">
        <f t="shared" si="4"/>
        <v>0</v>
      </c>
      <c r="V34" s="3">
        <f t="shared" si="5"/>
        <v>0</v>
      </c>
      <c r="W34" s="2" t="s">
        <v>3292</v>
      </c>
      <c r="X34" s="2" t="s">
        <v>3292</v>
      </c>
      <c r="Y34" s="2" t="s">
        <v>3292</v>
      </c>
      <c r="Z34" s="4">
        <f t="shared" si="6"/>
        <v>0</v>
      </c>
      <c r="AB34" s="7" t="str">
        <f t="shared" si="7"/>
        <v>CO₂-eAir_Travel_NZ_LH_PremEco</v>
      </c>
      <c r="AC34" s="7" t="str">
        <f t="shared" si="8"/>
        <v>CO₂Air_Travel_NZ_LH_PremEco</v>
      </c>
      <c r="AD34" s="7" t="str">
        <f t="shared" si="9"/>
        <v>CH₄Air_Travel_NZ_LH_PremEco</v>
      </c>
      <c r="AE34" s="7" t="str">
        <f t="shared" si="10"/>
        <v>N₂OAir_Travel_NZ_LH_PremEco</v>
      </c>
      <c r="AF34" s="7">
        <f>INDEX(Flatfile2025!J:J,MATCH('Q1'!AB34,Flatfile2025!M:M,0))</f>
        <v>0.23646163619999999</v>
      </c>
      <c r="AG34" s="7">
        <f t="shared" si="11"/>
        <v>2.364616362E-4</v>
      </c>
    </row>
    <row r="35" spans="1:33" ht="157.5" x14ac:dyDescent="0.25">
      <c r="A35" s="7" t="str">
        <f>IF(F35="Electricity","Electricity_NZ_ALL",F35&amp;"_NZ_"&amp;INDEX(tproducts_sub_cat!C:C,MATCH(J35,tproducts_sub_cat!D:D,0)))</f>
        <v>Air_Travel_NZ_SH_Bus</v>
      </c>
      <c r="B35" s="14">
        <v>45474</v>
      </c>
      <c r="C35" s="14">
        <v>45565</v>
      </c>
      <c r="D35" s="15" t="s">
        <v>3284</v>
      </c>
      <c r="E35" s="16" t="s">
        <v>3284</v>
      </c>
      <c r="F35" s="7" t="s">
        <v>796</v>
      </c>
      <c r="G35" s="7" t="s">
        <v>3301</v>
      </c>
      <c r="H35" s="7" t="s">
        <v>3322</v>
      </c>
      <c r="I35" s="8" t="s">
        <v>3303</v>
      </c>
      <c r="J35" s="8" t="s">
        <v>113</v>
      </c>
      <c r="K35" s="8" t="s">
        <v>3304</v>
      </c>
      <c r="L35" s="8" t="s">
        <v>3289</v>
      </c>
      <c r="M35" s="8" t="s">
        <v>3332</v>
      </c>
      <c r="N35" s="7" t="s">
        <v>3339</v>
      </c>
      <c r="O35" s="7" t="s">
        <v>91</v>
      </c>
      <c r="P35" s="17">
        <f>INDEX(Flatfile2025!J:J,MATCH('Q1'!AC35,Flatfile2025!M:M,0))</f>
        <v>0.22539000000000001</v>
      </c>
      <c r="Q35" s="17">
        <f>INDEX(Flatfile2025!J:J,MATCH('Q1'!AD35,Flatfile2025!M:M,0))</f>
        <v>1.1199999999999999E-5</v>
      </c>
      <c r="R35" s="17">
        <f>INDEX(Flatfile2025!J:J,MATCH('Q1'!AE35,Flatfile2025!M:M,0))</f>
        <v>9.9597319999999989E-4</v>
      </c>
      <c r="S35" s="33">
        <f>SUMIFS('Crosstab Cons'!B:B,'Crosstab Cons'!N:N,'Crosstab Cons'!$N$2,'Crosstab Cons'!V:V,'Q1'!J35)</f>
        <v>0</v>
      </c>
      <c r="T35" s="3">
        <f t="shared" si="3"/>
        <v>0</v>
      </c>
      <c r="U35" s="3">
        <f t="shared" si="4"/>
        <v>0</v>
      </c>
      <c r="V35" s="3">
        <f t="shared" si="5"/>
        <v>0</v>
      </c>
      <c r="W35" s="2" t="s">
        <v>3292</v>
      </c>
      <c r="X35" s="2" t="s">
        <v>3292</v>
      </c>
      <c r="Y35" s="2" t="s">
        <v>3292</v>
      </c>
      <c r="Z35" s="4">
        <f t="shared" si="6"/>
        <v>0</v>
      </c>
      <c r="AB35" s="7" t="str">
        <f t="shared" si="7"/>
        <v>CO₂-eAir_Travel_NZ_SH_Bus</v>
      </c>
      <c r="AC35" s="7" t="str">
        <f t="shared" si="8"/>
        <v>CO₂Air_Travel_NZ_SH_Bus</v>
      </c>
      <c r="AD35" s="7" t="str">
        <f t="shared" si="9"/>
        <v>CH₄Air_Travel_NZ_SH_Bus</v>
      </c>
      <c r="AE35" s="7" t="str">
        <f t="shared" si="10"/>
        <v>N₂OAir_Travel_NZ_SH_Bus</v>
      </c>
      <c r="AF35" s="7">
        <f>INDEX(Flatfile2025!J:J,MATCH('Q1'!AB35,Flatfile2025!M:M,0))</f>
        <v>0.2263971732</v>
      </c>
      <c r="AG35" s="7">
        <f t="shared" si="11"/>
        <v>2.263971732E-4</v>
      </c>
    </row>
    <row r="36" spans="1:33" ht="157.5" x14ac:dyDescent="0.25">
      <c r="A36" s="7" t="str">
        <f>IF(F36="Electricity","Electricity_NZ_ALL",F36&amp;"_NZ_"&amp;INDEX(tproducts_sub_cat!C:C,MATCH(J36,tproducts_sub_cat!D:D,0)))</f>
        <v>Air_Travel_NZ_SH_Econ</v>
      </c>
      <c r="B36" s="14">
        <v>45474</v>
      </c>
      <c r="C36" s="14">
        <v>45565</v>
      </c>
      <c r="D36" s="15" t="s">
        <v>3284</v>
      </c>
      <c r="E36" s="16" t="s">
        <v>3284</v>
      </c>
      <c r="F36" s="7" t="s">
        <v>796</v>
      </c>
      <c r="G36" s="7" t="s">
        <v>3301</v>
      </c>
      <c r="H36" s="7" t="s">
        <v>3322</v>
      </c>
      <c r="I36" s="8" t="s">
        <v>3303</v>
      </c>
      <c r="J36" s="8" t="s">
        <v>115</v>
      </c>
      <c r="K36" s="8" t="s">
        <v>3304</v>
      </c>
      <c r="L36" s="8" t="s">
        <v>3289</v>
      </c>
      <c r="M36" s="8" t="s">
        <v>3332</v>
      </c>
      <c r="N36" s="7" t="s">
        <v>3340</v>
      </c>
      <c r="O36" s="7" t="s">
        <v>91</v>
      </c>
      <c r="P36" s="17">
        <f>INDEX(Flatfile2025!J:J,MATCH('Q1'!AC36,Flatfile2025!M:M,0))</f>
        <v>0.15026</v>
      </c>
      <c r="Q36" s="17">
        <f>INDEX(Flatfile2025!J:J,MATCH('Q1'!AD36,Flatfile2025!M:M,0))</f>
        <v>1.1199999999999999E-5</v>
      </c>
      <c r="R36" s="17">
        <f>INDEX(Flatfile2025!J:J,MATCH('Q1'!AE36,Flatfile2025!M:M,0))</f>
        <v>6.6694629999999996E-4</v>
      </c>
      <c r="S36" s="33">
        <f>SUMIFS('Crosstab Cons'!B:B,'Crosstab Cons'!N:N,'Crosstab Cons'!$N$2,'Crosstab Cons'!V:V,'Q1'!J36)</f>
        <v>45813.195650000001</v>
      </c>
      <c r="T36" s="3">
        <f t="shared" si="3"/>
        <v>6883.8907783690001</v>
      </c>
      <c r="U36" s="3">
        <f t="shared" si="4"/>
        <v>0.51310779127999995</v>
      </c>
      <c r="V36" s="3">
        <f t="shared" si="5"/>
        <v>30.554941329943595</v>
      </c>
      <c r="W36" s="2" t="s">
        <v>3292</v>
      </c>
      <c r="X36" s="2" t="s">
        <v>3292</v>
      </c>
      <c r="Y36" s="2" t="s">
        <v>3292</v>
      </c>
      <c r="Z36" s="4">
        <f t="shared" si="6"/>
        <v>6.9149588274902234</v>
      </c>
      <c r="AB36" s="7" t="str">
        <f t="shared" si="7"/>
        <v>CO₂-eAir_Travel_NZ_SH_Econ</v>
      </c>
      <c r="AC36" s="7" t="str">
        <f t="shared" si="8"/>
        <v>CO₂Air_Travel_NZ_SH_Econ</v>
      </c>
      <c r="AD36" s="7" t="str">
        <f t="shared" si="9"/>
        <v>CH₄Air_Travel_NZ_SH_Econ</v>
      </c>
      <c r="AE36" s="7" t="str">
        <f t="shared" si="10"/>
        <v>N₂OAir_Travel_NZ_SH_Econ</v>
      </c>
      <c r="AF36" s="7">
        <f>INDEX(Flatfile2025!J:J,MATCH('Q1'!AB36,Flatfile2025!M:M,0))</f>
        <v>0.15093814629999999</v>
      </c>
      <c r="AG36" s="7">
        <f t="shared" si="11"/>
        <v>1.5093814629999998E-4</v>
      </c>
    </row>
    <row r="37" spans="1:33" ht="126" x14ac:dyDescent="0.25">
      <c r="A37" s="7" t="str">
        <f>IF(F37="Electricity","Electricity_NZ_ALL",F37&amp;"_NZ_"&amp;INDEX(tproducts_sub_cat!C:C,MATCH(J37,tproducts_sub_cat!D:D,0)))</f>
        <v>Freight_NZ_2p-10_3000</v>
      </c>
      <c r="B37" s="14">
        <v>45474</v>
      </c>
      <c r="C37" s="14">
        <v>45565</v>
      </c>
      <c r="D37" s="15" t="s">
        <v>3284</v>
      </c>
      <c r="E37" s="16" t="s">
        <v>3284</v>
      </c>
      <c r="F37" s="7" t="s">
        <v>815</v>
      </c>
      <c r="G37" s="7" t="s">
        <v>3301</v>
      </c>
      <c r="H37" s="7" t="s">
        <v>3341</v>
      </c>
      <c r="I37" s="8" t="s">
        <v>3303</v>
      </c>
      <c r="J37" s="8" t="s">
        <v>186</v>
      </c>
      <c r="K37" s="8" t="s">
        <v>3304</v>
      </c>
      <c r="L37" s="8" t="s">
        <v>3342</v>
      </c>
      <c r="M37" s="8" t="s">
        <v>3343</v>
      </c>
      <c r="N37" s="7" t="s">
        <v>186</v>
      </c>
      <c r="O37" s="7" t="s">
        <v>170</v>
      </c>
      <c r="P37" s="17">
        <f>INDEX(Flatfile2025!J:J,MATCH('Q1'!AC37,Flatfile2025!M:M,0))</f>
        <v>0.3137383869</v>
      </c>
      <c r="Q37" s="17">
        <f>INDEX(Flatfile2025!J:J,MATCH('Q1'!AD37,Flatfile2025!M:M,0))</f>
        <v>4.1714509999999996E-3</v>
      </c>
      <c r="R37" s="17">
        <f>INDEX(Flatfile2025!J:J,MATCH('Q1'!AE37,Flatfile2025!M:M,0))</f>
        <v>9.5708615999999993E-3</v>
      </c>
      <c r="S37" s="33">
        <f>SUMIFS('Crosstab Cons'!B:B,'Crosstab Cons'!N:N,'Crosstab Cons'!$N$2,'Crosstab Cons'!V:V,'Q1'!J37)</f>
        <v>0</v>
      </c>
      <c r="T37" s="3">
        <f t="shared" si="3"/>
        <v>0</v>
      </c>
      <c r="U37" s="3">
        <f t="shared" si="4"/>
        <v>0</v>
      </c>
      <c r="V37" s="3">
        <f t="shared" si="5"/>
        <v>0</v>
      </c>
      <c r="W37" s="2" t="s">
        <v>3292</v>
      </c>
      <c r="X37" s="2" t="s">
        <v>3292</v>
      </c>
      <c r="Y37" s="2" t="s">
        <v>3292</v>
      </c>
      <c r="Z37" s="4">
        <f t="shared" si="6"/>
        <v>0</v>
      </c>
      <c r="AB37" s="7" t="str">
        <f t="shared" si="7"/>
        <v>CO₂-eFreight_NZ_2p-10_3000</v>
      </c>
      <c r="AC37" s="7" t="str">
        <f t="shared" si="8"/>
        <v>CO₂Freight_NZ_2p-10_3000</v>
      </c>
      <c r="AD37" s="7" t="str">
        <f t="shared" si="9"/>
        <v>CH₄Freight_NZ_2p-10_3000</v>
      </c>
      <c r="AE37" s="7" t="str">
        <f t="shared" si="10"/>
        <v>N₂OFreight_NZ_2p-10_3000</v>
      </c>
      <c r="AF37" s="71">
        <f>INDEX(Flatfile2025!J:J,MATCH('Q1'!AB37,Flatfile2025!M:M,0))</f>
        <v>0.32748069950000003</v>
      </c>
      <c r="AG37" s="7">
        <f t="shared" si="11"/>
        <v>3.2748069950000003E-4</v>
      </c>
    </row>
    <row r="38" spans="1:33" ht="126" x14ac:dyDescent="0.25">
      <c r="A38" s="7" t="str">
        <f>IF(F38="Electricity","Electricity_NZ_ALL",F38&amp;"_NZ_"&amp;INDEX(tproducts_sub_cat!C:C,MATCH(J38,tproducts_sub_cat!D:D,0)))</f>
        <v>Freight_NZ_2d-10_3000</v>
      </c>
      <c r="B38" s="14">
        <v>45474</v>
      </c>
      <c r="C38" s="14">
        <v>45565</v>
      </c>
      <c r="D38" s="15" t="s">
        <v>3284</v>
      </c>
      <c r="E38" s="16" t="s">
        <v>3284</v>
      </c>
      <c r="F38" s="7" t="s">
        <v>815</v>
      </c>
      <c r="G38" s="7" t="s">
        <v>3301</v>
      </c>
      <c r="H38" s="7" t="s">
        <v>3341</v>
      </c>
      <c r="I38" s="8" t="s">
        <v>3303</v>
      </c>
      <c r="J38" s="8" t="s">
        <v>172</v>
      </c>
      <c r="K38" s="8" t="s">
        <v>3304</v>
      </c>
      <c r="L38" s="8" t="s">
        <v>3342</v>
      </c>
      <c r="M38" s="8" t="s">
        <v>3343</v>
      </c>
      <c r="N38" s="7" t="s">
        <v>172</v>
      </c>
      <c r="O38" s="7" t="s">
        <v>170</v>
      </c>
      <c r="P38" s="17">
        <f>INDEX(Flatfile2025!J:J,MATCH('Q1'!AC38,Flatfile2025!M:M,0))</f>
        <v>0.30088263990000003</v>
      </c>
      <c r="Q38" s="17">
        <f>INDEX(Flatfile2025!J:J,MATCH('Q1'!AD38,Flatfile2025!M:M,0))</f>
        <v>4.5103720000000001E-4</v>
      </c>
      <c r="R38" s="17">
        <f>INDEX(Flatfile2025!J:J,MATCH('Q1'!AE38,Flatfile2025!M:M,0))</f>
        <v>4.2687454000000001E-3</v>
      </c>
      <c r="S38" s="33">
        <f>SUMIFS('Crosstab Cons'!B:B,'Crosstab Cons'!N:N,'Crosstab Cons'!$N$2,'Crosstab Cons'!V:V,'Q1'!J38)</f>
        <v>0</v>
      </c>
      <c r="T38" s="3">
        <f t="shared" si="3"/>
        <v>0</v>
      </c>
      <c r="U38" s="3">
        <f t="shared" si="4"/>
        <v>0</v>
      </c>
      <c r="V38" s="3">
        <f t="shared" si="5"/>
        <v>0</v>
      </c>
      <c r="W38" s="2" t="s">
        <v>3292</v>
      </c>
      <c r="X38" s="2" t="s">
        <v>3292</v>
      </c>
      <c r="Y38" s="2" t="s">
        <v>3292</v>
      </c>
      <c r="Z38" s="4">
        <f t="shared" si="6"/>
        <v>0</v>
      </c>
      <c r="AB38" s="7" t="str">
        <f t="shared" si="7"/>
        <v>CO₂-eFreight_NZ_2d-10_3000</v>
      </c>
      <c r="AC38" s="7" t="str">
        <f t="shared" si="8"/>
        <v>CO₂Freight_NZ_2d-10_3000</v>
      </c>
      <c r="AD38" s="7" t="str">
        <f t="shared" si="9"/>
        <v>CH₄Freight_NZ_2d-10_3000</v>
      </c>
      <c r="AE38" s="7" t="str">
        <f t="shared" si="10"/>
        <v>N₂OFreight_NZ_2d-10_3000</v>
      </c>
      <c r="AF38" s="71">
        <f>INDEX(Flatfile2025!J:J,MATCH('Q1'!AB38,Flatfile2025!M:M,0))</f>
        <v>0.30560242250000003</v>
      </c>
      <c r="AG38" s="7">
        <f t="shared" si="11"/>
        <v>3.0560242250000003E-4</v>
      </c>
    </row>
    <row r="39" spans="1:33" ht="126" x14ac:dyDescent="0.25">
      <c r="A39" s="7" t="str">
        <f>IF(F39="Electricity","Electricity_NZ_ALL",F39&amp;"_NZ_"&amp;INDEX(tproducts_sub_cat!C:C,MATCH(J39,tproducts_sub_cat!D:D,0)))</f>
        <v>Freight_NZ_2p-15_2000</v>
      </c>
      <c r="B39" s="14">
        <v>45474</v>
      </c>
      <c r="C39" s="14">
        <v>45565</v>
      </c>
      <c r="D39" s="15" t="s">
        <v>3284</v>
      </c>
      <c r="E39" s="16" t="s">
        <v>3284</v>
      </c>
      <c r="F39" s="7" t="s">
        <v>815</v>
      </c>
      <c r="G39" s="7" t="s">
        <v>3301</v>
      </c>
      <c r="H39" s="7" t="s">
        <v>3341</v>
      </c>
      <c r="I39" s="8" t="s">
        <v>3303</v>
      </c>
      <c r="J39" s="8" t="s">
        <v>188</v>
      </c>
      <c r="K39" s="8" t="s">
        <v>3304</v>
      </c>
      <c r="L39" s="8" t="s">
        <v>3342</v>
      </c>
      <c r="M39" s="8" t="s">
        <v>3343</v>
      </c>
      <c r="N39" s="7" t="s">
        <v>188</v>
      </c>
      <c r="O39" s="7" t="s">
        <v>170</v>
      </c>
      <c r="P39" s="17">
        <f>INDEX(Flatfile2025!J:J,MATCH('Q1'!AC39,Flatfile2025!M:M,0))</f>
        <v>0.2627631808</v>
      </c>
      <c r="Q39" s="17">
        <f>INDEX(Flatfile2025!J:J,MATCH('Q1'!AD39,Flatfile2025!M:M,0))</f>
        <v>3.4936870000000001E-3</v>
      </c>
      <c r="R39" s="17">
        <f>INDEX(Flatfile2025!J:J,MATCH('Q1'!AE39,Flatfile2025!M:M,0))</f>
        <v>8.0158186999999999E-3</v>
      </c>
      <c r="S39" s="33">
        <f>SUMIFS('Crosstab Cons'!B:B,'Crosstab Cons'!N:N,'Crosstab Cons'!$N$2,'Crosstab Cons'!V:V,'Q1'!J39)</f>
        <v>0</v>
      </c>
      <c r="T39" s="3">
        <f t="shared" si="3"/>
        <v>0</v>
      </c>
      <c r="U39" s="3">
        <f t="shared" si="4"/>
        <v>0</v>
      </c>
      <c r="V39" s="3">
        <f t="shared" si="5"/>
        <v>0</v>
      </c>
      <c r="W39" s="2" t="s">
        <v>3292</v>
      </c>
      <c r="X39" s="2" t="s">
        <v>3292</v>
      </c>
      <c r="Y39" s="2" t="s">
        <v>3292</v>
      </c>
      <c r="Z39" s="4">
        <f t="shared" si="6"/>
        <v>0</v>
      </c>
      <c r="AB39" s="7" t="str">
        <f t="shared" si="7"/>
        <v>CO₂-eFreight_NZ_2p-15_2000</v>
      </c>
      <c r="AC39" s="7" t="str">
        <f t="shared" si="8"/>
        <v>CO₂Freight_NZ_2p-15_2000</v>
      </c>
      <c r="AD39" s="7" t="str">
        <f t="shared" si="9"/>
        <v>CH₄Freight_NZ_2p-15_2000</v>
      </c>
      <c r="AE39" s="7" t="str">
        <f t="shared" si="10"/>
        <v>N₂OFreight_NZ_2p-15_2000</v>
      </c>
      <c r="AF39" s="71">
        <f>INDEX(Flatfile2025!J:J,MATCH('Q1'!AB39,Flatfile2025!M:M,0))</f>
        <v>0.27427268649999997</v>
      </c>
      <c r="AG39" s="72">
        <f t="shared" si="11"/>
        <v>2.7427268649999996E-4</v>
      </c>
    </row>
    <row r="40" spans="1:33" ht="126" x14ac:dyDescent="0.25">
      <c r="A40" s="7" t="str">
        <f>IF(F40="Electricity","Electricity_NZ_ALL",F40&amp;"_NZ_"&amp;INDEX(tproducts_sub_cat!C:C,MATCH(J40,tproducts_sub_cat!D:D,0)))</f>
        <v>Freight_NZ_2p-15_3000</v>
      </c>
      <c r="B40" s="14">
        <v>45474</v>
      </c>
      <c r="C40" s="14">
        <v>45565</v>
      </c>
      <c r="D40" s="15" t="s">
        <v>3284</v>
      </c>
      <c r="E40" s="16" t="s">
        <v>3284</v>
      </c>
      <c r="F40" s="7" t="s">
        <v>815</v>
      </c>
      <c r="G40" s="7" t="s">
        <v>3301</v>
      </c>
      <c r="H40" s="7" t="s">
        <v>3341</v>
      </c>
      <c r="I40" s="8" t="s">
        <v>3303</v>
      </c>
      <c r="J40" s="8" t="s">
        <v>190</v>
      </c>
      <c r="K40" s="8" t="s">
        <v>3304</v>
      </c>
      <c r="L40" s="8" t="s">
        <v>3342</v>
      </c>
      <c r="M40" s="8" t="s">
        <v>3343</v>
      </c>
      <c r="N40" s="7" t="s">
        <v>190</v>
      </c>
      <c r="O40" s="7" t="s">
        <v>170</v>
      </c>
      <c r="P40" s="17">
        <f>INDEX(Flatfile2025!J:J,MATCH('Q1'!AC40,Flatfile2025!M:M,0))</f>
        <v>0.27795311439999998</v>
      </c>
      <c r="Q40" s="17">
        <f>INDEX(Flatfile2025!J:J,MATCH('Q1'!AD40,Flatfile2025!M:M,0))</f>
        <v>3.6956517000000001E-3</v>
      </c>
      <c r="R40" s="17">
        <f>INDEX(Flatfile2025!J:J,MATCH('Q1'!AE40,Flatfile2025!M:M,0))</f>
        <v>8.4792007999999995E-3</v>
      </c>
      <c r="S40" s="33">
        <f>SUMIFS('Crosstab Cons'!B:B,'Crosstab Cons'!N:N,'Crosstab Cons'!$N$2,'Crosstab Cons'!V:V,'Q1'!J40)</f>
        <v>0</v>
      </c>
      <c r="T40" s="3">
        <f t="shared" si="3"/>
        <v>0</v>
      </c>
      <c r="U40" s="3">
        <f t="shared" si="4"/>
        <v>0</v>
      </c>
      <c r="V40" s="3">
        <f t="shared" si="5"/>
        <v>0</v>
      </c>
      <c r="W40" s="2" t="s">
        <v>3292</v>
      </c>
      <c r="X40" s="2" t="s">
        <v>3292</v>
      </c>
      <c r="Y40" s="2" t="s">
        <v>3292</v>
      </c>
      <c r="Z40" s="4">
        <f t="shared" si="6"/>
        <v>0</v>
      </c>
      <c r="AB40" s="7" t="str">
        <f t="shared" si="7"/>
        <v>CO₂-eFreight_NZ_2p-15_3000</v>
      </c>
      <c r="AC40" s="7" t="str">
        <f t="shared" si="8"/>
        <v>CO₂Freight_NZ_2p-15_3000</v>
      </c>
      <c r="AD40" s="7" t="str">
        <f t="shared" si="9"/>
        <v>CH₄Freight_NZ_2p-15_3000</v>
      </c>
      <c r="AE40" s="7" t="str">
        <f t="shared" si="10"/>
        <v>N₂OFreight_NZ_2p-15_3000</v>
      </c>
      <c r="AF40" s="71">
        <f>INDEX(Flatfile2025!J:J,MATCH('Q1'!AB40,Flatfile2025!M:M,0))</f>
        <v>0.29012796689999998</v>
      </c>
      <c r="AG40" s="7">
        <f t="shared" si="11"/>
        <v>2.901279669E-4</v>
      </c>
    </row>
    <row r="41" spans="1:33" ht="126" x14ac:dyDescent="0.25">
      <c r="A41" s="7" t="str">
        <f>IF(F41="Electricity","Electricity_NZ_ALL",F41&amp;"_NZ_"&amp;INDEX(tproducts_sub_cat!C:C,MATCH(J41,tproducts_sub_cat!D:D,0)))</f>
        <v>Freight_NZ_2d-15_3000</v>
      </c>
      <c r="B41" s="14">
        <v>45474</v>
      </c>
      <c r="C41" s="14">
        <v>45565</v>
      </c>
      <c r="D41" s="15" t="s">
        <v>3284</v>
      </c>
      <c r="E41" s="16" t="s">
        <v>3284</v>
      </c>
      <c r="F41" s="7" t="s">
        <v>815</v>
      </c>
      <c r="G41" s="7" t="s">
        <v>3301</v>
      </c>
      <c r="H41" s="7" t="s">
        <v>3341</v>
      </c>
      <c r="I41" s="8" t="s">
        <v>3303</v>
      </c>
      <c r="J41" s="8" t="s">
        <v>176</v>
      </c>
      <c r="K41" s="8" t="s">
        <v>3304</v>
      </c>
      <c r="L41" s="8" t="s">
        <v>3342</v>
      </c>
      <c r="M41" s="8" t="s">
        <v>3343</v>
      </c>
      <c r="N41" s="7" t="s">
        <v>176</v>
      </c>
      <c r="O41" s="7" t="s">
        <v>170</v>
      </c>
      <c r="P41" s="17">
        <f>INDEX(Flatfile2025!J:J,MATCH('Q1'!AC41,Flatfile2025!M:M,0))</f>
        <v>0.26656370509999999</v>
      </c>
      <c r="Q41" s="17">
        <f>INDEX(Flatfile2025!J:J,MATCH('Q1'!AD41,Flatfile2025!M:M,0))</f>
        <v>3.9959149999999998E-4</v>
      </c>
      <c r="R41" s="17">
        <f>INDEX(Flatfile2025!J:J,MATCH('Q1'!AE41,Flatfile2025!M:M,0))</f>
        <v>3.7818486000000002E-3</v>
      </c>
      <c r="S41" s="33">
        <f>SUMIFS('Crosstab Cons'!B:B,'Crosstab Cons'!N:N,'Crosstab Cons'!$N$2,'Crosstab Cons'!V:V,'Q1'!J41)</f>
        <v>44</v>
      </c>
      <c r="T41" s="3">
        <f t="shared" si="3"/>
        <v>11.728803024399999</v>
      </c>
      <c r="U41" s="3">
        <f t="shared" si="4"/>
        <v>1.7582026000000001E-2</v>
      </c>
      <c r="V41" s="3">
        <f t="shared" si="5"/>
        <v>0.16640133840000002</v>
      </c>
      <c r="W41" s="2" t="s">
        <v>3292</v>
      </c>
      <c r="X41" s="2" t="s">
        <v>3292</v>
      </c>
      <c r="Y41" s="2" t="s">
        <v>3292</v>
      </c>
      <c r="Z41" s="4">
        <f t="shared" si="6"/>
        <v>1.1912786388799999E-2</v>
      </c>
      <c r="AB41" s="7" t="str">
        <f t="shared" si="7"/>
        <v>CO₂-eFreight_NZ_2d-15_3000</v>
      </c>
      <c r="AC41" s="7" t="str">
        <f t="shared" si="8"/>
        <v>CO₂Freight_NZ_2d-15_3000</v>
      </c>
      <c r="AD41" s="7" t="str">
        <f t="shared" si="9"/>
        <v>CH₄Freight_NZ_2d-15_3000</v>
      </c>
      <c r="AE41" s="7" t="str">
        <f t="shared" si="10"/>
        <v>N₂OFreight_NZ_2d-15_3000</v>
      </c>
      <c r="AF41" s="71">
        <f>INDEX(Flatfile2025!J:J,MATCH('Q1'!AB41,Flatfile2025!M:M,0))</f>
        <v>0.27074514519999998</v>
      </c>
      <c r="AG41" s="7">
        <f t="shared" si="11"/>
        <v>2.707451452E-4</v>
      </c>
    </row>
    <row r="42" spans="1:33" ht="126" x14ac:dyDescent="0.25">
      <c r="A42" s="7" t="str">
        <f>IF(F42="Electricity","Electricity_NZ_ALL",F42&amp;"_NZ_"&amp;INDEX(tproducts_sub_cat!C:C,MATCH(J42,tproducts_sub_cat!D:D,0)))</f>
        <v>Freight_NZ_2d-15_more</v>
      </c>
      <c r="B42" s="14">
        <v>45474</v>
      </c>
      <c r="C42" s="14">
        <v>45565</v>
      </c>
      <c r="D42" s="15" t="s">
        <v>3284</v>
      </c>
      <c r="E42" s="16" t="s">
        <v>3284</v>
      </c>
      <c r="F42" s="7" t="s">
        <v>815</v>
      </c>
      <c r="G42" s="7" t="s">
        <v>3301</v>
      </c>
      <c r="H42" s="7" t="s">
        <v>3341</v>
      </c>
      <c r="I42" s="8" t="s">
        <v>3303</v>
      </c>
      <c r="J42" s="8" t="s">
        <v>174</v>
      </c>
      <c r="K42" s="8" t="s">
        <v>3304</v>
      </c>
      <c r="L42" s="8" t="s">
        <v>3342</v>
      </c>
      <c r="M42" s="8" t="s">
        <v>3343</v>
      </c>
      <c r="N42" s="7" t="s">
        <v>174</v>
      </c>
      <c r="O42" s="7" t="s">
        <v>170</v>
      </c>
      <c r="P42" s="17">
        <f>INDEX(Flatfile2025!J:J,MATCH('Q1'!AC42,Flatfile2025!M:M,0))</f>
        <v>0.26991835600000003</v>
      </c>
      <c r="Q42" s="17">
        <f>INDEX(Flatfile2025!J:J,MATCH('Q1'!AD42,Flatfile2025!M:M,0))</f>
        <v>4.0462030000000001E-4</v>
      </c>
      <c r="R42" s="17">
        <f>INDEX(Flatfile2025!J:J,MATCH('Q1'!AE42,Flatfile2025!M:M,0))</f>
        <v>3.8294423999999999E-3</v>
      </c>
      <c r="S42" s="33">
        <f>SUMIFS('Crosstab Cons'!B:B,'Crosstab Cons'!N:N,'Crosstab Cons'!$N$2,'Crosstab Cons'!V:V,'Q1'!J42)</f>
        <v>0</v>
      </c>
      <c r="T42" s="3">
        <f t="shared" si="3"/>
        <v>0</v>
      </c>
      <c r="U42" s="3">
        <f t="shared" si="4"/>
        <v>0</v>
      </c>
      <c r="V42" s="3">
        <f t="shared" si="5"/>
        <v>0</v>
      </c>
      <c r="W42" s="2" t="s">
        <v>3292</v>
      </c>
      <c r="X42" s="2" t="s">
        <v>3292</v>
      </c>
      <c r="Y42" s="2" t="s">
        <v>3292</v>
      </c>
      <c r="Z42" s="4">
        <f t="shared" si="6"/>
        <v>0</v>
      </c>
      <c r="AB42" s="7" t="str">
        <f t="shared" si="7"/>
        <v>CO₂-eFreight_NZ_2d-15_more</v>
      </c>
      <c r="AC42" s="7" t="str">
        <f t="shared" si="8"/>
        <v>CO₂Freight_NZ_2d-15_more</v>
      </c>
      <c r="AD42" s="7" t="str">
        <f t="shared" si="9"/>
        <v>CH₄Freight_NZ_2d-15_more</v>
      </c>
      <c r="AE42" s="7" t="str">
        <f t="shared" si="10"/>
        <v>N₂OFreight_NZ_2d-15_more</v>
      </c>
      <c r="AF42" s="71">
        <f>INDEX(Flatfile2025!J:J,MATCH('Q1'!AB42,Flatfile2025!M:M,0))</f>
        <v>0.27415241870000001</v>
      </c>
      <c r="AG42" s="7">
        <f t="shared" si="11"/>
        <v>2.7415241870000002E-4</v>
      </c>
    </row>
    <row r="43" spans="1:33" ht="126" x14ac:dyDescent="0.25">
      <c r="A43" s="7" t="str">
        <f>IF(F43="Electricity","Electricity_NZ_ALL",F43&amp;"_NZ_"&amp;INDEX(tproducts_sub_cat!C:C,MATCH(J43,tproducts_sub_cat!D:D,0)))</f>
        <v>Freight_NZ_2p+15_2000</v>
      </c>
      <c r="B43" s="14">
        <v>45474</v>
      </c>
      <c r="C43" s="14">
        <v>45565</v>
      </c>
      <c r="D43" s="15" t="s">
        <v>3284</v>
      </c>
      <c r="E43" s="16" t="s">
        <v>3284</v>
      </c>
      <c r="F43" s="7" t="s">
        <v>815</v>
      </c>
      <c r="G43" s="7" t="s">
        <v>3301</v>
      </c>
      <c r="H43" s="7" t="s">
        <v>3341</v>
      </c>
      <c r="I43" s="8" t="s">
        <v>3303</v>
      </c>
      <c r="J43" s="8" t="s">
        <v>192</v>
      </c>
      <c r="K43" s="8" t="s">
        <v>3304</v>
      </c>
      <c r="L43" s="8" t="s">
        <v>3342</v>
      </c>
      <c r="M43" s="8" t="s">
        <v>3343</v>
      </c>
      <c r="N43" s="7" t="s">
        <v>192</v>
      </c>
      <c r="O43" s="7" t="s">
        <v>170</v>
      </c>
      <c r="P43" s="17">
        <f>INDEX(Flatfile2025!J:J,MATCH('Q1'!AC43,Flatfile2025!M:M,0))</f>
        <v>0.24883386220000001</v>
      </c>
      <c r="Q43" s="17">
        <f>INDEX(Flatfile2025!J:J,MATCH('Q1'!AD43,Flatfile2025!M:M,0))</f>
        <v>3.3084834999999998E-3</v>
      </c>
      <c r="R43" s="17">
        <f>INDEX(Flatfile2025!J:J,MATCH('Q1'!AE43,Flatfile2025!M:M,0))</f>
        <v>7.5908928000000004E-3</v>
      </c>
      <c r="S43" s="33">
        <f>SUMIFS('Crosstab Cons'!B:B,'Crosstab Cons'!N:N,'Crosstab Cons'!$N$2,'Crosstab Cons'!V:V,'Q1'!J43)</f>
        <v>0</v>
      </c>
      <c r="T43" s="3">
        <f t="shared" si="3"/>
        <v>0</v>
      </c>
      <c r="U43" s="3">
        <f t="shared" si="4"/>
        <v>0</v>
      </c>
      <c r="V43" s="3">
        <f t="shared" si="5"/>
        <v>0</v>
      </c>
      <c r="W43" s="2" t="s">
        <v>3292</v>
      </c>
      <c r="X43" s="2" t="s">
        <v>3292</v>
      </c>
      <c r="Y43" s="2" t="s">
        <v>3292</v>
      </c>
      <c r="Z43" s="4">
        <f t="shared" si="6"/>
        <v>0</v>
      </c>
      <c r="AB43" s="7" t="str">
        <f t="shared" si="7"/>
        <v>CO₂-eFreight_NZ_2p+15_2000</v>
      </c>
      <c r="AC43" s="7" t="str">
        <f t="shared" si="8"/>
        <v>CO₂Freight_NZ_2p+15_2000</v>
      </c>
      <c r="AD43" s="7" t="str">
        <f t="shared" si="9"/>
        <v>CH₄Freight_NZ_2p+15_2000</v>
      </c>
      <c r="AE43" s="7" t="str">
        <f t="shared" si="10"/>
        <v>N₂OFreight_NZ_2p+15_2000</v>
      </c>
      <c r="AF43" s="71">
        <f>INDEX(Flatfile2025!J:J,MATCH('Q1'!AB43,Flatfile2025!M:M,0))</f>
        <v>0.25973323850000002</v>
      </c>
      <c r="AG43" s="7">
        <f t="shared" si="11"/>
        <v>2.5973323850000002E-4</v>
      </c>
    </row>
    <row r="44" spans="1:33" ht="126" x14ac:dyDescent="0.25">
      <c r="A44" s="7" t="str">
        <f>IF(F44="Electricity","Electricity_NZ_ALL",F44&amp;"_NZ_"&amp;INDEX(tproducts_sub_cat!C:C,MATCH(J44,tproducts_sub_cat!D:D,0)))</f>
        <v>Freight_NZ_2p+15_3000</v>
      </c>
      <c r="B44" s="14">
        <v>45474</v>
      </c>
      <c r="C44" s="14">
        <v>45565</v>
      </c>
      <c r="D44" s="15" t="s">
        <v>3284</v>
      </c>
      <c r="E44" s="16" t="s">
        <v>3284</v>
      </c>
      <c r="F44" s="7" t="s">
        <v>815</v>
      </c>
      <c r="G44" s="7" t="s">
        <v>3301</v>
      </c>
      <c r="H44" s="7" t="s">
        <v>3341</v>
      </c>
      <c r="I44" s="8" t="s">
        <v>3303</v>
      </c>
      <c r="J44" s="8" t="s">
        <v>194</v>
      </c>
      <c r="K44" s="8" t="s">
        <v>3304</v>
      </c>
      <c r="L44" s="8" t="s">
        <v>3342</v>
      </c>
      <c r="M44" s="8" t="s">
        <v>3343</v>
      </c>
      <c r="N44" s="7" t="s">
        <v>194</v>
      </c>
      <c r="O44" s="7" t="s">
        <v>170</v>
      </c>
      <c r="P44" s="17">
        <f>INDEX(Flatfile2025!J:J,MATCH('Q1'!AC44,Flatfile2025!M:M,0))</f>
        <v>0.2632185635</v>
      </c>
      <c r="Q44" s="17">
        <f>INDEX(Flatfile2025!J:J,MATCH('Q1'!AD44,Flatfile2025!M:M,0))</f>
        <v>3.4997418000000001E-3</v>
      </c>
      <c r="R44" s="17">
        <f>INDEX(Flatfile2025!J:J,MATCH('Q1'!AE44,Flatfile2025!M:M,0))</f>
        <v>8.0297106E-3</v>
      </c>
      <c r="S44" s="33">
        <f>SUMIFS('Crosstab Cons'!B:B,'Crosstab Cons'!N:N,'Crosstab Cons'!$N$2,'Crosstab Cons'!V:V,'Q1'!J44)</f>
        <v>0</v>
      </c>
      <c r="T44" s="3">
        <f t="shared" si="3"/>
        <v>0</v>
      </c>
      <c r="U44" s="3">
        <f t="shared" si="4"/>
        <v>0</v>
      </c>
      <c r="V44" s="3">
        <f t="shared" si="5"/>
        <v>0</v>
      </c>
      <c r="W44" s="2" t="s">
        <v>3292</v>
      </c>
      <c r="X44" s="2" t="s">
        <v>3292</v>
      </c>
      <c r="Y44" s="2" t="s">
        <v>3292</v>
      </c>
      <c r="Z44" s="4">
        <f t="shared" si="6"/>
        <v>0</v>
      </c>
      <c r="AB44" s="7" t="str">
        <f t="shared" si="7"/>
        <v>CO₂-eFreight_NZ_2p+15_3000</v>
      </c>
      <c r="AC44" s="7" t="str">
        <f t="shared" si="8"/>
        <v>CO₂Freight_NZ_2p+15_3000</v>
      </c>
      <c r="AD44" s="7" t="str">
        <f t="shared" si="9"/>
        <v>CH₄Freight_NZ_2p+15_3000</v>
      </c>
      <c r="AE44" s="7" t="str">
        <f t="shared" si="10"/>
        <v>N₂OFreight_NZ_2p+15_3000</v>
      </c>
      <c r="AF44" s="71">
        <f>INDEX(Flatfile2025!J:J,MATCH('Q1'!AB44,Flatfile2025!M:M,0))</f>
        <v>0.27474801589999998</v>
      </c>
      <c r="AG44" s="7">
        <f t="shared" si="11"/>
        <v>2.7474801589999996E-4</v>
      </c>
    </row>
    <row r="45" spans="1:33" ht="126" x14ac:dyDescent="0.25">
      <c r="A45" s="7" t="str">
        <f>IF(F45="Electricity","Electricity_NZ_ALL",F45&amp;"_NZ_"&amp;INDEX(tproducts_sub_cat!C:C,MATCH(J45,tproducts_sub_cat!D:D,0)))</f>
        <v>Freight_NZ_2d+15_2000</v>
      </c>
      <c r="B45" s="14">
        <v>45474</v>
      </c>
      <c r="C45" s="14">
        <v>45565</v>
      </c>
      <c r="D45" s="15" t="s">
        <v>3284</v>
      </c>
      <c r="E45" s="16" t="s">
        <v>3284</v>
      </c>
      <c r="F45" s="7" t="s">
        <v>815</v>
      </c>
      <c r="G45" s="7" t="s">
        <v>3301</v>
      </c>
      <c r="H45" s="7" t="s">
        <v>3341</v>
      </c>
      <c r="I45" s="8" t="s">
        <v>3303</v>
      </c>
      <c r="J45" s="8" t="s">
        <v>180</v>
      </c>
      <c r="K45" s="8" t="s">
        <v>3304</v>
      </c>
      <c r="L45" s="8" t="s">
        <v>3342</v>
      </c>
      <c r="M45" s="8" t="s">
        <v>3343</v>
      </c>
      <c r="N45" s="7" t="s">
        <v>180</v>
      </c>
      <c r="O45" s="7" t="s">
        <v>170</v>
      </c>
      <c r="P45" s="17">
        <f>INDEX(Flatfile2025!J:J,MATCH('Q1'!AC45,Flatfile2025!M:M,0))</f>
        <v>0.23542205090000001</v>
      </c>
      <c r="Q45" s="17">
        <f>INDEX(Flatfile2025!J:J,MATCH('Q1'!AD45,Flatfile2025!M:M,0))</f>
        <v>3.529087E-4</v>
      </c>
      <c r="R45" s="17">
        <f>INDEX(Flatfile2025!J:J,MATCH('Q1'!AE45,Flatfile2025!M:M,0))</f>
        <v>3.3400291E-3</v>
      </c>
      <c r="S45" s="33">
        <f>SUMIFS('Crosstab Cons'!B:B,'Crosstab Cons'!N:N,'Crosstab Cons'!$N$2,'Crosstab Cons'!V:V,'Q1'!J45)</f>
        <v>0</v>
      </c>
      <c r="T45" s="3">
        <f t="shared" si="3"/>
        <v>0</v>
      </c>
      <c r="U45" s="3">
        <f t="shared" si="4"/>
        <v>0</v>
      </c>
      <c r="V45" s="3">
        <f t="shared" si="5"/>
        <v>0</v>
      </c>
      <c r="W45" s="2" t="s">
        <v>3292</v>
      </c>
      <c r="X45" s="2" t="s">
        <v>3292</v>
      </c>
      <c r="Y45" s="2" t="s">
        <v>3292</v>
      </c>
      <c r="Z45" s="4">
        <f t="shared" si="6"/>
        <v>0</v>
      </c>
      <c r="AB45" s="7" t="str">
        <f t="shared" si="7"/>
        <v>CO₂-eFreight_NZ_2d+15_2000</v>
      </c>
      <c r="AC45" s="7" t="str">
        <f t="shared" si="8"/>
        <v>CO₂Freight_NZ_2d+15_2000</v>
      </c>
      <c r="AD45" s="7" t="str">
        <f t="shared" si="9"/>
        <v>CH₄Freight_NZ_2d+15_2000</v>
      </c>
      <c r="AE45" s="7" t="str">
        <f t="shared" si="10"/>
        <v>N₂OFreight_NZ_2d+15_2000</v>
      </c>
      <c r="AF45" s="71">
        <f>INDEX(Flatfile2025!J:J,MATCH('Q1'!AB45,Flatfile2025!M:M,0))</f>
        <v>0.23911498880000001</v>
      </c>
      <c r="AG45" s="7">
        <f t="shared" si="11"/>
        <v>2.3911498880000001E-4</v>
      </c>
    </row>
    <row r="46" spans="1:33" ht="126" x14ac:dyDescent="0.25">
      <c r="A46" s="7" t="str">
        <f>IF(F46="Electricity","Electricity_NZ_ALL",F46&amp;"_NZ_"&amp;INDEX(tproducts_sub_cat!C:C,MATCH(J46,tproducts_sub_cat!D:D,0)))</f>
        <v>Freight_NZ_2d+15_3000</v>
      </c>
      <c r="B46" s="14">
        <v>45474</v>
      </c>
      <c r="C46" s="14">
        <v>45565</v>
      </c>
      <c r="D46" s="15" t="s">
        <v>3284</v>
      </c>
      <c r="E46" s="16" t="s">
        <v>3284</v>
      </c>
      <c r="F46" s="7" t="s">
        <v>815</v>
      </c>
      <c r="G46" s="7" t="s">
        <v>3301</v>
      </c>
      <c r="H46" s="7" t="s">
        <v>3341</v>
      </c>
      <c r="I46" s="8" t="s">
        <v>3303</v>
      </c>
      <c r="J46" s="8" t="s">
        <v>182</v>
      </c>
      <c r="K46" s="8" t="s">
        <v>3304</v>
      </c>
      <c r="L46" s="8" t="s">
        <v>3342</v>
      </c>
      <c r="M46" s="8" t="s">
        <v>3343</v>
      </c>
      <c r="N46" s="7" t="s">
        <v>182</v>
      </c>
      <c r="O46" s="7" t="s">
        <v>170</v>
      </c>
      <c r="P46" s="17">
        <f>INDEX(Flatfile2025!J:J,MATCH('Q1'!AC46,Flatfile2025!M:M,0))</f>
        <v>0.2524329173</v>
      </c>
      <c r="Q46" s="17">
        <f>INDEX(Flatfile2025!J:J,MATCH('Q1'!AD46,Flatfile2025!M:M,0))</f>
        <v>3.784088E-4</v>
      </c>
      <c r="R46" s="17">
        <f>INDEX(Flatfile2025!J:J,MATCH('Q1'!AE46,Flatfile2025!M:M,0))</f>
        <v>3.5813693000000001E-3</v>
      </c>
      <c r="S46" s="33">
        <f>SUMIFS('Crosstab Cons'!B:B,'Crosstab Cons'!N:N,'Crosstab Cons'!$N$2,'Crosstab Cons'!V:V,'Q1'!J46)</f>
        <v>0</v>
      </c>
      <c r="T46" s="3">
        <f t="shared" si="3"/>
        <v>0</v>
      </c>
      <c r="U46" s="3">
        <f t="shared" si="4"/>
        <v>0</v>
      </c>
      <c r="V46" s="3">
        <f t="shared" si="5"/>
        <v>0</v>
      </c>
      <c r="W46" s="2" t="s">
        <v>3292</v>
      </c>
      <c r="X46" s="2" t="s">
        <v>3292</v>
      </c>
      <c r="Y46" s="2" t="s">
        <v>3292</v>
      </c>
      <c r="Z46" s="4">
        <f t="shared" si="6"/>
        <v>0</v>
      </c>
      <c r="AB46" s="7" t="str">
        <f t="shared" si="7"/>
        <v>CO₂-eFreight_NZ_2d+15_3000</v>
      </c>
      <c r="AC46" s="7" t="str">
        <f t="shared" si="8"/>
        <v>CO₂Freight_NZ_2d+15_3000</v>
      </c>
      <c r="AD46" s="7" t="str">
        <f t="shared" si="9"/>
        <v>CH₄Freight_NZ_2d+15_3000</v>
      </c>
      <c r="AE46" s="7" t="str">
        <f t="shared" si="10"/>
        <v>N₂OFreight_NZ_2d+15_3000</v>
      </c>
      <c r="AF46" s="71">
        <f>INDEX(Flatfile2025!J:J,MATCH('Q1'!AB46,Flatfile2025!M:M,0))</f>
        <v>0.25639269539999998</v>
      </c>
      <c r="AG46" s="7">
        <f t="shared" si="11"/>
        <v>2.5639269539999999E-4</v>
      </c>
    </row>
    <row r="47" spans="1:33" ht="126" x14ac:dyDescent="0.25">
      <c r="A47" s="7" t="str">
        <f>IF(F47="Electricity","Electricity_NZ_ALL",F47&amp;"_NZ_"&amp;INDEX(tproducts_sub_cat!C:C,MATCH(J47,tproducts_sub_cat!D:D,0)))</f>
        <v>Freight_NZ_2d+15_more</v>
      </c>
      <c r="B47" s="14">
        <v>45474</v>
      </c>
      <c r="C47" s="14">
        <v>45565</v>
      </c>
      <c r="D47" s="15" t="s">
        <v>3284</v>
      </c>
      <c r="E47" s="16" t="s">
        <v>3284</v>
      </c>
      <c r="F47" s="7" t="s">
        <v>815</v>
      </c>
      <c r="G47" s="7" t="s">
        <v>3301</v>
      </c>
      <c r="H47" s="7" t="s">
        <v>3341</v>
      </c>
      <c r="I47" s="8" t="s">
        <v>3303</v>
      </c>
      <c r="J47" s="8" t="s">
        <v>178</v>
      </c>
      <c r="K47" s="8" t="s">
        <v>3304</v>
      </c>
      <c r="L47" s="8" t="s">
        <v>3342</v>
      </c>
      <c r="M47" s="8" t="s">
        <v>3343</v>
      </c>
      <c r="N47" s="7" t="s">
        <v>178</v>
      </c>
      <c r="O47" s="7" t="s">
        <v>170</v>
      </c>
      <c r="P47" s="17">
        <f>INDEX(Flatfile2025!J:J,MATCH('Q1'!AC47,Flatfile2025!M:M,0))</f>
        <v>0.255609735</v>
      </c>
      <c r="Q47" s="17">
        <f>INDEX(Flatfile2025!J:J,MATCH('Q1'!AD47,Flatfile2025!M:M,0))</f>
        <v>3.8317100000000002E-4</v>
      </c>
      <c r="R47" s="17">
        <f>INDEX(Flatfile2025!J:J,MATCH('Q1'!AE47,Flatfile2025!M:M,0))</f>
        <v>3.6264400999999999E-3</v>
      </c>
      <c r="S47" s="33">
        <f>SUMIFS('Crosstab Cons'!B:B,'Crosstab Cons'!N:N,'Crosstab Cons'!$N$2,'Crosstab Cons'!V:V,'Q1'!J47)</f>
        <v>0</v>
      </c>
      <c r="T47" s="3">
        <f t="shared" si="3"/>
        <v>0</v>
      </c>
      <c r="U47" s="3">
        <f t="shared" si="4"/>
        <v>0</v>
      </c>
      <c r="V47" s="3">
        <f t="shared" si="5"/>
        <v>0</v>
      </c>
      <c r="W47" s="2" t="s">
        <v>3292</v>
      </c>
      <c r="X47" s="2" t="s">
        <v>3292</v>
      </c>
      <c r="Y47" s="2" t="s">
        <v>3292</v>
      </c>
      <c r="Z47" s="4">
        <f t="shared" si="6"/>
        <v>0</v>
      </c>
      <c r="AB47" s="7" t="str">
        <f t="shared" si="7"/>
        <v>CO₂-eFreight_NZ_2d+15_more</v>
      </c>
      <c r="AC47" s="7" t="str">
        <f t="shared" si="8"/>
        <v>CO₂Freight_NZ_2d+15_more</v>
      </c>
      <c r="AD47" s="7" t="str">
        <f t="shared" si="9"/>
        <v>CH₄Freight_NZ_2d+15_more</v>
      </c>
      <c r="AE47" s="7" t="str">
        <f t="shared" si="10"/>
        <v>N₂OFreight_NZ_2d+15_more</v>
      </c>
      <c r="AF47" s="71">
        <f>INDEX(Flatfile2025!J:J,MATCH('Q1'!AB47,Flatfile2025!M:M,0))</f>
        <v>0.25961934609999998</v>
      </c>
      <c r="AG47" s="7">
        <f t="shared" si="11"/>
        <v>2.596193461E-4</v>
      </c>
    </row>
    <row r="48" spans="1:33" ht="173.25" x14ac:dyDescent="0.25">
      <c r="A48" s="7" t="str">
        <f>IF(F48="Electricity","Electricity_NZ_ALL",F48&amp;"_NZ_"&amp;INDEX(tproducts_sub_cat!C:C,MATCH(J48,tproducts_sub_cat!D:D,0)))</f>
        <v>Freight_NZ_2_tCO2e</v>
      </c>
      <c r="B48" s="14">
        <v>45474</v>
      </c>
      <c r="C48" s="14">
        <v>45565</v>
      </c>
      <c r="D48" s="15" t="s">
        <v>3284</v>
      </c>
      <c r="E48" s="16" t="s">
        <v>3284</v>
      </c>
      <c r="F48" s="7" t="s">
        <v>815</v>
      </c>
      <c r="G48" s="7" t="s">
        <v>3301</v>
      </c>
      <c r="H48" s="7" t="s">
        <v>3344</v>
      </c>
      <c r="I48" s="8" t="s">
        <v>3303</v>
      </c>
      <c r="J48" s="8" t="s">
        <v>166</v>
      </c>
      <c r="K48" s="8" t="s">
        <v>3304</v>
      </c>
      <c r="L48" s="8" t="s">
        <v>3289</v>
      </c>
      <c r="M48" s="8" t="s">
        <v>3345</v>
      </c>
      <c r="N48" s="7" t="s">
        <v>3346</v>
      </c>
      <c r="O48" s="7" t="s">
        <v>167</v>
      </c>
      <c r="P48" s="17">
        <v>1000</v>
      </c>
      <c r="Q48" s="17">
        <v>0</v>
      </c>
      <c r="R48" s="17">
        <v>0</v>
      </c>
      <c r="S48" s="48">
        <f>SUMIFS('Crosstab Cons'!B:B,'Crosstab Cons'!N:N,'Crosstab Cons'!$N$2,'Crosstab Cons'!V:V,'Q1'!J48)</f>
        <v>9.0609999999999996E-2</v>
      </c>
      <c r="T48" s="3">
        <f t="shared" si="3"/>
        <v>90.61</v>
      </c>
      <c r="U48" s="3">
        <f t="shared" si="4"/>
        <v>0</v>
      </c>
      <c r="V48" s="3">
        <f t="shared" si="5"/>
        <v>0</v>
      </c>
      <c r="W48" s="2" t="s">
        <v>3292</v>
      </c>
      <c r="X48" s="2" t="s">
        <v>3292</v>
      </c>
      <c r="Y48" s="2" t="s">
        <v>3292</v>
      </c>
      <c r="Z48" s="49">
        <f>SUM(T48:Y48)/1000</f>
        <v>9.0609999999999996E-2</v>
      </c>
      <c r="AB48" s="7" t="str">
        <f t="shared" si="7"/>
        <v>CO₂-eFreight_NZ_2_tCO2e</v>
      </c>
      <c r="AC48" s="7" t="str">
        <f t="shared" si="8"/>
        <v>CO₂Freight_NZ_2_tCO2e</v>
      </c>
      <c r="AD48" s="7" t="str">
        <f t="shared" si="9"/>
        <v>CH₄Freight_NZ_2_tCO2e</v>
      </c>
      <c r="AE48" s="7" t="str">
        <f t="shared" si="10"/>
        <v>N₂OFreight_NZ_2_tCO2e</v>
      </c>
      <c r="AF48" s="71" t="e">
        <f>INDEX(Flatfile2025!J:J,MATCH('Q1'!AB48,Flatfile2025!M:M,0))</f>
        <v>#N/A</v>
      </c>
      <c r="AG48" s="7" t="e">
        <f t="shared" si="11"/>
        <v>#N/A</v>
      </c>
    </row>
    <row r="49" spans="1:33" ht="126" x14ac:dyDescent="0.25">
      <c r="A49" s="7" t="str">
        <f>IF(F49="Electricity","Electricity_NZ_ALL",F49&amp;"_NZ_"&amp;INDEX(tproducts_sub_cat!C:C,MATCH(J49,tproducts_sub_cat!D:D,0)))</f>
        <v>Freight_NZ_2d-15_1600</v>
      </c>
      <c r="B49" s="14">
        <v>45474</v>
      </c>
      <c r="C49" s="14">
        <v>45565</v>
      </c>
      <c r="D49" s="15" t="s">
        <v>3284</v>
      </c>
      <c r="E49" s="16" t="s">
        <v>3284</v>
      </c>
      <c r="F49" s="7" t="s">
        <v>815</v>
      </c>
      <c r="G49" s="7" t="s">
        <v>3301</v>
      </c>
      <c r="H49" s="7" t="s">
        <v>3341</v>
      </c>
      <c r="I49" s="8" t="s">
        <v>3303</v>
      </c>
      <c r="J49" s="8" t="s">
        <v>3347</v>
      </c>
      <c r="K49" s="8" t="s">
        <v>3304</v>
      </c>
      <c r="L49" s="8" t="s">
        <v>3342</v>
      </c>
      <c r="M49" s="8" t="s">
        <v>3343</v>
      </c>
      <c r="N49" s="7" t="s">
        <v>3347</v>
      </c>
      <c r="O49" s="7" t="s">
        <v>170</v>
      </c>
      <c r="P49" s="17">
        <f>INDEX(Flatfile2025!J:J,MATCH('Q1'!AC49,Flatfile2025!M:M,0))</f>
        <v>0.1867466012</v>
      </c>
      <c r="Q49" s="17">
        <f>INDEX(Flatfile2025!J:J,MATCH('Q1'!AD49,Flatfile2025!M:M,0))</f>
        <v>2.799419E-4</v>
      </c>
      <c r="R49" s="17">
        <f>INDEX(Flatfile2025!J:J,MATCH('Q1'!AE49,Flatfile2025!M:M,0))</f>
        <v>2.6494506E-3</v>
      </c>
      <c r="S49" s="33">
        <f>SUMIFS('Crosstab Cons'!B:B,'Crosstab Cons'!N:N,'Crosstab Cons'!$N$2,'Crosstab Cons'!V:V,'Q1'!J49)</f>
        <v>0</v>
      </c>
      <c r="T49" s="3">
        <f t="shared" si="3"/>
        <v>0</v>
      </c>
      <c r="U49" s="3">
        <f t="shared" si="4"/>
        <v>0</v>
      </c>
      <c r="V49" s="3">
        <f t="shared" si="5"/>
        <v>0</v>
      </c>
      <c r="W49" s="2" t="s">
        <v>3292</v>
      </c>
      <c r="X49" s="2" t="s">
        <v>3292</v>
      </c>
      <c r="Y49" s="2" t="s">
        <v>3292</v>
      </c>
      <c r="Z49" s="4">
        <f t="shared" si="6"/>
        <v>0</v>
      </c>
      <c r="AB49" s="7" t="str">
        <f t="shared" si="7"/>
        <v>CO₂-eFreight_NZ_2d-15_1600</v>
      </c>
      <c r="AC49" s="7" t="str">
        <f t="shared" si="8"/>
        <v>CO₂Freight_NZ_2d-15_1600</v>
      </c>
      <c r="AD49" s="7" t="str">
        <f t="shared" si="9"/>
        <v>CH₄Freight_NZ_2d-15_1600</v>
      </c>
      <c r="AE49" s="7" t="str">
        <f t="shared" si="10"/>
        <v>N₂OFreight_NZ_2d-15_1600</v>
      </c>
      <c r="AF49" s="71">
        <f>INDEX(Flatfile2025!J:J,MATCH('Q1'!AB49,Flatfile2025!M:M,0))</f>
        <v>0.18967599369999999</v>
      </c>
      <c r="AG49" s="7">
        <f t="shared" si="11"/>
        <v>1.8967599369999999E-4</v>
      </c>
    </row>
    <row r="50" spans="1:33" ht="126" x14ac:dyDescent="0.25">
      <c r="A50" s="7" t="str">
        <f>IF(F50="Electricity","Electricity_NZ_ALL",F50&amp;"_NZ_"&amp;INDEX(tproducts_sub_cat!C:C,MATCH(J50,tproducts_sub_cat!D:D,0)))</f>
        <v>Freight_NZ_2p-10_2000</v>
      </c>
      <c r="B50" s="14">
        <v>45474</v>
      </c>
      <c r="C50" s="14">
        <v>45565</v>
      </c>
      <c r="D50" s="15" t="s">
        <v>3284</v>
      </c>
      <c r="E50" s="16" t="s">
        <v>3284</v>
      </c>
      <c r="F50" s="7" t="s">
        <v>815</v>
      </c>
      <c r="G50" s="7" t="s">
        <v>3301</v>
      </c>
      <c r="H50" s="7" t="s">
        <v>3341</v>
      </c>
      <c r="I50" s="8" t="s">
        <v>3303</v>
      </c>
      <c r="J50" s="8" t="s">
        <v>184</v>
      </c>
      <c r="K50" s="8" t="s">
        <v>3304</v>
      </c>
      <c r="L50" s="8" t="s">
        <v>3342</v>
      </c>
      <c r="M50" s="8" t="s">
        <v>3343</v>
      </c>
      <c r="N50" s="7" t="s">
        <v>184</v>
      </c>
      <c r="O50" s="7" t="s">
        <v>170</v>
      </c>
      <c r="P50" s="17">
        <f>INDEX(Flatfile2025!J:J,MATCH('Q1'!AC50,Flatfile2025!M:M,0))</f>
        <v>0.29659281440000002</v>
      </c>
      <c r="Q50" s="17">
        <f>INDEX(Flatfile2025!J:J,MATCH('Q1'!AD50,Flatfile2025!M:M,0))</f>
        <v>3.9434843000000002E-3</v>
      </c>
      <c r="R50" s="17">
        <f>INDEX(Flatfile2025!J:J,MATCH('Q1'!AE50,Flatfile2025!M:M,0))</f>
        <v>9.0478209999999993E-3</v>
      </c>
      <c r="S50" s="33">
        <f>SUMIFS('Crosstab Cons'!B:B,'Crosstab Cons'!N:N,'Crosstab Cons'!$N$2,'Crosstab Cons'!V:V,'Q1'!J50)</f>
        <v>24</v>
      </c>
      <c r="T50" s="3">
        <f t="shared" si="3"/>
        <v>7.1182275455999999</v>
      </c>
      <c r="U50" s="3">
        <f t="shared" si="4"/>
        <v>9.4643623199999999E-2</v>
      </c>
      <c r="V50" s="3">
        <f t="shared" si="5"/>
        <v>0.217147704</v>
      </c>
      <c r="W50" s="2" t="s">
        <v>3292</v>
      </c>
      <c r="X50" s="2" t="s">
        <v>3292</v>
      </c>
      <c r="Y50" s="2" t="s">
        <v>3292</v>
      </c>
      <c r="Z50" s="4">
        <f t="shared" si="6"/>
        <v>7.4300188727999998E-3</v>
      </c>
      <c r="AB50" s="7" t="str">
        <f t="shared" si="7"/>
        <v>CO₂-eFreight_NZ_2p-10_2000</v>
      </c>
      <c r="AC50" s="7" t="str">
        <f t="shared" si="8"/>
        <v>CO₂Freight_NZ_2p-10_2000</v>
      </c>
      <c r="AD50" s="7" t="str">
        <f t="shared" si="9"/>
        <v>CH₄Freight_NZ_2p-10_2000</v>
      </c>
      <c r="AE50" s="7" t="str">
        <f t="shared" si="10"/>
        <v>N₂OFreight_NZ_2p-10_2000</v>
      </c>
      <c r="AF50" s="71">
        <f>INDEX(Flatfile2025!J:J,MATCH('Q1'!AB50,Flatfile2025!M:M,0))</f>
        <v>0.30958411959999999</v>
      </c>
      <c r="AG50" s="7">
        <f t="shared" si="11"/>
        <v>3.095841196E-4</v>
      </c>
    </row>
    <row r="51" spans="1:33" ht="173.25" x14ac:dyDescent="0.25">
      <c r="A51" s="7" t="str">
        <f>IF(F51="Electricity","Electricity_NZ_ALL",F51&amp;"_NZ_"&amp;INDEX(tproducts_sub_cat!C:C,MATCH(J51,tproducts_sub_cat!D:D,0)))</f>
        <v>Personal_Vehicles_NZ_JA</v>
      </c>
      <c r="B51" s="14">
        <v>45474</v>
      </c>
      <c r="C51" s="14">
        <v>45565</v>
      </c>
      <c r="D51" s="15" t="s">
        <v>3284</v>
      </c>
      <c r="E51" s="16" t="s">
        <v>3284</v>
      </c>
      <c r="F51" s="7" t="s">
        <v>852</v>
      </c>
      <c r="G51" s="7" t="s">
        <v>3301</v>
      </c>
      <c r="H51" s="7" t="s">
        <v>3348</v>
      </c>
      <c r="I51" s="8" t="s">
        <v>3328</v>
      </c>
      <c r="J51" s="8" t="s">
        <v>276</v>
      </c>
      <c r="K51" s="8" t="s">
        <v>3349</v>
      </c>
      <c r="L51" s="8" t="s">
        <v>3329</v>
      </c>
      <c r="M51" s="8" t="s">
        <v>3350</v>
      </c>
      <c r="N51" s="7" t="s">
        <v>3351</v>
      </c>
      <c r="O51" s="7" t="s">
        <v>170</v>
      </c>
      <c r="P51" s="17">
        <f>INDEX(Flatfile2025!J:J,MATCH('Q1'!AC51,Flatfile2025!M:M,0))</f>
        <v>0.23411383620000001</v>
      </c>
      <c r="Q51" s="17">
        <f>INDEX(Flatfile2025!J:J,MATCH('Q1'!AD51,Flatfile2025!M:M,0))</f>
        <v>3.1127667000000001E-3</v>
      </c>
      <c r="R51" s="17">
        <f>INDEX(Flatfile2025!J:J,MATCH('Q1'!AE51,Flatfile2025!M:M,0))</f>
        <v>7.1418456000000002E-3</v>
      </c>
      <c r="S51" s="33">
        <f>SUMIFS('Crosstab Cons'!B:B,'Crosstab Cons'!N:N,'Crosstab Cons'!$N$2,'Crosstab Cons'!V:V,'Q1'!J51)</f>
        <v>3067.8200100000004</v>
      </c>
      <c r="T51" s="3">
        <f t="shared" si="3"/>
        <v>718.21911131222248</v>
      </c>
      <c r="U51" s="3">
        <f t="shared" si="4"/>
        <v>9.5494079687216686</v>
      </c>
      <c r="V51" s="3">
        <f t="shared" si="5"/>
        <v>21.909896840010457</v>
      </c>
      <c r="W51" s="2" t="s">
        <v>3292</v>
      </c>
      <c r="X51" s="2" t="s">
        <v>3292</v>
      </c>
      <c r="Y51" s="2" t="s">
        <v>3292</v>
      </c>
      <c r="Z51" s="4">
        <f t="shared" si="6"/>
        <v>0.74967841612095454</v>
      </c>
      <c r="AB51" s="7" t="str">
        <f t="shared" si="7"/>
        <v>CO₂-ePersonal_Vehicles_NZ_JA</v>
      </c>
      <c r="AC51" s="7" t="str">
        <f t="shared" si="8"/>
        <v>CO₂Personal_Vehicles_NZ_JA</v>
      </c>
      <c r="AD51" s="7" t="str">
        <f t="shared" si="9"/>
        <v>CH₄Personal_Vehicles_NZ_JA</v>
      </c>
      <c r="AE51" s="7" t="str">
        <f t="shared" si="10"/>
        <v>N₂OPersonal_Vehicles_NZ_JA</v>
      </c>
      <c r="AF51" s="7">
        <f>INDEX(Flatfile2025!J:J,MATCH('Q1'!AB51,Flatfile2025!M:M,0))</f>
        <v>0.2443684485</v>
      </c>
      <c r="AG51" s="7">
        <f t="shared" si="11"/>
        <v>2.4436844850000001E-4</v>
      </c>
    </row>
    <row r="52" spans="1:33" ht="173.25" x14ac:dyDescent="0.25">
      <c r="A52" s="7" t="str">
        <f>IF(F52="Electricity","Electricity_NZ_ALL",F52&amp;"_NZ_"&amp;INDEX(tproducts_sub_cat!C:C,MATCH(J52,tproducts_sub_cat!D:D,0)))</f>
        <v>Personal_Vehicles_NZ_JB</v>
      </c>
      <c r="B52" s="14">
        <v>45474</v>
      </c>
      <c r="C52" s="14">
        <v>45565</v>
      </c>
      <c r="D52" s="15" t="s">
        <v>3284</v>
      </c>
      <c r="E52" s="16" t="s">
        <v>3284</v>
      </c>
      <c r="F52" s="7" t="s">
        <v>852</v>
      </c>
      <c r="G52" s="7" t="s">
        <v>3301</v>
      </c>
      <c r="H52" s="7" t="s">
        <v>3348</v>
      </c>
      <c r="I52" s="8" t="s">
        <v>3328</v>
      </c>
      <c r="J52" s="8" t="s">
        <v>274</v>
      </c>
      <c r="K52" s="8" t="s">
        <v>3349</v>
      </c>
      <c r="L52" s="8" t="s">
        <v>3329</v>
      </c>
      <c r="M52" s="8" t="s">
        <v>3352</v>
      </c>
      <c r="N52" s="7" t="s">
        <v>3353</v>
      </c>
      <c r="O52" s="7" t="s">
        <v>170</v>
      </c>
      <c r="P52" s="17">
        <f>INDEX(Flatfile2025!J:J,MATCH('Q1'!AC52,Flatfile2025!M:M,0))</f>
        <v>0.2609249461</v>
      </c>
      <c r="Q52" s="17">
        <f>INDEX(Flatfile2025!J:J,MATCH('Q1'!AD52,Flatfile2025!M:M,0))</f>
        <v>3.9113880000000002E-4</v>
      </c>
      <c r="R52" s="17">
        <f>INDEX(Flatfile2025!J:J,MATCH('Q1'!AE52,Flatfile2025!M:M,0))</f>
        <v>3.7018492000000002E-3</v>
      </c>
      <c r="S52" s="33">
        <f>SUMIFS('Crosstab Cons'!B:B,'Crosstab Cons'!N:N,'Crosstab Cons'!$N$2,'Crosstab Cons'!V:V,'Q1'!J52)</f>
        <v>303.41076999999996</v>
      </c>
      <c r="T52" s="3">
        <f t="shared" si="3"/>
        <v>79.167438808409486</v>
      </c>
      <c r="U52" s="3">
        <f t="shared" si="4"/>
        <v>0.118675724484876</v>
      </c>
      <c r="V52" s="3">
        <f t="shared" si="5"/>
        <v>1.1231809161958839</v>
      </c>
      <c r="W52" s="2" t="s">
        <v>3292</v>
      </c>
      <c r="X52" s="2" t="s">
        <v>3292</v>
      </c>
      <c r="Y52" s="2" t="s">
        <v>3292</v>
      </c>
      <c r="Z52" s="4">
        <f t="shared" si="6"/>
        <v>8.0409295449090243E-2</v>
      </c>
      <c r="AB52" s="7" t="str">
        <f t="shared" si="7"/>
        <v>CO₂-ePersonal_Vehicles_NZ_JB</v>
      </c>
      <c r="AC52" s="7" t="str">
        <f t="shared" si="8"/>
        <v>CO₂Personal_Vehicles_NZ_JB</v>
      </c>
      <c r="AD52" s="7" t="str">
        <f t="shared" si="9"/>
        <v>CH₄Personal_Vehicles_NZ_JB</v>
      </c>
      <c r="AE52" s="7" t="str">
        <f t="shared" si="10"/>
        <v>N₂OPersonal_Vehicles_NZ_JB</v>
      </c>
      <c r="AF52" s="7">
        <f>INDEX(Flatfile2025!J:J,MATCH('Q1'!AB52,Flatfile2025!M:M,0))</f>
        <v>0.26501793400000001</v>
      </c>
      <c r="AG52" s="7">
        <f t="shared" si="11"/>
        <v>2.65017934E-4</v>
      </c>
    </row>
    <row r="53" spans="1:33" ht="63" x14ac:dyDescent="0.25">
      <c r="A53" s="7" t="str">
        <f>IF(F53="Electricity","Electricity_NZ_ALL",F53&amp;"_NZ_"&amp;INDEX(tproducts_sub_cat!C:C,MATCH(J53,tproducts_sub_cat!D:D,0)))</f>
        <v>Public_Transport_NZ_Bdiesel</v>
      </c>
      <c r="B53" s="14">
        <v>45474</v>
      </c>
      <c r="C53" s="14">
        <v>45565</v>
      </c>
      <c r="D53" s="15" t="s">
        <v>3284</v>
      </c>
      <c r="E53" s="16" t="s">
        <v>3284</v>
      </c>
      <c r="F53" s="7" t="s">
        <v>883</v>
      </c>
      <c r="G53" s="7" t="s">
        <v>3301</v>
      </c>
      <c r="H53" s="7" t="s">
        <v>3348</v>
      </c>
      <c r="I53" s="8" t="s">
        <v>3328</v>
      </c>
      <c r="J53" s="8" t="s">
        <v>292</v>
      </c>
      <c r="K53" s="8" t="s">
        <v>3349</v>
      </c>
      <c r="L53" s="8" t="s">
        <v>3329</v>
      </c>
      <c r="M53" s="8" t="s">
        <v>3354</v>
      </c>
      <c r="N53" s="7" t="s">
        <v>292</v>
      </c>
      <c r="O53" s="7" t="s">
        <v>91</v>
      </c>
      <c r="P53" s="17">
        <f>INDEX(Flatfile2025!J:J,MATCH('Q1'!AC53,Flatfile2025!M:M,0))</f>
        <v>0.1674311876</v>
      </c>
      <c r="Q53" s="17">
        <f>INDEX(Flatfile2025!J:J,MATCH('Q1'!AD53,Flatfile2025!M:M,0))</f>
        <v>2.509872E-4</v>
      </c>
      <c r="R53" s="17">
        <f>INDEX(Flatfile2025!J:J,MATCH('Q1'!AE53,Flatfile2025!M:M,0))</f>
        <v>2.3754149E-3</v>
      </c>
      <c r="S53" s="33">
        <f>SUMIFS('Crosstab Cons'!B:B,'Crosstab Cons'!N:N,'Crosstab Cons'!$N$2,'Crosstab Cons'!V:V,'Q1'!J53)</f>
        <v>0</v>
      </c>
      <c r="T53" s="3">
        <f t="shared" si="3"/>
        <v>0</v>
      </c>
      <c r="U53" s="3">
        <f t="shared" si="4"/>
        <v>0</v>
      </c>
      <c r="V53" s="3">
        <f t="shared" si="5"/>
        <v>0</v>
      </c>
      <c r="W53" s="2" t="s">
        <v>3292</v>
      </c>
      <c r="X53" s="2" t="s">
        <v>3292</v>
      </c>
      <c r="Y53" s="2" t="s">
        <v>3292</v>
      </c>
      <c r="Z53" s="4">
        <f t="shared" si="6"/>
        <v>0</v>
      </c>
      <c r="AB53" s="7" t="str">
        <f t="shared" si="7"/>
        <v>CO₂-ePublic_Transport_NZ_Bdiesel</v>
      </c>
      <c r="AC53" s="7" t="str">
        <f t="shared" si="8"/>
        <v>CO₂Public_Transport_NZ_Bdiesel</v>
      </c>
      <c r="AD53" s="7" t="str">
        <f t="shared" si="9"/>
        <v>CH₄Public_Transport_NZ_Bdiesel</v>
      </c>
      <c r="AE53" s="7" t="str">
        <f t="shared" si="10"/>
        <v>N₂OPublic_Transport_NZ_Bdiesel</v>
      </c>
      <c r="AF53" s="7">
        <f>INDEX(Flatfile2025!J:J,MATCH('Q1'!AB53,Flatfile2025!M:M,0))</f>
        <v>0.17005758970000001</v>
      </c>
      <c r="AG53" s="7">
        <f t="shared" si="11"/>
        <v>1.700575897E-4</v>
      </c>
    </row>
    <row r="54" spans="1:33" ht="63" x14ac:dyDescent="0.25">
      <c r="A54" s="7" t="str">
        <f>IF(F54="Electricity","Electricity_NZ_ALL",F54&amp;"_NZ_"&amp;INDEX(tproducts_sub_cat!C:C,MATCH(J54,tproducts_sub_cat!D:D,0)))</f>
        <v>Public_Transport_NZ_TmetroE</v>
      </c>
      <c r="B54" s="14">
        <v>45474</v>
      </c>
      <c r="C54" s="14">
        <v>45565</v>
      </c>
      <c r="D54" s="15" t="s">
        <v>3284</v>
      </c>
      <c r="E54" s="16" t="s">
        <v>3284</v>
      </c>
      <c r="F54" s="7" t="s">
        <v>883</v>
      </c>
      <c r="G54" s="7" t="s">
        <v>3301</v>
      </c>
      <c r="H54" s="7" t="s">
        <v>3348</v>
      </c>
      <c r="I54" s="8" t="s">
        <v>3328</v>
      </c>
      <c r="J54" s="8" t="s">
        <v>296</v>
      </c>
      <c r="K54" s="8" t="s">
        <v>3349</v>
      </c>
      <c r="L54" s="8" t="s">
        <v>3329</v>
      </c>
      <c r="M54" s="8" t="s">
        <v>3354</v>
      </c>
      <c r="N54" s="7" t="s">
        <v>296</v>
      </c>
      <c r="O54" s="7" t="s">
        <v>91</v>
      </c>
      <c r="P54" s="17">
        <f>INDEX(Flatfile2025!J:J,MATCH('Q1'!AC54,Flatfile2025!M:M,0))</f>
        <v>1.9677095700000001E-2</v>
      </c>
      <c r="Q54" s="17">
        <f>INDEX(Flatfile2025!J:J,MATCH('Q1'!AD54,Flatfile2025!M:M,0))</f>
        <v>5.132286E-4</v>
      </c>
      <c r="R54" s="17">
        <f>INDEX(Flatfile2025!J:J,MATCH('Q1'!AE54,Flatfile2025!M:M,0))</f>
        <v>3.2268799999999998E-5</v>
      </c>
      <c r="S54" s="33">
        <f>SUMIFS('Crosstab Cons'!B:B,'Crosstab Cons'!N:N,'Crosstab Cons'!$N$2,'Crosstab Cons'!V:V,'Q1'!J54)</f>
        <v>15</v>
      </c>
      <c r="T54" s="3">
        <f t="shared" si="3"/>
        <v>0.29515643550000004</v>
      </c>
      <c r="U54" s="3">
        <f t="shared" si="4"/>
        <v>7.6984289999999997E-3</v>
      </c>
      <c r="V54" s="3">
        <f t="shared" si="5"/>
        <v>4.8403199999999996E-4</v>
      </c>
      <c r="W54" s="2" t="s">
        <v>3292</v>
      </c>
      <c r="X54" s="2" t="s">
        <v>3292</v>
      </c>
      <c r="Y54" s="2" t="s">
        <v>3292</v>
      </c>
      <c r="Z54" s="4">
        <f t="shared" si="6"/>
        <v>3.0333889650000005E-4</v>
      </c>
      <c r="AB54" s="7" t="str">
        <f t="shared" si="7"/>
        <v>CO₂-ePublic_Transport_NZ_TmetroE</v>
      </c>
      <c r="AC54" s="7" t="str">
        <f t="shared" si="8"/>
        <v>CO₂Public_Transport_NZ_TmetroE</v>
      </c>
      <c r="AD54" s="7" t="str">
        <f t="shared" si="9"/>
        <v>CH₄Public_Transport_NZ_TmetroE</v>
      </c>
      <c r="AE54" s="7" t="str">
        <f t="shared" si="10"/>
        <v>N₂OPublic_Transport_NZ_TmetroE</v>
      </c>
      <c r="AF54" s="7">
        <f>INDEX(Flatfile2025!J:J,MATCH('Q1'!AB54,Flatfile2025!M:M,0))</f>
        <v>2.02225932E-2</v>
      </c>
      <c r="AG54" s="7">
        <f t="shared" si="11"/>
        <v>2.0222593199999999E-5</v>
      </c>
    </row>
    <row r="55" spans="1:33" ht="63" x14ac:dyDescent="0.25">
      <c r="A55" s="7" t="str">
        <f>IF(F55="Electricity","Electricity_NZ_ALL",F55&amp;"_NZ_"&amp;INDEX(tproducts_sub_cat!C:C,MATCH(J55,tproducts_sub_cat!D:D,0)))</f>
        <v>Public_Transport_NZ_TmetroD</v>
      </c>
      <c r="B55" s="14">
        <v>45474</v>
      </c>
      <c r="C55" s="14">
        <v>45565</v>
      </c>
      <c r="D55" s="15" t="s">
        <v>3284</v>
      </c>
      <c r="E55" s="16" t="s">
        <v>3284</v>
      </c>
      <c r="F55" s="7" t="s">
        <v>883</v>
      </c>
      <c r="G55" s="7" t="s">
        <v>3301</v>
      </c>
      <c r="H55" s="7" t="s">
        <v>3327</v>
      </c>
      <c r="I55" s="8" t="s">
        <v>3328</v>
      </c>
      <c r="J55" s="8" t="s">
        <v>294</v>
      </c>
      <c r="K55" s="8" t="s">
        <v>3349</v>
      </c>
      <c r="L55" s="8" t="s">
        <v>3329</v>
      </c>
      <c r="M55" s="8" t="s">
        <v>3354</v>
      </c>
      <c r="N55" s="7" t="s">
        <v>294</v>
      </c>
      <c r="O55" s="7" t="s">
        <v>91</v>
      </c>
      <c r="P55" s="17">
        <f>INDEX(Flatfile2025!J:J,MATCH('Q1'!AC55,Flatfile2025!M:M,0))</f>
        <v>0.27061144320000002</v>
      </c>
      <c r="Q55" s="17">
        <f>INDEX(Flatfile2025!J:J,MATCH('Q1'!AD55,Flatfile2025!M:M,0))</f>
        <v>4.0565929999999999E-4</v>
      </c>
      <c r="R55" s="17">
        <f>INDEX(Flatfile2025!J:J,MATCH('Q1'!AE55,Flatfile2025!M:M,0))</f>
        <v>3.8392754999999998E-3</v>
      </c>
      <c r="S55" s="33">
        <f>SUMIFS('Crosstab Cons'!B:B,'Crosstab Cons'!N:N,'Crosstab Cons'!$N$2,'Crosstab Cons'!V:V,'Q1'!J55)</f>
        <v>0</v>
      </c>
      <c r="T55" s="3">
        <f t="shared" si="3"/>
        <v>0</v>
      </c>
      <c r="U55" s="3">
        <f t="shared" si="4"/>
        <v>0</v>
      </c>
      <c r="V55" s="3">
        <f t="shared" si="5"/>
        <v>0</v>
      </c>
      <c r="W55" s="2" t="s">
        <v>3292</v>
      </c>
      <c r="X55" s="2" t="s">
        <v>3292</v>
      </c>
      <c r="Y55" s="2" t="s">
        <v>3292</v>
      </c>
      <c r="Z55" s="4">
        <f t="shared" si="6"/>
        <v>0</v>
      </c>
      <c r="AB55" s="7" t="str">
        <f t="shared" si="7"/>
        <v>CO₂-ePublic_Transport_NZ_TmetroD</v>
      </c>
      <c r="AC55" s="7" t="str">
        <f t="shared" si="8"/>
        <v>CO₂Public_Transport_NZ_TmetroD</v>
      </c>
      <c r="AD55" s="7" t="str">
        <f t="shared" si="9"/>
        <v>CH₄Public_Transport_NZ_TmetroD</v>
      </c>
      <c r="AE55" s="7" t="str">
        <f t="shared" si="10"/>
        <v>N₂OPublic_Transport_NZ_TmetroD</v>
      </c>
      <c r="AF55" s="7">
        <f>INDEX(Flatfile2025!J:J,MATCH('Q1'!AB55,Flatfile2025!M:M,0))</f>
        <v>0.27485637800000001</v>
      </c>
      <c r="AG55" s="7">
        <f t="shared" si="11"/>
        <v>2.7485637800000003E-4</v>
      </c>
    </row>
    <row r="56" spans="1:33" ht="47.25" x14ac:dyDescent="0.25">
      <c r="A56" s="7" t="str">
        <f>IF(F56="Electricity","Electricity_NZ_ALL",F56&amp;"_NZ_"&amp;INDEX(tproducts_sub_cat!C:C,MATCH(J56,tproducts_sub_cat!D:D,0)))</f>
        <v>Rental_Vehicles_NZ_K_Diesel</v>
      </c>
      <c r="B56" s="14">
        <v>45474</v>
      </c>
      <c r="C56" s="14">
        <v>45565</v>
      </c>
      <c r="D56" s="15" t="s">
        <v>3284</v>
      </c>
      <c r="E56" s="16" t="s">
        <v>3284</v>
      </c>
      <c r="F56" s="7" t="s">
        <v>857</v>
      </c>
      <c r="G56" s="7" t="s">
        <v>3301</v>
      </c>
      <c r="H56" s="7" t="s">
        <v>3355</v>
      </c>
      <c r="I56" s="8" t="s">
        <v>3303</v>
      </c>
      <c r="J56" s="8" t="s">
        <v>333</v>
      </c>
      <c r="K56" s="8" t="s">
        <v>3356</v>
      </c>
      <c r="L56" s="8" t="s">
        <v>3289</v>
      </c>
      <c r="M56" s="8" t="s">
        <v>3357</v>
      </c>
      <c r="N56" s="7" t="s">
        <v>3358</v>
      </c>
      <c r="O56" s="7" t="s">
        <v>170</v>
      </c>
      <c r="P56" s="17">
        <f>INDEX(Flatfile2025!J:J,MATCH('Q1'!AC56,Flatfile2025!M:M,0))</f>
        <v>0.17918902519999999</v>
      </c>
      <c r="Q56" s="17">
        <f>INDEX(Flatfile2025!J:J,MATCH('Q1'!AD56,Flatfile2025!M:M,0))</f>
        <v>2.686128E-4</v>
      </c>
      <c r="R56" s="17">
        <f>INDEX(Flatfile2025!J:J,MATCH('Q1'!AE56,Flatfile2025!M:M,0))</f>
        <v>2.5422282000000002E-3</v>
      </c>
      <c r="S56" s="33">
        <f>SUMIFS('Crosstab Cons'!B:B,'Crosstab Cons'!N:N,'Crosstab Cons'!$N$2,'Crosstab Cons'!V:V,'Q1'!J56)</f>
        <v>574</v>
      </c>
      <c r="T56" s="3">
        <f t="shared" si="3"/>
        <v>102.8545004648</v>
      </c>
      <c r="U56" s="3">
        <f t="shared" si="4"/>
        <v>0.1541837472</v>
      </c>
      <c r="V56" s="3">
        <f t="shared" si="5"/>
        <v>1.4592389868000002</v>
      </c>
      <c r="W56" s="2" t="s">
        <v>3292</v>
      </c>
      <c r="X56" s="2" t="s">
        <v>3292</v>
      </c>
      <c r="Y56" s="2" t="s">
        <v>3292</v>
      </c>
      <c r="Z56" s="4">
        <f t="shared" si="6"/>
        <v>0.10446792319879999</v>
      </c>
      <c r="AB56" s="7" t="str">
        <f t="shared" si="7"/>
        <v>CO₂-eRental_Vehicles_NZ_K_Diesel</v>
      </c>
      <c r="AC56" s="7" t="str">
        <f t="shared" si="8"/>
        <v>CO₂Rental_Vehicles_NZ_K_Diesel</v>
      </c>
      <c r="AD56" s="7" t="str">
        <f t="shared" si="9"/>
        <v>CH₄Rental_Vehicles_NZ_K_Diesel</v>
      </c>
      <c r="AE56" s="7" t="str">
        <f t="shared" si="10"/>
        <v>N₂ORental_Vehicles_NZ_K_Diesel</v>
      </c>
      <c r="AF56" s="7">
        <f>INDEX(Flatfile2025!J:J,MATCH('Q1'!AB56,Flatfile2025!M:M,0))</f>
        <v>0.1819998662</v>
      </c>
      <c r="AG56" s="7">
        <f t="shared" si="11"/>
        <v>1.8199986620000001E-4</v>
      </c>
    </row>
    <row r="57" spans="1:33" ht="47.25" x14ac:dyDescent="0.25">
      <c r="A57" s="7" t="str">
        <f>IF(F57="Electricity","Electricity_NZ_ALL",F57&amp;"_NZ_"&amp;INDEX(tproducts_sub_cat!C:C,MATCH(J57,tproducts_sub_cat!D:D,0)))</f>
        <v>Rental_Vehicles_NZ_K_Electric</v>
      </c>
      <c r="B57" s="14">
        <v>45474</v>
      </c>
      <c r="C57" s="14">
        <v>45565</v>
      </c>
      <c r="D57" s="15" t="s">
        <v>3284</v>
      </c>
      <c r="E57" s="16" t="s">
        <v>3284</v>
      </c>
      <c r="F57" s="7" t="s">
        <v>857</v>
      </c>
      <c r="G57" s="7" t="s">
        <v>3301</v>
      </c>
      <c r="H57" s="7" t="s">
        <v>3355</v>
      </c>
      <c r="I57" s="8" t="s">
        <v>3303</v>
      </c>
      <c r="J57" s="8" t="s">
        <v>335</v>
      </c>
      <c r="K57" s="8" t="s">
        <v>3356</v>
      </c>
      <c r="L57" s="8" t="s">
        <v>3289</v>
      </c>
      <c r="M57" s="8" t="s">
        <v>3357</v>
      </c>
      <c r="N57" s="7" t="s">
        <v>3359</v>
      </c>
      <c r="O57" s="7" t="s">
        <v>170</v>
      </c>
      <c r="P57" s="17">
        <f>INDEX(Flatfile2025!J:J,MATCH('Q1'!AC57,Flatfile2025!M:M,0))</f>
        <v>2.1983857999999998E-2</v>
      </c>
      <c r="Q57" s="17">
        <f>INDEX(Flatfile2025!J:J,MATCH('Q1'!AD57,Flatfile2025!M:M,0))</f>
        <v>6.1124620000000004E-4</v>
      </c>
      <c r="R57" s="17">
        <f>INDEX(Flatfile2025!J:J,MATCH('Q1'!AE57,Flatfile2025!M:M,0))</f>
        <v>4.2430199999999999E-5</v>
      </c>
      <c r="S57" s="33">
        <f>SUMIFS('Crosstab Cons'!B:B,'Crosstab Cons'!N:N,'Crosstab Cons'!$N$2,'Crosstab Cons'!V:V,'Q1'!J57)</f>
        <v>0</v>
      </c>
      <c r="T57" s="3">
        <f t="shared" si="3"/>
        <v>0</v>
      </c>
      <c r="U57" s="3">
        <f t="shared" si="4"/>
        <v>0</v>
      </c>
      <c r="V57" s="3">
        <f t="shared" si="5"/>
        <v>0</v>
      </c>
      <c r="W57" s="2" t="s">
        <v>3292</v>
      </c>
      <c r="X57" s="2" t="s">
        <v>3292</v>
      </c>
      <c r="Y57" s="2" t="s">
        <v>3292</v>
      </c>
      <c r="Z57" s="4">
        <f t="shared" si="6"/>
        <v>0</v>
      </c>
      <c r="AB57" s="7" t="str">
        <f t="shared" si="7"/>
        <v>CO₂-eRental_Vehicles_NZ_K_Electric</v>
      </c>
      <c r="AC57" s="7" t="str">
        <f t="shared" si="8"/>
        <v>CO₂Rental_Vehicles_NZ_K_Electric</v>
      </c>
      <c r="AD57" s="7" t="str">
        <f t="shared" si="9"/>
        <v>CH₄Rental_Vehicles_NZ_K_Electric</v>
      </c>
      <c r="AE57" s="7" t="str">
        <f t="shared" si="10"/>
        <v>N₂ORental_Vehicles_NZ_K_Electric</v>
      </c>
      <c r="AF57" s="7">
        <f>INDEX(Flatfile2025!J:J,MATCH('Q1'!AB57,Flatfile2025!M:M,0))</f>
        <v>2.2637534500000001E-2</v>
      </c>
      <c r="AG57" s="7">
        <f t="shared" si="11"/>
        <v>2.2637534499999999E-5</v>
      </c>
    </row>
    <row r="58" spans="1:33" ht="47.25" x14ac:dyDescent="0.25">
      <c r="A58" s="7" t="str">
        <f>IF(F58="Electricity","Electricity_NZ_ALL",F58&amp;"_NZ_"&amp;INDEX(tproducts_sub_cat!C:C,MATCH(J58,tproducts_sub_cat!D:D,0)))</f>
        <v>Rental_Vehicles_NZ_K_Petrol</v>
      </c>
      <c r="B58" s="14">
        <v>45474</v>
      </c>
      <c r="C58" s="14">
        <v>45565</v>
      </c>
      <c r="D58" s="15" t="s">
        <v>3284</v>
      </c>
      <c r="E58" s="16" t="s">
        <v>3284</v>
      </c>
      <c r="F58" s="7" t="s">
        <v>857</v>
      </c>
      <c r="G58" s="7" t="s">
        <v>3301</v>
      </c>
      <c r="H58" s="7" t="s">
        <v>3355</v>
      </c>
      <c r="I58" s="8" t="s">
        <v>3303</v>
      </c>
      <c r="J58" s="8" t="s">
        <v>345</v>
      </c>
      <c r="K58" s="8" t="s">
        <v>3356</v>
      </c>
      <c r="L58" s="8" t="s">
        <v>3289</v>
      </c>
      <c r="M58" s="8" t="s">
        <v>3357</v>
      </c>
      <c r="N58" s="7" t="s">
        <v>3360</v>
      </c>
      <c r="O58" s="7" t="s">
        <v>170</v>
      </c>
      <c r="P58" s="17">
        <f>INDEX(Flatfile2025!J:J,MATCH('Q1'!AC58,Flatfile2025!M:M,0))</f>
        <v>0.17617028879999999</v>
      </c>
      <c r="Q58" s="17">
        <f>INDEX(Flatfile2025!J:J,MATCH('Q1'!AD58,Flatfile2025!M:M,0))</f>
        <v>2.3423519999999998E-3</v>
      </c>
      <c r="R58" s="17">
        <f>INDEX(Flatfile2025!J:J,MATCH('Q1'!AE58,Flatfile2025!M:M,0))</f>
        <v>5.3742273999999998E-3</v>
      </c>
      <c r="S58" s="33">
        <f>SUMIFS('Crosstab Cons'!B:B,'Crosstab Cons'!N:N,'Crosstab Cons'!$N$2,'Crosstab Cons'!V:V,'Q1'!J58)</f>
        <v>10054</v>
      </c>
      <c r="T58" s="3">
        <f t="shared" si="3"/>
        <v>1771.2160835952</v>
      </c>
      <c r="U58" s="3">
        <f t="shared" si="4"/>
        <v>23.550007007999998</v>
      </c>
      <c r="V58" s="3">
        <f t="shared" si="5"/>
        <v>54.032482279599996</v>
      </c>
      <c r="W58" s="2" t="s">
        <v>3292</v>
      </c>
      <c r="X58" s="2" t="s">
        <v>3292</v>
      </c>
      <c r="Y58" s="2" t="s">
        <v>3292</v>
      </c>
      <c r="Z58" s="4">
        <f t="shared" si="6"/>
        <v>1.8487985728827998</v>
      </c>
      <c r="AB58" s="7" t="str">
        <f t="shared" si="7"/>
        <v>CO₂-eRental_Vehicles_NZ_K_Petrol</v>
      </c>
      <c r="AC58" s="7" t="str">
        <f t="shared" si="8"/>
        <v>CO₂Rental_Vehicles_NZ_K_Petrol</v>
      </c>
      <c r="AD58" s="7" t="str">
        <f t="shared" si="9"/>
        <v>CH₄Rental_Vehicles_NZ_K_Petrol</v>
      </c>
      <c r="AE58" s="7" t="str">
        <f t="shared" si="10"/>
        <v>N₂ORental_Vehicles_NZ_K_Petrol</v>
      </c>
      <c r="AF58" s="7">
        <f>INDEX(Flatfile2025!J:J,MATCH('Q1'!AB58,Flatfile2025!M:M,0))</f>
        <v>0.1838868682</v>
      </c>
      <c r="AG58" s="7">
        <f t="shared" si="11"/>
        <v>1.8388686820000001E-4</v>
      </c>
    </row>
    <row r="59" spans="1:33" ht="283.5" x14ac:dyDescent="0.25">
      <c r="A59" s="7" t="str">
        <f>IF(F59="Electricity","Electricity_NZ_ALL",F59&amp;"_NZ_"&amp;INDEX(tproducts_sub_cat!C:C,MATCH(J59,tproducts_sub_cat!D:D,0)))</f>
        <v>Rental_Vehicles_NZ_Kp+15_1600</v>
      </c>
      <c r="B59" s="14">
        <v>45474</v>
      </c>
      <c r="C59" s="14">
        <v>45565</v>
      </c>
      <c r="D59" s="15" t="s">
        <v>3284</v>
      </c>
      <c r="E59" s="16" t="s">
        <v>3284</v>
      </c>
      <c r="F59" s="7" t="s">
        <v>857</v>
      </c>
      <c r="G59" s="7" t="s">
        <v>3301</v>
      </c>
      <c r="H59" s="7" t="s">
        <v>3361</v>
      </c>
      <c r="I59" s="8" t="s">
        <v>3303</v>
      </c>
      <c r="J59" s="8" t="s">
        <v>323</v>
      </c>
      <c r="K59" s="8" t="s">
        <v>3361</v>
      </c>
      <c r="L59" s="8" t="s">
        <v>3342</v>
      </c>
      <c r="M59" s="8" t="s">
        <v>3362</v>
      </c>
      <c r="N59" s="7" t="s">
        <v>323</v>
      </c>
      <c r="O59" s="7" t="s">
        <v>170</v>
      </c>
      <c r="P59" s="17">
        <f>INDEX(Flatfile2025!J:J,MATCH('Q1'!AC59,Flatfile2025!M:M,0))</f>
        <v>0.1564603487</v>
      </c>
      <c r="Q59" s="17">
        <f>INDEX(Flatfile2025!J:J,MATCH('Q1'!AD59,Flatfile2025!M:M,0))</f>
        <v>2.0802895000000001E-3</v>
      </c>
      <c r="R59" s="17">
        <f>INDEX(Flatfile2025!J:J,MATCH('Q1'!AE59,Flatfile2025!M:M,0))</f>
        <v>4.7729586000000001E-3</v>
      </c>
      <c r="S59" s="33">
        <f>SUMIFS('Crosstab Cons'!B:B,'Crosstab Cons'!N:N,'Crosstab Cons'!$N$2,'Crosstab Cons'!V:V,'Q1'!J59)</f>
        <v>0</v>
      </c>
      <c r="T59" s="3">
        <f t="shared" si="3"/>
        <v>0</v>
      </c>
      <c r="U59" s="3">
        <f t="shared" si="4"/>
        <v>0</v>
      </c>
      <c r="V59" s="3">
        <f t="shared" si="5"/>
        <v>0</v>
      </c>
      <c r="W59" s="2" t="s">
        <v>3292</v>
      </c>
      <c r="X59" s="2" t="s">
        <v>3292</v>
      </c>
      <c r="Y59" s="2" t="s">
        <v>3292</v>
      </c>
      <c r="Z59" s="4">
        <f t="shared" si="6"/>
        <v>0</v>
      </c>
      <c r="AB59" s="7" t="str">
        <f t="shared" si="7"/>
        <v>CO₂-eRental_Vehicles_NZ_Kp+15_1600</v>
      </c>
      <c r="AC59" s="7" t="str">
        <f t="shared" si="8"/>
        <v>CO₂Rental_Vehicles_NZ_Kp+15_1600</v>
      </c>
      <c r="AD59" s="7" t="str">
        <f t="shared" si="9"/>
        <v>CH₄Rental_Vehicles_NZ_Kp+15_1600</v>
      </c>
      <c r="AE59" s="7" t="str">
        <f t="shared" si="10"/>
        <v>N₂ORental_Vehicles_NZ_Kp+15_1600</v>
      </c>
      <c r="AF59" s="7">
        <f>INDEX(Flatfile2025!J:J,MATCH('Q1'!AB59,Flatfile2025!M:M,0))</f>
        <v>0.1633135969</v>
      </c>
      <c r="AG59" s="7">
        <f t="shared" si="11"/>
        <v>1.6331359689999999E-4</v>
      </c>
    </row>
    <row r="60" spans="1:33" ht="283.5" x14ac:dyDescent="0.25">
      <c r="A60" s="7" t="str">
        <f>IF(F60="Electricity","Electricity_NZ_ALL",F60&amp;"_NZ_"&amp;INDEX(tproducts_sub_cat!C:C,MATCH(J60,tproducts_sub_cat!D:D,0)))</f>
        <v>Rental_Vehicles_NZ_Kp+15_2000</v>
      </c>
      <c r="B60" s="14">
        <v>45474</v>
      </c>
      <c r="C60" s="14">
        <v>45565</v>
      </c>
      <c r="D60" s="15" t="s">
        <v>3284</v>
      </c>
      <c r="E60" s="16" t="s">
        <v>3284</v>
      </c>
      <c r="F60" s="7" t="s">
        <v>857</v>
      </c>
      <c r="G60" s="7" t="s">
        <v>3301</v>
      </c>
      <c r="H60" s="7" t="s">
        <v>3361</v>
      </c>
      <c r="I60" s="8" t="s">
        <v>3303</v>
      </c>
      <c r="J60" s="8" t="s">
        <v>325</v>
      </c>
      <c r="K60" s="8" t="s">
        <v>3361</v>
      </c>
      <c r="L60" s="8" t="s">
        <v>3342</v>
      </c>
      <c r="M60" s="8" t="s">
        <v>3362</v>
      </c>
      <c r="N60" s="7" t="s">
        <v>325</v>
      </c>
      <c r="O60" s="7" t="s">
        <v>170</v>
      </c>
      <c r="P60" s="17">
        <f>INDEX(Flatfile2025!J:J,MATCH('Q1'!AC60,Flatfile2025!M:M,0))</f>
        <v>0.17617028879999999</v>
      </c>
      <c r="Q60" s="17">
        <f>INDEX(Flatfile2025!J:J,MATCH('Q1'!AD60,Flatfile2025!M:M,0))</f>
        <v>2.3423519999999998E-3</v>
      </c>
      <c r="R60" s="17">
        <f>INDEX(Flatfile2025!J:J,MATCH('Q1'!AE60,Flatfile2025!M:M,0))</f>
        <v>5.3742273999999998E-3</v>
      </c>
      <c r="S60" s="33">
        <f>SUMIFS('Crosstab Cons'!B:B,'Crosstab Cons'!N:N,'Crosstab Cons'!$N$2,'Crosstab Cons'!V:V,'Q1'!J60)</f>
        <v>2778.000010000002</v>
      </c>
      <c r="T60" s="3">
        <f t="shared" si="3"/>
        <v>489.40106404810319</v>
      </c>
      <c r="U60" s="3">
        <f t="shared" si="4"/>
        <v>6.5070538794235242</v>
      </c>
      <c r="V60" s="3">
        <f t="shared" si="5"/>
        <v>14.929603770942284</v>
      </c>
      <c r="W60" s="2" t="s">
        <v>3292</v>
      </c>
      <c r="X60" s="2" t="s">
        <v>3292</v>
      </c>
      <c r="Y60" s="2" t="s">
        <v>3292</v>
      </c>
      <c r="Z60" s="4">
        <f t="shared" si="6"/>
        <v>0.51083772169846897</v>
      </c>
      <c r="AB60" s="7" t="str">
        <f t="shared" si="7"/>
        <v>CO₂-eRental_Vehicles_NZ_Kp+15_2000</v>
      </c>
      <c r="AC60" s="7" t="str">
        <f t="shared" si="8"/>
        <v>CO₂Rental_Vehicles_NZ_Kp+15_2000</v>
      </c>
      <c r="AD60" s="7" t="str">
        <f t="shared" si="9"/>
        <v>CH₄Rental_Vehicles_NZ_Kp+15_2000</v>
      </c>
      <c r="AE60" s="7" t="str">
        <f t="shared" si="10"/>
        <v>N₂ORental_Vehicles_NZ_Kp+15_2000</v>
      </c>
      <c r="AF60" s="7">
        <f>INDEX(Flatfile2025!J:J,MATCH('Q1'!AB60,Flatfile2025!M:M,0))</f>
        <v>0.1838868682</v>
      </c>
      <c r="AG60" s="7">
        <f t="shared" si="11"/>
        <v>1.8388686820000001E-4</v>
      </c>
    </row>
    <row r="61" spans="1:33" ht="283.5" x14ac:dyDescent="0.25">
      <c r="A61" s="7" t="str">
        <f>IF(F61="Electricity","Electricity_NZ_ALL",F61&amp;"_NZ_"&amp;INDEX(tproducts_sub_cat!C:C,MATCH(J61,tproducts_sub_cat!D:D,0)))</f>
        <v>Rental_Vehicles_NZ_Kp+15_3000</v>
      </c>
      <c r="B61" s="14">
        <v>45474</v>
      </c>
      <c r="C61" s="14">
        <v>45565</v>
      </c>
      <c r="D61" s="15" t="s">
        <v>3284</v>
      </c>
      <c r="E61" s="16" t="s">
        <v>3284</v>
      </c>
      <c r="F61" s="7" t="s">
        <v>857</v>
      </c>
      <c r="G61" s="7" t="s">
        <v>3301</v>
      </c>
      <c r="H61" s="7" t="s">
        <v>3361</v>
      </c>
      <c r="I61" s="8" t="s">
        <v>3303</v>
      </c>
      <c r="J61" s="8" t="s">
        <v>327</v>
      </c>
      <c r="K61" s="8" t="s">
        <v>3361</v>
      </c>
      <c r="L61" s="8" t="s">
        <v>3342</v>
      </c>
      <c r="M61" s="8" t="s">
        <v>3362</v>
      </c>
      <c r="N61" s="7" t="s">
        <v>327</v>
      </c>
      <c r="O61" s="7" t="s">
        <v>170</v>
      </c>
      <c r="P61" s="17">
        <f>INDEX(Flatfile2025!J:J,MATCH('Q1'!AC61,Flatfile2025!M:M,0))</f>
        <v>0.19567703359999999</v>
      </c>
      <c r="Q61" s="17">
        <f>INDEX(Flatfile2025!J:J,MATCH('Q1'!AD61,Flatfile2025!M:M,0))</f>
        <v>2.6017127000000002E-3</v>
      </c>
      <c r="R61" s="17">
        <f>INDEX(Flatfile2025!J:J,MATCH('Q1'!AE61,Flatfile2025!M:M,0))</f>
        <v>5.9692976000000003E-3</v>
      </c>
      <c r="S61" s="33">
        <f>SUMIFS('Crosstab Cons'!B:B,'Crosstab Cons'!N:N,'Crosstab Cons'!$N$2,'Crosstab Cons'!V:V,'Q1'!J61)</f>
        <v>0</v>
      </c>
      <c r="T61" s="3">
        <f t="shared" si="3"/>
        <v>0</v>
      </c>
      <c r="U61" s="3">
        <f t="shared" si="4"/>
        <v>0</v>
      </c>
      <c r="V61" s="3">
        <f t="shared" si="5"/>
        <v>0</v>
      </c>
      <c r="W61" s="2" t="s">
        <v>3292</v>
      </c>
      <c r="X61" s="2" t="s">
        <v>3292</v>
      </c>
      <c r="Y61" s="2" t="s">
        <v>3292</v>
      </c>
      <c r="Z61" s="4">
        <f t="shared" si="6"/>
        <v>0</v>
      </c>
      <c r="AB61" s="7" t="str">
        <f t="shared" si="7"/>
        <v>CO₂-eRental_Vehicles_NZ_Kp+15_3000</v>
      </c>
      <c r="AC61" s="7" t="str">
        <f t="shared" si="8"/>
        <v>CO₂Rental_Vehicles_NZ_Kp+15_3000</v>
      </c>
      <c r="AD61" s="7" t="str">
        <f t="shared" si="9"/>
        <v>CH₄Rental_Vehicles_NZ_Kp+15_3000</v>
      </c>
      <c r="AE61" s="7" t="str">
        <f t="shared" si="10"/>
        <v>N₂ORental_Vehicles_NZ_Kp+15_3000</v>
      </c>
      <c r="AF61" s="7">
        <f>INDEX(Flatfile2025!J:J,MATCH('Q1'!AB61,Flatfile2025!M:M,0))</f>
        <v>0.20424804390000001</v>
      </c>
      <c r="AG61" s="7">
        <f t="shared" si="11"/>
        <v>2.0424804390000001E-4</v>
      </c>
    </row>
    <row r="62" spans="1:33" ht="283.5" x14ac:dyDescent="0.25">
      <c r="A62" s="7" t="str">
        <f>IF(F62="Electricity","Electricity_NZ_ALL",F62&amp;"_NZ_"&amp;INDEX(tproducts_sub_cat!C:C,MATCH(J62,tproducts_sub_cat!D:D,0)))</f>
        <v>Rental_Vehicles_NZ_Kp+15_More</v>
      </c>
      <c r="B62" s="14">
        <v>45474</v>
      </c>
      <c r="C62" s="14">
        <v>45565</v>
      </c>
      <c r="D62" s="15" t="s">
        <v>3284</v>
      </c>
      <c r="E62" s="16" t="s">
        <v>3284</v>
      </c>
      <c r="F62" s="7" t="s">
        <v>857</v>
      </c>
      <c r="G62" s="7" t="s">
        <v>3301</v>
      </c>
      <c r="H62" s="7" t="s">
        <v>3361</v>
      </c>
      <c r="I62" s="8" t="s">
        <v>3303</v>
      </c>
      <c r="J62" s="8" t="s">
        <v>321</v>
      </c>
      <c r="K62" s="8" t="s">
        <v>3361</v>
      </c>
      <c r="L62" s="8" t="s">
        <v>3342</v>
      </c>
      <c r="M62" s="8" t="s">
        <v>3362</v>
      </c>
      <c r="N62" s="7" t="s">
        <v>321</v>
      </c>
      <c r="O62" s="7" t="s">
        <v>170</v>
      </c>
      <c r="P62" s="17">
        <f>INDEX(Flatfile2025!J:J,MATCH('Q1'!AC62,Flatfile2025!M:M,0))</f>
        <v>0.23408093739999999</v>
      </c>
      <c r="Q62" s="17">
        <f>INDEX(Flatfile2025!J:J,MATCH('Q1'!AD62,Flatfile2025!M:M,0))</f>
        <v>3.1123293000000002E-3</v>
      </c>
      <c r="R62" s="17">
        <f>INDEX(Flatfile2025!J:J,MATCH('Q1'!AE62,Flatfile2025!M:M,0))</f>
        <v>7.1408419999999997E-3</v>
      </c>
      <c r="S62" s="33">
        <f>SUMIFS('Crosstab Cons'!B:B,'Crosstab Cons'!N:N,'Crosstab Cons'!$N$2,'Crosstab Cons'!V:V,'Q1'!J62)</f>
        <v>93.999989999999997</v>
      </c>
      <c r="T62" s="3">
        <f t="shared" si="3"/>
        <v>22.003605774790625</v>
      </c>
      <c r="U62" s="3">
        <f t="shared" si="4"/>
        <v>0.292558923076707</v>
      </c>
      <c r="V62" s="3">
        <f t="shared" si="5"/>
        <v>0.67123907659158</v>
      </c>
      <c r="W62" s="2" t="s">
        <v>3292</v>
      </c>
      <c r="X62" s="2" t="s">
        <v>3292</v>
      </c>
      <c r="Y62" s="2" t="s">
        <v>3292</v>
      </c>
      <c r="Z62" s="4">
        <f t="shared" si="6"/>
        <v>2.2967403774458911E-2</v>
      </c>
      <c r="AB62" s="7" t="str">
        <f t="shared" si="7"/>
        <v>CO₂-eRental_Vehicles_NZ_Kp+15_More</v>
      </c>
      <c r="AC62" s="7" t="str">
        <f t="shared" si="8"/>
        <v>CO₂Rental_Vehicles_NZ_Kp+15_More</v>
      </c>
      <c r="AD62" s="7" t="str">
        <f t="shared" si="9"/>
        <v>CH₄Rental_Vehicles_NZ_Kp+15_More</v>
      </c>
      <c r="AE62" s="7" t="str">
        <f t="shared" si="10"/>
        <v>N₂ORental_Vehicles_NZ_Kp+15_More</v>
      </c>
      <c r="AF62" s="7">
        <f>INDEX(Flatfile2025!J:J,MATCH('Q1'!AB62,Flatfile2025!M:M,0))</f>
        <v>0.24433410859999999</v>
      </c>
      <c r="AG62" s="7">
        <f t="shared" si="11"/>
        <v>2.443341086E-4</v>
      </c>
    </row>
    <row r="63" spans="1:33" ht="283.5" x14ac:dyDescent="0.25">
      <c r="A63" s="7" t="str">
        <f>IF(F63="Electricity","Electricity_NZ_ALL",F63&amp;"_NZ_"&amp;INDEX(tproducts_sub_cat!C:C,MATCH(J63,tproducts_sub_cat!D:D,0)))</f>
        <v>Rental_Vehicles_NZ_Kd+15_3000</v>
      </c>
      <c r="B63" s="14">
        <v>45474</v>
      </c>
      <c r="C63" s="14">
        <v>45565</v>
      </c>
      <c r="D63" s="15" t="s">
        <v>3284</v>
      </c>
      <c r="E63" s="16" t="s">
        <v>3284</v>
      </c>
      <c r="F63" s="7" t="s">
        <v>857</v>
      </c>
      <c r="G63" s="7" t="s">
        <v>3301</v>
      </c>
      <c r="H63" s="7" t="s">
        <v>3361</v>
      </c>
      <c r="I63" s="8" t="s">
        <v>3303</v>
      </c>
      <c r="J63" s="8" t="s">
        <v>319</v>
      </c>
      <c r="K63" s="8" t="s">
        <v>3361</v>
      </c>
      <c r="L63" s="8" t="s">
        <v>3342</v>
      </c>
      <c r="M63" s="8" t="s">
        <v>3362</v>
      </c>
      <c r="N63" s="7" t="s">
        <v>319</v>
      </c>
      <c r="O63" s="7" t="s">
        <v>170</v>
      </c>
      <c r="P63" s="17">
        <f>INDEX(Flatfile2025!J:J,MATCH('Q1'!AC63,Flatfile2025!M:M,0))</f>
        <v>0.22018012419999999</v>
      </c>
      <c r="Q63" s="17">
        <f>INDEX(Flatfile2025!J:J,MATCH('Q1'!AD63,Flatfile2025!M:M,0))</f>
        <v>3.300604E-4</v>
      </c>
      <c r="R63" s="17">
        <f>INDEX(Flatfile2025!J:J,MATCH('Q1'!AE63,Flatfile2025!M:M,0))</f>
        <v>3.1237856999999998E-3</v>
      </c>
      <c r="S63" s="33">
        <f>SUMIFS('Crosstab Cons'!B:B,'Crosstab Cons'!N:N,'Crosstab Cons'!$N$2,'Crosstab Cons'!V:V,'Q1'!J63)</f>
        <v>260.00000999999997</v>
      </c>
      <c r="T63" s="3">
        <f t="shared" si="3"/>
        <v>57.246834493801238</v>
      </c>
      <c r="U63" s="3">
        <f t="shared" si="4"/>
        <v>8.5815707300603991E-2</v>
      </c>
      <c r="V63" s="3">
        <f t="shared" si="5"/>
        <v>0.81218431323785689</v>
      </c>
      <c r="W63" s="2" t="s">
        <v>3292</v>
      </c>
      <c r="X63" s="2" t="s">
        <v>3292</v>
      </c>
      <c r="Y63" s="2" t="s">
        <v>3292</v>
      </c>
      <c r="Z63" s="4">
        <f t="shared" si="6"/>
        <v>5.8144834514339702E-2</v>
      </c>
      <c r="AB63" s="7" t="str">
        <f t="shared" si="7"/>
        <v>CO₂-eRental_Vehicles_NZ_Kd+15_3000</v>
      </c>
      <c r="AC63" s="7" t="str">
        <f t="shared" si="8"/>
        <v>CO₂Rental_Vehicles_NZ_Kd+15_3000</v>
      </c>
      <c r="AD63" s="7" t="str">
        <f t="shared" si="9"/>
        <v>CH₄Rental_Vehicles_NZ_Kd+15_3000</v>
      </c>
      <c r="AE63" s="7" t="str">
        <f t="shared" si="10"/>
        <v>N₂ORental_Vehicles_NZ_Kd+15_3000</v>
      </c>
      <c r="AF63" s="7">
        <f>INDEX(Flatfile2025!J:J,MATCH('Q1'!AB63,Flatfile2025!M:M,0))</f>
        <v>0.2236339702</v>
      </c>
      <c r="AG63" s="7">
        <f t="shared" si="11"/>
        <v>2.236339702E-4</v>
      </c>
    </row>
    <row r="64" spans="1:33" ht="283.5" x14ac:dyDescent="0.25">
      <c r="A64" s="7" t="str">
        <f>IF(F64="Electricity","Electricity_NZ_ALL",F64&amp;"_NZ_"&amp;INDEX(tproducts_sub_cat!C:C,MATCH(J64,tproducts_sub_cat!D:D,0)))</f>
        <v>Rental_Vehicles_NZ_Kph+15_2000</v>
      </c>
      <c r="B64" s="14">
        <v>45474</v>
      </c>
      <c r="C64" s="14">
        <v>45565</v>
      </c>
      <c r="D64" s="15" t="s">
        <v>3284</v>
      </c>
      <c r="E64" s="16" t="s">
        <v>3284</v>
      </c>
      <c r="F64" s="7" t="s">
        <v>857</v>
      </c>
      <c r="G64" s="7" t="s">
        <v>3301</v>
      </c>
      <c r="H64" s="7" t="s">
        <v>3361</v>
      </c>
      <c r="I64" s="8" t="s">
        <v>3303</v>
      </c>
      <c r="J64" s="8" t="s">
        <v>329</v>
      </c>
      <c r="K64" s="8" t="s">
        <v>3361</v>
      </c>
      <c r="L64" s="8" t="s">
        <v>3342</v>
      </c>
      <c r="M64" s="8" t="s">
        <v>3362</v>
      </c>
      <c r="N64" s="7" t="s">
        <v>329</v>
      </c>
      <c r="O64" s="7" t="s">
        <v>170</v>
      </c>
      <c r="P64" s="17">
        <f>INDEX(Flatfile2025!J:J,MATCH('Q1'!AC64,Flatfile2025!M:M,0))</f>
        <v>0.13908180689999999</v>
      </c>
      <c r="Q64" s="17">
        <f>INDEX(Flatfile2025!J:J,MATCH('Q1'!AD64,Flatfile2025!M:M,0))</f>
        <v>1.8492252E-3</v>
      </c>
      <c r="R64" s="17">
        <f>INDEX(Flatfile2025!J:J,MATCH('Q1'!AE64,Flatfile2025!M:M,0))</f>
        <v>4.2428110999999996E-3</v>
      </c>
      <c r="S64" s="33">
        <f>SUMIFS('Crosstab Cons'!B:B,'Crosstab Cons'!N:N,'Crosstab Cons'!$N$2,'Crosstab Cons'!V:V,'Q1'!J64)</f>
        <v>0</v>
      </c>
      <c r="T64" s="3">
        <f t="shared" si="3"/>
        <v>0</v>
      </c>
      <c r="U64" s="3">
        <f t="shared" si="4"/>
        <v>0</v>
      </c>
      <c r="V64" s="3">
        <f t="shared" si="5"/>
        <v>0</v>
      </c>
      <c r="W64" s="2" t="s">
        <v>3292</v>
      </c>
      <c r="X64" s="2" t="s">
        <v>3292</v>
      </c>
      <c r="Y64" s="2" t="s">
        <v>3292</v>
      </c>
      <c r="Z64" s="4">
        <f t="shared" si="6"/>
        <v>0</v>
      </c>
      <c r="AB64" s="7" t="str">
        <f t="shared" si="7"/>
        <v>CO₂-eRental_Vehicles_NZ_Kph+15_2000</v>
      </c>
      <c r="AC64" s="7" t="str">
        <f t="shared" si="8"/>
        <v>CO₂Rental_Vehicles_NZ_Kph+15_2000</v>
      </c>
      <c r="AD64" s="7" t="str">
        <f t="shared" si="9"/>
        <v>CH₄Rental_Vehicles_NZ_Kph+15_2000</v>
      </c>
      <c r="AE64" s="7" t="str">
        <f t="shared" si="10"/>
        <v>N₂ORental_Vehicles_NZ_Kph+15_2000</v>
      </c>
      <c r="AF64" s="7">
        <f>INDEX(Flatfile2025!J:J,MATCH('Q1'!AB64,Flatfile2025!M:M,0))</f>
        <v>0.14517384329999999</v>
      </c>
      <c r="AG64" s="7">
        <f t="shared" si="11"/>
        <v>1.4517384329999999E-4</v>
      </c>
    </row>
    <row r="65" spans="1:33" ht="283.5" x14ac:dyDescent="0.25">
      <c r="A65" s="7" t="str">
        <f>IF(F65="Electricity","Electricity_NZ_ALL",F65&amp;"_NZ_"&amp;INDEX(tproducts_sub_cat!C:C,MATCH(J65,tproducts_sub_cat!D:D,0)))</f>
        <v>Rental_Vehicles_NZ_Kph+15_3000</v>
      </c>
      <c r="B65" s="14">
        <v>45474</v>
      </c>
      <c r="C65" s="14">
        <v>45565</v>
      </c>
      <c r="D65" s="15" t="s">
        <v>3284</v>
      </c>
      <c r="E65" s="16" t="s">
        <v>3284</v>
      </c>
      <c r="F65" s="7" t="s">
        <v>857</v>
      </c>
      <c r="G65" s="7" t="s">
        <v>3301</v>
      </c>
      <c r="H65" s="7" t="s">
        <v>3361</v>
      </c>
      <c r="I65" s="8" t="s">
        <v>3303</v>
      </c>
      <c r="J65" s="8" t="s">
        <v>331</v>
      </c>
      <c r="K65" s="8" t="s">
        <v>3361</v>
      </c>
      <c r="L65" s="8" t="s">
        <v>3342</v>
      </c>
      <c r="M65" s="8" t="s">
        <v>3362</v>
      </c>
      <c r="N65" s="7" t="s">
        <v>331</v>
      </c>
      <c r="O65" s="7" t="s">
        <v>170</v>
      </c>
      <c r="P65" s="17">
        <f>INDEX(Flatfile2025!J:J,MATCH('Q1'!AC65,Flatfile2025!M:M,0))</f>
        <v>0.15448186859999999</v>
      </c>
      <c r="Q65" s="17">
        <f>INDEX(Flatfile2025!J:J,MATCH('Q1'!AD65,Flatfile2025!M:M,0))</f>
        <v>2.0539836999999999E-3</v>
      </c>
      <c r="R65" s="17">
        <f>INDEX(Flatfile2025!J:J,MATCH('Q1'!AE65,Flatfile2025!M:M,0))</f>
        <v>4.7126034000000002E-3</v>
      </c>
      <c r="S65" s="33">
        <f>SUMIFS('Crosstab Cons'!B:B,'Crosstab Cons'!N:N,'Crosstab Cons'!$N$2,'Crosstab Cons'!V:V,'Q1'!J65)</f>
        <v>0</v>
      </c>
      <c r="T65" s="3">
        <f t="shared" si="3"/>
        <v>0</v>
      </c>
      <c r="U65" s="3">
        <f t="shared" si="4"/>
        <v>0</v>
      </c>
      <c r="V65" s="3">
        <f t="shared" si="5"/>
        <v>0</v>
      </c>
      <c r="W65" s="2" t="s">
        <v>3292</v>
      </c>
      <c r="X65" s="2" t="s">
        <v>3292</v>
      </c>
      <c r="Y65" s="2" t="s">
        <v>3292</v>
      </c>
      <c r="Z65" s="4">
        <f t="shared" si="6"/>
        <v>0</v>
      </c>
      <c r="AB65" s="7" t="str">
        <f t="shared" si="7"/>
        <v>CO₂-eRental_Vehicles_NZ_Kph+15_3000</v>
      </c>
      <c r="AC65" s="7" t="str">
        <f t="shared" si="8"/>
        <v>CO₂Rental_Vehicles_NZ_Kph+15_3000</v>
      </c>
      <c r="AD65" s="7" t="str">
        <f t="shared" si="9"/>
        <v>CH₄Rental_Vehicles_NZ_Kph+15_3000</v>
      </c>
      <c r="AE65" s="7" t="str">
        <f t="shared" si="10"/>
        <v>N₂ORental_Vehicles_NZ_Kph+15_3000</v>
      </c>
      <c r="AF65" s="7">
        <f>INDEX(Flatfile2025!J:J,MATCH('Q1'!AB65,Flatfile2025!M:M,0))</f>
        <v>0.16124845569999999</v>
      </c>
      <c r="AG65" s="7">
        <f t="shared" si="11"/>
        <v>1.6124845569999999E-4</v>
      </c>
    </row>
    <row r="66" spans="1:33" ht="47.25" x14ac:dyDescent="0.25">
      <c r="A66" s="7" t="str">
        <f>IF(F66="Electricity","Electricity_NZ_ALL",F66&amp;"_NZ_"&amp;INDEX(tproducts_sub_cat!C:C,MATCH(J66,tproducts_sub_cat!D:D,0)))</f>
        <v>Taxi_NZ_IA</v>
      </c>
      <c r="B66" s="14">
        <v>45474</v>
      </c>
      <c r="C66" s="14">
        <v>45565</v>
      </c>
      <c r="D66" s="15" t="s">
        <v>3284</v>
      </c>
      <c r="E66" s="16" t="s">
        <v>3284</v>
      </c>
      <c r="F66" s="7" t="s">
        <v>781</v>
      </c>
      <c r="G66" s="7" t="s">
        <v>3301</v>
      </c>
      <c r="H66" s="7" t="s">
        <v>3363</v>
      </c>
      <c r="I66" s="8" t="s">
        <v>3303</v>
      </c>
      <c r="J66" s="8" t="s">
        <v>384</v>
      </c>
      <c r="K66" s="8" t="s">
        <v>3364</v>
      </c>
      <c r="L66" s="8" t="s">
        <v>3289</v>
      </c>
      <c r="M66" s="8" t="s">
        <v>3365</v>
      </c>
      <c r="N66" s="7" t="s">
        <v>384</v>
      </c>
      <c r="O66" s="7" t="s">
        <v>170</v>
      </c>
      <c r="P66" s="17">
        <f>INDEX(Flatfile2025!J:J,MATCH('Q1'!AC66,Flatfile2025!M:M,0))</f>
        <v>0.1570991692</v>
      </c>
      <c r="Q66" s="17">
        <f>INDEX(Flatfile2025!J:J,MATCH('Q1'!AD66,Flatfile2025!M:M,0))</f>
        <v>1.4983168E-3</v>
      </c>
      <c r="R66" s="17">
        <f>INDEX(Flatfile2025!J:J,MATCH('Q1'!AE66,Flatfile2025!M:M,0))</f>
        <v>3.6652696999999999E-3</v>
      </c>
      <c r="S66" s="33">
        <f>SUMIFS('Crosstab Cons'!B:B,'Crosstab Cons'!N:N,'Crosstab Cons'!$N$2,'Crosstab Cons'!V:V,'Q1'!J66)</f>
        <v>10495.462</v>
      </c>
      <c r="T66" s="3">
        <f t="shared" si="3"/>
        <v>1648.8283605701704</v>
      </c>
      <c r="U66" s="3">
        <f t="shared" si="4"/>
        <v>15.7255270383616</v>
      </c>
      <c r="V66" s="3">
        <f t="shared" si="5"/>
        <v>38.468698856101398</v>
      </c>
      <c r="W66" s="2" t="s">
        <v>3292</v>
      </c>
      <c r="X66" s="2" t="s">
        <v>3292</v>
      </c>
      <c r="Y66" s="2" t="s">
        <v>3292</v>
      </c>
      <c r="Z66" s="4">
        <f t="shared" si="6"/>
        <v>1.7030225864646333</v>
      </c>
      <c r="AB66" s="7" t="str">
        <f t="shared" si="7"/>
        <v>CO₂-eTaxi_NZ_IA</v>
      </c>
      <c r="AC66" s="7" t="str">
        <f t="shared" si="8"/>
        <v>CO₂Taxi_NZ_IA</v>
      </c>
      <c r="AD66" s="7" t="str">
        <f t="shared" si="9"/>
        <v>CH₄Taxi_NZ_IA</v>
      </c>
      <c r="AE66" s="7" t="str">
        <f t="shared" si="10"/>
        <v>N₂OTaxi_NZ_IA</v>
      </c>
      <c r="AF66" s="7">
        <f>INDEX(Flatfile2025!J:J,MATCH('Q1'!AB66,Flatfile2025!M:M,0))</f>
        <v>0.16226275579999999</v>
      </c>
      <c r="AG66" s="7">
        <f t="shared" si="11"/>
        <v>1.6226275579999999E-4</v>
      </c>
    </row>
    <row r="67" spans="1:33" ht="173.25" x14ac:dyDescent="0.25">
      <c r="A67" s="7" t="str">
        <f>IF(F67="Electricity","Electricity_NZ_ALL",F67&amp;"_NZ_"&amp;INDEX(tproducts_sub_cat!C:C,MATCH(J67,tproducts_sub_cat!D:D,0)))</f>
        <v>Taxi_NZ_ID</v>
      </c>
      <c r="B67" s="14">
        <v>45474</v>
      </c>
      <c r="C67" s="14">
        <v>45565</v>
      </c>
      <c r="D67" s="15" t="s">
        <v>3284</v>
      </c>
      <c r="E67" s="16" t="s">
        <v>3284</v>
      </c>
      <c r="F67" s="7" t="s">
        <v>781</v>
      </c>
      <c r="G67" s="7" t="s">
        <v>3301</v>
      </c>
      <c r="H67" s="7" t="s">
        <v>3348</v>
      </c>
      <c r="I67" s="8" t="s">
        <v>3328</v>
      </c>
      <c r="J67" s="8" t="s">
        <v>380</v>
      </c>
      <c r="K67" s="8" t="s">
        <v>3349</v>
      </c>
      <c r="L67" s="8" t="s">
        <v>3329</v>
      </c>
      <c r="M67" s="8" t="s">
        <v>3366</v>
      </c>
      <c r="N67" s="7" t="s">
        <v>380</v>
      </c>
      <c r="O67" s="7" t="s">
        <v>272</v>
      </c>
      <c r="P67" s="17">
        <f>INDEX(Flatfile2025!J:J,MATCH('Q1'!AC67,Flatfile2025!M:M,0))</f>
        <v>4.3397560600000003E-2</v>
      </c>
      <c r="Q67" s="17">
        <f>INDEX(Flatfile2025!J:J,MATCH('Q1'!AD67,Flatfile2025!M:M,0))</f>
        <v>4.1389969999999998E-4</v>
      </c>
      <c r="R67" s="17">
        <f>INDEX(Flatfile2025!J:J,MATCH('Q1'!AE67,Flatfile2025!M:M,0))</f>
        <v>1.0125055000000001E-3</v>
      </c>
      <c r="S67" s="33">
        <f>SUMIFS('Crosstab Cons'!B:B,'Crosstab Cons'!N:N,'Crosstab Cons'!$N$2,'Crosstab Cons'!V:V,'Q1'!J67)</f>
        <v>2438.9499999999998</v>
      </c>
      <c r="T67" s="3">
        <f t="shared" si="3"/>
        <v>105.84448042536999</v>
      </c>
      <c r="U67" s="3">
        <f t="shared" si="4"/>
        <v>1.0094806733149999</v>
      </c>
      <c r="V67" s="3">
        <f t="shared" si="5"/>
        <v>2.4694502892250001</v>
      </c>
      <c r="W67" s="2" t="s">
        <v>3292</v>
      </c>
      <c r="X67" s="2" t="s">
        <v>3292</v>
      </c>
      <c r="Y67" s="2" t="s">
        <v>3292</v>
      </c>
      <c r="Z67" s="4">
        <f t="shared" si="6"/>
        <v>0.10932341138790999</v>
      </c>
      <c r="AB67" s="7" t="str">
        <f t="shared" si="7"/>
        <v>CO₂-eTaxi_NZ_ID</v>
      </c>
      <c r="AC67" s="7" t="str">
        <f t="shared" si="8"/>
        <v>CO₂Taxi_NZ_ID</v>
      </c>
      <c r="AD67" s="7" t="str">
        <f t="shared" si="9"/>
        <v>CH₄Taxi_NZ_ID</v>
      </c>
      <c r="AE67" s="7" t="str">
        <f t="shared" si="10"/>
        <v>N₂OTaxi_NZ_ID</v>
      </c>
      <c r="AF67" s="7">
        <f>INDEX(Flatfile2025!J:J,MATCH('Q1'!AB67,Flatfile2025!M:M,0))</f>
        <v>4.4823965700000003E-2</v>
      </c>
      <c r="AG67" s="7">
        <f t="shared" si="11"/>
        <v>4.4823965700000002E-5</v>
      </c>
    </row>
    <row r="68" spans="1:33" ht="47.25" x14ac:dyDescent="0.25">
      <c r="A68" s="7" t="str">
        <f>IF(F68="Electricity","Electricity_NZ_ALL",F68&amp;"_NZ_"&amp;INDEX(tproducts_sub_cat!C:C,MATCH(J68,tproducts_sub_cat!D:D,0)))</f>
        <v>Work_from_home_NZ_WFH</v>
      </c>
      <c r="B68" s="14">
        <v>45474</v>
      </c>
      <c r="C68" s="14">
        <v>45565</v>
      </c>
      <c r="D68" s="15" t="s">
        <v>3284</v>
      </c>
      <c r="E68" s="16" t="s">
        <v>3284</v>
      </c>
      <c r="F68" s="7" t="s">
        <v>891</v>
      </c>
      <c r="G68" s="7" t="s">
        <v>3301</v>
      </c>
      <c r="H68" s="7" t="s">
        <v>3367</v>
      </c>
      <c r="I68" s="8" t="s">
        <v>3368</v>
      </c>
      <c r="J68" s="8" t="s">
        <v>420</v>
      </c>
      <c r="K68" s="8" t="s">
        <v>3369</v>
      </c>
      <c r="L68" s="8" t="s">
        <v>3342</v>
      </c>
      <c r="M68" s="8" t="s">
        <v>3370</v>
      </c>
      <c r="N68" s="7" t="s">
        <v>3371</v>
      </c>
      <c r="O68" s="7" t="s">
        <v>421</v>
      </c>
      <c r="P68" s="17">
        <f>INDEX(Flatfile2025!J:J,MATCH('Q1'!AC68,Flatfile2025!M:M,0))</f>
        <v>0.46580171850000002</v>
      </c>
      <c r="Q68" s="17">
        <f>INDEX(Flatfile2025!J:J,MATCH('Q1'!AD68,Flatfile2025!M:M,0))</f>
        <v>1.29513002E-2</v>
      </c>
      <c r="R68" s="17">
        <f>INDEX(Flatfile2025!J:J,MATCH('Q1'!AE68,Flatfile2025!M:M,0))</f>
        <v>8.9902560000000001E-4</v>
      </c>
      <c r="S68" s="33">
        <f>SUMIFS('Crosstab Cons'!B:B,'Crosstab Cons'!N:N,'Crosstab Cons'!$N$2,'Crosstab Cons'!V:V,'Q1'!J68)</f>
        <v>27947.919999999998</v>
      </c>
      <c r="T68" s="3">
        <f t="shared" ref="T68:T71" si="12">SUM(P68*S68)</f>
        <v>13018.18916450052</v>
      </c>
      <c r="U68" s="3">
        <f t="shared" ref="U68:U71" si="13">SUM(Q68*S68)</f>
        <v>361.96190188558398</v>
      </c>
      <c r="V68" s="3">
        <f t="shared" ref="V68:V71" si="14">SUM(R68*S68)</f>
        <v>25.125895546751998</v>
      </c>
      <c r="W68" s="2" t="s">
        <v>3292</v>
      </c>
      <c r="X68" s="2" t="s">
        <v>3292</v>
      </c>
      <c r="Y68" s="2" t="s">
        <v>3292</v>
      </c>
      <c r="Z68" s="4">
        <f t="shared" ref="Z68:Z71" si="15">SUM(T68:Y68)/1000</f>
        <v>13.405276961932858</v>
      </c>
      <c r="AB68" s="7" t="str">
        <f t="shared" ref="AB68:AB75" si="16">$AB$3&amp;A68</f>
        <v>CO₂-eWork_from_home_NZ_WFH</v>
      </c>
      <c r="AC68" s="7" t="str">
        <f t="shared" ref="AC68:AC75" si="17">$AC$3&amp;A68</f>
        <v>CO₂Work_from_home_NZ_WFH</v>
      </c>
      <c r="AD68" s="7" t="str">
        <f t="shared" ref="AD68:AD75" si="18">$AD$3&amp;A68</f>
        <v>CH₄Work_from_home_NZ_WFH</v>
      </c>
      <c r="AE68" s="7" t="str">
        <f t="shared" ref="AE68:AE75" si="19">$AE$3&amp;A68</f>
        <v>N₂OWork_from_home_NZ_WFH</v>
      </c>
      <c r="AF68" s="7">
        <f>INDEX(Flatfile2025!J:J,MATCH('Q1'!AB68,Flatfile2025!M:M,0))</f>
        <v>0.47965204430000002</v>
      </c>
      <c r="AG68" s="7">
        <f t="shared" si="11"/>
        <v>4.7965204430000004E-4</v>
      </c>
    </row>
    <row r="69" spans="1:33" ht="267.75" x14ac:dyDescent="0.25">
      <c r="A69" s="7" t="str">
        <f>IF(F69="Electricity","Electricity_NZ_ALL",F69&amp;"_NZ_"&amp;INDEX(tproducts_sub_cat!C:C,MATCH(J69,tproducts_sub_cat!D:D,0)))</f>
        <v>Landfill_NZ_OG</v>
      </c>
      <c r="B69" s="14">
        <v>45474</v>
      </c>
      <c r="C69" s="14">
        <v>45565</v>
      </c>
      <c r="D69" s="15" t="s">
        <v>3284</v>
      </c>
      <c r="E69" s="16" t="s">
        <v>3284</v>
      </c>
      <c r="F69" s="7" t="s">
        <v>775</v>
      </c>
      <c r="G69" s="7" t="s">
        <v>3372</v>
      </c>
      <c r="H69" s="7" t="s">
        <v>3373</v>
      </c>
      <c r="I69" s="8" t="s">
        <v>3374</v>
      </c>
      <c r="J69" s="8" t="s">
        <v>233</v>
      </c>
      <c r="K69" s="7" t="s">
        <v>3375</v>
      </c>
      <c r="L69" s="8" t="s">
        <v>3342</v>
      </c>
      <c r="M69" s="8" t="s">
        <v>3376</v>
      </c>
      <c r="N69" s="7" t="s">
        <v>3377</v>
      </c>
      <c r="O69" s="7" t="s">
        <v>225</v>
      </c>
      <c r="P69" s="17">
        <v>0</v>
      </c>
      <c r="Q69" s="17">
        <f>INDEX(Flatfile2025!J:J,MATCH('Q1'!AD69,Flatfile2025!M:M,0))</f>
        <v>0.58404864000000001</v>
      </c>
      <c r="R69" s="17">
        <v>0</v>
      </c>
      <c r="S69" s="33">
        <f>SUMIFS('Crosstab Cons'!B:B,'Crosstab Cons'!N:N,'Crosstab Cons'!$N$2,'Crosstab Cons'!V:V,'Q1'!J69)</f>
        <v>12539.759</v>
      </c>
      <c r="T69" s="3">
        <f t="shared" si="12"/>
        <v>0</v>
      </c>
      <c r="U69" s="3">
        <f t="shared" si="13"/>
        <v>7323.8291898777597</v>
      </c>
      <c r="V69" s="3">
        <f>SUM(R69*S69)</f>
        <v>0</v>
      </c>
      <c r="W69" s="2" t="s">
        <v>3292</v>
      </c>
      <c r="X69" s="2" t="s">
        <v>3292</v>
      </c>
      <c r="Y69" s="2" t="s">
        <v>3292</v>
      </c>
      <c r="Z69" s="4">
        <f t="shared" si="15"/>
        <v>7.3238291898777597</v>
      </c>
      <c r="AB69" s="7" t="str">
        <f t="shared" si="16"/>
        <v>CO₂-eLandfill_NZ_OG</v>
      </c>
      <c r="AC69" s="7" t="str">
        <f t="shared" si="17"/>
        <v>CO₂Landfill_NZ_OG</v>
      </c>
      <c r="AD69" s="7" t="str">
        <f t="shared" si="18"/>
        <v>CH₄Landfill_NZ_OG</v>
      </c>
      <c r="AE69" s="7" t="str">
        <f t="shared" si="19"/>
        <v>N₂OLandfill_NZ_OG</v>
      </c>
      <c r="AF69" s="7">
        <f>INDEX(Flatfile2025!J:J,MATCH('Q1'!AB69,Flatfile2025!M:M,0))</f>
        <v>0.58404864000000001</v>
      </c>
      <c r="AG69" s="7">
        <f t="shared" ref="AG69:AG77" si="20">AF69/1000</f>
        <v>5.8404864000000003E-4</v>
      </c>
    </row>
    <row r="70" spans="1:33" ht="204.75" x14ac:dyDescent="0.25">
      <c r="A70" s="7" t="str">
        <f>IF(F70="Electricity","Electricity_NZ_ALL",F70&amp;"_NZ_"&amp;INDEX(tproducts_sub_cat!C:C,MATCH(J70,tproducts_sub_cat!D:D,0)))</f>
        <v>Trans_Losses_NZ_ELEC</v>
      </c>
      <c r="B70" s="14">
        <v>45474</v>
      </c>
      <c r="C70" s="14">
        <v>45565</v>
      </c>
      <c r="D70" s="15" t="s">
        <v>3284</v>
      </c>
      <c r="E70" s="16" t="s">
        <v>3284</v>
      </c>
      <c r="F70" s="7" t="s">
        <v>895</v>
      </c>
      <c r="G70" s="7" t="s">
        <v>3372</v>
      </c>
      <c r="H70" s="7" t="s">
        <v>3296</v>
      </c>
      <c r="I70" s="8" t="s">
        <v>3378</v>
      </c>
      <c r="J70" s="8" t="s">
        <v>162</v>
      </c>
      <c r="K70" s="8" t="s">
        <v>3379</v>
      </c>
      <c r="L70" s="8" t="s">
        <v>3289</v>
      </c>
      <c r="M70" s="8" t="s">
        <v>3299</v>
      </c>
      <c r="N70" s="7" t="s">
        <v>162</v>
      </c>
      <c r="O70" s="7" t="s">
        <v>125</v>
      </c>
      <c r="P70" s="17">
        <f>INDEX(Flatfile2025!J:J,MATCH('Q1'!AC70,Flatfile2025!M:M,0))</f>
        <v>7.4682387999999997E-3</v>
      </c>
      <c r="Q70" s="17">
        <f>INDEX(Flatfile2025!J:J,MATCH('Q1'!AD70,Flatfile2025!M:M,0))</f>
        <v>2.0764930000000001E-4</v>
      </c>
      <c r="R70" s="17">
        <f>INDEX(Flatfile2025!J:J,MATCH('Q1'!AE70,Flatfile2025!M:M,0))</f>
        <v>1.44142E-5</v>
      </c>
      <c r="S70" s="33">
        <f>SUMIFS('Crosstab Cons'!B:B,'Crosstab Cons'!N:N,'Crosstab Cons'!$N$2,'Crosstab Cons'!V:V,'Q1'!J70)</f>
        <v>300444.10200000001</v>
      </c>
      <c r="T70" s="3">
        <f t="shared" si="12"/>
        <v>2243.7882997875577</v>
      </c>
      <c r="U70" s="3">
        <f t="shared" si="13"/>
        <v>62.387007469428603</v>
      </c>
      <c r="V70" s="3">
        <f>SUM(R70*S70)</f>
        <v>4.3306613750484004</v>
      </c>
      <c r="W70" s="2" t="s">
        <v>3292</v>
      </c>
      <c r="X70" s="2" t="s">
        <v>3292</v>
      </c>
      <c r="Y70" s="2" t="s">
        <v>3292</v>
      </c>
      <c r="Z70" s="4">
        <f t="shared" si="15"/>
        <v>2.3105059686320346</v>
      </c>
      <c r="AB70" s="7" t="str">
        <f t="shared" si="16"/>
        <v>CO₂-eTrans_Losses_NZ_ELEC</v>
      </c>
      <c r="AC70" s="7" t="str">
        <f t="shared" si="17"/>
        <v>CO₂Trans_Losses_NZ_ELEC</v>
      </c>
      <c r="AD70" s="7" t="str">
        <f t="shared" si="18"/>
        <v>CH₄Trans_Losses_NZ_ELEC</v>
      </c>
      <c r="AE70" s="7" t="str">
        <f t="shared" si="19"/>
        <v>N₂OTrans_Losses_NZ_ELEC</v>
      </c>
      <c r="AF70" s="7">
        <f>INDEX(Flatfile2025!J:J,MATCH('Q1'!AB70,Flatfile2025!M:M,0))</f>
        <v>7.6903021999999996E-3</v>
      </c>
      <c r="AG70" s="7">
        <f t="shared" si="20"/>
        <v>7.6903022000000002E-6</v>
      </c>
    </row>
    <row r="71" spans="1:33" ht="21" x14ac:dyDescent="0.25">
      <c r="A71" s="7" t="str">
        <f>IF(F71="Electricity","Electricity_NZ_ALL",F71&amp;"_NZ_"&amp;INDEX(tproducts_sub_cat!C:C,MATCH(J71,tproducts_sub_cat!D:D,0)))</f>
        <v>Water_NZ_W</v>
      </c>
      <c r="B71" s="14">
        <v>45474</v>
      </c>
      <c r="C71" s="14">
        <v>45565</v>
      </c>
      <c r="D71" s="15" t="s">
        <v>3284</v>
      </c>
      <c r="E71" s="16" t="s">
        <v>3284</v>
      </c>
      <c r="F71" s="7" t="s">
        <v>417</v>
      </c>
      <c r="G71" s="7" t="s">
        <v>3372</v>
      </c>
      <c r="I71" s="8"/>
      <c r="J71" s="8" t="s">
        <v>417</v>
      </c>
      <c r="N71" s="7"/>
      <c r="O71" s="7" t="s">
        <v>412</v>
      </c>
      <c r="P71" s="17">
        <f>INDEX(Flatfile2025!J:J,MATCH('Q1'!AC71,Flatfile2025!M:M,0))</f>
        <v>4.7147309900000003E-2</v>
      </c>
      <c r="Q71" s="17">
        <f>INDEX(Flatfile2025!J:J,MATCH('Q1'!AD71,Flatfile2025!M:M,0))</f>
        <v>1.3108989000000001E-3</v>
      </c>
      <c r="R71" s="17">
        <f>INDEX(Flatfile2025!J:J,MATCH('Q1'!AE71,Flatfile2025!M:M,0))</f>
        <v>9.0997199999999997E-5</v>
      </c>
      <c r="S71" s="33">
        <f>SUMIFS('Crosstab Cons'!B:B,'Crosstab Cons'!N:N,'Crosstab Cons'!$N$2,'Crosstab Cons'!V:V,'Q1'!J71)</f>
        <v>0</v>
      </c>
      <c r="T71" s="3">
        <f t="shared" si="12"/>
        <v>0</v>
      </c>
      <c r="U71" s="3">
        <f t="shared" si="13"/>
        <v>0</v>
      </c>
      <c r="V71" s="3">
        <f t="shared" si="14"/>
        <v>0</v>
      </c>
      <c r="W71" s="2" t="s">
        <v>3292</v>
      </c>
      <c r="X71" s="2" t="s">
        <v>3292</v>
      </c>
      <c r="Y71" s="2" t="s">
        <v>3292</v>
      </c>
      <c r="Z71" s="4">
        <f t="shared" si="15"/>
        <v>0</v>
      </c>
      <c r="AB71" s="7" t="str">
        <f t="shared" si="16"/>
        <v>CO₂-eWater_NZ_W</v>
      </c>
      <c r="AC71" s="7" t="str">
        <f t="shared" si="17"/>
        <v>CO₂Water_NZ_W</v>
      </c>
      <c r="AD71" s="7" t="str">
        <f t="shared" si="18"/>
        <v>CH₄Water_NZ_W</v>
      </c>
      <c r="AE71" s="7" t="str">
        <f t="shared" si="19"/>
        <v>N₂OWater_NZ_W</v>
      </c>
      <c r="AF71" s="7">
        <f>INDEX(Flatfile2025!J:J,MATCH('Q1'!AB71,Flatfile2025!M:M,0))</f>
        <v>4.8549205999999998E-2</v>
      </c>
      <c r="AG71" s="7">
        <f t="shared" si="20"/>
        <v>4.8549205999999996E-5</v>
      </c>
    </row>
    <row r="72" spans="1:33" ht="157.5" x14ac:dyDescent="0.25">
      <c r="A72" s="7" t="s">
        <v>1674</v>
      </c>
      <c r="B72" s="14">
        <v>45474</v>
      </c>
      <c r="C72" s="14">
        <v>45565</v>
      </c>
      <c r="D72" s="15" t="s">
        <v>3284</v>
      </c>
      <c r="E72" s="16" t="s">
        <v>3284</v>
      </c>
      <c r="F72" s="7" t="s">
        <v>831</v>
      </c>
      <c r="G72" s="7" t="s">
        <v>3301</v>
      </c>
      <c r="H72" s="7" t="s">
        <v>3322</v>
      </c>
      <c r="I72" s="8" t="s">
        <v>3303</v>
      </c>
      <c r="J72" s="8" t="s">
        <v>43</v>
      </c>
      <c r="K72" s="8" t="s">
        <v>3304</v>
      </c>
      <c r="L72" s="8" t="s">
        <v>3289</v>
      </c>
      <c r="M72" s="8" t="s">
        <v>3305</v>
      </c>
      <c r="N72" s="8" t="s">
        <v>3380</v>
      </c>
      <c r="O72" s="7" t="s">
        <v>11</v>
      </c>
      <c r="P72" s="17">
        <f>INDEX(Flatfile2025!J:J,MATCH('Q1'!AB72,Flatfile2025!M:M,0))</f>
        <v>52.313935870000002</v>
      </c>
      <c r="Q72" s="17"/>
      <c r="R72" s="17"/>
      <c r="S72" s="33">
        <f>SUMIFS('Crosstab Cons'!B:B,'Crosstab Cons'!N:N,'Crosstab Cons'!$N$2,'Crosstab Cons'!V:V,'Q1'!J72)</f>
        <v>0</v>
      </c>
      <c r="T72" s="3">
        <f t="shared" ref="T72:T73" si="21">SUM(P72*S72)</f>
        <v>0</v>
      </c>
      <c r="U72" s="3">
        <f t="shared" ref="U72:U73" si="22">SUM(Q72*S72)</f>
        <v>0</v>
      </c>
      <c r="V72" s="3">
        <f t="shared" ref="V72:V73" si="23">SUM(R72*S72)</f>
        <v>0</v>
      </c>
      <c r="W72" s="2" t="s">
        <v>3292</v>
      </c>
      <c r="X72" s="2" t="s">
        <v>3292</v>
      </c>
      <c r="Y72" s="2" t="s">
        <v>3292</v>
      </c>
      <c r="Z72" s="4">
        <f t="shared" ref="Z72:Z73" si="24">SUM(T72:Y72)/1000</f>
        <v>0</v>
      </c>
      <c r="AB72" s="7" t="str">
        <f t="shared" si="16"/>
        <v>CO₂-eAccommodation_NZ_IDN</v>
      </c>
      <c r="AC72" s="7" t="str">
        <f t="shared" si="17"/>
        <v>CO₂Accommodation_NZ_IDN</v>
      </c>
      <c r="AD72" s="7" t="str">
        <f t="shared" si="18"/>
        <v>CH₄Accommodation_NZ_IDN</v>
      </c>
      <c r="AE72" s="7" t="str">
        <f t="shared" si="19"/>
        <v>N₂OAccommodation_NZ_IDN</v>
      </c>
      <c r="AF72" s="7">
        <f>INDEX(Flatfile2025!J:J,MATCH('Q1'!AB72,Flatfile2025!M:M,0))</f>
        <v>52.313935870000002</v>
      </c>
      <c r="AG72" s="7">
        <f t="shared" si="20"/>
        <v>5.2313935870000002E-2</v>
      </c>
    </row>
    <row r="73" spans="1:33" ht="157.5" x14ac:dyDescent="0.25">
      <c r="A73" s="7" t="s">
        <v>1675</v>
      </c>
      <c r="B73" s="14">
        <v>45474</v>
      </c>
      <c r="C73" s="14">
        <v>45565</v>
      </c>
      <c r="D73" s="15" t="s">
        <v>3284</v>
      </c>
      <c r="E73" s="16" t="s">
        <v>3284</v>
      </c>
      <c r="F73" s="7" t="s">
        <v>831</v>
      </c>
      <c r="G73" s="7" t="s">
        <v>3301</v>
      </c>
      <c r="H73" s="7" t="s">
        <v>3322</v>
      </c>
      <c r="I73" s="8" t="s">
        <v>3303</v>
      </c>
      <c r="J73" s="8" t="s">
        <v>61</v>
      </c>
      <c r="K73" s="8" t="s">
        <v>3304</v>
      </c>
      <c r="L73" s="8" t="s">
        <v>3289</v>
      </c>
      <c r="M73" s="8" t="s">
        <v>3305</v>
      </c>
      <c r="N73" s="8" t="s">
        <v>3381</v>
      </c>
      <c r="O73" s="7" t="s">
        <v>11</v>
      </c>
      <c r="P73" s="17">
        <f>INDEX(Flatfile2025!J:J,MATCH('Q1'!AB73,Flatfile2025!M:M,0))</f>
        <v>21.19874686</v>
      </c>
      <c r="Q73" s="17"/>
      <c r="R73" s="17"/>
      <c r="S73" s="33">
        <f>SUMIFS('Crosstab Cons'!B:B,'Crosstab Cons'!N:N,'Crosstab Cons'!$N$2,'Crosstab Cons'!V:V,'Q1'!J73)</f>
        <v>0</v>
      </c>
      <c r="T73" s="3">
        <f t="shared" si="21"/>
        <v>0</v>
      </c>
      <c r="U73" s="3">
        <f t="shared" si="22"/>
        <v>0</v>
      </c>
      <c r="V73" s="3">
        <f t="shared" si="23"/>
        <v>0</v>
      </c>
      <c r="W73" s="2" t="s">
        <v>3292</v>
      </c>
      <c r="X73" s="2" t="s">
        <v>3292</v>
      </c>
      <c r="Y73" s="2" t="s">
        <v>3292</v>
      </c>
      <c r="Z73" s="4">
        <f t="shared" si="24"/>
        <v>0</v>
      </c>
      <c r="AB73" s="7" t="str">
        <f t="shared" si="16"/>
        <v>CO₂-eAccommodation_NZ_PAN</v>
      </c>
      <c r="AC73" s="7" t="str">
        <f t="shared" si="17"/>
        <v>CO₂Accommodation_NZ_PAN</v>
      </c>
      <c r="AD73" s="7" t="str">
        <f t="shared" si="18"/>
        <v>CH₄Accommodation_NZ_PAN</v>
      </c>
      <c r="AE73" s="7" t="str">
        <f t="shared" si="19"/>
        <v>N₂OAccommodation_NZ_PAN</v>
      </c>
      <c r="AF73" s="7">
        <f>INDEX(Flatfile2025!J:J,MATCH('Q1'!AB73,Flatfile2025!M:M,0))</f>
        <v>21.19874686</v>
      </c>
      <c r="AG73" s="7">
        <f t="shared" si="20"/>
        <v>2.1198746859999999E-2</v>
      </c>
    </row>
    <row r="74" spans="1:33" ht="157.5" x14ac:dyDescent="0.25">
      <c r="A74" s="7" t="str">
        <f>IF(F74="Electricity","Electricity_NZ_ALL",F74&amp;"_NZ_"&amp;INDEX(tproducts_sub_cat!C:C,MATCH(J74,tproducts_sub_cat!D:D,0)))</f>
        <v>Accommodation_NZ_ZAF</v>
      </c>
      <c r="B74" s="14">
        <v>45474</v>
      </c>
      <c r="C74" s="14">
        <v>45565</v>
      </c>
      <c r="D74" s="15" t="s">
        <v>3284</v>
      </c>
      <c r="E74" s="16" t="s">
        <v>3284</v>
      </c>
      <c r="F74" s="7" t="s">
        <v>831</v>
      </c>
      <c r="G74" s="7" t="s">
        <v>3301</v>
      </c>
      <c r="H74" s="7" t="s">
        <v>3322</v>
      </c>
      <c r="I74" s="8" t="s">
        <v>3303</v>
      </c>
      <c r="J74" s="8" t="s">
        <v>71</v>
      </c>
      <c r="K74" s="8" t="s">
        <v>3304</v>
      </c>
      <c r="L74" s="8" t="s">
        <v>3289</v>
      </c>
      <c r="M74" s="8" t="s">
        <v>3305</v>
      </c>
      <c r="N74" s="8" t="s">
        <v>3382</v>
      </c>
      <c r="O74" s="7" t="s">
        <v>11</v>
      </c>
      <c r="P74" s="17">
        <f>INDEX(Flatfile2025!J:J,MATCH('Q1'!AB74,Flatfile2025!M:M,0))</f>
        <v>52.748677549999996</v>
      </c>
      <c r="Q74" s="17"/>
      <c r="R74" s="17"/>
      <c r="S74" s="33">
        <f>SUMIFS('Crosstab Cons'!B:B,'Crosstab Cons'!N:N,'Crosstab Cons'!$N$2,'Crosstab Cons'!V:V,'Q1'!J74)</f>
        <v>0</v>
      </c>
      <c r="T74" s="3">
        <f t="shared" ref="T74:T75" si="25">SUM(P74*S74)</f>
        <v>0</v>
      </c>
      <c r="U74" s="3">
        <f t="shared" ref="U74:U75" si="26">SUM(Q74*S74)</f>
        <v>0</v>
      </c>
      <c r="V74" s="3">
        <f t="shared" ref="V74:V75" si="27">SUM(R74*S74)</f>
        <v>0</v>
      </c>
      <c r="W74" s="2" t="s">
        <v>3292</v>
      </c>
      <c r="X74" s="2" t="s">
        <v>3292</v>
      </c>
      <c r="Y74" s="2" t="s">
        <v>3292</v>
      </c>
      <c r="Z74" s="4">
        <f t="shared" ref="Z74:Z75" si="28">SUM(T74:Y74)/1000</f>
        <v>0</v>
      </c>
      <c r="AB74" s="7" t="str">
        <f t="shared" si="16"/>
        <v>CO₂-eAccommodation_NZ_ZAF</v>
      </c>
      <c r="AC74" s="7" t="str">
        <f t="shared" si="17"/>
        <v>CO₂Accommodation_NZ_ZAF</v>
      </c>
      <c r="AD74" s="7" t="str">
        <f t="shared" si="18"/>
        <v>CH₄Accommodation_NZ_ZAF</v>
      </c>
      <c r="AE74" s="7" t="str">
        <f t="shared" si="19"/>
        <v>N₂OAccommodation_NZ_ZAF</v>
      </c>
      <c r="AF74" s="7">
        <f>INDEX(Flatfile2025!J:J,MATCH('Q1'!AB74,Flatfile2025!M:M,0))</f>
        <v>52.748677549999996</v>
      </c>
      <c r="AG74" s="7">
        <f t="shared" si="20"/>
        <v>5.2748677549999998E-2</v>
      </c>
    </row>
    <row r="75" spans="1:33" ht="157.5" x14ac:dyDescent="0.25">
      <c r="A75" s="7" t="str">
        <f>IF(F75="Electricity","Electricity_NZ_ALL",F75&amp;"_NZ_"&amp;INDEX(tproducts_sub_cat!C:C,MATCH(J75,tproducts_sub_cat!D:D,0)))</f>
        <v>Accommodation_NZ_HUN</v>
      </c>
      <c r="B75" s="14">
        <v>45474</v>
      </c>
      <c r="C75" s="14">
        <v>45565</v>
      </c>
      <c r="D75" s="15" t="s">
        <v>3284</v>
      </c>
      <c r="E75" s="16" t="s">
        <v>3284</v>
      </c>
      <c r="F75" s="7" t="s">
        <v>831</v>
      </c>
      <c r="G75" s="7" t="s">
        <v>3301</v>
      </c>
      <c r="H75" s="7" t="s">
        <v>3322</v>
      </c>
      <c r="I75" s="8" t="s">
        <v>3303</v>
      </c>
      <c r="J75" s="8" t="s">
        <v>41</v>
      </c>
      <c r="K75" s="8" t="s">
        <v>3304</v>
      </c>
      <c r="L75" s="8" t="s">
        <v>3289</v>
      </c>
      <c r="M75" s="8" t="s">
        <v>3305</v>
      </c>
      <c r="N75" s="8" t="s">
        <v>3383</v>
      </c>
      <c r="O75" s="7" t="s">
        <v>11</v>
      </c>
      <c r="P75" s="17">
        <f>INDEX(Flatfile2025!J:J,MATCH('Q1'!AB75,Flatfile2025!M:M,0))</f>
        <v>22.227532950000001</v>
      </c>
      <c r="Q75" s="17"/>
      <c r="R75" s="17"/>
      <c r="S75" s="33">
        <f>SUMIFS('Crosstab Cons'!B:B,'Crosstab Cons'!N:N,'Crosstab Cons'!$N$2,'Crosstab Cons'!V:V,'Q1'!J75)</f>
        <v>0</v>
      </c>
      <c r="T75" s="3">
        <f t="shared" si="25"/>
        <v>0</v>
      </c>
      <c r="U75" s="3">
        <f t="shared" si="26"/>
        <v>0</v>
      </c>
      <c r="V75" s="3">
        <f t="shared" si="27"/>
        <v>0</v>
      </c>
      <c r="W75" s="2" t="s">
        <v>3292</v>
      </c>
      <c r="X75" s="2" t="s">
        <v>3292</v>
      </c>
      <c r="Y75" s="2" t="s">
        <v>3292</v>
      </c>
      <c r="Z75" s="4">
        <f t="shared" si="28"/>
        <v>0</v>
      </c>
      <c r="AB75" s="7" t="str">
        <f t="shared" si="16"/>
        <v>CO₂-eAccommodation_NZ_HUN</v>
      </c>
      <c r="AC75" s="7" t="str">
        <f t="shared" si="17"/>
        <v>CO₂Accommodation_NZ_HUN</v>
      </c>
      <c r="AD75" s="7" t="str">
        <f t="shared" si="18"/>
        <v>CH₄Accommodation_NZ_HUN</v>
      </c>
      <c r="AE75" s="7" t="str">
        <f t="shared" si="19"/>
        <v>N₂OAccommodation_NZ_HUN</v>
      </c>
      <c r="AF75" s="7">
        <f>INDEX(Flatfile2025!J:J,MATCH('Q1'!AB75,Flatfile2025!M:M,0))</f>
        <v>22.227532950000001</v>
      </c>
      <c r="AG75" s="7">
        <f t="shared" si="20"/>
        <v>2.222753295E-2</v>
      </c>
    </row>
    <row r="76" spans="1:33" ht="63" x14ac:dyDescent="0.25">
      <c r="A76" t="s">
        <v>1679</v>
      </c>
      <c r="B76" s="14">
        <v>45474</v>
      </c>
      <c r="C76" s="14">
        <v>45565</v>
      </c>
      <c r="D76" s="15" t="s">
        <v>3284</v>
      </c>
      <c r="E76" s="16" t="s">
        <v>3284</v>
      </c>
      <c r="F76" s="7" t="s">
        <v>883</v>
      </c>
      <c r="G76" s="7" t="s">
        <v>3301</v>
      </c>
      <c r="H76" s="7" t="s">
        <v>3348</v>
      </c>
      <c r="I76" s="7" t="s">
        <v>3328</v>
      </c>
      <c r="J76" s="8" t="s">
        <v>996</v>
      </c>
      <c r="K76" s="8" t="s">
        <v>3349</v>
      </c>
      <c r="L76" s="8" t="s">
        <v>3329</v>
      </c>
      <c r="M76" s="8" t="s">
        <v>3354</v>
      </c>
      <c r="N76" s="8" t="s">
        <v>994</v>
      </c>
      <c r="O76" s="7" t="s">
        <v>91</v>
      </c>
      <c r="P76" s="17">
        <f>INDEX(Flatfile2025!J:J,MATCH('Q1'!AC76,Flatfile2025!M:M,0))</f>
        <v>2.0053593299999999E-2</v>
      </c>
      <c r="Q76" s="17">
        <f>INDEX(Flatfile2025!J:J,MATCH('Q1'!AD76,Flatfile2025!M:M,0))</f>
        <v>5.3611000000000002E-4</v>
      </c>
      <c r="R76" s="17">
        <f>INDEX(Flatfile2025!J:J,MATCH('Q1'!AE76,Flatfile2025!M:M,0))</f>
        <v>3.43928E-5</v>
      </c>
      <c r="S76" s="33">
        <f>SUMIFS('Crosstab Cons'!B:B,'Crosstab Cons'!N:N,'Crosstab Cons'!$N$2,'Crosstab Cons'!V:V,'Q1'!J76)</f>
        <v>119.99999</v>
      </c>
      <c r="T76" s="3">
        <f t="shared" ref="T76" si="29">SUM(P76*S76)</f>
        <v>2.4064309954640666</v>
      </c>
      <c r="U76" s="3">
        <f t="shared" ref="U76" si="30">SUM(Q76*S76)</f>
        <v>6.4333194638899999E-2</v>
      </c>
      <c r="V76" s="3">
        <f t="shared" ref="V76" si="31">SUM(R76*S76)</f>
        <v>4.1271356560720002E-3</v>
      </c>
      <c r="W76" s="2" t="s">
        <v>3292</v>
      </c>
      <c r="X76" s="2" t="s">
        <v>3292</v>
      </c>
      <c r="Y76" s="2" t="s">
        <v>3292</v>
      </c>
      <c r="Z76" s="4">
        <f t="shared" ref="Z76:Z77" si="32">SUM(T76:Y76)/1000</f>
        <v>2.474891325759039E-3</v>
      </c>
      <c r="AB76" s="7" t="str">
        <f t="shared" ref="AB76:AB78" si="33">$AB$3&amp;A76</f>
        <v>CO₂-ePublic_Transport_NZ_B_Elec</v>
      </c>
      <c r="AC76" s="7" t="str">
        <f t="shared" ref="AC76:AC77" si="34">$AC$3&amp;A76</f>
        <v>CO₂Public_Transport_NZ_B_Elec</v>
      </c>
      <c r="AD76" s="7" t="str">
        <f t="shared" ref="AD76:AD77" si="35">$AD$3&amp;A76</f>
        <v>CH₄Public_Transport_NZ_B_Elec</v>
      </c>
      <c r="AE76" s="7" t="str">
        <f t="shared" ref="AE76:AE77" si="36">$AE$3&amp;A76</f>
        <v>N₂OPublic_Transport_NZ_B_Elec</v>
      </c>
      <c r="AF76" s="7">
        <f>INDEX(Flatfile2025!J:J,MATCH('Q1'!AB76,Flatfile2025!M:M,0))</f>
        <v>2.0624096000000001E-2</v>
      </c>
      <c r="AG76" s="7">
        <f t="shared" si="20"/>
        <v>2.0624096E-5</v>
      </c>
    </row>
    <row r="77" spans="1:33" ht="157.5" x14ac:dyDescent="0.25">
      <c r="A77" s="7" t="s">
        <v>1683</v>
      </c>
      <c r="B77" s="14">
        <v>45474</v>
      </c>
      <c r="C77" s="14">
        <v>45565</v>
      </c>
      <c r="D77" s="15" t="s">
        <v>3284</v>
      </c>
      <c r="E77" s="16" t="s">
        <v>3284</v>
      </c>
      <c r="F77" s="7" t="s">
        <v>831</v>
      </c>
      <c r="G77" s="7" t="s">
        <v>3301</v>
      </c>
      <c r="H77" s="7" t="s">
        <v>3322</v>
      </c>
      <c r="I77" s="8" t="s">
        <v>3303</v>
      </c>
      <c r="J77" s="8" t="s">
        <v>19</v>
      </c>
      <c r="K77" s="8" t="s">
        <v>3304</v>
      </c>
      <c r="L77" s="8" t="s">
        <v>3289</v>
      </c>
      <c r="M77" s="8" t="s">
        <v>3305</v>
      </c>
      <c r="N77" s="8" t="s">
        <v>3384</v>
      </c>
      <c r="O77" s="7" t="s">
        <v>11</v>
      </c>
      <c r="P77" s="17">
        <f>INDEX(Flatfile2025!J:J,MATCH('Q1'!AB77,Flatfile2025!M:M,0))</f>
        <v>14.552063</v>
      </c>
      <c r="Q77" s="17"/>
      <c r="R77" s="17"/>
      <c r="S77" s="33">
        <f>SUMIFS('Crosstab Cons'!B:B,'Crosstab Cons'!N:N,'Crosstab Cons'!$N$2,'Crosstab Cons'!V:V,'Q1'!J77)</f>
        <v>0</v>
      </c>
      <c r="T77" s="3">
        <f t="shared" ref="T77:T78" si="37">SUM(P77*S77)</f>
        <v>0</v>
      </c>
      <c r="U77" s="3">
        <f t="shared" ref="U77:U78" si="38">SUM(Q77*S77)</f>
        <v>0</v>
      </c>
      <c r="V77" s="3">
        <f t="shared" ref="V77:V78" si="39">SUM(R77*S77)</f>
        <v>0</v>
      </c>
      <c r="W77" s="2" t="s">
        <v>3292</v>
      </c>
      <c r="X77" s="2" t="s">
        <v>3292</v>
      </c>
      <c r="Y77" s="2" t="s">
        <v>3292</v>
      </c>
      <c r="Z77" s="4">
        <f t="shared" si="32"/>
        <v>0</v>
      </c>
      <c r="AB77" s="7" t="str">
        <f t="shared" si="33"/>
        <v>CO₂-eAccommodation_NZ_BEL</v>
      </c>
      <c r="AC77" s="7" t="str">
        <f t="shared" si="34"/>
        <v>CO₂Accommodation_NZ_BEL</v>
      </c>
      <c r="AD77" s="7" t="str">
        <f t="shared" si="35"/>
        <v>CH₄Accommodation_NZ_BEL</v>
      </c>
      <c r="AE77" s="7" t="str">
        <f t="shared" si="36"/>
        <v>N₂OAccommodation_NZ_BEL</v>
      </c>
      <c r="AF77" s="7">
        <f>INDEX(Flatfile2025!J:J,MATCH('Q1'!AB77,Flatfile2025!M:M,0))</f>
        <v>14.552063</v>
      </c>
      <c r="AG77" s="7">
        <f t="shared" si="20"/>
        <v>1.4552063E-2</v>
      </c>
    </row>
    <row r="78" spans="1:33" ht="157.5" x14ac:dyDescent="0.25">
      <c r="A78" s="7" t="s">
        <v>1689</v>
      </c>
      <c r="B78" s="14">
        <v>45474</v>
      </c>
      <c r="C78" s="14">
        <v>45565</v>
      </c>
      <c r="D78" s="7" t="s">
        <v>3284</v>
      </c>
      <c r="E78" s="7" t="s">
        <v>3284</v>
      </c>
      <c r="F78" s="7" t="s">
        <v>831</v>
      </c>
      <c r="G78" s="7" t="s">
        <v>3301</v>
      </c>
      <c r="H78" s="7" t="s">
        <v>3322</v>
      </c>
      <c r="I78" s="7" t="s">
        <v>3303</v>
      </c>
      <c r="J78" s="8" t="s">
        <v>1004</v>
      </c>
      <c r="K78" s="8" t="s">
        <v>3304</v>
      </c>
      <c r="L78" s="8" t="s">
        <v>3289</v>
      </c>
      <c r="M78" s="8" t="s">
        <v>3305</v>
      </c>
      <c r="N78" s="8" t="s">
        <v>3385</v>
      </c>
      <c r="O78" s="7" t="s">
        <v>11</v>
      </c>
      <c r="P78" s="17">
        <f>INDEX(Flatfile2025!J:J,MATCH('Q1'!AB78,Flatfile2025!M:M,0))</f>
        <v>6.7573100620000002</v>
      </c>
      <c r="Q78" s="17"/>
      <c r="R78" s="17"/>
      <c r="S78" s="33">
        <f>SUMIFS('Crosstab Cons'!B:B,'Crosstab Cons'!N:N,'Crosstab Cons'!$N$2,'Crosstab Cons'!V:V,'Q1'!J78)</f>
        <v>0</v>
      </c>
      <c r="T78" s="3">
        <f t="shared" si="37"/>
        <v>0</v>
      </c>
      <c r="U78" s="3">
        <f t="shared" si="38"/>
        <v>0</v>
      </c>
      <c r="V78" s="3">
        <f t="shared" si="39"/>
        <v>0</v>
      </c>
      <c r="W78" s="2" t="s">
        <v>3292</v>
      </c>
      <c r="X78" s="2" t="s">
        <v>3292</v>
      </c>
      <c r="Y78" s="2" t="s">
        <v>3292</v>
      </c>
      <c r="Z78" s="4">
        <f>SUM(T78:Y78)/1000</f>
        <v>0</v>
      </c>
      <c r="AB78" s="7" t="str">
        <f t="shared" si="33"/>
        <v>CO₂-eAccommodation_NZ_BRA</v>
      </c>
      <c r="AC78" s="7" t="str">
        <f t="shared" ref="AC78" si="40">$AC$3&amp;A78</f>
        <v>CO₂Accommodation_NZ_BRA</v>
      </c>
      <c r="AD78" s="7" t="str">
        <f t="shared" ref="AD78" si="41">$AD$3&amp;A78</f>
        <v>CH₄Accommodation_NZ_BRA</v>
      </c>
      <c r="AE78" s="7" t="str">
        <f t="shared" ref="AE78" si="42">$AE$3&amp;A78</f>
        <v>N₂OAccommodation_NZ_BRA</v>
      </c>
      <c r="AF78" s="7">
        <f>INDEX(Flatfile2025!J:J,MATCH('Q1'!AB78,Flatfile2025!M:M,0))</f>
        <v>6.7573100620000002</v>
      </c>
      <c r="AG78" s="7">
        <f>AF78/1000</f>
        <v>6.7573100620000005E-3</v>
      </c>
    </row>
    <row r="79" spans="1:33" ht="157.5" x14ac:dyDescent="0.25">
      <c r="A79" s="7" t="s">
        <v>2554</v>
      </c>
      <c r="B79" s="7">
        <v>45474</v>
      </c>
      <c r="C79" s="7">
        <v>45565</v>
      </c>
      <c r="D79" s="7" t="s">
        <v>3284</v>
      </c>
      <c r="E79" s="7" t="s">
        <v>3284</v>
      </c>
      <c r="F79" s="7" t="s">
        <v>831</v>
      </c>
      <c r="G79" s="7" t="s">
        <v>3372</v>
      </c>
      <c r="H79" s="7" t="s">
        <v>3322</v>
      </c>
      <c r="I79" s="7" t="s">
        <v>3303</v>
      </c>
      <c r="J79" s="8" t="s">
        <v>13</v>
      </c>
      <c r="K79" s="8" t="s">
        <v>3304</v>
      </c>
      <c r="L79" s="8" t="s">
        <v>3289</v>
      </c>
      <c r="M79" s="8" t="s">
        <v>3305</v>
      </c>
      <c r="N79" s="8" t="s">
        <v>3386</v>
      </c>
      <c r="O79" s="7" t="s">
        <v>11</v>
      </c>
      <c r="P79" s="17">
        <f>INDEX(Flatfile2025!J:J,MATCH('Q1'!AB79,Flatfile2025!M:M,0))</f>
        <v>15.32536591</v>
      </c>
      <c r="S79" s="33">
        <f>SUMIFS('Crosstab Cons'!B:B,'Crosstab Cons'!N:N,'Crosstab Cons'!$N$2,'Crosstab Cons'!V:V,'Q1'!J79)</f>
        <v>0</v>
      </c>
      <c r="T79" s="3">
        <f t="shared" ref="T79" si="43">SUM(P79*S79)</f>
        <v>0</v>
      </c>
      <c r="U79" s="3">
        <f t="shared" ref="U79" si="44">SUM(Q79*S79)</f>
        <v>0</v>
      </c>
      <c r="V79" s="3">
        <f t="shared" ref="V79" si="45">SUM(R79*S79)</f>
        <v>0</v>
      </c>
      <c r="W79" s="2" t="s">
        <v>3292</v>
      </c>
      <c r="X79" s="2" t="s">
        <v>3292</v>
      </c>
      <c r="Y79" s="2" t="s">
        <v>3292</v>
      </c>
      <c r="Z79" s="4">
        <f>SUM(T79:Y79)/1000</f>
        <v>0</v>
      </c>
      <c r="AB79" s="7" t="str">
        <f t="shared" ref="AB79" si="46">$AB$3&amp;A79</f>
        <v>CO₂-eAccommodation_NZ_ARG</v>
      </c>
      <c r="AC79" s="7" t="str">
        <f t="shared" ref="AC79" si="47">$AC$3&amp;A79</f>
        <v>CO₂Accommodation_NZ_ARG</v>
      </c>
      <c r="AD79" s="7" t="str">
        <f t="shared" ref="AD79" si="48">$AD$3&amp;A79</f>
        <v>CH₄Accommodation_NZ_ARG</v>
      </c>
      <c r="AE79" s="7" t="str">
        <f t="shared" ref="AE79" si="49">$AE$3&amp;A79</f>
        <v>N₂OAccommodation_NZ_ARG</v>
      </c>
      <c r="AF79" s="7">
        <f>INDEX(Flatfile2025!J:J,MATCH('Q1'!AB79,Flatfile2025!M:M,0))</f>
        <v>15.32536591</v>
      </c>
      <c r="AG79" s="7">
        <f>AF79/1000</f>
        <v>1.5325365910000001E-2</v>
      </c>
    </row>
    <row r="81" spans="19:26" x14ac:dyDescent="0.25">
      <c r="S81" s="33">
        <f>SUM(S4:S79)</f>
        <v>1139559.9770199996</v>
      </c>
      <c r="T81" s="33"/>
      <c r="U81" s="33"/>
      <c r="V81" s="33"/>
      <c r="W81" s="33"/>
      <c r="X81" s="33"/>
      <c r="Y81" s="33"/>
      <c r="Z81" s="61">
        <f>SUM(Z4:Z79)</f>
        <v>158.90736472610564</v>
      </c>
    </row>
    <row r="83" spans="19:26" x14ac:dyDescent="0.25">
      <c r="S83" s="33">
        <f>'Crosstab Cons'!BJ204</f>
        <v>1139559.9770199999</v>
      </c>
    </row>
  </sheetData>
  <autoFilter ref="B3:AC78" xr:uid="{EC496148-8AD0-4B49-AC24-7250FFB764EA}"/>
  <phoneticPr fontId="16" type="noConversion"/>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496148-8AD0-4B49-AC24-7250FFB764EA}">
  <dimension ref="A1:AD94"/>
  <sheetViews>
    <sheetView topLeftCell="A74" workbookViewId="0">
      <selection activeCell="C79" sqref="C79"/>
    </sheetView>
  </sheetViews>
  <sheetFormatPr defaultColWidth="11.140625" defaultRowHeight="15.75" x14ac:dyDescent="0.25"/>
  <cols>
    <col min="1" max="1" width="13.42578125" style="7" customWidth="1"/>
    <col min="2" max="2" width="11.85546875" style="7" bestFit="1" customWidth="1"/>
    <col min="3" max="8" width="11.140625" style="7"/>
    <col min="9" max="9" width="17.140625" style="8" customWidth="1"/>
    <col min="10" max="10" width="22" style="8" customWidth="1"/>
    <col min="11" max="11" width="30.140625" style="8" customWidth="1"/>
    <col min="12" max="12" width="46.85546875" style="8" customWidth="1"/>
    <col min="13" max="13" width="33.140625" style="8" customWidth="1"/>
    <col min="14" max="17" width="11.140625" style="7"/>
    <col min="18" max="18" width="13" style="93" customWidth="1"/>
    <col min="19" max="19" width="17.5703125" style="7" customWidth="1"/>
    <col min="20" max="20" width="14.85546875" style="7" customWidth="1"/>
    <col min="21" max="24" width="11.140625" style="7"/>
    <col min="25" max="25" width="16.28515625" style="7" customWidth="1"/>
    <col min="26" max="29" width="11.140625" style="7"/>
    <col min="30" max="30" width="13" style="7" customWidth="1"/>
    <col min="31" max="16384" width="11.140625" style="7"/>
  </cols>
  <sheetData>
    <row r="1" spans="1:30" x14ac:dyDescent="0.25">
      <c r="A1" s="7" t="s">
        <v>3260</v>
      </c>
      <c r="B1" s="8"/>
      <c r="C1" s="8"/>
      <c r="D1" s="8"/>
      <c r="E1" s="8"/>
      <c r="F1" s="8"/>
      <c r="G1" s="8"/>
      <c r="H1" s="8"/>
      <c r="N1" s="8"/>
      <c r="O1" s="8"/>
      <c r="P1" s="8"/>
      <c r="Q1" s="8"/>
      <c r="R1" s="95"/>
      <c r="S1" s="8"/>
      <c r="T1" s="8"/>
      <c r="U1" s="8"/>
      <c r="V1" s="8"/>
      <c r="W1" s="8"/>
      <c r="X1" s="8"/>
      <c r="Y1" s="8"/>
    </row>
    <row r="2" spans="1:30" ht="31.5" x14ac:dyDescent="0.25">
      <c r="A2" s="1"/>
      <c r="B2" s="1"/>
      <c r="C2" s="1"/>
      <c r="D2" s="1"/>
      <c r="E2" s="1"/>
      <c r="F2" s="1"/>
      <c r="G2" s="1"/>
      <c r="H2" s="1"/>
      <c r="I2" s="1"/>
      <c r="J2" s="1"/>
      <c r="K2" s="1"/>
      <c r="L2" s="1"/>
      <c r="M2" s="9"/>
      <c r="N2" s="1"/>
      <c r="O2" s="10" t="s">
        <v>3261</v>
      </c>
      <c r="P2" s="10"/>
      <c r="Q2" s="10"/>
      <c r="R2" s="96"/>
      <c r="S2" s="10" t="s">
        <v>3262</v>
      </c>
      <c r="T2" s="11"/>
      <c r="U2" s="11"/>
      <c r="V2" s="11"/>
      <c r="W2" s="11"/>
      <c r="X2" s="12"/>
      <c r="Y2" s="13"/>
    </row>
    <row r="3" spans="1:30" ht="34.5" x14ac:dyDescent="0.25">
      <c r="A3" s="5" t="s">
        <v>3263</v>
      </c>
      <c r="B3" s="5" t="s">
        <v>3264</v>
      </c>
      <c r="C3" s="5" t="s">
        <v>3265</v>
      </c>
      <c r="D3" s="5" t="s">
        <v>3266</v>
      </c>
      <c r="E3" s="5" t="s">
        <v>3267</v>
      </c>
      <c r="F3" s="5" t="s">
        <v>3268</v>
      </c>
      <c r="G3" s="5" t="s">
        <v>3269</v>
      </c>
      <c r="H3" s="5" t="s">
        <v>3270</v>
      </c>
      <c r="I3" s="5" t="s">
        <v>3271</v>
      </c>
      <c r="J3" s="5" t="s">
        <v>3272</v>
      </c>
      <c r="K3" s="5" t="s">
        <v>3273</v>
      </c>
      <c r="L3" s="5" t="s">
        <v>3274</v>
      </c>
      <c r="M3" s="6" t="s">
        <v>3275</v>
      </c>
      <c r="N3" s="5" t="s">
        <v>1697</v>
      </c>
      <c r="O3" s="5" t="s">
        <v>3276</v>
      </c>
      <c r="P3" s="5" t="s">
        <v>3277</v>
      </c>
      <c r="Q3" s="5" t="s">
        <v>3278</v>
      </c>
      <c r="R3" s="97" t="s">
        <v>3279</v>
      </c>
      <c r="S3" s="5" t="s">
        <v>3276</v>
      </c>
      <c r="T3" s="5" t="s">
        <v>3277</v>
      </c>
      <c r="U3" s="5" t="s">
        <v>3278</v>
      </c>
      <c r="V3" s="5" t="s">
        <v>3280</v>
      </c>
      <c r="W3" s="5" t="s">
        <v>3281</v>
      </c>
      <c r="X3" s="5" t="s">
        <v>3282</v>
      </c>
      <c r="Y3" s="5" t="s">
        <v>3283</v>
      </c>
      <c r="AA3" s="7" t="s">
        <v>3387</v>
      </c>
    </row>
    <row r="4" spans="1:30" ht="47.25" x14ac:dyDescent="0.25">
      <c r="A4" s="14">
        <v>45566</v>
      </c>
      <c r="B4" s="14">
        <v>45657</v>
      </c>
      <c r="C4" s="15" t="s">
        <v>3284</v>
      </c>
      <c r="D4" s="16" t="s">
        <v>3284</v>
      </c>
      <c r="E4" s="17" t="s">
        <v>786</v>
      </c>
      <c r="F4" s="17" t="s">
        <v>3285</v>
      </c>
      <c r="G4" s="17" t="s">
        <v>3286</v>
      </c>
      <c r="H4" s="15" t="s">
        <v>3287</v>
      </c>
      <c r="I4" s="15" t="s">
        <v>394</v>
      </c>
      <c r="J4" s="15" t="s">
        <v>3288</v>
      </c>
      <c r="K4" s="15" t="s">
        <v>3289</v>
      </c>
      <c r="L4" s="15" t="s">
        <v>3290</v>
      </c>
      <c r="M4" s="17" t="s">
        <v>3291</v>
      </c>
      <c r="N4" s="17" t="s">
        <v>121</v>
      </c>
      <c r="O4" s="17">
        <f>'Q1'!P4</f>
        <v>2.639279658</v>
      </c>
      <c r="P4" s="17">
        <f>'Q1'!Q4</f>
        <v>3.9564044999999999E-3</v>
      </c>
      <c r="Q4" s="17">
        <f>'Q1'!R4</f>
        <v>3.7444542499999997E-2</v>
      </c>
      <c r="R4" s="33">
        <f>SUMIFS('Crosstab Cons'!C:C,'Crosstab Cons'!N:N,'Crosstab Cons'!$N$2,'Crosstab Cons'!V:V,'Q2'!I4)</f>
        <v>0</v>
      </c>
      <c r="S4" s="3">
        <f t="shared" ref="S4" si="0">SUM(O4*R4)</f>
        <v>0</v>
      </c>
      <c r="T4" s="3">
        <f t="shared" ref="T4" si="1">SUM(P4*R4)</f>
        <v>0</v>
      </c>
      <c r="U4" s="3">
        <f t="shared" ref="U4" si="2">SUM(Q4*R4)</f>
        <v>0</v>
      </c>
      <c r="V4" s="2" t="s">
        <v>3292</v>
      </c>
      <c r="W4" s="2" t="s">
        <v>3292</v>
      </c>
      <c r="X4" s="2" t="s">
        <v>3292</v>
      </c>
      <c r="Y4" s="4">
        <f>SUM(S4:X4)/1000</f>
        <v>0</v>
      </c>
      <c r="AA4" s="7">
        <f>SUM(O4:Q4)</f>
        <v>2.6806806049999996</v>
      </c>
      <c r="AB4" s="7">
        <f>R4*AA4/1000</f>
        <v>0</v>
      </c>
      <c r="AD4" s="7">
        <f>AA4/1000</f>
        <v>2.6806806049999997E-3</v>
      </c>
    </row>
    <row r="5" spans="1:30" ht="47.25" x14ac:dyDescent="0.25">
      <c r="A5" s="14">
        <v>45566</v>
      </c>
      <c r="B5" s="14">
        <v>45657</v>
      </c>
      <c r="C5" s="15" t="s">
        <v>3284</v>
      </c>
      <c r="D5" s="16" t="s">
        <v>3284</v>
      </c>
      <c r="E5" s="7" t="s">
        <v>786</v>
      </c>
      <c r="F5" s="7" t="s">
        <v>3285</v>
      </c>
      <c r="G5" s="7" t="s">
        <v>3286</v>
      </c>
      <c r="H5" s="8" t="s">
        <v>3287</v>
      </c>
      <c r="I5" s="8" t="s">
        <v>406</v>
      </c>
      <c r="J5" s="8" t="s">
        <v>3288</v>
      </c>
      <c r="K5" s="8" t="s">
        <v>3289</v>
      </c>
      <c r="L5" s="8" t="s">
        <v>3290</v>
      </c>
      <c r="M5" s="7" t="s">
        <v>3293</v>
      </c>
      <c r="N5" s="7" t="s">
        <v>121</v>
      </c>
      <c r="O5" s="17">
        <f>'Q1'!P5</f>
        <v>2.3213315290000001</v>
      </c>
      <c r="P5" s="17">
        <f>'Q1'!Q5</f>
        <v>3.0769376500000001E-2</v>
      </c>
      <c r="Q5" s="17">
        <f>'Q1'!R5</f>
        <v>7.0596405000000001E-2</v>
      </c>
      <c r="R5" s="94">
        <f>SUMIFS('Crosstab Cons'!C:C,'Crosstab Cons'!N:N,'Crosstab Cons'!$N$2,'Crosstab Cons'!V:V,'Q2'!I5)</f>
        <v>32.630000000000003</v>
      </c>
      <c r="S5" s="3">
        <f t="shared" ref="S5:S68" si="3">SUM(O5*R5)</f>
        <v>75.745047791270011</v>
      </c>
      <c r="T5" s="3">
        <f t="shared" ref="T5:T68" si="4">SUM(P5*R5)</f>
        <v>1.0040047551950002</v>
      </c>
      <c r="U5" s="3">
        <f t="shared" ref="U5:U68" si="5">SUM(Q5*R5)</f>
        <v>2.3035606951500003</v>
      </c>
      <c r="V5" s="2" t="s">
        <v>3292</v>
      </c>
      <c r="W5" s="2" t="s">
        <v>3292</v>
      </c>
      <c r="X5" s="2" t="s">
        <v>3292</v>
      </c>
      <c r="Y5" s="4">
        <f t="shared" ref="Y5:Y66" si="6">SUM(S5:X5)/1000</f>
        <v>7.9052613241615E-2</v>
      </c>
      <c r="AA5" s="7">
        <f t="shared" ref="AA5:AA68" si="7">SUM(O5:Q5)</f>
        <v>2.4226973104999998</v>
      </c>
      <c r="AB5" s="7">
        <f>R5*AA5/1000</f>
        <v>7.9052613241615E-2</v>
      </c>
      <c r="AD5" s="7">
        <f t="shared" ref="AD5:AD68" si="8">AA5/1000</f>
        <v>2.4226973105E-3</v>
      </c>
    </row>
    <row r="6" spans="1:30" ht="47.25" x14ac:dyDescent="0.25">
      <c r="A6" s="14">
        <v>45566</v>
      </c>
      <c r="B6" s="14">
        <v>45657</v>
      </c>
      <c r="C6" s="15" t="s">
        <v>3284</v>
      </c>
      <c r="D6" s="16" t="s">
        <v>3284</v>
      </c>
      <c r="E6" s="7" t="s">
        <v>786</v>
      </c>
      <c r="F6" s="7" t="s">
        <v>3285</v>
      </c>
      <c r="G6" s="7" t="s">
        <v>3286</v>
      </c>
      <c r="H6" s="8" t="s">
        <v>3287</v>
      </c>
      <c r="I6" s="8" t="s">
        <v>408</v>
      </c>
      <c r="J6" s="8" t="s">
        <v>3288</v>
      </c>
      <c r="K6" s="8" t="s">
        <v>3289</v>
      </c>
      <c r="L6" s="8" t="s">
        <v>3290</v>
      </c>
      <c r="M6" s="7" t="s">
        <v>3294</v>
      </c>
      <c r="N6" s="7" t="s">
        <v>121</v>
      </c>
      <c r="O6" s="17">
        <f>'Q1'!P6</f>
        <v>2.2831220220000001</v>
      </c>
      <c r="P6" s="17">
        <f>'Q1'!Q6</f>
        <v>3.03562842E-2</v>
      </c>
      <c r="Q6" s="17">
        <f>'Q1'!R6</f>
        <v>6.9648617400000001E-2</v>
      </c>
      <c r="R6" s="94">
        <f>SUMIFS('Crosstab Cons'!C:C,'Crosstab Cons'!N:N,'Crosstab Cons'!$N$2,'Crosstab Cons'!V:V,'Q2'!I6)</f>
        <v>146.31</v>
      </c>
      <c r="S6" s="3">
        <f t="shared" si="3"/>
        <v>334.04358303882003</v>
      </c>
      <c r="T6" s="3">
        <f t="shared" si="4"/>
        <v>4.4414279413019999</v>
      </c>
      <c r="U6" s="3">
        <f t="shared" si="5"/>
        <v>10.190289211794001</v>
      </c>
      <c r="V6" s="2" t="s">
        <v>3292</v>
      </c>
      <c r="W6" s="2" t="s">
        <v>3292</v>
      </c>
      <c r="X6" s="2" t="s">
        <v>3292</v>
      </c>
      <c r="Y6" s="4">
        <f t="shared" si="6"/>
        <v>0.348675300191916</v>
      </c>
      <c r="AA6" s="7">
        <f t="shared" si="7"/>
        <v>2.3831269235999999</v>
      </c>
      <c r="AB6" s="7">
        <f t="shared" ref="AB6:AB66" si="9">R6*AA6/1000</f>
        <v>0.348675300191916</v>
      </c>
      <c r="AD6" s="7">
        <f t="shared" si="8"/>
        <v>2.3831269236E-3</v>
      </c>
    </row>
    <row r="7" spans="1:30" ht="47.25" x14ac:dyDescent="0.25">
      <c r="A7" s="14">
        <v>45566</v>
      </c>
      <c r="B7" s="14">
        <v>45657</v>
      </c>
      <c r="C7" s="15" t="s">
        <v>3284</v>
      </c>
      <c r="D7" s="16" t="s">
        <v>3284</v>
      </c>
      <c r="E7" s="1" t="s">
        <v>489</v>
      </c>
      <c r="F7" s="1" t="s">
        <v>3295</v>
      </c>
      <c r="G7" s="1" t="s">
        <v>3296</v>
      </c>
      <c r="H7" s="1" t="s">
        <v>3297</v>
      </c>
      <c r="I7" s="8" t="s">
        <v>151</v>
      </c>
      <c r="J7" s="1" t="s">
        <v>3298</v>
      </c>
      <c r="K7" s="1" t="s">
        <v>3289</v>
      </c>
      <c r="L7" s="18" t="s">
        <v>3299</v>
      </c>
      <c r="M7" s="1" t="s">
        <v>3300</v>
      </c>
      <c r="N7" s="19" t="s">
        <v>125</v>
      </c>
      <c r="O7" s="17">
        <f>'Q1'!P7</f>
        <v>9.8199060099999999E-2</v>
      </c>
      <c r="P7" s="17">
        <f>'Q1'!Q7</f>
        <v>2.7303581E-3</v>
      </c>
      <c r="Q7" s="17">
        <f>'Q1'!R7</f>
        <v>1.8953009999999999E-4</v>
      </c>
      <c r="R7" s="93">
        <f>SUMIFS('Crosstab Cons'!C:C,'Crosstab Cons'!N:N,'Crosstab Cons'!$N$2,'Crosstab Cons'!V:V,'Q2'!I7)</f>
        <v>284383.40587096772</v>
      </c>
      <c r="S7" s="3">
        <f t="shared" si="3"/>
        <v>27926.183164565853</v>
      </c>
      <c r="T7" s="3">
        <f t="shared" si="4"/>
        <v>776.4685357253843</v>
      </c>
      <c r="U7" s="3">
        <f t="shared" si="5"/>
        <v>53.899215353065095</v>
      </c>
      <c r="V7" s="2" t="s">
        <v>3292</v>
      </c>
      <c r="W7" s="2" t="s">
        <v>3292</v>
      </c>
      <c r="X7" s="2" t="s">
        <v>3292</v>
      </c>
      <c r="Y7" s="4">
        <f>SUM(S7:X7)/1000</f>
        <v>28.756550915644301</v>
      </c>
      <c r="AA7" s="7">
        <f t="shared" si="7"/>
        <v>0.1011189483</v>
      </c>
      <c r="AB7" s="7">
        <f t="shared" si="9"/>
        <v>28.756550915644301</v>
      </c>
      <c r="AD7" s="7">
        <f t="shared" si="8"/>
        <v>1.011189483E-4</v>
      </c>
    </row>
    <row r="8" spans="1:30" ht="47.25" x14ac:dyDescent="0.25">
      <c r="A8" s="14">
        <v>45566</v>
      </c>
      <c r="B8" s="14">
        <v>45657</v>
      </c>
      <c r="C8" s="15" t="s">
        <v>3284</v>
      </c>
      <c r="D8" s="16" t="s">
        <v>3284</v>
      </c>
      <c r="E8" s="7" t="s">
        <v>831</v>
      </c>
      <c r="F8" s="7" t="s">
        <v>3301</v>
      </c>
      <c r="G8" s="7" t="s">
        <v>3302</v>
      </c>
      <c r="H8" s="8" t="s">
        <v>3303</v>
      </c>
      <c r="I8" s="8" t="s">
        <v>77</v>
      </c>
      <c r="J8" s="8" t="s">
        <v>3304</v>
      </c>
      <c r="K8" s="8" t="s">
        <v>3289</v>
      </c>
      <c r="L8" s="8" t="s">
        <v>3305</v>
      </c>
      <c r="M8" s="7" t="s">
        <v>3306</v>
      </c>
      <c r="N8" s="7" t="s">
        <v>11</v>
      </c>
      <c r="O8" s="17">
        <f>'Q1'!P8</f>
        <v>54.724472830000003</v>
      </c>
      <c r="P8" s="17">
        <f>'Q1'!Q8</f>
        <v>0</v>
      </c>
      <c r="Q8" s="17">
        <f>'Q1'!R8</f>
        <v>0</v>
      </c>
      <c r="R8" s="94">
        <f>SUMIFS('Crosstab Cons'!C:C,'Crosstab Cons'!N:N,'Crosstab Cons'!$N$2,'Crosstab Cons'!V:V,'Q2'!I8)</f>
        <v>5</v>
      </c>
      <c r="S8" s="3">
        <f t="shared" si="3"/>
        <v>273.62236415000001</v>
      </c>
      <c r="T8" s="3">
        <f t="shared" si="4"/>
        <v>0</v>
      </c>
      <c r="U8" s="3">
        <f t="shared" si="5"/>
        <v>0</v>
      </c>
      <c r="V8" s="2" t="s">
        <v>3292</v>
      </c>
      <c r="W8" s="2" t="s">
        <v>3292</v>
      </c>
      <c r="X8" s="2" t="s">
        <v>3292</v>
      </c>
      <c r="Y8" s="4">
        <f t="shared" si="6"/>
        <v>0.27362236415000002</v>
      </c>
      <c r="AA8" s="7">
        <f t="shared" si="7"/>
        <v>54.724472830000003</v>
      </c>
      <c r="AB8" s="7">
        <f t="shared" si="9"/>
        <v>0.27362236415000002</v>
      </c>
      <c r="AD8" s="7">
        <f t="shared" si="8"/>
        <v>5.4724472830000002E-2</v>
      </c>
    </row>
    <row r="9" spans="1:30" ht="47.25" x14ac:dyDescent="0.25">
      <c r="A9" s="14">
        <v>45566</v>
      </c>
      <c r="B9" s="14">
        <v>45657</v>
      </c>
      <c r="C9" s="15" t="s">
        <v>3284</v>
      </c>
      <c r="D9" s="16" t="s">
        <v>3284</v>
      </c>
      <c r="E9" s="7" t="s">
        <v>831</v>
      </c>
      <c r="F9" s="7" t="s">
        <v>3301</v>
      </c>
      <c r="G9" s="7" t="s">
        <v>3302</v>
      </c>
      <c r="H9" s="8" t="s">
        <v>3303</v>
      </c>
      <c r="I9" s="8" t="s">
        <v>15</v>
      </c>
      <c r="J9" s="8" t="s">
        <v>3304</v>
      </c>
      <c r="K9" s="8" t="s">
        <v>3289</v>
      </c>
      <c r="L9" s="8" t="s">
        <v>3305</v>
      </c>
      <c r="M9" s="7" t="s">
        <v>3307</v>
      </c>
      <c r="N9" s="7" t="s">
        <v>11</v>
      </c>
      <c r="O9" s="17">
        <f>'Q1'!P9</f>
        <v>34.119415830000001</v>
      </c>
      <c r="P9" s="17">
        <f>'Q1'!Q9</f>
        <v>0</v>
      </c>
      <c r="Q9" s="17">
        <f>'Q1'!R9</f>
        <v>0</v>
      </c>
      <c r="R9" s="94">
        <f>SUMIFS('Crosstab Cons'!C:C,'Crosstab Cons'!N:N,'Crosstab Cons'!$N$2,'Crosstab Cons'!V:V,'Q2'!I9)</f>
        <v>8</v>
      </c>
      <c r="S9" s="3">
        <f t="shared" si="3"/>
        <v>272.95532664000001</v>
      </c>
      <c r="T9" s="3">
        <f t="shared" si="4"/>
        <v>0</v>
      </c>
      <c r="U9" s="3">
        <f t="shared" si="5"/>
        <v>0</v>
      </c>
      <c r="V9" s="2" t="s">
        <v>3292</v>
      </c>
      <c r="W9" s="2" t="s">
        <v>3292</v>
      </c>
      <c r="X9" s="2" t="s">
        <v>3292</v>
      </c>
      <c r="Y9" s="4">
        <f t="shared" si="6"/>
        <v>0.27295532664</v>
      </c>
      <c r="AA9" s="7">
        <f t="shared" si="7"/>
        <v>34.119415830000001</v>
      </c>
      <c r="AB9" s="7">
        <f t="shared" si="9"/>
        <v>0.27295532664</v>
      </c>
      <c r="AD9" s="7">
        <f t="shared" si="8"/>
        <v>3.4119415829999999E-2</v>
      </c>
    </row>
    <row r="10" spans="1:30" ht="47.25" x14ac:dyDescent="0.25">
      <c r="A10" s="14">
        <v>45566</v>
      </c>
      <c r="B10" s="14">
        <v>45657</v>
      </c>
      <c r="C10" s="15" t="s">
        <v>3284</v>
      </c>
      <c r="D10" s="16" t="s">
        <v>3284</v>
      </c>
      <c r="E10" s="7" t="s">
        <v>831</v>
      </c>
      <c r="F10" s="7" t="s">
        <v>3301</v>
      </c>
      <c r="G10" s="7" t="s">
        <v>3302</v>
      </c>
      <c r="H10" s="8" t="s">
        <v>3303</v>
      </c>
      <c r="I10" s="8" t="s">
        <v>17</v>
      </c>
      <c r="J10" s="8" t="s">
        <v>3304</v>
      </c>
      <c r="K10" s="8" t="s">
        <v>3289</v>
      </c>
      <c r="L10" s="8" t="s">
        <v>3305</v>
      </c>
      <c r="M10" s="7" t="s">
        <v>3308</v>
      </c>
      <c r="N10" s="7" t="s">
        <v>11</v>
      </c>
      <c r="O10" s="17">
        <f>'Q1'!P10</f>
        <v>10.050758399999999</v>
      </c>
      <c r="P10" s="17">
        <f>'Q1'!Q10</f>
        <v>0</v>
      </c>
      <c r="Q10" s="17">
        <f>'Q1'!R10</f>
        <v>0</v>
      </c>
      <c r="R10" s="94">
        <f>SUMIFS('Crosstab Cons'!C:C,'Crosstab Cons'!N:N,'Crosstab Cons'!$N$2,'Crosstab Cons'!V:V,'Q2'!I10)</f>
        <v>10</v>
      </c>
      <c r="S10" s="3">
        <f t="shared" si="3"/>
        <v>100.50758399999999</v>
      </c>
      <c r="T10" s="3">
        <f t="shared" si="4"/>
        <v>0</v>
      </c>
      <c r="U10" s="3">
        <f t="shared" si="5"/>
        <v>0</v>
      </c>
      <c r="V10" s="2" t="s">
        <v>3292</v>
      </c>
      <c r="W10" s="2" t="s">
        <v>3292</v>
      </c>
      <c r="X10" s="2" t="s">
        <v>3292</v>
      </c>
      <c r="Y10" s="4">
        <f t="shared" si="6"/>
        <v>0.100507584</v>
      </c>
      <c r="AA10" s="7">
        <f t="shared" si="7"/>
        <v>10.050758399999999</v>
      </c>
      <c r="AB10" s="7">
        <f t="shared" si="9"/>
        <v>0.100507584</v>
      </c>
      <c r="AD10" s="7">
        <f t="shared" si="8"/>
        <v>1.00507584E-2</v>
      </c>
    </row>
    <row r="11" spans="1:30" ht="47.25" x14ac:dyDescent="0.25">
      <c r="A11" s="14">
        <v>45566</v>
      </c>
      <c r="B11" s="14">
        <v>45657</v>
      </c>
      <c r="C11" s="15" t="s">
        <v>3284</v>
      </c>
      <c r="D11" s="16" t="s">
        <v>3284</v>
      </c>
      <c r="E11" s="7" t="s">
        <v>831</v>
      </c>
      <c r="F11" s="7" t="s">
        <v>3301</v>
      </c>
      <c r="G11" s="7" t="s">
        <v>3302</v>
      </c>
      <c r="H11" s="8" t="s">
        <v>3303</v>
      </c>
      <c r="I11" s="8" t="s">
        <v>21</v>
      </c>
      <c r="J11" s="8" t="s">
        <v>3304</v>
      </c>
      <c r="K11" s="8" t="s">
        <v>3289</v>
      </c>
      <c r="L11" s="8" t="s">
        <v>3305</v>
      </c>
      <c r="M11" s="7" t="s">
        <v>3309</v>
      </c>
      <c r="N11" s="7" t="s">
        <v>11</v>
      </c>
      <c r="O11" s="17">
        <f>'Q1'!P11</f>
        <v>10.62474158</v>
      </c>
      <c r="P11" s="17">
        <f>'Q1'!Q11</f>
        <v>0</v>
      </c>
      <c r="Q11" s="17">
        <f>'Q1'!R11</f>
        <v>0</v>
      </c>
      <c r="R11" s="33">
        <f>SUMIFS('Crosstab Cons'!C:C,'Crosstab Cons'!N:N,'Crosstab Cons'!$N$2,'Crosstab Cons'!V:V,'Q2'!I11)</f>
        <v>0</v>
      </c>
      <c r="S11" s="3">
        <f t="shared" si="3"/>
        <v>0</v>
      </c>
      <c r="T11" s="3">
        <f t="shared" si="4"/>
        <v>0</v>
      </c>
      <c r="U11" s="3">
        <f t="shared" si="5"/>
        <v>0</v>
      </c>
      <c r="V11" s="2" t="s">
        <v>3292</v>
      </c>
      <c r="W11" s="2" t="s">
        <v>3292</v>
      </c>
      <c r="X11" s="2" t="s">
        <v>3292</v>
      </c>
      <c r="Y11" s="4">
        <f t="shared" si="6"/>
        <v>0</v>
      </c>
      <c r="AA11" s="7">
        <f t="shared" si="7"/>
        <v>10.62474158</v>
      </c>
      <c r="AB11" s="7">
        <f t="shared" si="9"/>
        <v>0</v>
      </c>
      <c r="AD11" s="7">
        <f t="shared" si="8"/>
        <v>1.0624741579999999E-2</v>
      </c>
    </row>
    <row r="12" spans="1:30" ht="47.25" x14ac:dyDescent="0.25">
      <c r="A12" s="14">
        <v>45566</v>
      </c>
      <c r="B12" s="14">
        <v>45657</v>
      </c>
      <c r="C12" s="15" t="s">
        <v>3284</v>
      </c>
      <c r="D12" s="16" t="s">
        <v>3284</v>
      </c>
      <c r="E12" s="7" t="s">
        <v>831</v>
      </c>
      <c r="F12" s="7" t="s">
        <v>3301</v>
      </c>
      <c r="G12" s="7" t="s">
        <v>3302</v>
      </c>
      <c r="H12" s="8" t="s">
        <v>3303</v>
      </c>
      <c r="I12" s="8" t="s">
        <v>79</v>
      </c>
      <c r="J12" s="8" t="s">
        <v>3304</v>
      </c>
      <c r="K12" s="8" t="s">
        <v>3289</v>
      </c>
      <c r="L12" s="8" t="s">
        <v>3305</v>
      </c>
      <c r="M12" s="7" t="s">
        <v>3310</v>
      </c>
      <c r="N12" s="7" t="s">
        <v>11</v>
      </c>
      <c r="O12" s="17">
        <f>'Q1'!P12</f>
        <v>10.37875541</v>
      </c>
      <c r="P12" s="17">
        <f>'Q1'!Q12</f>
        <v>0</v>
      </c>
      <c r="Q12" s="17">
        <f>'Q1'!R12</f>
        <v>0</v>
      </c>
      <c r="R12" s="33">
        <f>SUMIFS('Crosstab Cons'!C:C,'Crosstab Cons'!N:N,'Crosstab Cons'!$N$2,'Crosstab Cons'!V:V,'Q2'!I12)</f>
        <v>0</v>
      </c>
      <c r="S12" s="3">
        <f t="shared" si="3"/>
        <v>0</v>
      </c>
      <c r="T12" s="3">
        <f t="shared" si="4"/>
        <v>0</v>
      </c>
      <c r="U12" s="3">
        <f t="shared" si="5"/>
        <v>0</v>
      </c>
      <c r="V12" s="2" t="s">
        <v>3292</v>
      </c>
      <c r="W12" s="2" t="s">
        <v>3292</v>
      </c>
      <c r="X12" s="2" t="s">
        <v>3292</v>
      </c>
      <c r="Y12" s="4">
        <f t="shared" si="6"/>
        <v>0</v>
      </c>
      <c r="AA12" s="7">
        <f t="shared" si="7"/>
        <v>10.37875541</v>
      </c>
      <c r="AB12" s="7">
        <f t="shared" si="9"/>
        <v>0</v>
      </c>
      <c r="AD12" s="7">
        <f t="shared" si="8"/>
        <v>1.0378755410000001E-2</v>
      </c>
    </row>
    <row r="13" spans="1:30" ht="47.25" x14ac:dyDescent="0.25">
      <c r="A13" s="14">
        <v>45566</v>
      </c>
      <c r="B13" s="14">
        <v>45657</v>
      </c>
      <c r="C13" s="15" t="s">
        <v>3284</v>
      </c>
      <c r="D13" s="16" t="s">
        <v>3284</v>
      </c>
      <c r="E13" s="7" t="s">
        <v>831</v>
      </c>
      <c r="F13" s="7" t="s">
        <v>3301</v>
      </c>
      <c r="G13" s="7" t="s">
        <v>3302</v>
      </c>
      <c r="H13" s="8" t="s">
        <v>3303</v>
      </c>
      <c r="I13" s="8" t="s">
        <v>57</v>
      </c>
      <c r="J13" s="8" t="s">
        <v>3304</v>
      </c>
      <c r="K13" s="8" t="s">
        <v>3289</v>
      </c>
      <c r="L13" s="8" t="s">
        <v>3305</v>
      </c>
      <c r="M13" s="7" t="s">
        <v>3311</v>
      </c>
      <c r="N13" s="7" t="s">
        <v>11</v>
      </c>
      <c r="O13" s="17">
        <f>'Q1'!P13</f>
        <v>15.560623720000001</v>
      </c>
      <c r="P13" s="17">
        <f>'Q1'!Q13</f>
        <v>0</v>
      </c>
      <c r="Q13" s="17">
        <f>'Q1'!R13</f>
        <v>0</v>
      </c>
      <c r="R13" s="33">
        <f>SUMIFS('Crosstab Cons'!C:C,'Crosstab Cons'!N:N,'Crosstab Cons'!$N$2,'Crosstab Cons'!V:V,'Q2'!I13)</f>
        <v>0</v>
      </c>
      <c r="S13" s="3">
        <f t="shared" si="3"/>
        <v>0</v>
      </c>
      <c r="T13" s="3">
        <f t="shared" si="4"/>
        <v>0</v>
      </c>
      <c r="U13" s="3">
        <f t="shared" si="5"/>
        <v>0</v>
      </c>
      <c r="V13" s="2" t="s">
        <v>3292</v>
      </c>
      <c r="W13" s="2" t="s">
        <v>3292</v>
      </c>
      <c r="X13" s="2" t="s">
        <v>3292</v>
      </c>
      <c r="Y13" s="4">
        <f t="shared" si="6"/>
        <v>0</v>
      </c>
      <c r="AA13" s="7">
        <f t="shared" si="7"/>
        <v>15.560623720000001</v>
      </c>
      <c r="AB13" s="7">
        <f t="shared" si="9"/>
        <v>0</v>
      </c>
      <c r="AD13" s="7">
        <f t="shared" si="8"/>
        <v>1.5560623720000001E-2</v>
      </c>
    </row>
    <row r="14" spans="1:30" ht="47.25" x14ac:dyDescent="0.25">
      <c r="A14" s="14">
        <v>45566</v>
      </c>
      <c r="B14" s="14">
        <v>45657</v>
      </c>
      <c r="C14" s="15" t="s">
        <v>3284</v>
      </c>
      <c r="D14" s="16" t="s">
        <v>3284</v>
      </c>
      <c r="E14" s="7" t="s">
        <v>831</v>
      </c>
      <c r="F14" s="7" t="s">
        <v>3301</v>
      </c>
      <c r="G14" s="7" t="s">
        <v>3302</v>
      </c>
      <c r="H14" s="8" t="s">
        <v>3303</v>
      </c>
      <c r="I14" s="8" t="s">
        <v>59</v>
      </c>
      <c r="J14" s="8" t="s">
        <v>3304</v>
      </c>
      <c r="K14" s="8" t="s">
        <v>3289</v>
      </c>
      <c r="L14" s="8" t="s">
        <v>3305</v>
      </c>
      <c r="M14" s="7" t="s">
        <v>3312</v>
      </c>
      <c r="N14" s="7" t="s">
        <v>11</v>
      </c>
      <c r="O14" s="17">
        <f>'Q1'!P14</f>
        <v>10.30784912</v>
      </c>
      <c r="P14" s="17">
        <f>'Q1'!Q14</f>
        <v>0</v>
      </c>
      <c r="Q14" s="17">
        <f>'Q1'!R14</f>
        <v>0</v>
      </c>
      <c r="R14" s="94">
        <f>SUMIFS('Crosstab Cons'!C:C,'Crosstab Cons'!N:N,'Crosstab Cons'!$N$2,'Crosstab Cons'!V:V,'Q2'!I14)</f>
        <v>393</v>
      </c>
      <c r="S14" s="3">
        <f t="shared" si="3"/>
        <v>4050.9847041600001</v>
      </c>
      <c r="T14" s="3">
        <f t="shared" si="4"/>
        <v>0</v>
      </c>
      <c r="U14" s="3">
        <f t="shared" si="5"/>
        <v>0</v>
      </c>
      <c r="V14" s="2" t="s">
        <v>3292</v>
      </c>
      <c r="W14" s="2" t="s">
        <v>3292</v>
      </c>
      <c r="X14" s="2" t="s">
        <v>3292</v>
      </c>
      <c r="Y14" s="4">
        <f t="shared" si="6"/>
        <v>4.0509847041600002</v>
      </c>
      <c r="AA14" s="7">
        <f t="shared" si="7"/>
        <v>10.30784912</v>
      </c>
      <c r="AB14" s="7">
        <f t="shared" si="9"/>
        <v>4.0509847041600002</v>
      </c>
      <c r="AD14" s="7">
        <f t="shared" si="8"/>
        <v>1.030784912E-2</v>
      </c>
    </row>
    <row r="15" spans="1:30" ht="47.25" x14ac:dyDescent="0.25">
      <c r="A15" s="14">
        <v>45566</v>
      </c>
      <c r="B15" s="14">
        <v>45657</v>
      </c>
      <c r="C15" s="15" t="s">
        <v>3284</v>
      </c>
      <c r="D15" s="16" t="s">
        <v>3284</v>
      </c>
      <c r="E15" s="7" t="s">
        <v>831</v>
      </c>
      <c r="F15" s="7" t="s">
        <v>3301</v>
      </c>
      <c r="G15" s="7" t="s">
        <v>3302</v>
      </c>
      <c r="H15" s="8" t="s">
        <v>3303</v>
      </c>
      <c r="I15" s="8" t="s">
        <v>63</v>
      </c>
      <c r="J15" s="8" t="s">
        <v>3304</v>
      </c>
      <c r="K15" s="8" t="s">
        <v>3289</v>
      </c>
      <c r="L15" s="8" t="s">
        <v>3305</v>
      </c>
      <c r="M15" s="7" t="s">
        <v>3313</v>
      </c>
      <c r="N15" s="7" t="s">
        <v>11</v>
      </c>
      <c r="O15" s="17">
        <f>'Q1'!P15</f>
        <v>55.761616889999999</v>
      </c>
      <c r="P15" s="17">
        <f>'Q1'!Q15</f>
        <v>0</v>
      </c>
      <c r="Q15" s="17">
        <f>'Q1'!R15</f>
        <v>0</v>
      </c>
      <c r="R15" s="33">
        <f>SUMIFS('Crosstab Cons'!C:C,'Crosstab Cons'!N:N,'Crosstab Cons'!$N$2,'Crosstab Cons'!V:V,'Q2'!I15)</f>
        <v>0</v>
      </c>
      <c r="S15" s="3">
        <f t="shared" si="3"/>
        <v>0</v>
      </c>
      <c r="T15" s="3">
        <f t="shared" si="4"/>
        <v>0</v>
      </c>
      <c r="U15" s="3">
        <f t="shared" si="5"/>
        <v>0</v>
      </c>
      <c r="V15" s="2" t="s">
        <v>3292</v>
      </c>
      <c r="W15" s="2" t="s">
        <v>3292</v>
      </c>
      <c r="X15" s="2" t="s">
        <v>3292</v>
      </c>
      <c r="Y15" s="4">
        <f t="shared" si="6"/>
        <v>0</v>
      </c>
      <c r="AA15" s="7">
        <f t="shared" si="7"/>
        <v>55.761616889999999</v>
      </c>
      <c r="AB15" s="7">
        <f t="shared" si="9"/>
        <v>0</v>
      </c>
      <c r="AD15" s="7">
        <f t="shared" si="8"/>
        <v>5.5761616889999997E-2</v>
      </c>
    </row>
    <row r="16" spans="1:30" ht="47.25" x14ac:dyDescent="0.25">
      <c r="A16" s="14">
        <v>45566</v>
      </c>
      <c r="B16" s="14">
        <v>45657</v>
      </c>
      <c r="C16" s="15" t="s">
        <v>3284</v>
      </c>
      <c r="D16" s="16" t="s">
        <v>3284</v>
      </c>
      <c r="E16" s="7" t="s">
        <v>831</v>
      </c>
      <c r="F16" s="7" t="s">
        <v>3301</v>
      </c>
      <c r="G16" s="7" t="s">
        <v>3302</v>
      </c>
      <c r="H16" s="8" t="s">
        <v>3303</v>
      </c>
      <c r="I16" s="8" t="s">
        <v>69</v>
      </c>
      <c r="J16" s="8" t="s">
        <v>3304</v>
      </c>
      <c r="K16" s="8" t="s">
        <v>3289</v>
      </c>
      <c r="L16" s="8" t="s">
        <v>3305</v>
      </c>
      <c r="M16" s="7" t="s">
        <v>3314</v>
      </c>
      <c r="N16" s="7" t="s">
        <v>11</v>
      </c>
      <c r="O16" s="17">
        <f>'Q1'!P16</f>
        <v>23.305414110000001</v>
      </c>
      <c r="P16" s="17">
        <f>'Q1'!Q16</f>
        <v>0</v>
      </c>
      <c r="Q16" s="17">
        <f>'Q1'!R16</f>
        <v>0</v>
      </c>
      <c r="R16" s="94">
        <f>SUMIFS('Crosstab Cons'!C:C,'Crosstab Cons'!N:N,'Crosstab Cons'!$N$2,'Crosstab Cons'!V:V,'Q2'!I16)</f>
        <v>4.9999999999999991</v>
      </c>
      <c r="S16" s="3">
        <f t="shared" si="3"/>
        <v>116.52707054999999</v>
      </c>
      <c r="T16" s="3">
        <f t="shared" si="4"/>
        <v>0</v>
      </c>
      <c r="U16" s="3">
        <f t="shared" si="5"/>
        <v>0</v>
      </c>
      <c r="V16" s="2" t="s">
        <v>3292</v>
      </c>
      <c r="W16" s="2" t="s">
        <v>3292</v>
      </c>
      <c r="X16" s="2" t="s">
        <v>3292</v>
      </c>
      <c r="Y16" s="4">
        <f t="shared" si="6"/>
        <v>0.11652707054999999</v>
      </c>
      <c r="AA16" s="7">
        <f t="shared" si="7"/>
        <v>23.305414110000001</v>
      </c>
      <c r="AB16" s="7">
        <f t="shared" si="9"/>
        <v>0.11652707054999999</v>
      </c>
      <c r="AD16" s="7">
        <f t="shared" si="8"/>
        <v>2.3305414110000002E-2</v>
      </c>
    </row>
    <row r="17" spans="1:30" ht="47.25" x14ac:dyDescent="0.25">
      <c r="A17" s="14">
        <v>45566</v>
      </c>
      <c r="B17" s="14">
        <v>45657</v>
      </c>
      <c r="C17" s="15" t="s">
        <v>3284</v>
      </c>
      <c r="D17" s="16" t="s">
        <v>3284</v>
      </c>
      <c r="E17" s="7" t="s">
        <v>831</v>
      </c>
      <c r="F17" s="7" t="s">
        <v>3301</v>
      </c>
      <c r="G17" s="7" t="s">
        <v>3302</v>
      </c>
      <c r="H17" s="8" t="s">
        <v>3303</v>
      </c>
      <c r="I17" s="8" t="s">
        <v>25</v>
      </c>
      <c r="J17" s="8" t="s">
        <v>3304</v>
      </c>
      <c r="K17" s="8" t="s">
        <v>3289</v>
      </c>
      <c r="L17" s="8" t="s">
        <v>3305</v>
      </c>
      <c r="M17" s="7" t="s">
        <v>3315</v>
      </c>
      <c r="N17" s="7" t="s">
        <v>11</v>
      </c>
      <c r="O17" s="17">
        <f>'Q1'!P17</f>
        <v>58.306250720000001</v>
      </c>
      <c r="P17" s="17">
        <f>'Q1'!Q17</f>
        <v>0</v>
      </c>
      <c r="Q17" s="17">
        <f>'Q1'!R17</f>
        <v>0</v>
      </c>
      <c r="R17" s="33">
        <f>SUMIFS('Crosstab Cons'!C:C,'Crosstab Cons'!N:N,'Crosstab Cons'!$N$2,'Crosstab Cons'!V:V,'Q2'!I17)</f>
        <v>0</v>
      </c>
      <c r="S17" s="3">
        <f t="shared" si="3"/>
        <v>0</v>
      </c>
      <c r="T17" s="3">
        <f t="shared" si="4"/>
        <v>0</v>
      </c>
      <c r="U17" s="3">
        <f t="shared" si="5"/>
        <v>0</v>
      </c>
      <c r="V17" s="2" t="s">
        <v>3292</v>
      </c>
      <c r="W17" s="2" t="s">
        <v>3292</v>
      </c>
      <c r="X17" s="2" t="s">
        <v>3292</v>
      </c>
      <c r="Y17" s="4">
        <f t="shared" si="6"/>
        <v>0</v>
      </c>
      <c r="AA17" s="7">
        <f t="shared" si="7"/>
        <v>58.306250720000001</v>
      </c>
      <c r="AB17" s="7">
        <f t="shared" si="9"/>
        <v>0</v>
      </c>
      <c r="AD17" s="7">
        <f t="shared" si="8"/>
        <v>5.8306250720000001E-2</v>
      </c>
    </row>
    <row r="18" spans="1:30" ht="47.25" x14ac:dyDescent="0.25">
      <c r="A18" s="14">
        <v>45566</v>
      </c>
      <c r="B18" s="14">
        <v>45657</v>
      </c>
      <c r="C18" s="15" t="s">
        <v>3284</v>
      </c>
      <c r="D18" s="16" t="s">
        <v>3284</v>
      </c>
      <c r="E18" s="7" t="s">
        <v>831</v>
      </c>
      <c r="F18" s="7" t="s">
        <v>3301</v>
      </c>
      <c r="G18" s="7" t="s">
        <v>3302</v>
      </c>
      <c r="H18" s="8" t="s">
        <v>3303</v>
      </c>
      <c r="I18" s="8" t="s">
        <v>29</v>
      </c>
      <c r="J18" s="8" t="s">
        <v>3304</v>
      </c>
      <c r="K18" s="8" t="s">
        <v>3289</v>
      </c>
      <c r="L18" s="8" t="s">
        <v>3305</v>
      </c>
      <c r="M18" s="7" t="s">
        <v>3316</v>
      </c>
      <c r="N18" s="7" t="s">
        <v>11</v>
      </c>
      <c r="O18" s="17">
        <f>'Q1'!P18</f>
        <v>16.27678951</v>
      </c>
      <c r="P18" s="17">
        <f>'Q1'!Q18</f>
        <v>0</v>
      </c>
      <c r="Q18" s="17">
        <f>'Q1'!R18</f>
        <v>0</v>
      </c>
      <c r="R18" s="33">
        <f>SUMIFS('Crosstab Cons'!C:C,'Crosstab Cons'!N:N,'Crosstab Cons'!$N$2,'Crosstab Cons'!V:V,'Q2'!I18)</f>
        <v>0</v>
      </c>
      <c r="S18" s="3">
        <f t="shared" si="3"/>
        <v>0</v>
      </c>
      <c r="T18" s="3">
        <f t="shared" si="4"/>
        <v>0</v>
      </c>
      <c r="U18" s="3">
        <f t="shared" si="5"/>
        <v>0</v>
      </c>
      <c r="V18" s="2" t="s">
        <v>3292</v>
      </c>
      <c r="W18" s="2" t="s">
        <v>3292</v>
      </c>
      <c r="X18" s="2" t="s">
        <v>3292</v>
      </c>
      <c r="Y18" s="4">
        <f t="shared" si="6"/>
        <v>0</v>
      </c>
      <c r="AA18" s="7">
        <f t="shared" si="7"/>
        <v>16.27678951</v>
      </c>
      <c r="AB18" s="7">
        <f t="shared" si="9"/>
        <v>0</v>
      </c>
      <c r="AD18" s="7">
        <f t="shared" si="8"/>
        <v>1.627678951E-2</v>
      </c>
    </row>
    <row r="19" spans="1:30" ht="47.25" x14ac:dyDescent="0.25">
      <c r="A19" s="14">
        <v>45566</v>
      </c>
      <c r="B19" s="14">
        <v>45657</v>
      </c>
      <c r="C19" s="15" t="s">
        <v>3284</v>
      </c>
      <c r="D19" s="16" t="s">
        <v>3284</v>
      </c>
      <c r="E19" s="7" t="s">
        <v>831</v>
      </c>
      <c r="F19" s="7" t="s">
        <v>3301</v>
      </c>
      <c r="G19" s="7" t="s">
        <v>3302</v>
      </c>
      <c r="H19" s="8" t="s">
        <v>3303</v>
      </c>
      <c r="I19" s="8" t="s">
        <v>53</v>
      </c>
      <c r="J19" s="8" t="s">
        <v>3304</v>
      </c>
      <c r="K19" s="8" t="s">
        <v>3289</v>
      </c>
      <c r="L19" s="8" t="s">
        <v>3305</v>
      </c>
      <c r="M19" s="7" t="s">
        <v>3317</v>
      </c>
      <c r="N19" s="7" t="s">
        <v>11</v>
      </c>
      <c r="O19" s="17">
        <f>'Q1'!P19</f>
        <v>55.175452630000002</v>
      </c>
      <c r="P19" s="17">
        <f>'Q1'!Q19</f>
        <v>0</v>
      </c>
      <c r="Q19" s="17">
        <f>'Q1'!R19</f>
        <v>0</v>
      </c>
      <c r="R19" s="33">
        <f>SUMIFS('Crosstab Cons'!C:C,'Crosstab Cons'!N:N,'Crosstab Cons'!$N$2,'Crosstab Cons'!V:V,'Q2'!I19)</f>
        <v>0</v>
      </c>
      <c r="S19" s="3">
        <f t="shared" si="3"/>
        <v>0</v>
      </c>
      <c r="T19" s="3">
        <f t="shared" si="4"/>
        <v>0</v>
      </c>
      <c r="U19" s="3">
        <f t="shared" si="5"/>
        <v>0</v>
      </c>
      <c r="V19" s="2" t="s">
        <v>3292</v>
      </c>
      <c r="W19" s="2" t="s">
        <v>3292</v>
      </c>
      <c r="X19" s="2" t="s">
        <v>3292</v>
      </c>
      <c r="Y19" s="4">
        <f t="shared" si="6"/>
        <v>0</v>
      </c>
      <c r="AA19" s="7">
        <f t="shared" si="7"/>
        <v>55.175452630000002</v>
      </c>
      <c r="AB19" s="7">
        <f t="shared" si="9"/>
        <v>0</v>
      </c>
      <c r="AD19" s="7">
        <f t="shared" si="8"/>
        <v>5.5175452630000003E-2</v>
      </c>
    </row>
    <row r="20" spans="1:30" ht="47.25" x14ac:dyDescent="0.25">
      <c r="A20" s="14">
        <v>45566</v>
      </c>
      <c r="B20" s="14">
        <v>45657</v>
      </c>
      <c r="C20" s="15" t="s">
        <v>3284</v>
      </c>
      <c r="D20" s="16" t="s">
        <v>3284</v>
      </c>
      <c r="E20" s="7" t="s">
        <v>831</v>
      </c>
      <c r="F20" s="7" t="s">
        <v>3301</v>
      </c>
      <c r="G20" s="7" t="s">
        <v>3302</v>
      </c>
      <c r="H20" s="8" t="s">
        <v>3303</v>
      </c>
      <c r="I20" s="8" t="s">
        <v>37</v>
      </c>
      <c r="J20" s="8" t="s">
        <v>3304</v>
      </c>
      <c r="K20" s="8" t="s">
        <v>3289</v>
      </c>
      <c r="L20" s="8" t="s">
        <v>3305</v>
      </c>
      <c r="M20" s="7" t="s">
        <v>3318</v>
      </c>
      <c r="N20" s="7" t="s">
        <v>11</v>
      </c>
      <c r="O20" s="17">
        <f>'Q1'!P20</f>
        <v>73</v>
      </c>
      <c r="P20" s="17">
        <f>'Q1'!Q20</f>
        <v>0</v>
      </c>
      <c r="Q20" s="17">
        <f>'Q1'!R20</f>
        <v>0</v>
      </c>
      <c r="R20" s="94">
        <f>SUMIFS('Crosstab Cons'!C:C,'Crosstab Cons'!N:N,'Crosstab Cons'!$N$2,'Crosstab Cons'!V:V,'Q2'!I20)</f>
        <v>3</v>
      </c>
      <c r="S20" s="3">
        <f t="shared" si="3"/>
        <v>219</v>
      </c>
      <c r="T20" s="3">
        <f t="shared" si="4"/>
        <v>0</v>
      </c>
      <c r="U20" s="3">
        <f t="shared" si="5"/>
        <v>0</v>
      </c>
      <c r="V20" s="2" t="s">
        <v>3292</v>
      </c>
      <c r="W20" s="2" t="s">
        <v>3292</v>
      </c>
      <c r="X20" s="2" t="s">
        <v>3292</v>
      </c>
      <c r="Y20" s="4">
        <f t="shared" si="6"/>
        <v>0.219</v>
      </c>
      <c r="AA20" s="7">
        <f t="shared" si="7"/>
        <v>73</v>
      </c>
      <c r="AB20" s="7">
        <f t="shared" si="9"/>
        <v>0.219</v>
      </c>
      <c r="AD20" s="7">
        <f t="shared" si="8"/>
        <v>7.2999999999999995E-2</v>
      </c>
    </row>
    <row r="21" spans="1:30" ht="47.25" x14ac:dyDescent="0.25">
      <c r="A21" s="14">
        <v>45566</v>
      </c>
      <c r="B21" s="14">
        <v>45657</v>
      </c>
      <c r="C21" s="15" t="s">
        <v>3284</v>
      </c>
      <c r="D21" s="16" t="s">
        <v>3284</v>
      </c>
      <c r="E21" s="7" t="s">
        <v>831</v>
      </c>
      <c r="F21" s="7" t="s">
        <v>3301</v>
      </c>
      <c r="G21" s="7" t="s">
        <v>3302</v>
      </c>
      <c r="H21" s="8" t="s">
        <v>3303</v>
      </c>
      <c r="I21" s="8" t="s">
        <v>73</v>
      </c>
      <c r="J21" s="8" t="s">
        <v>3304</v>
      </c>
      <c r="K21" s="8" t="s">
        <v>3289</v>
      </c>
      <c r="L21" s="8" t="s">
        <v>3305</v>
      </c>
      <c r="M21" s="7" t="s">
        <v>3319</v>
      </c>
      <c r="N21" s="7" t="s">
        <v>11</v>
      </c>
      <c r="O21" s="17">
        <f>'Q1'!P21</f>
        <v>7.9408291599999998</v>
      </c>
      <c r="P21" s="17">
        <f>'Q1'!Q21</f>
        <v>0</v>
      </c>
      <c r="Q21" s="17">
        <f>'Q1'!R21</f>
        <v>0</v>
      </c>
      <c r="R21" s="33">
        <f>SUMIFS('Crosstab Cons'!C:C,'Crosstab Cons'!N:N,'Crosstab Cons'!$N$2,'Crosstab Cons'!V:V,'Q2'!I21)</f>
        <v>0</v>
      </c>
      <c r="S21" s="3">
        <f t="shared" si="3"/>
        <v>0</v>
      </c>
      <c r="T21" s="3">
        <f t="shared" si="4"/>
        <v>0</v>
      </c>
      <c r="U21" s="3">
        <f t="shared" si="5"/>
        <v>0</v>
      </c>
      <c r="V21" s="2" t="s">
        <v>3292</v>
      </c>
      <c r="W21" s="2" t="s">
        <v>3292</v>
      </c>
      <c r="X21" s="2" t="s">
        <v>3292</v>
      </c>
      <c r="Y21" s="4">
        <f t="shared" si="6"/>
        <v>0</v>
      </c>
      <c r="AA21" s="7">
        <f t="shared" si="7"/>
        <v>7.9408291599999998</v>
      </c>
      <c r="AB21" s="7">
        <f t="shared" si="9"/>
        <v>0</v>
      </c>
      <c r="AD21" s="7">
        <f t="shared" si="8"/>
        <v>7.9408291599999993E-3</v>
      </c>
    </row>
    <row r="22" spans="1:30" ht="47.25" x14ac:dyDescent="0.25">
      <c r="A22" s="14">
        <v>45566</v>
      </c>
      <c r="B22" s="14">
        <v>45657</v>
      </c>
      <c r="C22" s="15" t="s">
        <v>3284</v>
      </c>
      <c r="D22" s="16" t="s">
        <v>3284</v>
      </c>
      <c r="E22" s="7" t="s">
        <v>831</v>
      </c>
      <c r="F22" s="7" t="s">
        <v>3301</v>
      </c>
      <c r="G22" s="7" t="s">
        <v>3302</v>
      </c>
      <c r="H22" s="8" t="s">
        <v>3303</v>
      </c>
      <c r="I22" s="8" t="s">
        <v>75</v>
      </c>
      <c r="J22" s="8" t="s">
        <v>3304</v>
      </c>
      <c r="K22" s="8" t="s">
        <v>3289</v>
      </c>
      <c r="L22" s="8" t="s">
        <v>3305</v>
      </c>
      <c r="M22" s="7" t="s">
        <v>3320</v>
      </c>
      <c r="N22" s="7" t="s">
        <v>11</v>
      </c>
      <c r="O22" s="17">
        <f>'Q1'!P22</f>
        <v>43.879308000000002</v>
      </c>
      <c r="P22" s="17">
        <f>'Q1'!Q22</f>
        <v>0</v>
      </c>
      <c r="Q22" s="17">
        <f>'Q1'!R22</f>
        <v>0</v>
      </c>
      <c r="R22" s="94">
        <f>SUMIFS('Crosstab Cons'!C:C,'Crosstab Cons'!N:N,'Crosstab Cons'!$N$2,'Crosstab Cons'!V:V,'Q2'!I22)</f>
        <v>4</v>
      </c>
      <c r="S22" s="3">
        <f t="shared" si="3"/>
        <v>175.51723200000001</v>
      </c>
      <c r="T22" s="3">
        <f t="shared" si="4"/>
        <v>0</v>
      </c>
      <c r="U22" s="3">
        <f t="shared" si="5"/>
        <v>0</v>
      </c>
      <c r="V22" s="2" t="s">
        <v>3292</v>
      </c>
      <c r="W22" s="2" t="s">
        <v>3292</v>
      </c>
      <c r="X22" s="2" t="s">
        <v>3292</v>
      </c>
      <c r="Y22" s="4">
        <f t="shared" si="6"/>
        <v>0.175517232</v>
      </c>
      <c r="AA22" s="7">
        <f t="shared" si="7"/>
        <v>43.879308000000002</v>
      </c>
      <c r="AB22" s="7">
        <f t="shared" si="9"/>
        <v>0.175517232</v>
      </c>
      <c r="AD22" s="7">
        <f t="shared" si="8"/>
        <v>4.3879307999999999E-2</v>
      </c>
    </row>
    <row r="23" spans="1:30" ht="47.25" x14ac:dyDescent="0.25">
      <c r="A23" s="14">
        <v>45566</v>
      </c>
      <c r="B23" s="14">
        <v>45657</v>
      </c>
      <c r="C23" s="15" t="s">
        <v>3284</v>
      </c>
      <c r="D23" s="16" t="s">
        <v>3284</v>
      </c>
      <c r="E23" s="7" t="s">
        <v>831</v>
      </c>
      <c r="F23" s="7" t="s">
        <v>3301</v>
      </c>
      <c r="G23" s="7" t="s">
        <v>3302</v>
      </c>
      <c r="H23" s="8" t="s">
        <v>3303</v>
      </c>
      <c r="I23" s="8" t="s">
        <v>81</v>
      </c>
      <c r="J23" s="8" t="s">
        <v>3304</v>
      </c>
      <c r="K23" s="8" t="s">
        <v>3289</v>
      </c>
      <c r="L23" s="8" t="s">
        <v>3305</v>
      </c>
      <c r="M23" s="7" t="s">
        <v>3321</v>
      </c>
      <c r="N23" s="7" t="s">
        <v>11</v>
      </c>
      <c r="O23" s="17">
        <f>'Q1'!P23</f>
        <v>14.23988937</v>
      </c>
      <c r="P23" s="17">
        <f>'Q1'!Q23</f>
        <v>0</v>
      </c>
      <c r="Q23" s="17">
        <f>'Q1'!R23</f>
        <v>0</v>
      </c>
      <c r="R23" s="33">
        <f>SUMIFS('Crosstab Cons'!C:C,'Crosstab Cons'!N:N,'Crosstab Cons'!$N$2,'Crosstab Cons'!V:V,'Q2'!I23)</f>
        <v>0</v>
      </c>
      <c r="S23" s="3">
        <f t="shared" si="3"/>
        <v>0</v>
      </c>
      <c r="T23" s="3">
        <f t="shared" si="4"/>
        <v>0</v>
      </c>
      <c r="U23" s="3">
        <f t="shared" si="5"/>
        <v>0</v>
      </c>
      <c r="V23" s="2" t="s">
        <v>3292</v>
      </c>
      <c r="W23" s="2" t="s">
        <v>3292</v>
      </c>
      <c r="X23" s="2" t="s">
        <v>3292</v>
      </c>
      <c r="Y23" s="4">
        <f t="shared" si="6"/>
        <v>0</v>
      </c>
      <c r="AA23" s="7">
        <f t="shared" si="7"/>
        <v>14.23988937</v>
      </c>
      <c r="AB23" s="7">
        <f t="shared" si="9"/>
        <v>0</v>
      </c>
      <c r="AD23" s="7">
        <f t="shared" si="8"/>
        <v>1.423988937E-2</v>
      </c>
    </row>
    <row r="24" spans="1:30" ht="47.25" x14ac:dyDescent="0.25">
      <c r="A24" s="14">
        <v>45566</v>
      </c>
      <c r="B24" s="14">
        <v>45657</v>
      </c>
      <c r="C24" s="15" t="s">
        <v>3284</v>
      </c>
      <c r="D24" s="16" t="s">
        <v>3284</v>
      </c>
      <c r="E24" s="7" t="s">
        <v>831</v>
      </c>
      <c r="F24" s="7" t="s">
        <v>3301</v>
      </c>
      <c r="G24" s="7" t="s">
        <v>3322</v>
      </c>
      <c r="H24" s="8" t="s">
        <v>3303</v>
      </c>
      <c r="I24" s="8" t="s">
        <v>67</v>
      </c>
      <c r="J24" s="8" t="s">
        <v>3304</v>
      </c>
      <c r="K24" s="8" t="s">
        <v>3289</v>
      </c>
      <c r="L24" s="8" t="s">
        <v>3305</v>
      </c>
      <c r="M24" s="7" t="s">
        <v>3323</v>
      </c>
      <c r="N24" s="7" t="s">
        <v>11</v>
      </c>
      <c r="O24" s="17">
        <f>'Q1'!P24</f>
        <v>30.9</v>
      </c>
      <c r="P24" s="17">
        <f>'Q1'!Q24</f>
        <v>0</v>
      </c>
      <c r="Q24" s="17">
        <f>'Q1'!R24</f>
        <v>0</v>
      </c>
      <c r="R24" s="33">
        <f>SUMIFS('Crosstab Cons'!C:C,'Crosstab Cons'!N:N,'Crosstab Cons'!$N$2,'Crosstab Cons'!V:V,'Q2'!I24)</f>
        <v>0</v>
      </c>
      <c r="S24" s="3">
        <f t="shared" si="3"/>
        <v>0</v>
      </c>
      <c r="T24" s="3">
        <f t="shared" si="4"/>
        <v>0</v>
      </c>
      <c r="U24" s="3">
        <f t="shared" si="5"/>
        <v>0</v>
      </c>
      <c r="V24" s="2" t="s">
        <v>3292</v>
      </c>
      <c r="W24" s="2" t="s">
        <v>3292</v>
      </c>
      <c r="X24" s="2" t="s">
        <v>3292</v>
      </c>
      <c r="Y24" s="4">
        <f t="shared" si="6"/>
        <v>0</v>
      </c>
      <c r="AA24" s="7">
        <f t="shared" si="7"/>
        <v>30.9</v>
      </c>
      <c r="AB24" s="7">
        <f t="shared" si="9"/>
        <v>0</v>
      </c>
      <c r="AD24" s="7">
        <f t="shared" si="8"/>
        <v>3.0899999999999997E-2</v>
      </c>
    </row>
    <row r="25" spans="1:30" ht="47.25" x14ac:dyDescent="0.25">
      <c r="A25" s="14">
        <v>45566</v>
      </c>
      <c r="B25" s="14">
        <v>45657</v>
      </c>
      <c r="C25" s="15" t="s">
        <v>3284</v>
      </c>
      <c r="D25" s="16" t="s">
        <v>3284</v>
      </c>
      <c r="E25" s="7" t="s">
        <v>831</v>
      </c>
      <c r="F25" s="7" t="s">
        <v>3301</v>
      </c>
      <c r="G25" s="7" t="s">
        <v>3322</v>
      </c>
      <c r="H25" s="8" t="s">
        <v>3303</v>
      </c>
      <c r="I25" s="8" t="s">
        <v>33</v>
      </c>
      <c r="J25" s="8" t="s">
        <v>3304</v>
      </c>
      <c r="K25" s="8" t="s">
        <v>3289</v>
      </c>
      <c r="L25" s="8" t="s">
        <v>3305</v>
      </c>
      <c r="M25" s="7" t="s">
        <v>3324</v>
      </c>
      <c r="N25" s="7" t="s">
        <v>11</v>
      </c>
      <c r="O25" s="17">
        <f>'Q1'!P25</f>
        <v>54.8</v>
      </c>
      <c r="P25" s="17">
        <f>'Q1'!Q25</f>
        <v>0</v>
      </c>
      <c r="Q25" s="17">
        <f>'Q1'!R25</f>
        <v>0</v>
      </c>
      <c r="R25" s="94">
        <f>SUMIFS('Crosstab Cons'!C:C,'Crosstab Cons'!N:N,'Crosstab Cons'!$N$2,'Crosstab Cons'!V:V,'Q2'!I25)</f>
        <v>8</v>
      </c>
      <c r="S25" s="3">
        <f t="shared" si="3"/>
        <v>438.4</v>
      </c>
      <c r="T25" s="3">
        <f t="shared" si="4"/>
        <v>0</v>
      </c>
      <c r="U25" s="3">
        <f t="shared" si="5"/>
        <v>0</v>
      </c>
      <c r="V25" s="2" t="s">
        <v>3292</v>
      </c>
      <c r="W25" s="2" t="s">
        <v>3292</v>
      </c>
      <c r="X25" s="2" t="s">
        <v>3292</v>
      </c>
      <c r="Y25" s="4">
        <f t="shared" si="6"/>
        <v>0.43839999999999996</v>
      </c>
      <c r="AA25" s="7">
        <f t="shared" si="7"/>
        <v>54.8</v>
      </c>
      <c r="AB25" s="7">
        <f t="shared" si="9"/>
        <v>0.43839999999999996</v>
      </c>
      <c r="AD25" s="7">
        <f t="shared" si="8"/>
        <v>5.4799999999999995E-2</v>
      </c>
    </row>
    <row r="26" spans="1:30" ht="47.25" x14ac:dyDescent="0.25">
      <c r="A26" s="14">
        <v>45566</v>
      </c>
      <c r="B26" s="14">
        <v>45657</v>
      </c>
      <c r="C26" s="15" t="s">
        <v>3284</v>
      </c>
      <c r="D26" s="16" t="s">
        <v>3284</v>
      </c>
      <c r="E26" s="7" t="s">
        <v>831</v>
      </c>
      <c r="F26" s="7" t="s">
        <v>3301</v>
      </c>
      <c r="G26" s="7" t="s">
        <v>3322</v>
      </c>
      <c r="H26" s="8" t="s">
        <v>3303</v>
      </c>
      <c r="I26" s="8" t="s">
        <v>65</v>
      </c>
      <c r="J26" s="8" t="s">
        <v>3304</v>
      </c>
      <c r="K26" s="8" t="s">
        <v>3289</v>
      </c>
      <c r="L26" s="8" t="s">
        <v>3305</v>
      </c>
      <c r="M26" s="7" t="s">
        <v>3325</v>
      </c>
      <c r="N26" s="7" t="s">
        <v>11</v>
      </c>
      <c r="O26" s="17">
        <f>'Q1'!P26</f>
        <v>12.77550297</v>
      </c>
      <c r="P26" s="17">
        <f>'Q1'!Q26</f>
        <v>0</v>
      </c>
      <c r="Q26" s="17">
        <f>'Q1'!R26</f>
        <v>0</v>
      </c>
      <c r="R26" s="33">
        <f>SUMIFS('Crosstab Cons'!C:C,'Crosstab Cons'!N:N,'Crosstab Cons'!$N$2,'Crosstab Cons'!V:V,'Q2'!I26)</f>
        <v>0</v>
      </c>
      <c r="S26" s="3">
        <f t="shared" si="3"/>
        <v>0</v>
      </c>
      <c r="T26" s="3">
        <f t="shared" si="4"/>
        <v>0</v>
      </c>
      <c r="U26" s="3">
        <f t="shared" si="5"/>
        <v>0</v>
      </c>
      <c r="V26" s="2" t="s">
        <v>3292</v>
      </c>
      <c r="W26" s="2" t="s">
        <v>3292</v>
      </c>
      <c r="X26" s="2" t="s">
        <v>3292</v>
      </c>
      <c r="Y26" s="4">
        <f t="shared" si="6"/>
        <v>0</v>
      </c>
      <c r="AA26" s="7">
        <f t="shared" si="7"/>
        <v>12.77550297</v>
      </c>
      <c r="AB26" s="7">
        <f t="shared" si="9"/>
        <v>0</v>
      </c>
      <c r="AD26" s="7">
        <f t="shared" si="8"/>
        <v>1.277550297E-2</v>
      </c>
    </row>
    <row r="27" spans="1:30" ht="47.25" x14ac:dyDescent="0.25">
      <c r="A27" s="14">
        <v>45566</v>
      </c>
      <c r="B27" s="14">
        <v>45657</v>
      </c>
      <c r="C27" s="15" t="s">
        <v>3284</v>
      </c>
      <c r="D27" s="16" t="s">
        <v>3284</v>
      </c>
      <c r="E27" s="7" t="s">
        <v>831</v>
      </c>
      <c r="F27" s="7" t="s">
        <v>3301</v>
      </c>
      <c r="G27" s="7" t="s">
        <v>3322</v>
      </c>
      <c r="H27" s="8" t="s">
        <v>3303</v>
      </c>
      <c r="I27" s="8" t="s">
        <v>47</v>
      </c>
      <c r="J27" s="8" t="s">
        <v>3304</v>
      </c>
      <c r="K27" s="8" t="s">
        <v>3289</v>
      </c>
      <c r="L27" s="8" t="s">
        <v>3305</v>
      </c>
      <c r="M27" s="7" t="s">
        <v>3326</v>
      </c>
      <c r="N27" s="7" t="s">
        <v>11</v>
      </c>
      <c r="O27" s="17">
        <f>'Q1'!P27</f>
        <v>15.33321042</v>
      </c>
      <c r="P27" s="17">
        <f>'Q1'!Q27</f>
        <v>0</v>
      </c>
      <c r="Q27" s="17">
        <f>'Q1'!R27</f>
        <v>0</v>
      </c>
      <c r="R27" s="33">
        <f>SUMIFS('Crosstab Cons'!C:C,'Crosstab Cons'!N:N,'Crosstab Cons'!$N$2,'Crosstab Cons'!V:V,'Q2'!I27)</f>
        <v>0</v>
      </c>
      <c r="S27" s="3">
        <f t="shared" si="3"/>
        <v>0</v>
      </c>
      <c r="T27" s="3">
        <f t="shared" si="4"/>
        <v>0</v>
      </c>
      <c r="U27" s="3">
        <f t="shared" si="5"/>
        <v>0</v>
      </c>
      <c r="V27" s="2" t="s">
        <v>3292</v>
      </c>
      <c r="W27" s="2" t="s">
        <v>3292</v>
      </c>
      <c r="X27" s="2" t="s">
        <v>3292</v>
      </c>
      <c r="Y27" s="4">
        <f t="shared" si="6"/>
        <v>0</v>
      </c>
      <c r="AA27" s="7">
        <f t="shared" si="7"/>
        <v>15.33321042</v>
      </c>
      <c r="AB27" s="7">
        <f t="shared" si="9"/>
        <v>0</v>
      </c>
      <c r="AD27" s="7">
        <f t="shared" si="8"/>
        <v>1.533321042E-2</v>
      </c>
    </row>
    <row r="28" spans="1:30" ht="47.25" x14ac:dyDescent="0.25">
      <c r="A28" s="14">
        <v>45566</v>
      </c>
      <c r="B28" s="14">
        <v>45657</v>
      </c>
      <c r="C28" s="15" t="s">
        <v>3284</v>
      </c>
      <c r="D28" s="16" t="s">
        <v>3284</v>
      </c>
      <c r="E28" s="7" t="s">
        <v>796</v>
      </c>
      <c r="F28" s="7" t="s">
        <v>3301</v>
      </c>
      <c r="G28" s="7" t="s">
        <v>3327</v>
      </c>
      <c r="H28" s="8" t="s">
        <v>3328</v>
      </c>
      <c r="I28" s="8" t="s">
        <v>90</v>
      </c>
      <c r="J28" s="8" t="s">
        <v>3304</v>
      </c>
      <c r="K28" s="8" t="s">
        <v>3329</v>
      </c>
      <c r="L28" s="8" t="s">
        <v>3330</v>
      </c>
      <c r="M28" s="7" t="s">
        <v>3331</v>
      </c>
      <c r="N28" s="7" t="s">
        <v>91</v>
      </c>
      <c r="O28" s="17">
        <f>'Q1'!P28</f>
        <v>0.193417546</v>
      </c>
      <c r="P28" s="17">
        <f>'Q1'!Q28</f>
        <v>2.2274699999999999E-5</v>
      </c>
      <c r="Q28" s="17">
        <f>'Q1'!R28</f>
        <v>8.4325540000000003E-4</v>
      </c>
      <c r="R28" s="94">
        <f>SUMIFS('Crosstab Cons'!C:C,'Crosstab Cons'!N:N,'Crosstab Cons'!$N$2,'Crosstab Cons'!V:V,'Q2'!I28)</f>
        <v>2062</v>
      </c>
      <c r="S28" s="3">
        <f t="shared" si="3"/>
        <v>398.82697985199997</v>
      </c>
      <c r="T28" s="3">
        <f t="shared" si="4"/>
        <v>4.5930431399999999E-2</v>
      </c>
      <c r="U28" s="3">
        <f t="shared" si="5"/>
        <v>1.7387926348</v>
      </c>
      <c r="V28" s="2" t="s">
        <v>3292</v>
      </c>
      <c r="W28" s="2" t="s">
        <v>3292</v>
      </c>
      <c r="X28" s="2" t="s">
        <v>3292</v>
      </c>
      <c r="Y28" s="4">
        <f t="shared" si="6"/>
        <v>0.40061170291819997</v>
      </c>
      <c r="AA28" s="7">
        <f t="shared" si="7"/>
        <v>0.19428307609999998</v>
      </c>
      <c r="AB28" s="7">
        <f t="shared" si="9"/>
        <v>0.40061170291819997</v>
      </c>
      <c r="AD28" s="7">
        <f t="shared" si="8"/>
        <v>1.9428307609999998E-4</v>
      </c>
    </row>
    <row r="29" spans="1:30" ht="47.25" x14ac:dyDescent="0.25">
      <c r="A29" s="14">
        <v>45566</v>
      </c>
      <c r="B29" s="14">
        <v>45657</v>
      </c>
      <c r="C29" s="15" t="s">
        <v>3284</v>
      </c>
      <c r="D29" s="16" t="s">
        <v>3284</v>
      </c>
      <c r="E29" s="7" t="s">
        <v>796</v>
      </c>
      <c r="F29" s="7" t="s">
        <v>3301</v>
      </c>
      <c r="G29" s="7" t="s">
        <v>3322</v>
      </c>
      <c r="H29" s="8" t="s">
        <v>3303</v>
      </c>
      <c r="I29" s="8" t="s">
        <v>93</v>
      </c>
      <c r="J29" s="8" t="s">
        <v>3304</v>
      </c>
      <c r="K29" s="8" t="s">
        <v>3289</v>
      </c>
      <c r="L29" s="8" t="s">
        <v>3332</v>
      </c>
      <c r="M29" s="7" t="s">
        <v>3333</v>
      </c>
      <c r="N29" s="7" t="s">
        <v>91</v>
      </c>
      <c r="O29" s="17">
        <f>'Q1'!P29</f>
        <v>0.17585382560000001</v>
      </c>
      <c r="P29" s="17">
        <f>'Q1'!Q29</f>
        <v>2.0251999999999999E-5</v>
      </c>
      <c r="Q29" s="17">
        <f>'Q1'!R29</f>
        <v>7.6668169999999998E-4</v>
      </c>
      <c r="R29" s="94">
        <f>SUMIFS('Crosstab Cons'!C:C,'Crosstab Cons'!N:N,'Crosstab Cons'!$N$2,'Crosstab Cons'!V:V,'Q2'!I29)</f>
        <v>202321.89965000001</v>
      </c>
      <c r="S29" s="3">
        <f t="shared" si="3"/>
        <v>35579.080056111809</v>
      </c>
      <c r="T29" s="3">
        <f t="shared" si="4"/>
        <v>4.0974231117117998</v>
      </c>
      <c r="U29" s="3">
        <f t="shared" si="5"/>
        <v>155.1164979708914</v>
      </c>
      <c r="V29" s="2" t="s">
        <v>3292</v>
      </c>
      <c r="W29" s="2" t="s">
        <v>3292</v>
      </c>
      <c r="X29" s="2" t="s">
        <v>3292</v>
      </c>
      <c r="Y29" s="4">
        <f t="shared" si="6"/>
        <v>35.738293977194417</v>
      </c>
      <c r="AA29" s="7">
        <f t="shared" si="7"/>
        <v>0.17664075930000001</v>
      </c>
      <c r="AB29" s="7">
        <f t="shared" si="9"/>
        <v>35.738293977194409</v>
      </c>
      <c r="AD29" s="7">
        <f t="shared" si="8"/>
        <v>1.7664075930000001E-4</v>
      </c>
    </row>
    <row r="30" spans="1:30" ht="47.25" x14ac:dyDescent="0.25">
      <c r="A30" s="14">
        <v>45566</v>
      </c>
      <c r="B30" s="14">
        <v>45657</v>
      </c>
      <c r="C30" s="15" t="s">
        <v>3284</v>
      </c>
      <c r="D30" s="16" t="s">
        <v>3284</v>
      </c>
      <c r="E30" s="7" t="s">
        <v>796</v>
      </c>
      <c r="F30" s="7" t="s">
        <v>3301</v>
      </c>
      <c r="G30" s="7" t="s">
        <v>3322</v>
      </c>
      <c r="H30" s="8" t="s">
        <v>3303</v>
      </c>
      <c r="I30" s="8" t="s">
        <v>95</v>
      </c>
      <c r="J30" s="8" t="s">
        <v>3304</v>
      </c>
      <c r="K30" s="8" t="s">
        <v>3289</v>
      </c>
      <c r="L30" s="8" t="s">
        <v>3332</v>
      </c>
      <c r="M30" s="7" t="s">
        <v>3334</v>
      </c>
      <c r="N30" s="7" t="s">
        <v>91</v>
      </c>
      <c r="O30" s="17">
        <f>'Q1'!P30</f>
        <v>0.2022103623</v>
      </c>
      <c r="P30" s="17">
        <f>'Q1'!Q30</f>
        <v>2.32873E-5</v>
      </c>
      <c r="Q30" s="17">
        <f>'Q1'!R30</f>
        <v>8.8159000000000002E-4</v>
      </c>
      <c r="R30" s="94">
        <f>SUMIFS('Crosstab Cons'!C:C,'Crosstab Cons'!N:N,'Crosstab Cons'!$N$2,'Crosstab Cons'!V:V,'Q2'!I30)</f>
        <v>103290.9166</v>
      </c>
      <c r="S30" s="3">
        <f t="shared" si="3"/>
        <v>20886.493667985083</v>
      </c>
      <c r="T30" s="3">
        <f t="shared" si="4"/>
        <v>2.40536656213918</v>
      </c>
      <c r="U30" s="3">
        <f t="shared" si="5"/>
        <v>91.060239165393995</v>
      </c>
      <c r="V30" s="2" t="s">
        <v>3292</v>
      </c>
      <c r="W30" s="2" t="s">
        <v>3292</v>
      </c>
      <c r="X30" s="2" t="s">
        <v>3292</v>
      </c>
      <c r="Y30" s="4">
        <f t="shared" si="6"/>
        <v>20.97995927371262</v>
      </c>
      <c r="AA30" s="7">
        <f t="shared" si="7"/>
        <v>0.2031152396</v>
      </c>
      <c r="AB30" s="7">
        <f t="shared" si="9"/>
        <v>20.979959273712616</v>
      </c>
      <c r="AD30" s="7">
        <f t="shared" si="8"/>
        <v>2.0311523959999999E-4</v>
      </c>
    </row>
    <row r="31" spans="1:30" ht="47.25" x14ac:dyDescent="0.25">
      <c r="A31" s="14">
        <v>45566</v>
      </c>
      <c r="B31" s="14">
        <v>45657</v>
      </c>
      <c r="C31" s="15" t="s">
        <v>3284</v>
      </c>
      <c r="D31" s="16" t="s">
        <v>3284</v>
      </c>
      <c r="E31" s="7" t="s">
        <v>796</v>
      </c>
      <c r="F31" s="7" t="s">
        <v>3301</v>
      </c>
      <c r="G31" s="7" t="s">
        <v>3322</v>
      </c>
      <c r="H31" s="8" t="s">
        <v>3303</v>
      </c>
      <c r="I31" s="8" t="s">
        <v>97</v>
      </c>
      <c r="J31" s="8" t="s">
        <v>3304</v>
      </c>
      <c r="K31" s="8" t="s">
        <v>3289</v>
      </c>
      <c r="L31" s="8" t="s">
        <v>3332</v>
      </c>
      <c r="M31" s="7" t="s">
        <v>3335</v>
      </c>
      <c r="N31" s="7" t="s">
        <v>91</v>
      </c>
      <c r="O31" s="17">
        <f>'Q1'!P31</f>
        <v>0.57891230770000002</v>
      </c>
      <c r="P31" s="17">
        <f>'Q1'!Q31</f>
        <v>2.8841628999999999E-3</v>
      </c>
      <c r="Q31" s="17">
        <f>'Q1'!R31</f>
        <v>9.0416290000000007E-3</v>
      </c>
      <c r="R31" s="94">
        <f>SUMIFS('Crosstab Cons'!C:C,'Crosstab Cons'!N:N,'Crosstab Cons'!$N$2,'Crosstab Cons'!V:V,'Q2'!I31)</f>
        <v>1081.4791600000001</v>
      </c>
      <c r="S31" s="3">
        <f t="shared" si="3"/>
        <v>626.08159624505765</v>
      </c>
      <c r="T31" s="3">
        <f t="shared" si="4"/>
        <v>3.1191620703951641</v>
      </c>
      <c r="U31" s="3">
        <f t="shared" si="5"/>
        <v>9.7783333359516416</v>
      </c>
      <c r="V31" s="2" t="s">
        <v>3292</v>
      </c>
      <c r="W31" s="2" t="s">
        <v>3292</v>
      </c>
      <c r="X31" s="2" t="s">
        <v>3292</v>
      </c>
      <c r="Y31" s="4">
        <f t="shared" si="6"/>
        <v>0.63897909165140443</v>
      </c>
      <c r="AA31" s="7">
        <f t="shared" si="7"/>
        <v>0.59083809960000011</v>
      </c>
      <c r="AB31" s="7">
        <f t="shared" si="9"/>
        <v>0.63897909165140443</v>
      </c>
      <c r="AD31" s="7">
        <f t="shared" si="8"/>
        <v>5.9083809960000012E-4</v>
      </c>
    </row>
    <row r="32" spans="1:30" ht="47.25" x14ac:dyDescent="0.25">
      <c r="A32" s="14">
        <v>45566</v>
      </c>
      <c r="B32" s="14">
        <v>45657</v>
      </c>
      <c r="C32" s="15" t="s">
        <v>3284</v>
      </c>
      <c r="D32" s="16" t="s">
        <v>3284</v>
      </c>
      <c r="E32" s="7" t="s">
        <v>796</v>
      </c>
      <c r="F32" s="7" t="s">
        <v>3301</v>
      </c>
      <c r="G32" s="7" t="s">
        <v>3322</v>
      </c>
      <c r="H32" s="8" t="s">
        <v>3303</v>
      </c>
      <c r="I32" s="8" t="s">
        <v>103</v>
      </c>
      <c r="J32" s="8" t="s">
        <v>3304</v>
      </c>
      <c r="K32" s="8" t="s">
        <v>3289</v>
      </c>
      <c r="L32" s="8" t="s">
        <v>3332</v>
      </c>
      <c r="M32" s="7" t="s">
        <v>3336</v>
      </c>
      <c r="N32" s="7" t="s">
        <v>91</v>
      </c>
      <c r="O32" s="17">
        <f>'Q1'!P32</f>
        <v>0.42668</v>
      </c>
      <c r="P32" s="17">
        <f>'Q1'!Q32</f>
        <v>2.2399999999999999E-5</v>
      </c>
      <c r="Q32" s="17">
        <f>'Q1'!R32</f>
        <v>1.8852349E-3</v>
      </c>
      <c r="R32" s="94">
        <f>SUMIFS('Crosstab Cons'!C:C,'Crosstab Cons'!N:N,'Crosstab Cons'!$N$2,'Crosstab Cons'!V:V,'Q2'!I32)</f>
        <v>14466.39322</v>
      </c>
      <c r="S32" s="3">
        <f t="shared" si="3"/>
        <v>6172.5206591096003</v>
      </c>
      <c r="T32" s="3">
        <f t="shared" si="4"/>
        <v>0.32404720812799997</v>
      </c>
      <c r="U32" s="3">
        <f t="shared" si="5"/>
        <v>27.272549375467378</v>
      </c>
      <c r="V32" s="2" t="s">
        <v>3292</v>
      </c>
      <c r="W32" s="2" t="s">
        <v>3292</v>
      </c>
      <c r="X32" s="2" t="s">
        <v>3292</v>
      </c>
      <c r="Y32" s="4">
        <f t="shared" si="6"/>
        <v>6.2001172556931952</v>
      </c>
      <c r="AA32" s="7">
        <f t="shared" si="7"/>
        <v>0.42858763489999996</v>
      </c>
      <c r="AB32" s="7">
        <f t="shared" si="9"/>
        <v>6.2001172556931952</v>
      </c>
      <c r="AD32" s="7">
        <f t="shared" si="8"/>
        <v>4.2858763489999995E-4</v>
      </c>
    </row>
    <row r="33" spans="1:30" ht="47.25" x14ac:dyDescent="0.25">
      <c r="A33" s="14">
        <v>45566</v>
      </c>
      <c r="B33" s="14">
        <v>45657</v>
      </c>
      <c r="C33" s="15" t="s">
        <v>3284</v>
      </c>
      <c r="D33" s="16" t="s">
        <v>3284</v>
      </c>
      <c r="E33" s="7" t="s">
        <v>796</v>
      </c>
      <c r="F33" s="7" t="s">
        <v>3301</v>
      </c>
      <c r="G33" s="7" t="s">
        <v>3322</v>
      </c>
      <c r="H33" s="8" t="s">
        <v>3303</v>
      </c>
      <c r="I33" s="8" t="s">
        <v>105</v>
      </c>
      <c r="J33" s="8" t="s">
        <v>3304</v>
      </c>
      <c r="K33" s="8" t="s">
        <v>3289</v>
      </c>
      <c r="L33" s="8" t="s">
        <v>3332</v>
      </c>
      <c r="M33" s="7" t="s">
        <v>3337</v>
      </c>
      <c r="N33" s="7" t="s">
        <v>91</v>
      </c>
      <c r="O33" s="17">
        <f>'Q1'!P33</f>
        <v>0.14713000000000001</v>
      </c>
      <c r="P33" s="17">
        <f>'Q1'!Q33</f>
        <v>1.1199999999999999E-5</v>
      </c>
      <c r="Q33" s="17">
        <f>'Q1'!R33</f>
        <v>6.4916110000000002E-4</v>
      </c>
      <c r="R33" s="94">
        <f>SUMIFS('Crosstab Cons'!C:C,'Crosstab Cons'!N:N,'Crosstab Cons'!$N$2,'Crosstab Cons'!V:V,'Q2'!I33)</f>
        <v>223899.98399000001</v>
      </c>
      <c r="S33" s="3">
        <f t="shared" si="3"/>
        <v>32942.404644448703</v>
      </c>
      <c r="T33" s="3">
        <f t="shared" si="4"/>
        <v>2.5076798206879998</v>
      </c>
      <c r="U33" s="3">
        <f t="shared" si="5"/>
        <v>145.3471598969308</v>
      </c>
      <c r="V33" s="2" t="s">
        <v>3292</v>
      </c>
      <c r="W33" s="2" t="s">
        <v>3292</v>
      </c>
      <c r="X33" s="2" t="s">
        <v>3292</v>
      </c>
      <c r="Y33" s="4">
        <f t="shared" si="6"/>
        <v>33.090259484166324</v>
      </c>
      <c r="AA33" s="7">
        <f t="shared" si="7"/>
        <v>0.14779036109999999</v>
      </c>
      <c r="AB33" s="7">
        <f t="shared" si="9"/>
        <v>33.090259484166317</v>
      </c>
      <c r="AD33" s="7">
        <f t="shared" si="8"/>
        <v>1.4779036109999999E-4</v>
      </c>
    </row>
    <row r="34" spans="1:30" ht="47.25" x14ac:dyDescent="0.25">
      <c r="A34" s="14">
        <v>45566</v>
      </c>
      <c r="B34" s="14">
        <v>45657</v>
      </c>
      <c r="C34" s="15" t="s">
        <v>3284</v>
      </c>
      <c r="D34" s="16" t="s">
        <v>3284</v>
      </c>
      <c r="E34" s="7" t="s">
        <v>796</v>
      </c>
      <c r="F34" s="7" t="s">
        <v>3301</v>
      </c>
      <c r="G34" s="7" t="s">
        <v>3322</v>
      </c>
      <c r="H34" s="8" t="s">
        <v>3303</v>
      </c>
      <c r="I34" s="8" t="s">
        <v>109</v>
      </c>
      <c r="J34" s="8" t="s">
        <v>3304</v>
      </c>
      <c r="K34" s="8" t="s">
        <v>3289</v>
      </c>
      <c r="L34" s="8" t="s">
        <v>3332</v>
      </c>
      <c r="M34" s="7" t="s">
        <v>3338</v>
      </c>
      <c r="N34" s="7" t="s">
        <v>91</v>
      </c>
      <c r="O34" s="17">
        <f>'Q1'!P34</f>
        <v>0.23541000000000001</v>
      </c>
      <c r="P34" s="17">
        <f>'Q1'!Q34</f>
        <v>1.1199999999999999E-5</v>
      </c>
      <c r="Q34" s="17">
        <f>'Q1'!R34</f>
        <v>1.0404361999999999E-3</v>
      </c>
      <c r="R34" s="33">
        <f>SUMIFS('Crosstab Cons'!C:C,'Crosstab Cons'!N:N,'Crosstab Cons'!$N$2,'Crosstab Cons'!V:V,'Q2'!I34)</f>
        <v>0</v>
      </c>
      <c r="S34" s="3">
        <f t="shared" si="3"/>
        <v>0</v>
      </c>
      <c r="T34" s="3">
        <f t="shared" si="4"/>
        <v>0</v>
      </c>
      <c r="U34" s="3">
        <f t="shared" si="5"/>
        <v>0</v>
      </c>
      <c r="V34" s="2" t="s">
        <v>3292</v>
      </c>
      <c r="W34" s="2" t="s">
        <v>3292</v>
      </c>
      <c r="X34" s="2" t="s">
        <v>3292</v>
      </c>
      <c r="Y34" s="4">
        <f t="shared" si="6"/>
        <v>0</v>
      </c>
      <c r="AA34" s="7">
        <f t="shared" si="7"/>
        <v>0.23646163619999999</v>
      </c>
      <c r="AB34" s="7">
        <f t="shared" si="9"/>
        <v>0</v>
      </c>
      <c r="AD34" s="7">
        <f t="shared" si="8"/>
        <v>2.364616362E-4</v>
      </c>
    </row>
    <row r="35" spans="1:30" ht="47.25" x14ac:dyDescent="0.25">
      <c r="A35" s="14">
        <v>45566</v>
      </c>
      <c r="B35" s="14">
        <v>45657</v>
      </c>
      <c r="C35" s="15" t="s">
        <v>3284</v>
      </c>
      <c r="D35" s="16" t="s">
        <v>3284</v>
      </c>
      <c r="E35" s="7" t="s">
        <v>796</v>
      </c>
      <c r="F35" s="7" t="s">
        <v>3301</v>
      </c>
      <c r="G35" s="7" t="s">
        <v>3322</v>
      </c>
      <c r="H35" s="8" t="s">
        <v>3303</v>
      </c>
      <c r="I35" s="8" t="s">
        <v>113</v>
      </c>
      <c r="J35" s="8" t="s">
        <v>3304</v>
      </c>
      <c r="K35" s="8" t="s">
        <v>3289</v>
      </c>
      <c r="L35" s="8" t="s">
        <v>3332</v>
      </c>
      <c r="M35" s="7" t="s">
        <v>3339</v>
      </c>
      <c r="N35" s="7" t="s">
        <v>91</v>
      </c>
      <c r="O35" s="17">
        <f>'Q1'!P35</f>
        <v>0.22539000000000001</v>
      </c>
      <c r="P35" s="17">
        <f>'Q1'!Q35</f>
        <v>1.1199999999999999E-5</v>
      </c>
      <c r="Q35" s="17">
        <f>'Q1'!R35</f>
        <v>9.9597319999999989E-4</v>
      </c>
      <c r="R35" s="94">
        <f>SUMIFS('Crosstab Cons'!C:C,'Crosstab Cons'!N:N,'Crosstab Cons'!$N$2,'Crosstab Cons'!V:V,'Q2'!I35)</f>
        <v>4757.2208600000004</v>
      </c>
      <c r="S35" s="3">
        <f t="shared" si="3"/>
        <v>1072.2300096354002</v>
      </c>
      <c r="T35" s="3">
        <f t="shared" si="4"/>
        <v>5.3280873632E-2</v>
      </c>
      <c r="U35" s="3">
        <f t="shared" si="5"/>
        <v>4.7380644830409517</v>
      </c>
      <c r="V35" s="2" t="s">
        <v>3292</v>
      </c>
      <c r="W35" s="2" t="s">
        <v>3292</v>
      </c>
      <c r="X35" s="2" t="s">
        <v>3292</v>
      </c>
      <c r="Y35" s="4">
        <f t="shared" si="6"/>
        <v>1.0770213549920731</v>
      </c>
      <c r="AA35" s="7">
        <f t="shared" si="7"/>
        <v>0.2263971732</v>
      </c>
      <c r="AB35" s="7">
        <f t="shared" si="9"/>
        <v>1.0770213549920729</v>
      </c>
      <c r="AD35" s="7">
        <f t="shared" si="8"/>
        <v>2.263971732E-4</v>
      </c>
    </row>
    <row r="36" spans="1:30" ht="47.25" x14ac:dyDescent="0.25">
      <c r="A36" s="14">
        <v>45566</v>
      </c>
      <c r="B36" s="14">
        <v>45657</v>
      </c>
      <c r="C36" s="15" t="s">
        <v>3284</v>
      </c>
      <c r="D36" s="16" t="s">
        <v>3284</v>
      </c>
      <c r="E36" s="7" t="s">
        <v>796</v>
      </c>
      <c r="F36" s="7" t="s">
        <v>3301</v>
      </c>
      <c r="G36" s="7" t="s">
        <v>3322</v>
      </c>
      <c r="H36" s="8" t="s">
        <v>3303</v>
      </c>
      <c r="I36" s="8" t="s">
        <v>115</v>
      </c>
      <c r="J36" s="8" t="s">
        <v>3304</v>
      </c>
      <c r="K36" s="8" t="s">
        <v>3289</v>
      </c>
      <c r="L36" s="8" t="s">
        <v>3332</v>
      </c>
      <c r="M36" s="7" t="s">
        <v>3340</v>
      </c>
      <c r="N36" s="7" t="s">
        <v>91</v>
      </c>
      <c r="O36" s="17">
        <f>'Q1'!P36</f>
        <v>0.15026</v>
      </c>
      <c r="P36" s="17">
        <f>'Q1'!Q36</f>
        <v>1.1199999999999999E-5</v>
      </c>
      <c r="Q36" s="17">
        <f>'Q1'!R36</f>
        <v>6.6694629999999996E-4</v>
      </c>
      <c r="R36" s="94">
        <f>SUMIFS('Crosstab Cons'!C:C,'Crosstab Cons'!N:N,'Crosstab Cons'!$N$2,'Crosstab Cons'!V:V,'Q2'!I36)</f>
        <v>69259.72838</v>
      </c>
      <c r="S36" s="3">
        <f t="shared" si="3"/>
        <v>10406.9667863788</v>
      </c>
      <c r="T36" s="3">
        <f t="shared" si="4"/>
        <v>0.77570895785600003</v>
      </c>
      <c r="U36" s="3">
        <f t="shared" si="5"/>
        <v>46.192519582045989</v>
      </c>
      <c r="V36" s="2" t="s">
        <v>3292</v>
      </c>
      <c r="W36" s="2" t="s">
        <v>3292</v>
      </c>
      <c r="X36" s="2" t="s">
        <v>3292</v>
      </c>
      <c r="Y36" s="4">
        <f t="shared" si="6"/>
        <v>10.4539350149187</v>
      </c>
      <c r="AA36" s="7">
        <f t="shared" si="7"/>
        <v>0.15093814629999999</v>
      </c>
      <c r="AB36" s="7">
        <f t="shared" si="9"/>
        <v>10.4539350149187</v>
      </c>
      <c r="AD36" s="7">
        <f t="shared" si="8"/>
        <v>1.5093814629999998E-4</v>
      </c>
    </row>
    <row r="37" spans="1:30" ht="63" x14ac:dyDescent="0.25">
      <c r="A37" s="14">
        <v>45566</v>
      </c>
      <c r="B37" s="14">
        <v>45657</v>
      </c>
      <c r="C37" s="15" t="s">
        <v>3284</v>
      </c>
      <c r="D37" s="16" t="s">
        <v>3284</v>
      </c>
      <c r="E37" s="7" t="s">
        <v>815</v>
      </c>
      <c r="F37" s="7" t="s">
        <v>3301</v>
      </c>
      <c r="G37" s="7" t="s">
        <v>3341</v>
      </c>
      <c r="H37" s="8" t="s">
        <v>3303</v>
      </c>
      <c r="I37" s="8" t="s">
        <v>186</v>
      </c>
      <c r="J37" s="8" t="s">
        <v>3304</v>
      </c>
      <c r="K37" s="8" t="s">
        <v>3342</v>
      </c>
      <c r="L37" s="8" t="s">
        <v>3343</v>
      </c>
      <c r="M37" s="7" t="s">
        <v>186</v>
      </c>
      <c r="N37" s="7" t="s">
        <v>170</v>
      </c>
      <c r="O37" s="17">
        <f>'Q1'!P37</f>
        <v>0.3137383869</v>
      </c>
      <c r="P37" s="17">
        <f>'Q1'!Q37</f>
        <v>4.1714509999999996E-3</v>
      </c>
      <c r="Q37" s="17">
        <f>'Q1'!R37</f>
        <v>9.5708615999999993E-3</v>
      </c>
      <c r="R37" s="33">
        <f>SUMIFS('Crosstab Cons'!C:C,'Crosstab Cons'!N:N,'Crosstab Cons'!$N$2,'Crosstab Cons'!V:V,'Q2'!I37)</f>
        <v>0</v>
      </c>
      <c r="S37" s="3">
        <f t="shared" si="3"/>
        <v>0</v>
      </c>
      <c r="T37" s="3">
        <f t="shared" si="4"/>
        <v>0</v>
      </c>
      <c r="U37" s="3">
        <f t="shared" si="5"/>
        <v>0</v>
      </c>
      <c r="V37" s="2" t="s">
        <v>3292</v>
      </c>
      <c r="W37" s="2" t="s">
        <v>3292</v>
      </c>
      <c r="X37" s="2" t="s">
        <v>3292</v>
      </c>
      <c r="Y37" s="4">
        <f t="shared" si="6"/>
        <v>0</v>
      </c>
      <c r="AA37" s="7">
        <f t="shared" si="7"/>
        <v>0.32748069949999997</v>
      </c>
      <c r="AB37" s="7">
        <f t="shared" si="9"/>
        <v>0</v>
      </c>
      <c r="AD37" s="7">
        <f t="shared" si="8"/>
        <v>3.2748069949999997E-4</v>
      </c>
    </row>
    <row r="38" spans="1:30" ht="63" x14ac:dyDescent="0.25">
      <c r="A38" s="14">
        <v>45566</v>
      </c>
      <c r="B38" s="14">
        <v>45657</v>
      </c>
      <c r="C38" s="15" t="s">
        <v>3284</v>
      </c>
      <c r="D38" s="16" t="s">
        <v>3284</v>
      </c>
      <c r="E38" s="7" t="s">
        <v>815</v>
      </c>
      <c r="F38" s="7" t="s">
        <v>3301</v>
      </c>
      <c r="G38" s="7" t="s">
        <v>3341</v>
      </c>
      <c r="H38" s="8" t="s">
        <v>3303</v>
      </c>
      <c r="I38" s="8" t="s">
        <v>172</v>
      </c>
      <c r="J38" s="8" t="s">
        <v>3304</v>
      </c>
      <c r="K38" s="8" t="s">
        <v>3342</v>
      </c>
      <c r="L38" s="8" t="s">
        <v>3343</v>
      </c>
      <c r="M38" s="7" t="s">
        <v>172</v>
      </c>
      <c r="N38" s="7" t="s">
        <v>170</v>
      </c>
      <c r="O38" s="17">
        <f>'Q1'!P38</f>
        <v>0.30088263990000003</v>
      </c>
      <c r="P38" s="17">
        <f>'Q1'!Q38</f>
        <v>4.5103720000000001E-4</v>
      </c>
      <c r="Q38" s="17">
        <f>'Q1'!R38</f>
        <v>4.2687454000000001E-3</v>
      </c>
      <c r="R38" s="33">
        <f>SUMIFS('Crosstab Cons'!C:C,'Crosstab Cons'!N:N,'Crosstab Cons'!$N$2,'Crosstab Cons'!V:V,'Q2'!I38)</f>
        <v>0</v>
      </c>
      <c r="S38" s="3">
        <f t="shared" si="3"/>
        <v>0</v>
      </c>
      <c r="T38" s="3">
        <f t="shared" si="4"/>
        <v>0</v>
      </c>
      <c r="U38" s="3">
        <f t="shared" si="5"/>
        <v>0</v>
      </c>
      <c r="V38" s="2" t="s">
        <v>3292</v>
      </c>
      <c r="W38" s="2" t="s">
        <v>3292</v>
      </c>
      <c r="X38" s="2" t="s">
        <v>3292</v>
      </c>
      <c r="Y38" s="4">
        <f t="shared" si="6"/>
        <v>0</v>
      </c>
      <c r="AA38" s="7">
        <f t="shared" si="7"/>
        <v>0.30560242250000003</v>
      </c>
      <c r="AB38" s="7">
        <f t="shared" si="9"/>
        <v>0</v>
      </c>
      <c r="AD38" s="7">
        <f t="shared" si="8"/>
        <v>3.0560242250000003E-4</v>
      </c>
    </row>
    <row r="39" spans="1:30" ht="63" x14ac:dyDescent="0.25">
      <c r="A39" s="14">
        <v>45566</v>
      </c>
      <c r="B39" s="14">
        <v>45657</v>
      </c>
      <c r="C39" s="15" t="s">
        <v>3284</v>
      </c>
      <c r="D39" s="16" t="s">
        <v>3284</v>
      </c>
      <c r="E39" s="7" t="s">
        <v>815</v>
      </c>
      <c r="F39" s="7" t="s">
        <v>3301</v>
      </c>
      <c r="G39" s="7" t="s">
        <v>3341</v>
      </c>
      <c r="H39" s="8" t="s">
        <v>3303</v>
      </c>
      <c r="I39" s="8" t="s">
        <v>188</v>
      </c>
      <c r="J39" s="8" t="s">
        <v>3304</v>
      </c>
      <c r="K39" s="8" t="s">
        <v>3342</v>
      </c>
      <c r="L39" s="8" t="s">
        <v>3343</v>
      </c>
      <c r="M39" s="7" t="s">
        <v>188</v>
      </c>
      <c r="N39" s="7" t="s">
        <v>170</v>
      </c>
      <c r="O39" s="17">
        <f>'Q1'!P39</f>
        <v>0.2627631808</v>
      </c>
      <c r="P39" s="17">
        <f>'Q1'!Q39</f>
        <v>3.4936870000000001E-3</v>
      </c>
      <c r="Q39" s="17">
        <f>'Q1'!R39</f>
        <v>8.0158186999999999E-3</v>
      </c>
      <c r="R39" s="33">
        <f>SUMIFS('Crosstab Cons'!C:C,'Crosstab Cons'!N:N,'Crosstab Cons'!$N$2,'Crosstab Cons'!V:V,'Q2'!I39)</f>
        <v>0</v>
      </c>
      <c r="S39" s="3">
        <f t="shared" si="3"/>
        <v>0</v>
      </c>
      <c r="T39" s="3">
        <f t="shared" si="4"/>
        <v>0</v>
      </c>
      <c r="U39" s="3">
        <f t="shared" si="5"/>
        <v>0</v>
      </c>
      <c r="V39" s="2" t="s">
        <v>3292</v>
      </c>
      <c r="W39" s="2" t="s">
        <v>3292</v>
      </c>
      <c r="X39" s="2" t="s">
        <v>3292</v>
      </c>
      <c r="Y39" s="4">
        <f t="shared" si="6"/>
        <v>0</v>
      </c>
      <c r="AA39" s="7">
        <f t="shared" si="7"/>
        <v>0.27427268650000003</v>
      </c>
      <c r="AB39" s="7">
        <f t="shared" si="9"/>
        <v>0</v>
      </c>
      <c r="AD39" s="7">
        <f t="shared" si="8"/>
        <v>2.7427268650000001E-4</v>
      </c>
    </row>
    <row r="40" spans="1:30" ht="63" x14ac:dyDescent="0.25">
      <c r="A40" s="14">
        <v>45566</v>
      </c>
      <c r="B40" s="14">
        <v>45657</v>
      </c>
      <c r="C40" s="15" t="s">
        <v>3284</v>
      </c>
      <c r="D40" s="16" t="s">
        <v>3284</v>
      </c>
      <c r="E40" s="7" t="s">
        <v>815</v>
      </c>
      <c r="F40" s="7" t="s">
        <v>3301</v>
      </c>
      <c r="G40" s="7" t="s">
        <v>3341</v>
      </c>
      <c r="H40" s="8" t="s">
        <v>3303</v>
      </c>
      <c r="I40" s="8" t="s">
        <v>190</v>
      </c>
      <c r="J40" s="8" t="s">
        <v>3304</v>
      </c>
      <c r="K40" s="8" t="s">
        <v>3342</v>
      </c>
      <c r="L40" s="8" t="s">
        <v>3343</v>
      </c>
      <c r="M40" s="7" t="s">
        <v>190</v>
      </c>
      <c r="N40" s="7" t="s">
        <v>170</v>
      </c>
      <c r="O40" s="17">
        <f>'Q1'!P40</f>
        <v>0.27795311439999998</v>
      </c>
      <c r="P40" s="17">
        <f>'Q1'!Q40</f>
        <v>3.6956517000000001E-3</v>
      </c>
      <c r="Q40" s="17">
        <f>'Q1'!R40</f>
        <v>8.4792007999999995E-3</v>
      </c>
      <c r="R40" s="33">
        <f>SUMIFS('Crosstab Cons'!C:C,'Crosstab Cons'!N:N,'Crosstab Cons'!$N$2,'Crosstab Cons'!V:V,'Q2'!I40)</f>
        <v>0</v>
      </c>
      <c r="S40" s="3">
        <f t="shared" si="3"/>
        <v>0</v>
      </c>
      <c r="T40" s="3">
        <f t="shared" si="4"/>
        <v>0</v>
      </c>
      <c r="U40" s="3">
        <f t="shared" si="5"/>
        <v>0</v>
      </c>
      <c r="V40" s="2" t="s">
        <v>3292</v>
      </c>
      <c r="W40" s="2" t="s">
        <v>3292</v>
      </c>
      <c r="X40" s="2" t="s">
        <v>3292</v>
      </c>
      <c r="Y40" s="4">
        <f t="shared" si="6"/>
        <v>0</v>
      </c>
      <c r="AA40" s="7">
        <f t="shared" si="7"/>
        <v>0.29012796689999998</v>
      </c>
      <c r="AB40" s="7">
        <f t="shared" si="9"/>
        <v>0</v>
      </c>
      <c r="AD40" s="7">
        <f t="shared" si="8"/>
        <v>2.901279669E-4</v>
      </c>
    </row>
    <row r="41" spans="1:30" ht="63" x14ac:dyDescent="0.25">
      <c r="A41" s="14">
        <v>45566</v>
      </c>
      <c r="B41" s="14">
        <v>45657</v>
      </c>
      <c r="C41" s="15" t="s">
        <v>3284</v>
      </c>
      <c r="D41" s="16" t="s">
        <v>3284</v>
      </c>
      <c r="E41" s="7" t="s">
        <v>815</v>
      </c>
      <c r="F41" s="7" t="s">
        <v>3301</v>
      </c>
      <c r="G41" s="7" t="s">
        <v>3341</v>
      </c>
      <c r="H41" s="8" t="s">
        <v>3303</v>
      </c>
      <c r="I41" s="8" t="s">
        <v>176</v>
      </c>
      <c r="J41" s="8" t="s">
        <v>3304</v>
      </c>
      <c r="K41" s="8" t="s">
        <v>3342</v>
      </c>
      <c r="L41" s="8" t="s">
        <v>3343</v>
      </c>
      <c r="M41" s="7" t="s">
        <v>176</v>
      </c>
      <c r="N41" s="7" t="s">
        <v>170</v>
      </c>
      <c r="O41" s="17">
        <f>'Q1'!P41</f>
        <v>0.26656370509999999</v>
      </c>
      <c r="P41" s="17">
        <f>'Q1'!Q41</f>
        <v>3.9959149999999998E-4</v>
      </c>
      <c r="Q41" s="17">
        <f>'Q1'!R41</f>
        <v>3.7818486000000002E-3</v>
      </c>
      <c r="R41" s="94">
        <f>SUMIFS('Crosstab Cons'!C:C,'Crosstab Cons'!N:N,'Crosstab Cons'!$N$2,'Crosstab Cons'!V:V,'Q2'!I41)</f>
        <v>61</v>
      </c>
      <c r="S41" s="3">
        <f t="shared" si="3"/>
        <v>16.2603860111</v>
      </c>
      <c r="T41" s="3">
        <f t="shared" si="4"/>
        <v>2.43750815E-2</v>
      </c>
      <c r="U41" s="3">
        <f t="shared" si="5"/>
        <v>0.23069276460000002</v>
      </c>
      <c r="V41" s="2" t="s">
        <v>3292</v>
      </c>
      <c r="W41" s="2" t="s">
        <v>3292</v>
      </c>
      <c r="X41" s="2" t="s">
        <v>3292</v>
      </c>
      <c r="Y41" s="4">
        <f t="shared" si="6"/>
        <v>1.6515453857200001E-2</v>
      </c>
      <c r="AA41" s="7">
        <f t="shared" si="7"/>
        <v>0.27074514520000004</v>
      </c>
      <c r="AB41" s="7">
        <f t="shared" si="9"/>
        <v>1.6515453857200001E-2</v>
      </c>
      <c r="AD41" s="7">
        <f t="shared" si="8"/>
        <v>2.7074514520000005E-4</v>
      </c>
    </row>
    <row r="42" spans="1:30" ht="47.25" x14ac:dyDescent="0.25">
      <c r="A42" s="14">
        <v>45566</v>
      </c>
      <c r="B42" s="14">
        <v>45657</v>
      </c>
      <c r="C42" s="15" t="s">
        <v>3284</v>
      </c>
      <c r="D42" s="16" t="s">
        <v>3284</v>
      </c>
      <c r="E42" s="7" t="s">
        <v>815</v>
      </c>
      <c r="F42" s="7" t="s">
        <v>3301</v>
      </c>
      <c r="G42" s="7" t="s">
        <v>3341</v>
      </c>
      <c r="H42" s="8" t="s">
        <v>3303</v>
      </c>
      <c r="I42" s="8" t="s">
        <v>174</v>
      </c>
      <c r="J42" s="8" t="s">
        <v>3304</v>
      </c>
      <c r="K42" s="8" t="s">
        <v>3342</v>
      </c>
      <c r="L42" s="8" t="s">
        <v>3343</v>
      </c>
      <c r="M42" s="7" t="s">
        <v>174</v>
      </c>
      <c r="N42" s="7" t="s">
        <v>170</v>
      </c>
      <c r="O42" s="17">
        <f>'Q1'!P42</f>
        <v>0.26991835600000003</v>
      </c>
      <c r="P42" s="17">
        <f>'Q1'!Q42</f>
        <v>4.0462030000000001E-4</v>
      </c>
      <c r="Q42" s="17">
        <f>'Q1'!R42</f>
        <v>3.8294423999999999E-3</v>
      </c>
      <c r="R42" s="94">
        <f>SUMIFS('Crosstab Cons'!C:C,'Crosstab Cons'!N:N,'Crosstab Cons'!$N$2,'Crosstab Cons'!V:V,'Q2'!I42)</f>
        <v>20</v>
      </c>
      <c r="S42" s="3">
        <f t="shared" si="3"/>
        <v>5.3983671200000005</v>
      </c>
      <c r="T42" s="3">
        <f t="shared" si="4"/>
        <v>8.0924059999999999E-3</v>
      </c>
      <c r="U42" s="3">
        <f t="shared" si="5"/>
        <v>7.6588848000000001E-2</v>
      </c>
      <c r="V42" s="2" t="s">
        <v>3292</v>
      </c>
      <c r="W42" s="2" t="s">
        <v>3292</v>
      </c>
      <c r="X42" s="2" t="s">
        <v>3292</v>
      </c>
      <c r="Y42" s="4">
        <f t="shared" si="6"/>
        <v>5.483048374000001E-3</v>
      </c>
      <c r="AA42" s="7">
        <f t="shared" si="7"/>
        <v>0.27415241870000001</v>
      </c>
      <c r="AB42" s="7">
        <f t="shared" si="9"/>
        <v>5.4830483740000002E-3</v>
      </c>
      <c r="AD42" s="7">
        <f t="shared" si="8"/>
        <v>2.7415241870000002E-4</v>
      </c>
    </row>
    <row r="43" spans="1:30" ht="63" x14ac:dyDescent="0.25">
      <c r="A43" s="14">
        <v>45566</v>
      </c>
      <c r="B43" s="14">
        <v>45657</v>
      </c>
      <c r="C43" s="15" t="s">
        <v>3284</v>
      </c>
      <c r="D43" s="16" t="s">
        <v>3284</v>
      </c>
      <c r="E43" s="7" t="s">
        <v>815</v>
      </c>
      <c r="F43" s="7" t="s">
        <v>3301</v>
      </c>
      <c r="G43" s="7" t="s">
        <v>3341</v>
      </c>
      <c r="H43" s="8" t="s">
        <v>3303</v>
      </c>
      <c r="I43" s="8" t="s">
        <v>192</v>
      </c>
      <c r="J43" s="8" t="s">
        <v>3304</v>
      </c>
      <c r="K43" s="8" t="s">
        <v>3342</v>
      </c>
      <c r="L43" s="8" t="s">
        <v>3343</v>
      </c>
      <c r="M43" s="7" t="s">
        <v>192</v>
      </c>
      <c r="N43" s="7" t="s">
        <v>170</v>
      </c>
      <c r="O43" s="17">
        <f>'Q1'!P43</f>
        <v>0.24883386220000001</v>
      </c>
      <c r="P43" s="17">
        <f>'Q1'!Q43</f>
        <v>3.3084834999999998E-3</v>
      </c>
      <c r="Q43" s="17">
        <f>'Q1'!R43</f>
        <v>7.5908928000000004E-3</v>
      </c>
      <c r="R43" s="33">
        <f>SUMIFS('Crosstab Cons'!C:C,'Crosstab Cons'!N:N,'Crosstab Cons'!$N$2,'Crosstab Cons'!V:V,'Q2'!I43)</f>
        <v>0</v>
      </c>
      <c r="S43" s="3">
        <f t="shared" si="3"/>
        <v>0</v>
      </c>
      <c r="T43" s="3">
        <f t="shared" si="4"/>
        <v>0</v>
      </c>
      <c r="U43" s="3">
        <f t="shared" si="5"/>
        <v>0</v>
      </c>
      <c r="V43" s="2" t="s">
        <v>3292</v>
      </c>
      <c r="W43" s="2" t="s">
        <v>3292</v>
      </c>
      <c r="X43" s="2" t="s">
        <v>3292</v>
      </c>
      <c r="Y43" s="4">
        <f t="shared" si="6"/>
        <v>0</v>
      </c>
      <c r="AA43" s="7">
        <f t="shared" si="7"/>
        <v>0.25973323850000002</v>
      </c>
      <c r="AB43" s="7">
        <f t="shared" si="9"/>
        <v>0</v>
      </c>
      <c r="AD43" s="7">
        <f t="shared" si="8"/>
        <v>2.5973323850000002E-4</v>
      </c>
    </row>
    <row r="44" spans="1:30" ht="63" x14ac:dyDescent="0.25">
      <c r="A44" s="14">
        <v>45566</v>
      </c>
      <c r="B44" s="14">
        <v>45657</v>
      </c>
      <c r="C44" s="15" t="s">
        <v>3284</v>
      </c>
      <c r="D44" s="16" t="s">
        <v>3284</v>
      </c>
      <c r="E44" s="7" t="s">
        <v>815</v>
      </c>
      <c r="F44" s="7" t="s">
        <v>3301</v>
      </c>
      <c r="G44" s="7" t="s">
        <v>3341</v>
      </c>
      <c r="H44" s="8" t="s">
        <v>3303</v>
      </c>
      <c r="I44" s="8" t="s">
        <v>194</v>
      </c>
      <c r="J44" s="8" t="s">
        <v>3304</v>
      </c>
      <c r="K44" s="8" t="s">
        <v>3342</v>
      </c>
      <c r="L44" s="8" t="s">
        <v>3343</v>
      </c>
      <c r="M44" s="7" t="s">
        <v>194</v>
      </c>
      <c r="N44" s="7" t="s">
        <v>170</v>
      </c>
      <c r="O44" s="17">
        <f>'Q1'!P44</f>
        <v>0.2632185635</v>
      </c>
      <c r="P44" s="17">
        <f>'Q1'!Q44</f>
        <v>3.4997418000000001E-3</v>
      </c>
      <c r="Q44" s="17">
        <f>'Q1'!R44</f>
        <v>8.0297106E-3</v>
      </c>
      <c r="R44" s="33">
        <f>SUMIFS('Crosstab Cons'!C:C,'Crosstab Cons'!N:N,'Crosstab Cons'!$N$2,'Crosstab Cons'!V:V,'Q2'!I44)</f>
        <v>0</v>
      </c>
      <c r="S44" s="3">
        <f t="shared" si="3"/>
        <v>0</v>
      </c>
      <c r="T44" s="3">
        <f t="shared" si="4"/>
        <v>0</v>
      </c>
      <c r="U44" s="3">
        <f t="shared" si="5"/>
        <v>0</v>
      </c>
      <c r="V44" s="2" t="s">
        <v>3292</v>
      </c>
      <c r="W44" s="2" t="s">
        <v>3292</v>
      </c>
      <c r="X44" s="2" t="s">
        <v>3292</v>
      </c>
      <c r="Y44" s="4">
        <f t="shared" si="6"/>
        <v>0</v>
      </c>
      <c r="AA44" s="7">
        <f t="shared" si="7"/>
        <v>0.27474801590000003</v>
      </c>
      <c r="AB44" s="7">
        <f t="shared" si="9"/>
        <v>0</v>
      </c>
      <c r="AD44" s="7">
        <f t="shared" si="8"/>
        <v>2.7474801590000002E-4</v>
      </c>
    </row>
    <row r="45" spans="1:30" ht="63" x14ac:dyDescent="0.25">
      <c r="A45" s="14">
        <v>45566</v>
      </c>
      <c r="B45" s="14">
        <v>45657</v>
      </c>
      <c r="C45" s="15" t="s">
        <v>3284</v>
      </c>
      <c r="D45" s="16" t="s">
        <v>3284</v>
      </c>
      <c r="E45" s="7" t="s">
        <v>815</v>
      </c>
      <c r="F45" s="7" t="s">
        <v>3301</v>
      </c>
      <c r="G45" s="7" t="s">
        <v>3341</v>
      </c>
      <c r="H45" s="8" t="s">
        <v>3303</v>
      </c>
      <c r="I45" s="8" t="s">
        <v>180</v>
      </c>
      <c r="J45" s="8" t="s">
        <v>3304</v>
      </c>
      <c r="K45" s="8" t="s">
        <v>3342</v>
      </c>
      <c r="L45" s="8" t="s">
        <v>3343</v>
      </c>
      <c r="M45" s="7" t="s">
        <v>180</v>
      </c>
      <c r="N45" s="7" t="s">
        <v>170</v>
      </c>
      <c r="O45" s="17">
        <f>'Q1'!P45</f>
        <v>0.23542205090000001</v>
      </c>
      <c r="P45" s="17">
        <f>'Q1'!Q45</f>
        <v>3.529087E-4</v>
      </c>
      <c r="Q45" s="17">
        <f>'Q1'!R45</f>
        <v>3.3400291E-3</v>
      </c>
      <c r="R45" s="33">
        <f>SUMIFS('Crosstab Cons'!C:C,'Crosstab Cons'!N:N,'Crosstab Cons'!$N$2,'Crosstab Cons'!V:V,'Q2'!I45)</f>
        <v>0</v>
      </c>
      <c r="S45" s="3">
        <f t="shared" si="3"/>
        <v>0</v>
      </c>
      <c r="T45" s="3">
        <f t="shared" si="4"/>
        <v>0</v>
      </c>
      <c r="U45" s="3">
        <f t="shared" si="5"/>
        <v>0</v>
      </c>
      <c r="V45" s="2" t="s">
        <v>3292</v>
      </c>
      <c r="W45" s="2" t="s">
        <v>3292</v>
      </c>
      <c r="X45" s="2" t="s">
        <v>3292</v>
      </c>
      <c r="Y45" s="4">
        <f t="shared" si="6"/>
        <v>0</v>
      </c>
      <c r="AA45" s="7">
        <f t="shared" si="7"/>
        <v>0.2391149887</v>
      </c>
      <c r="AB45" s="7">
        <f t="shared" si="9"/>
        <v>0</v>
      </c>
      <c r="AD45" s="7">
        <f t="shared" si="8"/>
        <v>2.3911498870000001E-4</v>
      </c>
    </row>
    <row r="46" spans="1:30" ht="63" x14ac:dyDescent="0.25">
      <c r="A46" s="14">
        <v>45566</v>
      </c>
      <c r="B46" s="14">
        <v>45657</v>
      </c>
      <c r="C46" s="15" t="s">
        <v>3284</v>
      </c>
      <c r="D46" s="16" t="s">
        <v>3284</v>
      </c>
      <c r="E46" s="7" t="s">
        <v>815</v>
      </c>
      <c r="F46" s="7" t="s">
        <v>3301</v>
      </c>
      <c r="G46" s="7" t="s">
        <v>3341</v>
      </c>
      <c r="H46" s="8" t="s">
        <v>3303</v>
      </c>
      <c r="I46" s="8" t="s">
        <v>182</v>
      </c>
      <c r="J46" s="8" t="s">
        <v>3304</v>
      </c>
      <c r="K46" s="8" t="s">
        <v>3342</v>
      </c>
      <c r="L46" s="8" t="s">
        <v>3343</v>
      </c>
      <c r="M46" s="7" t="s">
        <v>182</v>
      </c>
      <c r="N46" s="7" t="s">
        <v>170</v>
      </c>
      <c r="O46" s="17">
        <f>'Q1'!P46</f>
        <v>0.2524329173</v>
      </c>
      <c r="P46" s="17">
        <f>'Q1'!Q46</f>
        <v>3.784088E-4</v>
      </c>
      <c r="Q46" s="17">
        <f>'Q1'!R46</f>
        <v>3.5813693000000001E-3</v>
      </c>
      <c r="R46" s="33">
        <f>SUMIFS('Crosstab Cons'!C:C,'Crosstab Cons'!N:N,'Crosstab Cons'!$N$2,'Crosstab Cons'!V:V,'Q2'!I46)</f>
        <v>0</v>
      </c>
      <c r="S46" s="3">
        <f t="shared" si="3"/>
        <v>0</v>
      </c>
      <c r="T46" s="3">
        <f t="shared" si="4"/>
        <v>0</v>
      </c>
      <c r="U46" s="3">
        <f t="shared" si="5"/>
        <v>0</v>
      </c>
      <c r="V46" s="2" t="s">
        <v>3292</v>
      </c>
      <c r="W46" s="2" t="s">
        <v>3292</v>
      </c>
      <c r="X46" s="2" t="s">
        <v>3292</v>
      </c>
      <c r="Y46" s="4">
        <f t="shared" si="6"/>
        <v>0</v>
      </c>
      <c r="AA46" s="7">
        <f t="shared" si="7"/>
        <v>0.25639269540000004</v>
      </c>
      <c r="AB46" s="7">
        <f t="shared" si="9"/>
        <v>0</v>
      </c>
      <c r="AD46" s="7">
        <f t="shared" si="8"/>
        <v>2.5639269540000004E-4</v>
      </c>
    </row>
    <row r="47" spans="1:30" ht="47.25" x14ac:dyDescent="0.25">
      <c r="A47" s="14">
        <v>45566</v>
      </c>
      <c r="B47" s="14">
        <v>45657</v>
      </c>
      <c r="C47" s="15" t="s">
        <v>3284</v>
      </c>
      <c r="D47" s="16" t="s">
        <v>3284</v>
      </c>
      <c r="E47" s="7" t="s">
        <v>815</v>
      </c>
      <c r="F47" s="7" t="s">
        <v>3301</v>
      </c>
      <c r="G47" s="7" t="s">
        <v>3341</v>
      </c>
      <c r="H47" s="8" t="s">
        <v>3303</v>
      </c>
      <c r="I47" s="8" t="s">
        <v>178</v>
      </c>
      <c r="J47" s="8" t="s">
        <v>3304</v>
      </c>
      <c r="K47" s="8" t="s">
        <v>3342</v>
      </c>
      <c r="L47" s="8" t="s">
        <v>3343</v>
      </c>
      <c r="M47" s="7" t="s">
        <v>178</v>
      </c>
      <c r="N47" s="7" t="s">
        <v>170</v>
      </c>
      <c r="O47" s="17">
        <f>'Q1'!P47</f>
        <v>0.255609735</v>
      </c>
      <c r="P47" s="17">
        <f>'Q1'!Q47</f>
        <v>3.8317100000000002E-4</v>
      </c>
      <c r="Q47" s="17">
        <f>'Q1'!R47</f>
        <v>3.6264400999999999E-3</v>
      </c>
      <c r="R47" s="33">
        <f>SUMIFS('Crosstab Cons'!C:C,'Crosstab Cons'!N:N,'Crosstab Cons'!$N$2,'Crosstab Cons'!V:V,'Q2'!I47)</f>
        <v>0</v>
      </c>
      <c r="S47" s="3">
        <f t="shared" si="3"/>
        <v>0</v>
      </c>
      <c r="T47" s="3">
        <f t="shared" si="4"/>
        <v>0</v>
      </c>
      <c r="U47" s="3">
        <f t="shared" si="5"/>
        <v>0</v>
      </c>
      <c r="V47" s="2" t="s">
        <v>3292</v>
      </c>
      <c r="W47" s="2" t="s">
        <v>3292</v>
      </c>
      <c r="X47" s="2" t="s">
        <v>3292</v>
      </c>
      <c r="Y47" s="4">
        <f t="shared" si="6"/>
        <v>0</v>
      </c>
      <c r="AA47" s="7">
        <f t="shared" si="7"/>
        <v>0.25961934610000004</v>
      </c>
      <c r="AB47" s="7">
        <f t="shared" si="9"/>
        <v>0</v>
      </c>
      <c r="AD47" s="7">
        <f t="shared" si="8"/>
        <v>2.5961934610000005E-4</v>
      </c>
    </row>
    <row r="48" spans="1:30" ht="47.25" x14ac:dyDescent="0.25">
      <c r="A48" s="14">
        <v>45566</v>
      </c>
      <c r="B48" s="14">
        <v>45657</v>
      </c>
      <c r="C48" s="15" t="s">
        <v>3284</v>
      </c>
      <c r="D48" s="16" t="s">
        <v>3284</v>
      </c>
      <c r="E48" s="7" t="s">
        <v>815</v>
      </c>
      <c r="F48" s="7" t="s">
        <v>3301</v>
      </c>
      <c r="G48" s="7" t="s">
        <v>3344</v>
      </c>
      <c r="H48" s="8" t="s">
        <v>3303</v>
      </c>
      <c r="I48" s="8" t="s">
        <v>166</v>
      </c>
      <c r="J48" s="8" t="s">
        <v>3304</v>
      </c>
      <c r="K48" s="8" t="s">
        <v>3289</v>
      </c>
      <c r="L48" s="8" t="s">
        <v>3345</v>
      </c>
      <c r="M48" s="7" t="s">
        <v>3346</v>
      </c>
      <c r="N48" s="7" t="s">
        <v>167</v>
      </c>
      <c r="O48" s="17">
        <f>'Q1'!P48</f>
        <v>1000</v>
      </c>
      <c r="P48" s="17">
        <f>'Q1'!Q48</f>
        <v>0</v>
      </c>
      <c r="Q48" s="17">
        <f>'Q1'!R48</f>
        <v>0</v>
      </c>
      <c r="R48" s="33">
        <f>SUMIFS('Crosstab Cons'!C:C,'Crosstab Cons'!N:N,'Crosstab Cons'!$N$2,'Crosstab Cons'!V:V,'Q2'!I48)</f>
        <v>4.727E-2</v>
      </c>
      <c r="S48" s="3">
        <f t="shared" si="3"/>
        <v>47.269999999999996</v>
      </c>
      <c r="T48" s="3">
        <f t="shared" si="4"/>
        <v>0</v>
      </c>
      <c r="U48" s="3">
        <f t="shared" si="5"/>
        <v>0</v>
      </c>
      <c r="V48" s="2" t="s">
        <v>3292</v>
      </c>
      <c r="W48" s="2" t="s">
        <v>3292</v>
      </c>
      <c r="X48" s="2" t="s">
        <v>3292</v>
      </c>
      <c r="Y48" s="49">
        <f>SUM(S48:X48)/1000</f>
        <v>4.7269999999999993E-2</v>
      </c>
      <c r="AA48" s="7">
        <f t="shared" si="7"/>
        <v>1000</v>
      </c>
      <c r="AB48" s="7">
        <f t="shared" si="9"/>
        <v>4.7269999999999993E-2</v>
      </c>
      <c r="AD48" s="7">
        <f t="shared" si="8"/>
        <v>1</v>
      </c>
    </row>
    <row r="49" spans="1:30" ht="63" x14ac:dyDescent="0.25">
      <c r="A49" s="14">
        <v>45566</v>
      </c>
      <c r="B49" s="14">
        <v>45657</v>
      </c>
      <c r="C49" s="15" t="s">
        <v>3284</v>
      </c>
      <c r="D49" s="16" t="s">
        <v>3284</v>
      </c>
      <c r="E49" s="7" t="s">
        <v>815</v>
      </c>
      <c r="F49" s="7" t="s">
        <v>3301</v>
      </c>
      <c r="G49" s="7" t="s">
        <v>3341</v>
      </c>
      <c r="H49" s="8" t="s">
        <v>3303</v>
      </c>
      <c r="I49" s="8" t="s">
        <v>3347</v>
      </c>
      <c r="J49" s="8" t="s">
        <v>3304</v>
      </c>
      <c r="K49" s="8" t="s">
        <v>3342</v>
      </c>
      <c r="L49" s="8" t="s">
        <v>3343</v>
      </c>
      <c r="M49" s="7" t="s">
        <v>3347</v>
      </c>
      <c r="N49" s="7" t="s">
        <v>170</v>
      </c>
      <c r="O49" s="17">
        <f>'Q1'!P49</f>
        <v>0.1867466012</v>
      </c>
      <c r="P49" s="17">
        <f>'Q1'!Q49</f>
        <v>2.799419E-4</v>
      </c>
      <c r="Q49" s="17">
        <f>'Q1'!R49</f>
        <v>2.6494506E-3</v>
      </c>
      <c r="R49" s="33">
        <f>SUMIFS('Crosstab Cons'!C:C,'Crosstab Cons'!N:N,'Crosstab Cons'!$N$2,'Crosstab Cons'!V:V,'Q2'!I49)</f>
        <v>0</v>
      </c>
      <c r="S49" s="3">
        <f t="shared" si="3"/>
        <v>0</v>
      </c>
      <c r="T49" s="3">
        <f t="shared" si="4"/>
        <v>0</v>
      </c>
      <c r="U49" s="3">
        <f t="shared" si="5"/>
        <v>0</v>
      </c>
      <c r="V49" s="2" t="s">
        <v>3292</v>
      </c>
      <c r="W49" s="2" t="s">
        <v>3292</v>
      </c>
      <c r="X49" s="2" t="s">
        <v>3292</v>
      </c>
      <c r="Y49" s="4">
        <f t="shared" si="6"/>
        <v>0</v>
      </c>
      <c r="AA49" s="7">
        <f t="shared" si="7"/>
        <v>0.18967599369999999</v>
      </c>
      <c r="AB49" s="7">
        <f t="shared" si="9"/>
        <v>0</v>
      </c>
      <c r="AD49" s="7">
        <f t="shared" si="8"/>
        <v>1.8967599369999999E-4</v>
      </c>
    </row>
    <row r="50" spans="1:30" ht="63" x14ac:dyDescent="0.25">
      <c r="A50" s="14">
        <v>45566</v>
      </c>
      <c r="B50" s="14">
        <v>45657</v>
      </c>
      <c r="C50" s="15" t="s">
        <v>3284</v>
      </c>
      <c r="D50" s="16" t="s">
        <v>3284</v>
      </c>
      <c r="E50" s="7" t="s">
        <v>815</v>
      </c>
      <c r="F50" s="7" t="s">
        <v>3301</v>
      </c>
      <c r="G50" s="7" t="s">
        <v>3341</v>
      </c>
      <c r="H50" s="8" t="s">
        <v>3303</v>
      </c>
      <c r="I50" s="8" t="s">
        <v>184</v>
      </c>
      <c r="J50" s="8" t="s">
        <v>3304</v>
      </c>
      <c r="K50" s="8" t="s">
        <v>3342</v>
      </c>
      <c r="L50" s="8" t="s">
        <v>3343</v>
      </c>
      <c r="M50" s="7" t="s">
        <v>184</v>
      </c>
      <c r="N50" s="7" t="s">
        <v>170</v>
      </c>
      <c r="O50" s="17">
        <f>'Q1'!P50</f>
        <v>0.29659281440000002</v>
      </c>
      <c r="P50" s="17">
        <f>'Q1'!Q50</f>
        <v>3.9434843000000002E-3</v>
      </c>
      <c r="Q50" s="17">
        <f>'Q1'!R50</f>
        <v>9.0478209999999993E-3</v>
      </c>
      <c r="R50" s="94">
        <f>SUMIFS('Crosstab Cons'!C:C,'Crosstab Cons'!N:N,'Crosstab Cons'!$N$2,'Crosstab Cons'!V:V,'Q2'!I50)</f>
        <v>24</v>
      </c>
      <c r="S50" s="3">
        <f t="shared" si="3"/>
        <v>7.1182275455999999</v>
      </c>
      <c r="T50" s="3">
        <f t="shared" si="4"/>
        <v>9.4643623199999999E-2</v>
      </c>
      <c r="U50" s="3">
        <f t="shared" si="5"/>
        <v>0.217147704</v>
      </c>
      <c r="V50" s="2" t="s">
        <v>3292</v>
      </c>
      <c r="W50" s="2" t="s">
        <v>3292</v>
      </c>
      <c r="X50" s="2" t="s">
        <v>3292</v>
      </c>
      <c r="Y50" s="4">
        <f t="shared" si="6"/>
        <v>7.4300188727999998E-3</v>
      </c>
      <c r="AA50" s="7">
        <f t="shared" si="7"/>
        <v>0.30958411970000005</v>
      </c>
      <c r="AB50" s="7">
        <f t="shared" si="9"/>
        <v>7.4300188728000016E-3</v>
      </c>
      <c r="AD50" s="7">
        <f t="shared" si="8"/>
        <v>3.0958411970000003E-4</v>
      </c>
    </row>
    <row r="51" spans="1:30" ht="47.25" x14ac:dyDescent="0.25">
      <c r="A51" s="14">
        <v>45566</v>
      </c>
      <c r="B51" s="14">
        <v>45657</v>
      </c>
      <c r="C51" s="15" t="s">
        <v>3284</v>
      </c>
      <c r="D51" s="16" t="s">
        <v>3284</v>
      </c>
      <c r="E51" s="7" t="s">
        <v>852</v>
      </c>
      <c r="F51" s="7" t="s">
        <v>3301</v>
      </c>
      <c r="G51" s="7" t="s">
        <v>3348</v>
      </c>
      <c r="H51" s="8" t="s">
        <v>3328</v>
      </c>
      <c r="I51" s="8" t="s">
        <v>276</v>
      </c>
      <c r="J51" s="8" t="s">
        <v>3349</v>
      </c>
      <c r="K51" s="8" t="s">
        <v>3329</v>
      </c>
      <c r="L51" s="8" t="s">
        <v>3350</v>
      </c>
      <c r="M51" s="7" t="s">
        <v>3351</v>
      </c>
      <c r="N51" s="7" t="s">
        <v>170</v>
      </c>
      <c r="O51" s="17">
        <f>'Q1'!P51</f>
        <v>0.23411383620000001</v>
      </c>
      <c r="P51" s="17">
        <f>'Q1'!Q51</f>
        <v>3.1127667000000001E-3</v>
      </c>
      <c r="Q51" s="17">
        <f>'Q1'!R51</f>
        <v>7.1418456000000002E-3</v>
      </c>
      <c r="R51" s="94">
        <f>SUMIFS('Crosstab Cons'!C:C,'Crosstab Cons'!N:N,'Crosstab Cons'!$N$2,'Crosstab Cons'!V:V,'Q2'!I51)</f>
        <v>2120.6237999999998</v>
      </c>
      <c r="S51" s="3">
        <f t="shared" si="3"/>
        <v>496.46737295502152</v>
      </c>
      <c r="T51" s="3">
        <f t="shared" si="4"/>
        <v>6.6010071478674597</v>
      </c>
      <c r="U51" s="3">
        <f t="shared" si="5"/>
        <v>15.145167755285279</v>
      </c>
      <c r="V51" s="2" t="s">
        <v>3292</v>
      </c>
      <c r="W51" s="2" t="s">
        <v>3292</v>
      </c>
      <c r="X51" s="2" t="s">
        <v>3292</v>
      </c>
      <c r="Y51" s="4">
        <f t="shared" si="6"/>
        <v>0.51821354785817431</v>
      </c>
      <c r="AA51" s="7">
        <f t="shared" si="7"/>
        <v>0.2443684485</v>
      </c>
      <c r="AB51" s="7">
        <f t="shared" si="9"/>
        <v>0.51821354785817431</v>
      </c>
      <c r="AD51" s="7">
        <f t="shared" si="8"/>
        <v>2.4436844850000001E-4</v>
      </c>
    </row>
    <row r="52" spans="1:30" ht="47.25" x14ac:dyDescent="0.25">
      <c r="A52" s="14">
        <v>45566</v>
      </c>
      <c r="B52" s="14">
        <v>45657</v>
      </c>
      <c r="C52" s="15" t="s">
        <v>3284</v>
      </c>
      <c r="D52" s="16" t="s">
        <v>3284</v>
      </c>
      <c r="E52" s="7" t="s">
        <v>852</v>
      </c>
      <c r="F52" s="7" t="s">
        <v>3301</v>
      </c>
      <c r="G52" s="7" t="s">
        <v>3348</v>
      </c>
      <c r="H52" s="8" t="s">
        <v>3328</v>
      </c>
      <c r="I52" s="8" t="s">
        <v>274</v>
      </c>
      <c r="J52" s="8" t="s">
        <v>3349</v>
      </c>
      <c r="K52" s="8" t="s">
        <v>3329</v>
      </c>
      <c r="L52" s="8" t="s">
        <v>3352</v>
      </c>
      <c r="M52" s="7" t="s">
        <v>3353</v>
      </c>
      <c r="N52" s="7" t="s">
        <v>170</v>
      </c>
      <c r="O52" s="17">
        <f>'Q1'!P52</f>
        <v>0.2609249461</v>
      </c>
      <c r="P52" s="17">
        <f>'Q1'!Q52</f>
        <v>3.9113880000000002E-4</v>
      </c>
      <c r="Q52" s="17">
        <f>'Q1'!R52</f>
        <v>3.7018492000000002E-3</v>
      </c>
      <c r="R52" s="94">
        <f>SUMIFS('Crosstab Cons'!C:C,'Crosstab Cons'!N:N,'Crosstab Cons'!$N$2,'Crosstab Cons'!V:V,'Q2'!I52)</f>
        <v>209.73201999999998</v>
      </c>
      <c r="S52" s="3">
        <f t="shared" si="3"/>
        <v>54.724316013944119</v>
      </c>
      <c r="T52" s="3">
        <f t="shared" si="4"/>
        <v>8.2034330624375998E-2</v>
      </c>
      <c r="U52" s="3">
        <f t="shared" si="5"/>
        <v>0.77639631045138391</v>
      </c>
      <c r="V52" s="2" t="s">
        <v>3292</v>
      </c>
      <c r="W52" s="2" t="s">
        <v>3292</v>
      </c>
      <c r="X52" s="2" t="s">
        <v>3292</v>
      </c>
      <c r="Y52" s="4">
        <f t="shared" si="6"/>
        <v>5.5582746655019874E-2</v>
      </c>
      <c r="AA52" s="7">
        <f t="shared" si="7"/>
        <v>0.26501793410000002</v>
      </c>
      <c r="AB52" s="7">
        <f t="shared" si="9"/>
        <v>5.5582746655019881E-2</v>
      </c>
      <c r="AD52" s="7">
        <f t="shared" si="8"/>
        <v>2.6501793410000003E-4</v>
      </c>
    </row>
    <row r="53" spans="1:30" ht="47.25" x14ac:dyDescent="0.25">
      <c r="A53" s="14">
        <v>45566</v>
      </c>
      <c r="B53" s="14">
        <v>45657</v>
      </c>
      <c r="C53" s="15" t="s">
        <v>3284</v>
      </c>
      <c r="D53" s="16" t="s">
        <v>3284</v>
      </c>
      <c r="E53" s="7" t="s">
        <v>883</v>
      </c>
      <c r="F53" s="7" t="s">
        <v>3301</v>
      </c>
      <c r="G53" s="7" t="s">
        <v>3348</v>
      </c>
      <c r="H53" s="8" t="s">
        <v>3328</v>
      </c>
      <c r="I53" s="8" t="s">
        <v>292</v>
      </c>
      <c r="J53" s="8" t="s">
        <v>3349</v>
      </c>
      <c r="K53" s="8" t="s">
        <v>3329</v>
      </c>
      <c r="L53" s="8" t="s">
        <v>3354</v>
      </c>
      <c r="M53" s="7" t="s">
        <v>292</v>
      </c>
      <c r="N53" s="7" t="s">
        <v>91</v>
      </c>
      <c r="O53" s="17">
        <f>'Q1'!P53</f>
        <v>0.1674311876</v>
      </c>
      <c r="P53" s="17">
        <f>'Q1'!Q53</f>
        <v>2.509872E-4</v>
      </c>
      <c r="Q53" s="17">
        <f>'Q1'!R53</f>
        <v>2.3754149E-3</v>
      </c>
      <c r="R53" s="33">
        <f>SUMIFS('Crosstab Cons'!C:C,'Crosstab Cons'!N:N,'Crosstab Cons'!$N$2,'Crosstab Cons'!V:V,'Q2'!I53)</f>
        <v>0</v>
      </c>
      <c r="S53" s="3">
        <f t="shared" si="3"/>
        <v>0</v>
      </c>
      <c r="T53" s="3">
        <f t="shared" si="4"/>
        <v>0</v>
      </c>
      <c r="U53" s="3">
        <f t="shared" si="5"/>
        <v>0</v>
      </c>
      <c r="V53" s="2" t="s">
        <v>3292</v>
      </c>
      <c r="W53" s="2" t="s">
        <v>3292</v>
      </c>
      <c r="X53" s="2" t="s">
        <v>3292</v>
      </c>
      <c r="Y53" s="4">
        <f t="shared" si="6"/>
        <v>0</v>
      </c>
      <c r="AA53" s="7">
        <f t="shared" si="7"/>
        <v>0.17005758970000001</v>
      </c>
      <c r="AB53" s="7">
        <f t="shared" si="9"/>
        <v>0</v>
      </c>
      <c r="AD53" s="7">
        <f t="shared" si="8"/>
        <v>1.700575897E-4</v>
      </c>
    </row>
    <row r="54" spans="1:30" ht="47.25" x14ac:dyDescent="0.25">
      <c r="A54" s="14">
        <v>45566</v>
      </c>
      <c r="B54" s="14">
        <v>45657</v>
      </c>
      <c r="C54" s="15" t="s">
        <v>3284</v>
      </c>
      <c r="D54" s="16" t="s">
        <v>3284</v>
      </c>
      <c r="E54" s="7" t="s">
        <v>883</v>
      </c>
      <c r="F54" s="7" t="s">
        <v>3301</v>
      </c>
      <c r="G54" s="7" t="s">
        <v>3348</v>
      </c>
      <c r="H54" s="8" t="s">
        <v>3328</v>
      </c>
      <c r="I54" s="8" t="s">
        <v>296</v>
      </c>
      <c r="J54" s="8" t="s">
        <v>3349</v>
      </c>
      <c r="K54" s="8" t="s">
        <v>3329</v>
      </c>
      <c r="L54" s="8" t="s">
        <v>3354</v>
      </c>
      <c r="M54" s="7" t="s">
        <v>296</v>
      </c>
      <c r="N54" s="7" t="s">
        <v>91</v>
      </c>
      <c r="O54" s="17">
        <f>'Q1'!P54</f>
        <v>1.9677095700000001E-2</v>
      </c>
      <c r="P54" s="17">
        <f>'Q1'!Q54</f>
        <v>5.132286E-4</v>
      </c>
      <c r="Q54" s="17">
        <f>'Q1'!R54</f>
        <v>3.2268799999999998E-5</v>
      </c>
      <c r="R54" s="94">
        <f>SUMIFS('Crosstab Cons'!C:C,'Crosstab Cons'!N:N,'Crosstab Cons'!$N$2,'Crosstab Cons'!V:V,'Q2'!I54)</f>
        <v>90</v>
      </c>
      <c r="S54" s="3">
        <f t="shared" si="3"/>
        <v>1.770938613</v>
      </c>
      <c r="T54" s="3">
        <f t="shared" si="4"/>
        <v>4.6190573999999998E-2</v>
      </c>
      <c r="U54" s="3">
        <f t="shared" si="5"/>
        <v>2.9041919999999999E-3</v>
      </c>
      <c r="V54" s="2" t="s">
        <v>3292</v>
      </c>
      <c r="W54" s="2" t="s">
        <v>3292</v>
      </c>
      <c r="X54" s="2" t="s">
        <v>3292</v>
      </c>
      <c r="Y54" s="4">
        <f t="shared" si="6"/>
        <v>1.8200333789999998E-3</v>
      </c>
      <c r="AA54" s="7">
        <f t="shared" si="7"/>
        <v>2.0222593099999998E-2</v>
      </c>
      <c r="AB54" s="7">
        <f t="shared" si="9"/>
        <v>1.8200333789999998E-3</v>
      </c>
      <c r="AD54" s="7">
        <f t="shared" si="8"/>
        <v>2.0222593099999998E-5</v>
      </c>
    </row>
    <row r="55" spans="1:30" ht="47.25" x14ac:dyDescent="0.25">
      <c r="A55" s="14">
        <v>45566</v>
      </c>
      <c r="B55" s="14">
        <v>45657</v>
      </c>
      <c r="C55" s="15" t="s">
        <v>3284</v>
      </c>
      <c r="D55" s="16" t="s">
        <v>3284</v>
      </c>
      <c r="E55" s="7" t="s">
        <v>883</v>
      </c>
      <c r="F55" s="7" t="s">
        <v>3301</v>
      </c>
      <c r="G55" s="7" t="s">
        <v>3327</v>
      </c>
      <c r="H55" s="8" t="s">
        <v>3328</v>
      </c>
      <c r="I55" s="8" t="s">
        <v>294</v>
      </c>
      <c r="J55" s="8" t="s">
        <v>3349</v>
      </c>
      <c r="K55" s="8" t="s">
        <v>3329</v>
      </c>
      <c r="L55" s="8" t="s">
        <v>3354</v>
      </c>
      <c r="M55" s="7" t="s">
        <v>294</v>
      </c>
      <c r="N55" s="7" t="s">
        <v>91</v>
      </c>
      <c r="O55" s="17">
        <f>'Q1'!P55</f>
        <v>0.27061144320000002</v>
      </c>
      <c r="P55" s="17">
        <f>'Q1'!Q55</f>
        <v>4.0565929999999999E-4</v>
      </c>
      <c r="Q55" s="17">
        <f>'Q1'!R55</f>
        <v>3.8392754999999998E-3</v>
      </c>
      <c r="R55" s="33">
        <f>SUMIFS('Crosstab Cons'!C:C,'Crosstab Cons'!N:N,'Crosstab Cons'!$N$2,'Crosstab Cons'!V:V,'Q2'!I55)</f>
        <v>0</v>
      </c>
      <c r="S55" s="3">
        <f t="shared" si="3"/>
        <v>0</v>
      </c>
      <c r="T55" s="3">
        <f t="shared" si="4"/>
        <v>0</v>
      </c>
      <c r="U55" s="3">
        <f t="shared" si="5"/>
        <v>0</v>
      </c>
      <c r="V55" s="2" t="s">
        <v>3292</v>
      </c>
      <c r="W55" s="2" t="s">
        <v>3292</v>
      </c>
      <c r="X55" s="2" t="s">
        <v>3292</v>
      </c>
      <c r="Y55" s="4">
        <f t="shared" si="6"/>
        <v>0</v>
      </c>
      <c r="AA55" s="7">
        <f t="shared" si="7"/>
        <v>0.27485637800000007</v>
      </c>
      <c r="AB55" s="7">
        <f t="shared" si="9"/>
        <v>0</v>
      </c>
      <c r="AD55" s="7">
        <f t="shared" si="8"/>
        <v>2.7485637800000009E-4</v>
      </c>
    </row>
    <row r="56" spans="1:30" ht="47.25" x14ac:dyDescent="0.25">
      <c r="A56" s="14">
        <v>45566</v>
      </c>
      <c r="B56" s="14">
        <v>45657</v>
      </c>
      <c r="C56" s="15" t="s">
        <v>3284</v>
      </c>
      <c r="D56" s="16" t="s">
        <v>3284</v>
      </c>
      <c r="E56" s="7" t="s">
        <v>857</v>
      </c>
      <c r="F56" s="7" t="s">
        <v>3301</v>
      </c>
      <c r="G56" s="7" t="s">
        <v>3355</v>
      </c>
      <c r="H56" s="8" t="s">
        <v>3303</v>
      </c>
      <c r="I56" s="8" t="s">
        <v>333</v>
      </c>
      <c r="J56" s="8" t="s">
        <v>3356</v>
      </c>
      <c r="K56" s="8" t="s">
        <v>3289</v>
      </c>
      <c r="L56" s="8" t="s">
        <v>3357</v>
      </c>
      <c r="M56" s="7" t="s">
        <v>3358</v>
      </c>
      <c r="N56" s="7" t="s">
        <v>170</v>
      </c>
      <c r="O56" s="17">
        <f>'Q1'!P56</f>
        <v>0.17918902519999999</v>
      </c>
      <c r="P56" s="17">
        <f>'Q1'!Q56</f>
        <v>2.686128E-4</v>
      </c>
      <c r="Q56" s="17">
        <f>'Q1'!R56</f>
        <v>2.5422282000000002E-3</v>
      </c>
      <c r="R56" s="93">
        <f>SUMIFS('Crosstab Cons'!C:C,'Crosstab Cons'!N:N,'Crosstab Cons'!$N$2,'Crosstab Cons'!V:V,'Q2'!I56)</f>
        <v>1811</v>
      </c>
      <c r="S56" s="3">
        <f t="shared" si="3"/>
        <v>324.5113246372</v>
      </c>
      <c r="T56" s="3">
        <f t="shared" si="4"/>
        <v>0.48645778080000002</v>
      </c>
      <c r="U56" s="3">
        <f t="shared" si="5"/>
        <v>4.6039752702000003</v>
      </c>
      <c r="V56" s="2" t="s">
        <v>3292</v>
      </c>
      <c r="W56" s="2" t="s">
        <v>3292</v>
      </c>
      <c r="X56" s="2" t="s">
        <v>3292</v>
      </c>
      <c r="Y56" s="4">
        <f t="shared" si="6"/>
        <v>0.32960175768819999</v>
      </c>
      <c r="AA56" s="7">
        <f t="shared" si="7"/>
        <v>0.1819998662</v>
      </c>
      <c r="AB56" s="7">
        <f t="shared" si="9"/>
        <v>0.32960175768819999</v>
      </c>
      <c r="AD56" s="7">
        <f t="shared" si="8"/>
        <v>1.8199986620000001E-4</v>
      </c>
    </row>
    <row r="57" spans="1:30" ht="47.25" x14ac:dyDescent="0.25">
      <c r="A57" s="14">
        <v>45566</v>
      </c>
      <c r="B57" s="14">
        <v>45657</v>
      </c>
      <c r="C57" s="15" t="s">
        <v>3284</v>
      </c>
      <c r="D57" s="16" t="s">
        <v>3284</v>
      </c>
      <c r="E57" s="7" t="s">
        <v>857</v>
      </c>
      <c r="F57" s="7" t="s">
        <v>3301</v>
      </c>
      <c r="G57" s="7" t="s">
        <v>3355</v>
      </c>
      <c r="H57" s="8" t="s">
        <v>3303</v>
      </c>
      <c r="I57" s="8" t="s">
        <v>335</v>
      </c>
      <c r="J57" s="8" t="s">
        <v>3356</v>
      </c>
      <c r="K57" s="8" t="s">
        <v>3289</v>
      </c>
      <c r="L57" s="8" t="s">
        <v>3357</v>
      </c>
      <c r="M57" s="7" t="s">
        <v>3359</v>
      </c>
      <c r="N57" s="7" t="s">
        <v>170</v>
      </c>
      <c r="O57" s="17">
        <f>'Q1'!P57</f>
        <v>2.1983857999999998E-2</v>
      </c>
      <c r="P57" s="17">
        <f>'Q1'!Q57</f>
        <v>6.1124620000000004E-4</v>
      </c>
      <c r="Q57" s="17">
        <f>'Q1'!R57</f>
        <v>4.2430199999999999E-5</v>
      </c>
      <c r="R57" s="93">
        <f>SUMIFS('Crosstab Cons'!C:C,'Crosstab Cons'!N:N,'Crosstab Cons'!$N$2,'Crosstab Cons'!V:V,'Q2'!I57)</f>
        <v>733</v>
      </c>
      <c r="S57" s="3">
        <f t="shared" si="3"/>
        <v>16.114167913999999</v>
      </c>
      <c r="T57" s="3">
        <f t="shared" si="4"/>
        <v>0.44804346460000005</v>
      </c>
      <c r="U57" s="3">
        <f t="shared" si="5"/>
        <v>3.1101336599999998E-2</v>
      </c>
      <c r="V57" s="2" t="s">
        <v>3292</v>
      </c>
      <c r="W57" s="2" t="s">
        <v>3292</v>
      </c>
      <c r="X57" s="2" t="s">
        <v>3292</v>
      </c>
      <c r="Y57" s="4">
        <f t="shared" si="6"/>
        <v>1.6593312715199999E-2</v>
      </c>
      <c r="AA57" s="7">
        <f t="shared" si="7"/>
        <v>2.2637534399999996E-2</v>
      </c>
      <c r="AB57" s="7">
        <f t="shared" si="9"/>
        <v>1.6593312715199995E-2</v>
      </c>
      <c r="AD57" s="7">
        <f t="shared" si="8"/>
        <v>2.2637534399999997E-5</v>
      </c>
    </row>
    <row r="58" spans="1:30" ht="47.25" x14ac:dyDescent="0.25">
      <c r="A58" s="14">
        <v>45566</v>
      </c>
      <c r="B58" s="14">
        <v>45657</v>
      </c>
      <c r="C58" s="15" t="s">
        <v>3284</v>
      </c>
      <c r="D58" s="16" t="s">
        <v>3284</v>
      </c>
      <c r="E58" s="7" t="s">
        <v>857</v>
      </c>
      <c r="F58" s="7" t="s">
        <v>3301</v>
      </c>
      <c r="G58" s="7" t="s">
        <v>3355</v>
      </c>
      <c r="H58" s="8" t="s">
        <v>3303</v>
      </c>
      <c r="I58" s="8" t="s">
        <v>345</v>
      </c>
      <c r="J58" s="8" t="s">
        <v>3356</v>
      </c>
      <c r="K58" s="8" t="s">
        <v>3289</v>
      </c>
      <c r="L58" s="8" t="s">
        <v>3357</v>
      </c>
      <c r="M58" s="7" t="s">
        <v>3360</v>
      </c>
      <c r="N58" s="7" t="s">
        <v>170</v>
      </c>
      <c r="O58" s="17">
        <f>'Q1'!P58</f>
        <v>0.17617028879999999</v>
      </c>
      <c r="P58" s="17">
        <f>'Q1'!Q58</f>
        <v>2.3423519999999998E-3</v>
      </c>
      <c r="Q58" s="17">
        <f>'Q1'!R58</f>
        <v>5.3742273999999998E-3</v>
      </c>
      <c r="R58" s="93">
        <f>SUMIFS('Crosstab Cons'!C:C,'Crosstab Cons'!N:N,'Crosstab Cons'!$N$2,'Crosstab Cons'!V:V,'Q2'!I58)</f>
        <v>4635</v>
      </c>
      <c r="S58" s="3">
        <f t="shared" si="3"/>
        <v>816.54928858799997</v>
      </c>
      <c r="T58" s="3">
        <f t="shared" si="4"/>
        <v>10.856801519999999</v>
      </c>
      <c r="U58" s="3">
        <f t="shared" si="5"/>
        <v>24.909543999</v>
      </c>
      <c r="V58" s="2" t="s">
        <v>3292</v>
      </c>
      <c r="W58" s="2" t="s">
        <v>3292</v>
      </c>
      <c r="X58" s="2" t="s">
        <v>3292</v>
      </c>
      <c r="Y58" s="4">
        <f t="shared" si="6"/>
        <v>0.85231563410699995</v>
      </c>
      <c r="AA58" s="7">
        <f t="shared" si="7"/>
        <v>0.18388686819999997</v>
      </c>
      <c r="AB58" s="7">
        <f t="shared" si="9"/>
        <v>0.85231563410699984</v>
      </c>
      <c r="AD58" s="7">
        <f t="shared" si="8"/>
        <v>1.8388686819999998E-4</v>
      </c>
    </row>
    <row r="59" spans="1:30" ht="78.75" x14ac:dyDescent="0.25">
      <c r="A59" s="14">
        <v>45566</v>
      </c>
      <c r="B59" s="14">
        <v>45657</v>
      </c>
      <c r="C59" s="15" t="s">
        <v>3284</v>
      </c>
      <c r="D59" s="16" t="s">
        <v>3284</v>
      </c>
      <c r="E59" s="7" t="s">
        <v>857</v>
      </c>
      <c r="F59" s="7" t="s">
        <v>3301</v>
      </c>
      <c r="G59" s="7" t="s">
        <v>3361</v>
      </c>
      <c r="H59" s="8" t="s">
        <v>3303</v>
      </c>
      <c r="I59" s="8" t="s">
        <v>323</v>
      </c>
      <c r="J59" s="8" t="s">
        <v>3361</v>
      </c>
      <c r="K59" s="8" t="s">
        <v>3342</v>
      </c>
      <c r="L59" s="8" t="s">
        <v>3362</v>
      </c>
      <c r="M59" s="7" t="s">
        <v>323</v>
      </c>
      <c r="N59" s="7" t="s">
        <v>170</v>
      </c>
      <c r="O59" s="17">
        <f>'Q1'!P59</f>
        <v>0.1564603487</v>
      </c>
      <c r="P59" s="17">
        <f>'Q1'!Q59</f>
        <v>2.0802895000000001E-3</v>
      </c>
      <c r="Q59" s="17">
        <f>'Q1'!R59</f>
        <v>4.7729586000000001E-3</v>
      </c>
      <c r="R59" s="93">
        <f>SUMIFS('Crosstab Cons'!C:C,'Crosstab Cons'!N:N,'Crosstab Cons'!$N$2,'Crosstab Cons'!V:V,'Q2'!I59)</f>
        <v>390</v>
      </c>
      <c r="S59" s="3">
        <f t="shared" si="3"/>
        <v>61.019535992999998</v>
      </c>
      <c r="T59" s="3">
        <f t="shared" si="4"/>
        <v>0.81131290500000008</v>
      </c>
      <c r="U59" s="3">
        <f t="shared" si="5"/>
        <v>1.8614538540000001</v>
      </c>
      <c r="V59" s="2" t="s">
        <v>3292</v>
      </c>
      <c r="W59" s="2" t="s">
        <v>3292</v>
      </c>
      <c r="X59" s="2" t="s">
        <v>3292</v>
      </c>
      <c r="Y59" s="4">
        <f t="shared" si="6"/>
        <v>6.3692302751999996E-2</v>
      </c>
      <c r="AA59" s="7">
        <f t="shared" si="7"/>
        <v>0.16331359679999999</v>
      </c>
      <c r="AB59" s="7">
        <f t="shared" si="9"/>
        <v>6.3692302751999996E-2</v>
      </c>
      <c r="AD59" s="7">
        <f t="shared" si="8"/>
        <v>1.6331359679999999E-4</v>
      </c>
    </row>
    <row r="60" spans="1:30" ht="78.75" x14ac:dyDescent="0.25">
      <c r="A60" s="14">
        <v>45566</v>
      </c>
      <c r="B60" s="14">
        <v>45657</v>
      </c>
      <c r="C60" s="15" t="s">
        <v>3284</v>
      </c>
      <c r="D60" s="16" t="s">
        <v>3284</v>
      </c>
      <c r="E60" s="7" t="s">
        <v>857</v>
      </c>
      <c r="F60" s="7" t="s">
        <v>3301</v>
      </c>
      <c r="G60" s="7" t="s">
        <v>3361</v>
      </c>
      <c r="H60" s="8" t="s">
        <v>3303</v>
      </c>
      <c r="I60" s="8" t="s">
        <v>325</v>
      </c>
      <c r="J60" s="8" t="s">
        <v>3361</v>
      </c>
      <c r="K60" s="8" t="s">
        <v>3342</v>
      </c>
      <c r="L60" s="8" t="s">
        <v>3362</v>
      </c>
      <c r="M60" s="7" t="s">
        <v>325</v>
      </c>
      <c r="N60" s="7" t="s">
        <v>170</v>
      </c>
      <c r="O60" s="17">
        <f>'Q1'!P60</f>
        <v>0.17617028879999999</v>
      </c>
      <c r="P60" s="17">
        <f>'Q1'!Q60</f>
        <v>2.3423519999999998E-3</v>
      </c>
      <c r="Q60" s="17">
        <f>'Q1'!R60</f>
        <v>5.3742273999999998E-3</v>
      </c>
      <c r="R60" s="93">
        <f>SUMIFS('Crosstab Cons'!C:C,'Crosstab Cons'!N:N,'Crosstab Cons'!$N$2,'Crosstab Cons'!V:V,'Q2'!I60)</f>
        <v>652</v>
      </c>
      <c r="S60" s="3">
        <f t="shared" si="3"/>
        <v>114.8630282976</v>
      </c>
      <c r="T60" s="3">
        <f t="shared" si="4"/>
        <v>1.5272135039999999</v>
      </c>
      <c r="U60" s="3">
        <f t="shared" si="5"/>
        <v>3.5039962648</v>
      </c>
      <c r="V60" s="2" t="s">
        <v>3292</v>
      </c>
      <c r="W60" s="2" t="s">
        <v>3292</v>
      </c>
      <c r="X60" s="2" t="s">
        <v>3292</v>
      </c>
      <c r="Y60" s="4">
        <f t="shared" si="6"/>
        <v>0.1198942380664</v>
      </c>
      <c r="AA60" s="7">
        <f t="shared" si="7"/>
        <v>0.18388686819999997</v>
      </c>
      <c r="AB60" s="7">
        <f t="shared" si="9"/>
        <v>0.11989423806639998</v>
      </c>
      <c r="AD60" s="7">
        <f t="shared" si="8"/>
        <v>1.8388686819999998E-4</v>
      </c>
    </row>
    <row r="61" spans="1:30" ht="78.75" x14ac:dyDescent="0.25">
      <c r="A61" s="14">
        <v>45566</v>
      </c>
      <c r="B61" s="14">
        <v>45657</v>
      </c>
      <c r="C61" s="15" t="s">
        <v>3284</v>
      </c>
      <c r="D61" s="16" t="s">
        <v>3284</v>
      </c>
      <c r="E61" s="7" t="s">
        <v>857</v>
      </c>
      <c r="F61" s="7" t="s">
        <v>3301</v>
      </c>
      <c r="G61" s="7" t="s">
        <v>3361</v>
      </c>
      <c r="H61" s="8" t="s">
        <v>3303</v>
      </c>
      <c r="I61" s="8" t="s">
        <v>327</v>
      </c>
      <c r="J61" s="8" t="s">
        <v>3361</v>
      </c>
      <c r="K61" s="8" t="s">
        <v>3342</v>
      </c>
      <c r="L61" s="8" t="s">
        <v>3362</v>
      </c>
      <c r="M61" s="7" t="s">
        <v>327</v>
      </c>
      <c r="N61" s="7" t="s">
        <v>170</v>
      </c>
      <c r="O61" s="17">
        <f>'Q1'!P61</f>
        <v>0.19567703359999999</v>
      </c>
      <c r="P61" s="17">
        <f>'Q1'!Q61</f>
        <v>2.6017127000000002E-3</v>
      </c>
      <c r="Q61" s="17">
        <f>'Q1'!R61</f>
        <v>5.9692976000000003E-3</v>
      </c>
      <c r="R61" s="33">
        <f>SUMIFS('Crosstab Cons'!C:C,'Crosstab Cons'!N:N,'Crosstab Cons'!$N$2,'Crosstab Cons'!V:V,'Q2'!I61)</f>
        <v>0</v>
      </c>
      <c r="S61" s="3">
        <f t="shared" si="3"/>
        <v>0</v>
      </c>
      <c r="T61" s="3">
        <f t="shared" si="4"/>
        <v>0</v>
      </c>
      <c r="U61" s="3">
        <f t="shared" si="5"/>
        <v>0</v>
      </c>
      <c r="V61" s="2" t="s">
        <v>3292</v>
      </c>
      <c r="W61" s="2" t="s">
        <v>3292</v>
      </c>
      <c r="X61" s="2" t="s">
        <v>3292</v>
      </c>
      <c r="Y61" s="4">
        <f t="shared" si="6"/>
        <v>0</v>
      </c>
      <c r="AA61" s="7">
        <f t="shared" si="7"/>
        <v>0.20424804390000001</v>
      </c>
      <c r="AB61" s="7">
        <f t="shared" si="9"/>
        <v>0</v>
      </c>
      <c r="AD61" s="7">
        <f t="shared" si="8"/>
        <v>2.0424804390000001E-4</v>
      </c>
    </row>
    <row r="62" spans="1:30" ht="78.75" x14ac:dyDescent="0.25">
      <c r="A62" s="14">
        <v>45566</v>
      </c>
      <c r="B62" s="14">
        <v>45657</v>
      </c>
      <c r="C62" s="15" t="s">
        <v>3284</v>
      </c>
      <c r="D62" s="16" t="s">
        <v>3284</v>
      </c>
      <c r="E62" s="7" t="s">
        <v>857</v>
      </c>
      <c r="F62" s="7" t="s">
        <v>3301</v>
      </c>
      <c r="G62" s="7" t="s">
        <v>3361</v>
      </c>
      <c r="H62" s="8" t="s">
        <v>3303</v>
      </c>
      <c r="I62" s="8" t="s">
        <v>321</v>
      </c>
      <c r="J62" s="8" t="s">
        <v>3361</v>
      </c>
      <c r="K62" s="8" t="s">
        <v>3342</v>
      </c>
      <c r="L62" s="8" t="s">
        <v>3362</v>
      </c>
      <c r="M62" s="7" t="s">
        <v>321</v>
      </c>
      <c r="N62" s="7" t="s">
        <v>170</v>
      </c>
      <c r="O62" s="17">
        <f>'Q1'!P62</f>
        <v>0.23408093739999999</v>
      </c>
      <c r="P62" s="17">
        <f>'Q1'!Q62</f>
        <v>3.1123293000000002E-3</v>
      </c>
      <c r="Q62" s="17">
        <f>'Q1'!R62</f>
        <v>7.1408419999999997E-3</v>
      </c>
      <c r="R62" s="33">
        <f>SUMIFS('Crosstab Cons'!C:C,'Crosstab Cons'!N:N,'Crosstab Cons'!$N$2,'Crosstab Cons'!V:V,'Q2'!I62)</f>
        <v>0</v>
      </c>
      <c r="S62" s="3">
        <f t="shared" si="3"/>
        <v>0</v>
      </c>
      <c r="T62" s="3">
        <f t="shared" si="4"/>
        <v>0</v>
      </c>
      <c r="U62" s="3">
        <f t="shared" si="5"/>
        <v>0</v>
      </c>
      <c r="V62" s="2" t="s">
        <v>3292</v>
      </c>
      <c r="W62" s="2" t="s">
        <v>3292</v>
      </c>
      <c r="X62" s="2" t="s">
        <v>3292</v>
      </c>
      <c r="Y62" s="4">
        <f t="shared" si="6"/>
        <v>0</v>
      </c>
      <c r="AA62" s="7">
        <f t="shared" si="7"/>
        <v>0.2443341087</v>
      </c>
      <c r="AB62" s="7">
        <f t="shared" si="9"/>
        <v>0</v>
      </c>
      <c r="AD62" s="7">
        <f t="shared" si="8"/>
        <v>2.4433410869999998E-4</v>
      </c>
    </row>
    <row r="63" spans="1:30" ht="78.75" x14ac:dyDescent="0.25">
      <c r="A63" s="14">
        <v>45566</v>
      </c>
      <c r="B63" s="14">
        <v>45657</v>
      </c>
      <c r="C63" s="15" t="s">
        <v>3284</v>
      </c>
      <c r="D63" s="16" t="s">
        <v>3284</v>
      </c>
      <c r="E63" s="7" t="s">
        <v>857</v>
      </c>
      <c r="F63" s="7" t="s">
        <v>3301</v>
      </c>
      <c r="G63" s="7" t="s">
        <v>3361</v>
      </c>
      <c r="H63" s="8" t="s">
        <v>3303</v>
      </c>
      <c r="I63" s="8" t="s">
        <v>319</v>
      </c>
      <c r="J63" s="8" t="s">
        <v>3361</v>
      </c>
      <c r="K63" s="8" t="s">
        <v>3342</v>
      </c>
      <c r="L63" s="8" t="s">
        <v>3362</v>
      </c>
      <c r="M63" s="7" t="s">
        <v>319</v>
      </c>
      <c r="N63" s="7" t="s">
        <v>170</v>
      </c>
      <c r="O63" s="17">
        <f>'Q1'!P63</f>
        <v>0.22018012419999999</v>
      </c>
      <c r="P63" s="17">
        <f>'Q1'!Q63</f>
        <v>3.300604E-4</v>
      </c>
      <c r="Q63" s="17">
        <f>'Q1'!R63</f>
        <v>3.1237856999999998E-3</v>
      </c>
      <c r="R63" s="93">
        <f>SUMIFS('Crosstab Cons'!C:C,'Crosstab Cons'!N:N,'Crosstab Cons'!$N$2,'Crosstab Cons'!V:V,'Q2'!I63)</f>
        <v>134</v>
      </c>
      <c r="S63" s="3">
        <f t="shared" si="3"/>
        <v>29.504136642799999</v>
      </c>
      <c r="T63" s="3">
        <f t="shared" si="4"/>
        <v>4.4228093599999997E-2</v>
      </c>
      <c r="U63" s="3">
        <f t="shared" si="5"/>
        <v>0.41858728379999999</v>
      </c>
      <c r="V63" s="2" t="s">
        <v>3292</v>
      </c>
      <c r="W63" s="2" t="s">
        <v>3292</v>
      </c>
      <c r="X63" s="2" t="s">
        <v>3292</v>
      </c>
      <c r="Y63" s="4">
        <f t="shared" si="6"/>
        <v>2.9966952020199999E-2</v>
      </c>
      <c r="AA63" s="7">
        <f t="shared" si="7"/>
        <v>0.22363397029999998</v>
      </c>
      <c r="AB63" s="7">
        <f>R63*AA63/1000</f>
        <v>2.9966952020199996E-2</v>
      </c>
      <c r="AC63" s="7">
        <f>SUM(O63:Q63)</f>
        <v>0.22363397029999998</v>
      </c>
      <c r="AD63" s="7">
        <f t="shared" si="8"/>
        <v>2.2363397029999998E-4</v>
      </c>
    </row>
    <row r="64" spans="1:30" ht="94.5" x14ac:dyDescent="0.25">
      <c r="A64" s="14">
        <v>45566</v>
      </c>
      <c r="B64" s="14">
        <v>45657</v>
      </c>
      <c r="C64" s="15" t="s">
        <v>3284</v>
      </c>
      <c r="D64" s="16" t="s">
        <v>3284</v>
      </c>
      <c r="E64" s="7" t="s">
        <v>857</v>
      </c>
      <c r="F64" s="7" t="s">
        <v>3301</v>
      </c>
      <c r="G64" s="7" t="s">
        <v>3361</v>
      </c>
      <c r="H64" s="8" t="s">
        <v>3303</v>
      </c>
      <c r="I64" s="8" t="s">
        <v>875</v>
      </c>
      <c r="J64" s="8" t="s">
        <v>3361</v>
      </c>
      <c r="K64" s="8" t="s">
        <v>3342</v>
      </c>
      <c r="L64" s="8" t="s">
        <v>3362</v>
      </c>
      <c r="M64" s="7" t="s">
        <v>329</v>
      </c>
      <c r="N64" s="7" t="s">
        <v>170</v>
      </c>
      <c r="O64" s="17">
        <f>'Q1'!P64</f>
        <v>0.13908180689999999</v>
      </c>
      <c r="P64" s="17">
        <f>'Q1'!Q64</f>
        <v>1.8492252E-3</v>
      </c>
      <c r="Q64" s="17">
        <f>'Q1'!R64</f>
        <v>4.2428110999999996E-3</v>
      </c>
      <c r="R64" s="33">
        <f>SUMIFS('Crosstab Cons'!C:C,'Crosstab Cons'!N:N,'Crosstab Cons'!$N$2,'Crosstab Cons'!V:V,'Q2'!I64)</f>
        <v>171</v>
      </c>
      <c r="S64" s="3">
        <f t="shared" si="3"/>
        <v>23.782988979899997</v>
      </c>
      <c r="T64" s="3">
        <f t="shared" si="4"/>
        <v>0.31621750920000002</v>
      </c>
      <c r="U64" s="3">
        <f t="shared" si="5"/>
        <v>0.72552069809999997</v>
      </c>
      <c r="V64" s="2" t="s">
        <v>3292</v>
      </c>
      <c r="W64" s="2" t="s">
        <v>3292</v>
      </c>
      <c r="X64" s="2" t="s">
        <v>3292</v>
      </c>
      <c r="Y64" s="4">
        <f t="shared" si="6"/>
        <v>2.4824727187199996E-2</v>
      </c>
      <c r="AA64" s="7">
        <f t="shared" si="7"/>
        <v>0.14517384319999999</v>
      </c>
      <c r="AB64" s="7">
        <f t="shared" si="9"/>
        <v>2.4824727187199996E-2</v>
      </c>
      <c r="AD64" s="7">
        <f t="shared" si="8"/>
        <v>1.4517384319999999E-4</v>
      </c>
    </row>
    <row r="65" spans="1:30" ht="94.5" x14ac:dyDescent="0.25">
      <c r="A65" s="14">
        <v>45566</v>
      </c>
      <c r="B65" s="14">
        <v>45657</v>
      </c>
      <c r="C65" s="15" t="s">
        <v>3284</v>
      </c>
      <c r="D65" s="16" t="s">
        <v>3284</v>
      </c>
      <c r="E65" s="7" t="s">
        <v>857</v>
      </c>
      <c r="F65" s="7" t="s">
        <v>3301</v>
      </c>
      <c r="G65" s="7" t="s">
        <v>3361</v>
      </c>
      <c r="H65" s="8" t="s">
        <v>3303</v>
      </c>
      <c r="I65" s="8" t="s">
        <v>879</v>
      </c>
      <c r="J65" s="8" t="s">
        <v>3361</v>
      </c>
      <c r="K65" s="8" t="s">
        <v>3342</v>
      </c>
      <c r="L65" s="8" t="s">
        <v>3362</v>
      </c>
      <c r="M65" s="7" t="s">
        <v>331</v>
      </c>
      <c r="N65" s="7" t="s">
        <v>170</v>
      </c>
      <c r="O65" s="17">
        <f>'Q1'!P65</f>
        <v>0.15448186859999999</v>
      </c>
      <c r="P65" s="17">
        <f>'Q1'!Q65</f>
        <v>2.0539836999999999E-3</v>
      </c>
      <c r="Q65" s="17">
        <f>'Q1'!R65</f>
        <v>4.7126034000000002E-3</v>
      </c>
      <c r="R65" s="33">
        <f>SUMIFS('Crosstab Cons'!C:C,'Crosstab Cons'!N:N,'Crosstab Cons'!$N$2,'Crosstab Cons'!V:V,'Q2'!I65)</f>
        <v>674</v>
      </c>
      <c r="S65" s="3">
        <f t="shared" si="3"/>
        <v>104.12077943639999</v>
      </c>
      <c r="T65" s="3">
        <f t="shared" si="4"/>
        <v>1.3843850138</v>
      </c>
      <c r="U65" s="3">
        <f t="shared" si="5"/>
        <v>3.1762946916000003</v>
      </c>
      <c r="V65" s="2" t="s">
        <v>3292</v>
      </c>
      <c r="W65" s="2" t="s">
        <v>3292</v>
      </c>
      <c r="X65" s="2" t="s">
        <v>3292</v>
      </c>
      <c r="Y65" s="4">
        <f t="shared" si="6"/>
        <v>0.1086814591418</v>
      </c>
      <c r="AA65" s="7">
        <f t="shared" si="7"/>
        <v>0.16124845569999999</v>
      </c>
      <c r="AB65" s="7">
        <f t="shared" si="9"/>
        <v>0.1086814591418</v>
      </c>
      <c r="AD65" s="7">
        <f t="shared" si="8"/>
        <v>1.6124845569999999E-4</v>
      </c>
    </row>
    <row r="66" spans="1:30" ht="47.25" x14ac:dyDescent="0.25">
      <c r="A66" s="14">
        <v>45566</v>
      </c>
      <c r="B66" s="14">
        <v>45657</v>
      </c>
      <c r="C66" s="15" t="s">
        <v>3284</v>
      </c>
      <c r="D66" s="16" t="s">
        <v>3284</v>
      </c>
      <c r="E66" s="7" t="s">
        <v>781</v>
      </c>
      <c r="F66" s="7" t="s">
        <v>3301</v>
      </c>
      <c r="G66" s="7" t="s">
        <v>3363</v>
      </c>
      <c r="H66" s="8" t="s">
        <v>3303</v>
      </c>
      <c r="I66" s="8" t="s">
        <v>384</v>
      </c>
      <c r="J66" s="8" t="s">
        <v>3364</v>
      </c>
      <c r="K66" s="8" t="s">
        <v>3289</v>
      </c>
      <c r="L66" s="8" t="s">
        <v>3365</v>
      </c>
      <c r="M66" s="7" t="s">
        <v>384</v>
      </c>
      <c r="N66" s="7" t="s">
        <v>170</v>
      </c>
      <c r="O66" s="17">
        <f>'Q1'!P66</f>
        <v>0.1570991692</v>
      </c>
      <c r="P66" s="17">
        <f>'Q1'!Q66</f>
        <v>1.4983168E-3</v>
      </c>
      <c r="Q66" s="17">
        <f>'Q1'!R66</f>
        <v>3.6652696999999999E-3</v>
      </c>
      <c r="R66" s="94">
        <f>SUMIFS('Crosstab Cons'!C:C,'Crosstab Cons'!N:N,'Crosstab Cons'!$N$2,'Crosstab Cons'!V:V,'Q2'!I66)</f>
        <v>11732.534249999999</v>
      </c>
      <c r="S66" s="3">
        <f t="shared" si="3"/>
        <v>1843.1713832855448</v>
      </c>
      <c r="T66" s="3">
        <f t="shared" si="4"/>
        <v>17.579053173350399</v>
      </c>
      <c r="U66" s="3">
        <f t="shared" si="5"/>
        <v>43.002902290737218</v>
      </c>
      <c r="V66" s="2" t="s">
        <v>3292</v>
      </c>
      <c r="W66" s="2" t="s">
        <v>3292</v>
      </c>
      <c r="X66" s="2" t="s">
        <v>3292</v>
      </c>
      <c r="Y66" s="4">
        <f t="shared" si="6"/>
        <v>1.9037533387496324</v>
      </c>
      <c r="AA66" s="7">
        <f t="shared" si="7"/>
        <v>0.16226275570000001</v>
      </c>
      <c r="AB66" s="7">
        <f t="shared" si="9"/>
        <v>1.9037533387496326</v>
      </c>
      <c r="AD66" s="7">
        <f t="shared" si="8"/>
        <v>1.6226275570000001E-4</v>
      </c>
    </row>
    <row r="67" spans="1:30" ht="47.25" x14ac:dyDescent="0.25">
      <c r="A67" s="14">
        <v>45566</v>
      </c>
      <c r="B67" s="14">
        <v>45657</v>
      </c>
      <c r="C67" s="15" t="s">
        <v>3284</v>
      </c>
      <c r="D67" s="16" t="s">
        <v>3284</v>
      </c>
      <c r="E67" s="7" t="s">
        <v>781</v>
      </c>
      <c r="F67" s="7" t="s">
        <v>3301</v>
      </c>
      <c r="G67" s="7" t="s">
        <v>3348</v>
      </c>
      <c r="H67" s="8" t="s">
        <v>3328</v>
      </c>
      <c r="I67" s="8" t="s">
        <v>380</v>
      </c>
      <c r="J67" s="8" t="s">
        <v>3349</v>
      </c>
      <c r="K67" s="8" t="s">
        <v>3329</v>
      </c>
      <c r="L67" s="8" t="s">
        <v>3366</v>
      </c>
      <c r="M67" s="7" t="s">
        <v>380</v>
      </c>
      <c r="N67" s="7" t="s">
        <v>272</v>
      </c>
      <c r="O67" s="17">
        <f>'Q1'!P67</f>
        <v>4.3397560600000003E-2</v>
      </c>
      <c r="P67" s="17">
        <f>'Q1'!Q67</f>
        <v>4.1389969999999998E-4</v>
      </c>
      <c r="Q67" s="17">
        <f>'Q1'!R67</f>
        <v>1.0125055000000001E-3</v>
      </c>
      <c r="R67" s="94">
        <f>SUMIFS('Crosstab Cons'!C:C,'Crosstab Cons'!N:N,'Crosstab Cons'!$N$2,'Crosstab Cons'!V:V,'Q2'!I67)</f>
        <v>1852.48</v>
      </c>
      <c r="S67" s="3">
        <f t="shared" si="3"/>
        <v>80.393113060288002</v>
      </c>
      <c r="T67" s="3">
        <f t="shared" si="4"/>
        <v>0.76674091625599994</v>
      </c>
      <c r="U67" s="3">
        <f t="shared" si="5"/>
        <v>1.8756461886400002</v>
      </c>
      <c r="V67" s="2" t="s">
        <v>3292</v>
      </c>
      <c r="W67" s="2" t="s">
        <v>3292</v>
      </c>
      <c r="X67" s="2" t="s">
        <v>3292</v>
      </c>
      <c r="Y67" s="4">
        <f t="shared" ref="Y67:Y72" si="10">SUM(S67:X67)/1000</f>
        <v>8.3035500165184004E-2</v>
      </c>
      <c r="AA67" s="7">
        <f t="shared" si="7"/>
        <v>4.4823965800000004E-2</v>
      </c>
      <c r="AB67" s="7">
        <f t="shared" ref="AB67:AB73" si="11">R67*AA67/1000</f>
        <v>8.3035500165184004E-2</v>
      </c>
      <c r="AD67" s="7">
        <f t="shared" si="8"/>
        <v>4.4823965800000007E-5</v>
      </c>
    </row>
    <row r="68" spans="1:30" ht="47.25" x14ac:dyDescent="0.25">
      <c r="A68" s="14">
        <v>45566</v>
      </c>
      <c r="B68" s="14">
        <v>45657</v>
      </c>
      <c r="C68" s="15" t="s">
        <v>3284</v>
      </c>
      <c r="D68" s="16" t="s">
        <v>3284</v>
      </c>
      <c r="E68" s="7" t="s">
        <v>891</v>
      </c>
      <c r="F68" s="7" t="s">
        <v>3301</v>
      </c>
      <c r="G68" s="7" t="s">
        <v>3367</v>
      </c>
      <c r="H68" s="8" t="s">
        <v>3368</v>
      </c>
      <c r="I68" s="8" t="s">
        <v>420</v>
      </c>
      <c r="J68" s="8" t="s">
        <v>3369</v>
      </c>
      <c r="K68" s="8" t="s">
        <v>3342</v>
      </c>
      <c r="L68" s="8" t="s">
        <v>3370</v>
      </c>
      <c r="M68" s="7" t="s">
        <v>3371</v>
      </c>
      <c r="N68" s="7" t="s">
        <v>421</v>
      </c>
      <c r="O68" s="17">
        <f>'Q1'!P68</f>
        <v>0.46580171850000002</v>
      </c>
      <c r="P68" s="17">
        <f>'Q1'!Q68</f>
        <v>1.29513002E-2</v>
      </c>
      <c r="Q68" s="17">
        <f>'Q1'!R68</f>
        <v>8.9902560000000001E-4</v>
      </c>
      <c r="R68" s="94">
        <f>SUMIFS('Crosstab Cons'!C:C,'Crosstab Cons'!N:N,'Crosstab Cons'!$N$2,'Crosstab Cons'!V:V,'Q2'!I68)</f>
        <v>28290.99</v>
      </c>
      <c r="S68" s="3">
        <f t="shared" si="3"/>
        <v>13177.991760066316</v>
      </c>
      <c r="T68" s="3">
        <f t="shared" si="4"/>
        <v>366.40510444519799</v>
      </c>
      <c r="U68" s="3">
        <f t="shared" si="5"/>
        <v>25.434324259344002</v>
      </c>
      <c r="V68" s="2" t="s">
        <v>3292</v>
      </c>
      <c r="W68" s="2" t="s">
        <v>3292</v>
      </c>
      <c r="X68" s="2" t="s">
        <v>3292</v>
      </c>
      <c r="Y68" s="4">
        <f t="shared" si="10"/>
        <v>13.569831188770857</v>
      </c>
      <c r="AA68" s="7">
        <f t="shared" si="7"/>
        <v>0.47965204430000002</v>
      </c>
      <c r="AB68" s="7">
        <f t="shared" si="11"/>
        <v>13.569831188770859</v>
      </c>
      <c r="AD68" s="7">
        <f t="shared" si="8"/>
        <v>4.7965204430000004E-4</v>
      </c>
    </row>
    <row r="69" spans="1:30" ht="63" x14ac:dyDescent="0.25">
      <c r="A69" s="14">
        <v>45566</v>
      </c>
      <c r="B69" s="14">
        <v>45657</v>
      </c>
      <c r="C69" s="15" t="s">
        <v>3284</v>
      </c>
      <c r="D69" s="16" t="s">
        <v>3284</v>
      </c>
      <c r="E69" s="7" t="s">
        <v>775</v>
      </c>
      <c r="F69" s="7" t="s">
        <v>3372</v>
      </c>
      <c r="G69" s="7" t="s">
        <v>3373</v>
      </c>
      <c r="H69" s="8" t="s">
        <v>3374</v>
      </c>
      <c r="I69" s="8" t="s">
        <v>233</v>
      </c>
      <c r="J69" s="8" t="s">
        <v>3375</v>
      </c>
      <c r="K69" s="8" t="s">
        <v>3342</v>
      </c>
      <c r="L69" s="8" t="s">
        <v>3376</v>
      </c>
      <c r="M69" s="7" t="s">
        <v>3377</v>
      </c>
      <c r="N69" s="7" t="s">
        <v>225</v>
      </c>
      <c r="O69" s="17">
        <f>'Q1'!P69</f>
        <v>0</v>
      </c>
      <c r="P69" s="17">
        <f>'Q1'!Q69</f>
        <v>0.58404864000000001</v>
      </c>
      <c r="Q69" s="17">
        <f>'Q1'!R69</f>
        <v>0</v>
      </c>
      <c r="R69" s="94">
        <f>SUMIFS('Crosstab Cons'!C:C,'Crosstab Cons'!N:N,'Crosstab Cons'!$N$2,'Crosstab Cons'!V:V,'Q2'!I69)</f>
        <v>11815.848</v>
      </c>
      <c r="S69" s="3">
        <f t="shared" ref="S69:S78" si="12">SUM(O69*R69)</f>
        <v>0</v>
      </c>
      <c r="T69" s="3">
        <f t="shared" ref="T69:T78" si="13">SUM(P69*R69)</f>
        <v>6901.0299548467201</v>
      </c>
      <c r="U69" s="3">
        <f t="shared" ref="U69:U78" si="14">SUM(Q69*R69)</f>
        <v>0</v>
      </c>
      <c r="V69" s="2" t="s">
        <v>3292</v>
      </c>
      <c r="W69" s="2" t="s">
        <v>3292</v>
      </c>
      <c r="X69" s="2" t="s">
        <v>3292</v>
      </c>
      <c r="Y69" s="4">
        <f t="shared" si="10"/>
        <v>6.9010299548467202</v>
      </c>
      <c r="AA69" s="7">
        <f t="shared" ref="AA69:AA73" si="15">SUM(O69:Q69)</f>
        <v>0.58404864000000001</v>
      </c>
      <c r="AB69" s="7">
        <f t="shared" si="11"/>
        <v>6.9010299548467202</v>
      </c>
      <c r="AD69" s="7">
        <f t="shared" ref="AD69:AD78" si="16">AA69/1000</f>
        <v>5.8404864000000003E-4</v>
      </c>
    </row>
    <row r="70" spans="1:30" ht="47.25" x14ac:dyDescent="0.25">
      <c r="A70" s="14">
        <v>45566</v>
      </c>
      <c r="B70" s="14">
        <v>45657</v>
      </c>
      <c r="C70" s="15" t="s">
        <v>3284</v>
      </c>
      <c r="D70" s="16" t="s">
        <v>3284</v>
      </c>
      <c r="E70" s="7" t="s">
        <v>895</v>
      </c>
      <c r="F70" s="7" t="s">
        <v>3372</v>
      </c>
      <c r="G70" s="7" t="s">
        <v>3296</v>
      </c>
      <c r="H70" s="8" t="s">
        <v>3378</v>
      </c>
      <c r="I70" s="8" t="s">
        <v>162</v>
      </c>
      <c r="J70" s="8" t="s">
        <v>3379</v>
      </c>
      <c r="K70" s="8" t="s">
        <v>3289</v>
      </c>
      <c r="L70" s="8" t="s">
        <v>3299</v>
      </c>
      <c r="M70" s="7" t="s">
        <v>162</v>
      </c>
      <c r="N70" s="7" t="s">
        <v>125</v>
      </c>
      <c r="O70" s="17">
        <f>'Q1'!P70</f>
        <v>7.4682387999999997E-3</v>
      </c>
      <c r="P70" s="17">
        <f>'Q1'!Q70</f>
        <v>2.0764930000000001E-4</v>
      </c>
      <c r="Q70" s="17">
        <f>'Q1'!R70</f>
        <v>1.44142E-5</v>
      </c>
      <c r="R70" s="93">
        <f>SUMIFS('Crosstab Cons'!C:C,'Crosstab Cons'!N:N,'Crosstab Cons'!$N$2,'Crosstab Cons'!V:V,'Q2'!I70)</f>
        <v>284383.40600000013</v>
      </c>
      <c r="S70" s="3">
        <f t="shared" si="12"/>
        <v>2123.8431867653535</v>
      </c>
      <c r="T70" s="3">
        <f t="shared" si="13"/>
        <v>59.052015187515828</v>
      </c>
      <c r="U70" s="3">
        <f t="shared" si="14"/>
        <v>4.0991592907652024</v>
      </c>
      <c r="V70" s="2" t="s">
        <v>3292</v>
      </c>
      <c r="W70" s="2" t="s">
        <v>3292</v>
      </c>
      <c r="X70" s="2" t="s">
        <v>3292</v>
      </c>
      <c r="Y70" s="4">
        <f t="shared" si="10"/>
        <v>2.1869943612436344</v>
      </c>
      <c r="AA70" s="7">
        <f t="shared" si="15"/>
        <v>7.6903023000000001E-3</v>
      </c>
      <c r="AB70" s="7">
        <f t="shared" si="11"/>
        <v>2.1869943612436349</v>
      </c>
      <c r="AD70" s="7">
        <f t="shared" si="16"/>
        <v>7.6903023000000002E-6</v>
      </c>
    </row>
    <row r="71" spans="1:30" ht="21" x14ac:dyDescent="0.25">
      <c r="A71" s="14">
        <v>45566</v>
      </c>
      <c r="B71" s="14">
        <v>45657</v>
      </c>
      <c r="C71" s="15" t="s">
        <v>3284</v>
      </c>
      <c r="D71" s="16" t="s">
        <v>3284</v>
      </c>
      <c r="E71" s="7" t="s">
        <v>417</v>
      </c>
      <c r="F71" s="7" t="s">
        <v>3372</v>
      </c>
      <c r="H71" s="8"/>
      <c r="I71" s="8" t="s">
        <v>417</v>
      </c>
      <c r="J71" s="7"/>
      <c r="M71" s="7"/>
      <c r="N71" s="7" t="s">
        <v>412</v>
      </c>
      <c r="O71" s="17">
        <f>'Q1'!P71</f>
        <v>4.7147309900000003E-2</v>
      </c>
      <c r="P71" s="17">
        <f>'Q1'!Q71</f>
        <v>1.3108989000000001E-3</v>
      </c>
      <c r="Q71" s="17">
        <f>'Q1'!R71</f>
        <v>9.0997199999999997E-5</v>
      </c>
      <c r="R71" s="33">
        <f>SUMIFS('Crosstab Cons'!C:C,'Crosstab Cons'!N:N,'Crosstab Cons'!$N$2,'Crosstab Cons'!V:V,'Q2'!I71)</f>
        <v>0</v>
      </c>
      <c r="S71" s="3">
        <f t="shared" si="12"/>
        <v>0</v>
      </c>
      <c r="T71" s="3">
        <f t="shared" si="13"/>
        <v>0</v>
      </c>
      <c r="U71" s="3">
        <f t="shared" si="14"/>
        <v>0</v>
      </c>
      <c r="V71" s="2" t="s">
        <v>3292</v>
      </c>
      <c r="W71" s="2" t="s">
        <v>3292</v>
      </c>
      <c r="X71" s="2" t="s">
        <v>3292</v>
      </c>
      <c r="Y71" s="4">
        <f t="shared" si="10"/>
        <v>0</v>
      </c>
      <c r="AA71" s="7">
        <f t="shared" si="15"/>
        <v>4.8549206000000004E-2</v>
      </c>
      <c r="AB71" s="7">
        <f t="shared" si="11"/>
        <v>0</v>
      </c>
      <c r="AD71" s="7">
        <f t="shared" si="16"/>
        <v>4.8549206000000002E-5</v>
      </c>
    </row>
    <row r="72" spans="1:30" ht="47.25" x14ac:dyDescent="0.25">
      <c r="A72" s="14">
        <v>45566</v>
      </c>
      <c r="B72" s="14">
        <v>45657</v>
      </c>
      <c r="C72" s="15" t="s">
        <v>3284</v>
      </c>
      <c r="D72" s="16" t="s">
        <v>3284</v>
      </c>
      <c r="E72" s="7" t="s">
        <v>831</v>
      </c>
      <c r="F72" s="7" t="s">
        <v>3301</v>
      </c>
      <c r="G72" s="7" t="s">
        <v>3322</v>
      </c>
      <c r="H72" s="8" t="s">
        <v>3303</v>
      </c>
      <c r="I72" s="8" t="s">
        <v>43</v>
      </c>
      <c r="J72" s="8" t="s">
        <v>3304</v>
      </c>
      <c r="K72" s="8" t="s">
        <v>3289</v>
      </c>
      <c r="L72" s="8" t="s">
        <v>3305</v>
      </c>
      <c r="M72" s="7" t="s">
        <v>3380</v>
      </c>
      <c r="N72" s="7" t="s">
        <v>11</v>
      </c>
      <c r="O72" s="17">
        <f>'Q1'!P72</f>
        <v>52.313935870000002</v>
      </c>
      <c r="P72" s="17">
        <f>'Q1'!Q72</f>
        <v>0</v>
      </c>
      <c r="Q72" s="17">
        <f>'Q1'!R72</f>
        <v>0</v>
      </c>
      <c r="R72" s="33">
        <f>SUMIFS('Crosstab Cons'!C:C,'Crosstab Cons'!N:N,'Crosstab Cons'!$N$2,'Crosstab Cons'!V:V,'Q2'!I72)</f>
        <v>0</v>
      </c>
      <c r="S72" s="3">
        <f t="shared" si="12"/>
        <v>0</v>
      </c>
      <c r="T72" s="3">
        <f t="shared" si="13"/>
        <v>0</v>
      </c>
      <c r="U72" s="3">
        <f t="shared" si="14"/>
        <v>0</v>
      </c>
      <c r="V72" s="2" t="s">
        <v>3292</v>
      </c>
      <c r="W72" s="2" t="s">
        <v>3292</v>
      </c>
      <c r="X72" s="2" t="s">
        <v>3292</v>
      </c>
      <c r="Y72" s="4">
        <f t="shared" si="10"/>
        <v>0</v>
      </c>
      <c r="AA72" s="7">
        <f t="shared" si="15"/>
        <v>52.313935870000002</v>
      </c>
      <c r="AB72" s="7">
        <f t="shared" si="11"/>
        <v>0</v>
      </c>
      <c r="AD72" s="7">
        <f t="shared" si="16"/>
        <v>5.2313935870000002E-2</v>
      </c>
    </row>
    <row r="73" spans="1:30" ht="47.25" x14ac:dyDescent="0.25">
      <c r="A73" s="14">
        <v>45566</v>
      </c>
      <c r="B73" s="14">
        <v>45657</v>
      </c>
      <c r="C73" s="15" t="s">
        <v>3284</v>
      </c>
      <c r="D73" s="16" t="s">
        <v>3284</v>
      </c>
      <c r="E73" s="7" t="s">
        <v>831</v>
      </c>
      <c r="F73" s="7" t="s">
        <v>3301</v>
      </c>
      <c r="G73" s="7" t="s">
        <v>3322</v>
      </c>
      <c r="H73" s="8" t="s">
        <v>3303</v>
      </c>
      <c r="I73" s="8" t="s">
        <v>61</v>
      </c>
      <c r="J73" s="8" t="s">
        <v>3304</v>
      </c>
      <c r="K73" s="8" t="s">
        <v>3289</v>
      </c>
      <c r="L73" s="8" t="s">
        <v>3305</v>
      </c>
      <c r="M73" s="7" t="s">
        <v>3381</v>
      </c>
      <c r="N73" s="7" t="s">
        <v>11</v>
      </c>
      <c r="O73" s="17">
        <f>'Q1'!P73</f>
        <v>21.19874686</v>
      </c>
      <c r="P73" s="17">
        <f>'Q1'!Q73</f>
        <v>0</v>
      </c>
      <c r="Q73" s="17">
        <f>'Q1'!R73</f>
        <v>0</v>
      </c>
      <c r="R73" s="33">
        <f>SUMIFS('Crosstab Cons'!C:C,'Crosstab Cons'!N:N,'Crosstab Cons'!$N$2,'Crosstab Cons'!V:V,'Q2'!I73)</f>
        <v>0</v>
      </c>
      <c r="S73" s="3">
        <f t="shared" si="12"/>
        <v>0</v>
      </c>
      <c r="T73" s="3">
        <f t="shared" si="13"/>
        <v>0</v>
      </c>
      <c r="U73" s="3">
        <f t="shared" si="14"/>
        <v>0</v>
      </c>
      <c r="V73" s="2" t="s">
        <v>3292</v>
      </c>
      <c r="W73" s="2" t="s">
        <v>3292</v>
      </c>
      <c r="X73" s="2" t="s">
        <v>3292</v>
      </c>
      <c r="Y73" s="4">
        <f t="shared" ref="Y73:Y77" si="17">SUM(S73:X73)/1000</f>
        <v>0</v>
      </c>
      <c r="AA73" s="7">
        <f t="shared" si="15"/>
        <v>21.19874686</v>
      </c>
      <c r="AB73" s="7">
        <f t="shared" si="11"/>
        <v>0</v>
      </c>
      <c r="AD73" s="7">
        <f t="shared" si="16"/>
        <v>2.1198746859999999E-2</v>
      </c>
    </row>
    <row r="74" spans="1:30" ht="47.25" x14ac:dyDescent="0.25">
      <c r="A74" s="14">
        <v>45566</v>
      </c>
      <c r="B74" s="14">
        <v>45657</v>
      </c>
      <c r="C74" s="15" t="s">
        <v>3284</v>
      </c>
      <c r="D74" s="16" t="s">
        <v>3284</v>
      </c>
      <c r="E74" s="7" t="s">
        <v>831</v>
      </c>
      <c r="F74" s="7" t="s">
        <v>3301</v>
      </c>
      <c r="G74" s="7" t="s">
        <v>3322</v>
      </c>
      <c r="H74" s="8" t="s">
        <v>3303</v>
      </c>
      <c r="I74" s="8" t="s">
        <v>71</v>
      </c>
      <c r="J74" s="8" t="s">
        <v>3304</v>
      </c>
      <c r="K74" s="8" t="s">
        <v>3289</v>
      </c>
      <c r="L74" s="8" t="s">
        <v>3305</v>
      </c>
      <c r="M74" s="8" t="s">
        <v>3382</v>
      </c>
      <c r="N74" s="7" t="s">
        <v>11</v>
      </c>
      <c r="O74" s="17">
        <f>'Q1'!P74</f>
        <v>52.748677549999996</v>
      </c>
      <c r="P74" s="17">
        <f>'Q1'!Q74</f>
        <v>0</v>
      </c>
      <c r="Q74" s="17">
        <f>'Q1'!R74</f>
        <v>0</v>
      </c>
      <c r="R74" s="33">
        <f>SUMIFS('Crosstab Cons'!C:C,'Crosstab Cons'!N:N,'Crosstab Cons'!$N$2,'Crosstab Cons'!V:V,'Q2'!I74)</f>
        <v>0</v>
      </c>
      <c r="S74" s="3">
        <f t="shared" si="12"/>
        <v>0</v>
      </c>
      <c r="T74" s="3">
        <f t="shared" si="13"/>
        <v>0</v>
      </c>
      <c r="U74" s="3">
        <f t="shared" si="14"/>
        <v>0</v>
      </c>
      <c r="V74" s="2" t="s">
        <v>3292</v>
      </c>
      <c r="W74" s="2" t="s">
        <v>3292</v>
      </c>
      <c r="X74" s="2" t="s">
        <v>3292</v>
      </c>
      <c r="Y74" s="4">
        <f t="shared" si="17"/>
        <v>0</v>
      </c>
      <c r="AD74" s="7">
        <f t="shared" si="16"/>
        <v>0</v>
      </c>
    </row>
    <row r="75" spans="1:30" ht="47.25" x14ac:dyDescent="0.25">
      <c r="A75" s="14">
        <v>45566</v>
      </c>
      <c r="B75" s="14">
        <v>45657</v>
      </c>
      <c r="C75" s="15" t="s">
        <v>3284</v>
      </c>
      <c r="D75" s="16" t="s">
        <v>3284</v>
      </c>
      <c r="E75" s="7" t="s">
        <v>831</v>
      </c>
      <c r="F75" s="7" t="s">
        <v>3301</v>
      </c>
      <c r="G75" s="7" t="s">
        <v>3322</v>
      </c>
      <c r="H75" s="8" t="s">
        <v>3303</v>
      </c>
      <c r="I75" s="8" t="s">
        <v>41</v>
      </c>
      <c r="J75" s="8" t="s">
        <v>3304</v>
      </c>
      <c r="K75" s="8" t="s">
        <v>3289</v>
      </c>
      <c r="L75" s="8" t="s">
        <v>3305</v>
      </c>
      <c r="M75" s="8" t="s">
        <v>3383</v>
      </c>
      <c r="N75" s="7" t="s">
        <v>11</v>
      </c>
      <c r="O75" s="17">
        <f>'Q1'!P75</f>
        <v>22.227532950000001</v>
      </c>
      <c r="P75" s="17">
        <f>'Q1'!Q75</f>
        <v>0</v>
      </c>
      <c r="Q75" s="17">
        <f>'Q1'!R75</f>
        <v>0</v>
      </c>
      <c r="R75" s="33">
        <f>SUMIFS('Crosstab Cons'!C:C,'Crosstab Cons'!N:N,'Crosstab Cons'!$N$2,'Crosstab Cons'!V:V,'Q2'!I75)</f>
        <v>0</v>
      </c>
      <c r="S75" s="3">
        <f t="shared" si="12"/>
        <v>0</v>
      </c>
      <c r="T75" s="3">
        <f t="shared" si="13"/>
        <v>0</v>
      </c>
      <c r="U75" s="3">
        <f t="shared" si="14"/>
        <v>0</v>
      </c>
      <c r="V75" s="2" t="s">
        <v>3292</v>
      </c>
      <c r="W75" s="2" t="s">
        <v>3292</v>
      </c>
      <c r="X75" s="2" t="s">
        <v>3292</v>
      </c>
      <c r="Y75" s="4">
        <f t="shared" si="17"/>
        <v>0</v>
      </c>
      <c r="AD75" s="7">
        <f t="shared" si="16"/>
        <v>0</v>
      </c>
    </row>
    <row r="76" spans="1:30" ht="47.25" x14ac:dyDescent="0.25">
      <c r="A76" s="14">
        <v>45566</v>
      </c>
      <c r="B76" s="14">
        <v>45657</v>
      </c>
      <c r="C76" s="15" t="s">
        <v>3284</v>
      </c>
      <c r="D76" s="16" t="s">
        <v>3284</v>
      </c>
      <c r="E76" s="7" t="s">
        <v>883</v>
      </c>
      <c r="F76" s="7" t="s">
        <v>3301</v>
      </c>
      <c r="G76" s="7" t="s">
        <v>3348</v>
      </c>
      <c r="H76" s="8" t="s">
        <v>3328</v>
      </c>
      <c r="I76" s="8" t="s">
        <v>996</v>
      </c>
      <c r="J76" s="8" t="s">
        <v>3349</v>
      </c>
      <c r="K76" s="8" t="s">
        <v>3329</v>
      </c>
      <c r="L76" s="8" t="s">
        <v>3354</v>
      </c>
      <c r="M76" s="8" t="s">
        <v>994</v>
      </c>
      <c r="N76" s="7" t="s">
        <v>91</v>
      </c>
      <c r="O76" s="17">
        <f>'Q1'!P76</f>
        <v>2.0053593299999999E-2</v>
      </c>
      <c r="P76" s="17">
        <f>'Q1'!Q76</f>
        <v>5.3611000000000002E-4</v>
      </c>
      <c r="Q76" s="17">
        <f>'Q1'!R76</f>
        <v>3.43928E-5</v>
      </c>
      <c r="R76" s="94">
        <f>SUMIFS('Crosstab Cons'!C:C,'Crosstab Cons'!N:N,'Crosstab Cons'!$N$2,'Crosstab Cons'!V:V,'Q2'!I76)</f>
        <v>180</v>
      </c>
      <c r="S76" s="3">
        <f t="shared" si="12"/>
        <v>3.6096467939999997</v>
      </c>
      <c r="T76" s="3">
        <f t="shared" si="13"/>
        <v>9.6499799999999997E-2</v>
      </c>
      <c r="U76" s="3">
        <f t="shared" si="14"/>
        <v>6.190704E-3</v>
      </c>
      <c r="V76" s="2" t="s">
        <v>3292</v>
      </c>
      <c r="W76" s="2" t="s">
        <v>3292</v>
      </c>
      <c r="X76" s="2" t="s">
        <v>3292</v>
      </c>
      <c r="Y76" s="4">
        <f t="shared" si="17"/>
        <v>3.7123372980000001E-3</v>
      </c>
      <c r="AD76" s="7">
        <f t="shared" si="16"/>
        <v>0</v>
      </c>
    </row>
    <row r="77" spans="1:30" ht="47.25" x14ac:dyDescent="0.25">
      <c r="A77" s="14">
        <v>45566</v>
      </c>
      <c r="B77" s="14">
        <v>45657</v>
      </c>
      <c r="C77" s="15" t="s">
        <v>3284</v>
      </c>
      <c r="D77" s="16" t="s">
        <v>3284</v>
      </c>
      <c r="E77" s="7" t="s">
        <v>831</v>
      </c>
      <c r="F77" s="7" t="s">
        <v>3301</v>
      </c>
      <c r="G77" s="7" t="s">
        <v>3322</v>
      </c>
      <c r="H77" s="8" t="s">
        <v>3303</v>
      </c>
      <c r="I77" s="8" t="s">
        <v>19</v>
      </c>
      <c r="J77" s="8" t="s">
        <v>3304</v>
      </c>
      <c r="K77" s="8" t="s">
        <v>3289</v>
      </c>
      <c r="L77" s="8" t="s">
        <v>3305</v>
      </c>
      <c r="M77" s="8" t="s">
        <v>3384</v>
      </c>
      <c r="N77" s="7" t="s">
        <v>11</v>
      </c>
      <c r="O77" s="17">
        <f>'Q1'!P77</f>
        <v>14.552063</v>
      </c>
      <c r="P77" s="17">
        <f>'Q1'!Q77</f>
        <v>0</v>
      </c>
      <c r="Q77" s="17">
        <f>'Q1'!R77</f>
        <v>0</v>
      </c>
      <c r="R77" s="33">
        <f>SUMIFS('Crosstab Cons'!C:C,'Crosstab Cons'!N:N,'Crosstab Cons'!$N$2,'Crosstab Cons'!V:V,'Q2'!I77)</f>
        <v>0</v>
      </c>
      <c r="S77" s="3">
        <f t="shared" si="12"/>
        <v>0</v>
      </c>
      <c r="T77" s="3">
        <f t="shared" si="13"/>
        <v>0</v>
      </c>
      <c r="U77" s="3">
        <f t="shared" si="14"/>
        <v>0</v>
      </c>
      <c r="V77" s="2" t="s">
        <v>3292</v>
      </c>
      <c r="W77" s="2" t="s">
        <v>3292</v>
      </c>
      <c r="X77" s="2" t="s">
        <v>3292</v>
      </c>
      <c r="Y77" s="4">
        <f t="shared" si="17"/>
        <v>0</v>
      </c>
      <c r="AD77" s="7">
        <f t="shared" si="16"/>
        <v>0</v>
      </c>
    </row>
    <row r="78" spans="1:30" ht="31.5" x14ac:dyDescent="0.25">
      <c r="A78" s="14">
        <v>45566</v>
      </c>
      <c r="B78" s="14">
        <v>45657</v>
      </c>
      <c r="C78" s="7" t="s">
        <v>3284</v>
      </c>
      <c r="D78" s="7" t="s">
        <v>3284</v>
      </c>
      <c r="E78" s="7" t="s">
        <v>831</v>
      </c>
      <c r="F78" s="7" t="s">
        <v>3301</v>
      </c>
      <c r="G78" s="7" t="s">
        <v>3322</v>
      </c>
      <c r="H78" s="7" t="s">
        <v>3303</v>
      </c>
      <c r="I78" s="8" t="s">
        <v>1004</v>
      </c>
      <c r="J78" s="8" t="s">
        <v>3304</v>
      </c>
      <c r="K78" s="8" t="s">
        <v>3289</v>
      </c>
      <c r="L78" s="8" t="s">
        <v>3305</v>
      </c>
      <c r="M78" s="8" t="s">
        <v>3385</v>
      </c>
      <c r="N78" s="7" t="s">
        <v>11</v>
      </c>
      <c r="O78" s="17">
        <f>'Q1'!P78</f>
        <v>6.7573100620000002</v>
      </c>
      <c r="P78" s="17">
        <f>'Q1'!Q78</f>
        <v>0</v>
      </c>
      <c r="Q78" s="17">
        <f>'Q1'!R78</f>
        <v>0</v>
      </c>
      <c r="R78" s="94">
        <f>SUMIFS('Crosstab Cons'!C:C,'Crosstab Cons'!N:N,'Crosstab Cons'!$N$2,'Crosstab Cons'!V:V,'Q2'!I78)</f>
        <v>13</v>
      </c>
      <c r="S78" s="3">
        <f t="shared" si="12"/>
        <v>87.845030805999997</v>
      </c>
      <c r="T78" s="3">
        <f t="shared" si="13"/>
        <v>0</v>
      </c>
      <c r="U78" s="3">
        <f t="shared" si="14"/>
        <v>0</v>
      </c>
      <c r="V78" s="2" t="s">
        <v>3292</v>
      </c>
      <c r="W78" s="2" t="s">
        <v>3292</v>
      </c>
      <c r="X78" s="2" t="s">
        <v>3292</v>
      </c>
      <c r="Y78" s="4">
        <f>SUM(S78:X78)/1000</f>
        <v>8.7845030805999993E-2</v>
      </c>
      <c r="AD78" s="7">
        <f t="shared" si="16"/>
        <v>0</v>
      </c>
    </row>
    <row r="87" spans="18:25" x14ac:dyDescent="0.25">
      <c r="R87" s="93">
        <f>SUM(R4:R81)</f>
        <v>1256131.6290709677</v>
      </c>
      <c r="S87" s="33"/>
      <c r="T87" s="33"/>
      <c r="U87" s="33"/>
      <c r="V87" s="33"/>
      <c r="W87" s="33"/>
      <c r="X87" s="33"/>
      <c r="Y87" s="65">
        <f>SUM(Y4:Y81)</f>
        <v>170.345057210379</v>
      </c>
    </row>
    <row r="91" spans="18:25" x14ac:dyDescent="0.25">
      <c r="R91" s="93">
        <f>'Crosstab Cons'!BM204</f>
        <v>1256131.6290709679</v>
      </c>
    </row>
    <row r="94" spans="18:25" x14ac:dyDescent="0.25">
      <c r="R94" s="93">
        <f>R91-R87</f>
        <v>0</v>
      </c>
    </row>
  </sheetData>
  <autoFilter ref="A3:AB78" xr:uid="{EC496148-8AD0-4B49-AC24-7250FFB764EA}"/>
  <sortState xmlns:xlrd2="http://schemas.microsoft.com/office/spreadsheetml/2017/richdata2" ref="E4:Q73">
    <sortCondition ref="F4:F73"/>
    <sortCondition ref="E4:E73"/>
  </sortState>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12DD5A-F192-4D7F-9E10-6D264B0D6520}">
  <dimension ref="A1:AB87"/>
  <sheetViews>
    <sheetView topLeftCell="Q75" workbookViewId="0">
      <selection activeCell="Y78" sqref="A4:Y78"/>
    </sheetView>
  </sheetViews>
  <sheetFormatPr defaultColWidth="11.140625" defaultRowHeight="15.75" x14ac:dyDescent="0.25"/>
  <cols>
    <col min="1" max="1" width="23.140625" style="7" customWidth="1"/>
    <col min="2" max="2" width="11.85546875" style="7" bestFit="1" customWidth="1"/>
    <col min="3" max="8" width="11.140625" style="7"/>
    <col min="9" max="9" width="17.140625" style="8" customWidth="1"/>
    <col min="10" max="10" width="22" style="8" customWidth="1"/>
    <col min="11" max="11" width="30.140625" style="8" customWidth="1"/>
    <col min="12" max="12" width="46.85546875" style="8" customWidth="1"/>
    <col min="13" max="13" width="33.140625" style="8" customWidth="1"/>
    <col min="14" max="17" width="11.140625" style="7"/>
    <col min="18" max="18" width="13.140625" style="7" bestFit="1" customWidth="1"/>
    <col min="19" max="19" width="17.7109375" style="7" customWidth="1"/>
    <col min="20" max="24" width="11.140625" style="7"/>
    <col min="25" max="25" width="12.7109375" style="7" customWidth="1"/>
    <col min="26" max="16384" width="11.140625" style="7"/>
  </cols>
  <sheetData>
    <row r="1" spans="1:28" x14ac:dyDescent="0.25">
      <c r="A1" s="7" t="s">
        <v>3260</v>
      </c>
      <c r="B1" s="8"/>
      <c r="C1" s="8"/>
      <c r="D1" s="8"/>
      <c r="E1" s="8"/>
      <c r="F1" s="8"/>
      <c r="G1" s="8"/>
      <c r="H1" s="8"/>
      <c r="N1" s="8"/>
      <c r="O1" s="8"/>
      <c r="P1" s="8"/>
      <c r="Q1" s="8"/>
      <c r="R1" s="8"/>
      <c r="S1" s="8"/>
      <c r="T1" s="8"/>
      <c r="U1" s="8"/>
      <c r="V1" s="8"/>
      <c r="W1" s="8"/>
      <c r="X1" s="8"/>
      <c r="Y1" s="8"/>
    </row>
    <row r="2" spans="1:28" ht="31.5" x14ac:dyDescent="0.25">
      <c r="A2" s="1"/>
      <c r="B2" s="1"/>
      <c r="C2" s="1"/>
      <c r="D2" s="1"/>
      <c r="E2" s="1"/>
      <c r="F2" s="1"/>
      <c r="G2" s="1"/>
      <c r="H2" s="1"/>
      <c r="I2" s="1"/>
      <c r="J2" s="1"/>
      <c r="K2" s="1"/>
      <c r="L2" s="1"/>
      <c r="M2" s="9"/>
      <c r="N2" s="1"/>
      <c r="O2" s="10" t="s">
        <v>3261</v>
      </c>
      <c r="P2" s="10"/>
      <c r="Q2" s="10"/>
      <c r="R2" s="10"/>
      <c r="S2" s="10" t="s">
        <v>3262</v>
      </c>
      <c r="T2" s="11"/>
      <c r="U2" s="11"/>
      <c r="V2" s="11"/>
      <c r="W2" s="11"/>
      <c r="X2" s="12"/>
      <c r="Y2" s="13"/>
    </row>
    <row r="3" spans="1:28" ht="50.25" x14ac:dyDescent="0.25">
      <c r="A3" s="5" t="s">
        <v>3263</v>
      </c>
      <c r="B3" s="5" t="s">
        <v>3264</v>
      </c>
      <c r="C3" s="5" t="s">
        <v>3265</v>
      </c>
      <c r="D3" s="5" t="s">
        <v>3266</v>
      </c>
      <c r="E3" s="5" t="s">
        <v>3267</v>
      </c>
      <c r="F3" s="5" t="s">
        <v>3268</v>
      </c>
      <c r="G3" s="5" t="s">
        <v>3269</v>
      </c>
      <c r="H3" s="5" t="s">
        <v>3270</v>
      </c>
      <c r="I3" s="5" t="s">
        <v>3271</v>
      </c>
      <c r="J3" s="5" t="s">
        <v>3272</v>
      </c>
      <c r="K3" s="5" t="s">
        <v>3273</v>
      </c>
      <c r="L3" s="5" t="s">
        <v>3274</v>
      </c>
      <c r="M3" s="6" t="s">
        <v>3275</v>
      </c>
      <c r="N3" s="5" t="s">
        <v>1697</v>
      </c>
      <c r="O3" s="5" t="s">
        <v>3388</v>
      </c>
      <c r="P3" s="5" t="s">
        <v>3389</v>
      </c>
      <c r="Q3" s="5" t="s">
        <v>3390</v>
      </c>
      <c r="R3" s="6" t="s">
        <v>3279</v>
      </c>
      <c r="S3" s="5" t="s">
        <v>3276</v>
      </c>
      <c r="T3" s="5" t="s">
        <v>3277</v>
      </c>
      <c r="U3" s="5" t="s">
        <v>3278</v>
      </c>
      <c r="V3" s="5" t="s">
        <v>3280</v>
      </c>
      <c r="W3" s="5" t="s">
        <v>3281</v>
      </c>
      <c r="X3" s="5" t="s">
        <v>3282</v>
      </c>
      <c r="Y3" s="5" t="s">
        <v>3283</v>
      </c>
      <c r="AA3" s="7" t="s">
        <v>3387</v>
      </c>
    </row>
    <row r="4" spans="1:28" ht="47.25" x14ac:dyDescent="0.25">
      <c r="A4" s="14">
        <v>45658</v>
      </c>
      <c r="B4" s="14">
        <v>45747</v>
      </c>
      <c r="C4" s="15" t="s">
        <v>3284</v>
      </c>
      <c r="D4" s="16" t="s">
        <v>3284</v>
      </c>
      <c r="E4" s="17" t="s">
        <v>786</v>
      </c>
      <c r="F4" s="17" t="s">
        <v>3285</v>
      </c>
      <c r="G4" s="17" t="s">
        <v>3286</v>
      </c>
      <c r="H4" s="15" t="s">
        <v>3287</v>
      </c>
      <c r="I4" s="15" t="s">
        <v>394</v>
      </c>
      <c r="J4" s="15" t="s">
        <v>3288</v>
      </c>
      <c r="K4" s="15" t="s">
        <v>3289</v>
      </c>
      <c r="L4" s="15" t="s">
        <v>3290</v>
      </c>
      <c r="M4" s="17" t="s">
        <v>3291</v>
      </c>
      <c r="N4" s="17" t="s">
        <v>121</v>
      </c>
      <c r="O4" s="17">
        <f>'Q1'!P4</f>
        <v>2.639279658</v>
      </c>
      <c r="P4" s="17">
        <f>'Q1'!Q4</f>
        <v>3.9564044999999999E-3</v>
      </c>
      <c r="Q4" s="17">
        <f>'Q1'!R4</f>
        <v>3.7444542499999997E-2</v>
      </c>
      <c r="R4" s="7">
        <f>SUMIFS('Crosstab Cons'!D:D,'Crosstab Cons'!N:N,'Crosstab Cons'!$N$2,'Crosstab Cons'!V:V,'Q3'!I4)</f>
        <v>0</v>
      </c>
      <c r="S4" s="3">
        <f t="shared" ref="S4" si="0">SUM(O4*R4)</f>
        <v>0</v>
      </c>
      <c r="T4" s="3">
        <f t="shared" ref="T4" si="1">SUM(P4*R4)</f>
        <v>0</v>
      </c>
      <c r="U4" s="3">
        <f t="shared" ref="U4" si="2">SUM(Q4*R4)</f>
        <v>0</v>
      </c>
      <c r="V4" s="2" t="s">
        <v>3292</v>
      </c>
      <c r="W4" s="2" t="s">
        <v>3292</v>
      </c>
      <c r="X4" s="2" t="s">
        <v>3292</v>
      </c>
      <c r="Y4" s="4">
        <f>SUM(S4:X4)/1000</f>
        <v>0</v>
      </c>
      <c r="AA4" s="7">
        <v>2.7148722379999999</v>
      </c>
      <c r="AB4" s="7">
        <f>R4*AA4/1000</f>
        <v>0</v>
      </c>
    </row>
    <row r="5" spans="1:28" ht="47.25" x14ac:dyDescent="0.25">
      <c r="A5" s="14">
        <v>45658</v>
      </c>
      <c r="B5" s="14">
        <v>45747</v>
      </c>
      <c r="C5" s="15" t="s">
        <v>3284</v>
      </c>
      <c r="D5" s="16" t="s">
        <v>3284</v>
      </c>
      <c r="E5" s="7" t="s">
        <v>786</v>
      </c>
      <c r="F5" s="7" t="s">
        <v>3285</v>
      </c>
      <c r="G5" s="7" t="s">
        <v>3286</v>
      </c>
      <c r="H5" s="8" t="s">
        <v>3287</v>
      </c>
      <c r="I5" s="8" t="s">
        <v>406</v>
      </c>
      <c r="J5" s="8" t="s">
        <v>3288</v>
      </c>
      <c r="K5" s="8" t="s">
        <v>3289</v>
      </c>
      <c r="L5" s="8" t="s">
        <v>3290</v>
      </c>
      <c r="M5" s="7" t="s">
        <v>3293</v>
      </c>
      <c r="N5" s="7" t="s">
        <v>121</v>
      </c>
      <c r="O5" s="17">
        <f>'Q1'!P5</f>
        <v>2.3213315290000001</v>
      </c>
      <c r="P5" s="17">
        <f>'Q1'!Q5</f>
        <v>3.0769376500000001E-2</v>
      </c>
      <c r="Q5" s="17">
        <f>'Q1'!R5</f>
        <v>7.0596405000000001E-2</v>
      </c>
      <c r="R5" s="7">
        <f>SUMIFS('Crosstab Cons'!D:D,'Crosstab Cons'!N:N,'Crosstab Cons'!$N$2,'Crosstab Cons'!V:V,'Q3'!I5)</f>
        <v>24.86</v>
      </c>
      <c r="S5" s="3">
        <f t="shared" ref="S5:S68" si="3">SUM(O5*R5)</f>
        <v>57.70830181094</v>
      </c>
      <c r="T5" s="3">
        <f t="shared" ref="T5:T68" si="4">SUM(P5*R5)</f>
        <v>0.76492669979000005</v>
      </c>
      <c r="U5" s="3">
        <f t="shared" ref="U5:U68" si="5">SUM(Q5*R5)</f>
        <v>1.7550266283</v>
      </c>
      <c r="V5" s="2" t="s">
        <v>3292</v>
      </c>
      <c r="W5" s="2" t="s">
        <v>3292</v>
      </c>
      <c r="X5" s="2" t="s">
        <v>3292</v>
      </c>
      <c r="Y5" s="4">
        <f t="shared" ref="Y5:Y68" si="6">SUM(S5:X5)/1000</f>
        <v>6.0228255139030004E-2</v>
      </c>
      <c r="AA5" s="7">
        <v>2.4571950259999999</v>
      </c>
      <c r="AB5" s="7">
        <f t="shared" ref="AB5:AB66" si="7">R5*AA5/1000</f>
        <v>6.1085868346359998E-2</v>
      </c>
    </row>
    <row r="6" spans="1:28" ht="47.25" x14ac:dyDescent="0.25">
      <c r="A6" s="14">
        <v>45658</v>
      </c>
      <c r="B6" s="14">
        <v>45747</v>
      </c>
      <c r="C6" s="15" t="s">
        <v>3284</v>
      </c>
      <c r="D6" s="16" t="s">
        <v>3284</v>
      </c>
      <c r="E6" s="7" t="s">
        <v>786</v>
      </c>
      <c r="F6" s="7" t="s">
        <v>3285</v>
      </c>
      <c r="G6" s="7" t="s">
        <v>3286</v>
      </c>
      <c r="H6" s="8" t="s">
        <v>3287</v>
      </c>
      <c r="I6" s="8" t="s">
        <v>408</v>
      </c>
      <c r="J6" s="8" t="s">
        <v>3288</v>
      </c>
      <c r="K6" s="8" t="s">
        <v>3289</v>
      </c>
      <c r="L6" s="8" t="s">
        <v>3290</v>
      </c>
      <c r="M6" s="7" t="s">
        <v>3294</v>
      </c>
      <c r="N6" s="7" t="s">
        <v>121</v>
      </c>
      <c r="O6" s="17">
        <f>'Q1'!P6</f>
        <v>2.2831220220000001</v>
      </c>
      <c r="P6" s="17">
        <f>'Q1'!Q6</f>
        <v>3.03562842E-2</v>
      </c>
      <c r="Q6" s="17">
        <f>'Q1'!R6</f>
        <v>6.9648617400000001E-2</v>
      </c>
      <c r="R6" s="7">
        <f>SUMIFS('Crosstab Cons'!D:D,'Crosstab Cons'!N:N,'Crosstab Cons'!$N$2,'Crosstab Cons'!V:V,'Q3'!I6)</f>
        <v>129.29</v>
      </c>
      <c r="S6" s="3">
        <f t="shared" si="3"/>
        <v>295.18484622438001</v>
      </c>
      <c r="T6" s="3">
        <f t="shared" si="4"/>
        <v>3.9247639842179995</v>
      </c>
      <c r="U6" s="3">
        <f t="shared" si="5"/>
        <v>9.0048697436459992</v>
      </c>
      <c r="V6" s="2" t="s">
        <v>3292</v>
      </c>
      <c r="W6" s="2" t="s">
        <v>3292</v>
      </c>
      <c r="X6" s="2" t="s">
        <v>3292</v>
      </c>
      <c r="Y6" s="4">
        <f t="shared" si="6"/>
        <v>0.308114479952244</v>
      </c>
      <c r="AA6" s="7">
        <v>2.4551709499999999</v>
      </c>
      <c r="AB6" s="7">
        <f t="shared" si="7"/>
        <v>0.31742905212549993</v>
      </c>
    </row>
    <row r="7" spans="1:28" ht="47.25" x14ac:dyDescent="0.25">
      <c r="A7" s="14">
        <v>45658</v>
      </c>
      <c r="B7" s="14">
        <v>45747</v>
      </c>
      <c r="C7" s="15" t="s">
        <v>3284</v>
      </c>
      <c r="D7" s="16" t="s">
        <v>3284</v>
      </c>
      <c r="E7" s="1" t="s">
        <v>489</v>
      </c>
      <c r="F7" s="1" t="s">
        <v>3295</v>
      </c>
      <c r="G7" s="1" t="s">
        <v>3296</v>
      </c>
      <c r="H7" s="1" t="s">
        <v>3297</v>
      </c>
      <c r="I7" s="8" t="s">
        <v>151</v>
      </c>
      <c r="J7" s="1" t="s">
        <v>3298</v>
      </c>
      <c r="K7" s="1" t="s">
        <v>3289</v>
      </c>
      <c r="L7" s="18" t="s">
        <v>3299</v>
      </c>
      <c r="M7" s="1" t="s">
        <v>3300</v>
      </c>
      <c r="N7" s="19" t="s">
        <v>125</v>
      </c>
      <c r="O7" s="17">
        <f>'Q1'!P7</f>
        <v>9.8199060099999999E-2</v>
      </c>
      <c r="P7" s="17">
        <f>'Q1'!Q7</f>
        <v>2.7303581E-3</v>
      </c>
      <c r="Q7" s="17">
        <f>'Q1'!R7</f>
        <v>1.8953009999999999E-4</v>
      </c>
      <c r="R7" s="7">
        <f>SUMIFS('Crosstab Cons'!D:D,'Crosstab Cons'!N:N,'Crosstab Cons'!$N$2,'Crosstab Cons'!V:V,'Q3'!I7)</f>
        <v>277257.0566451613</v>
      </c>
      <c r="S7" s="3">
        <f>SUM(O7*R7)</f>
        <v>27226.382368647297</v>
      </c>
      <c r="T7" s="3">
        <f t="shared" si="4"/>
        <v>757.01105039327501</v>
      </c>
      <c r="U7" s="3">
        <f t="shared" si="5"/>
        <v>52.548557671663083</v>
      </c>
      <c r="V7" s="2" t="s">
        <v>3292</v>
      </c>
      <c r="W7" s="2" t="s">
        <v>3292</v>
      </c>
      <c r="X7" s="2" t="s">
        <v>3292</v>
      </c>
      <c r="Y7" s="4">
        <f t="shared" si="6"/>
        <v>28.035941976712234</v>
      </c>
      <c r="AA7" s="7">
        <v>7.4177652999999996E-2</v>
      </c>
      <c r="AB7" s="7">
        <f t="shared" si="7"/>
        <v>20.56627773962612</v>
      </c>
    </row>
    <row r="8" spans="1:28" ht="47.25" x14ac:dyDescent="0.25">
      <c r="A8" s="14">
        <v>45658</v>
      </c>
      <c r="B8" s="14">
        <v>45747</v>
      </c>
      <c r="C8" s="15" t="s">
        <v>3284</v>
      </c>
      <c r="D8" s="16" t="s">
        <v>3284</v>
      </c>
      <c r="E8" s="7" t="s">
        <v>831</v>
      </c>
      <c r="F8" s="7" t="s">
        <v>3301</v>
      </c>
      <c r="G8" s="7" t="s">
        <v>3302</v>
      </c>
      <c r="H8" s="8" t="s">
        <v>3303</v>
      </c>
      <c r="I8" s="8" t="s">
        <v>77</v>
      </c>
      <c r="J8" s="8" t="s">
        <v>3304</v>
      </c>
      <c r="K8" s="8" t="s">
        <v>3289</v>
      </c>
      <c r="L8" s="8" t="s">
        <v>3305</v>
      </c>
      <c r="M8" s="7" t="s">
        <v>3306</v>
      </c>
      <c r="N8" s="7" t="s">
        <v>11</v>
      </c>
      <c r="O8" s="17">
        <f>'Q1'!P8</f>
        <v>54.724472830000003</v>
      </c>
      <c r="P8" s="17">
        <f>'Q1'!Q8</f>
        <v>0</v>
      </c>
      <c r="Q8" s="17">
        <f>'Q1'!R8</f>
        <v>0</v>
      </c>
      <c r="R8" s="7">
        <f>SUMIFS('Crosstab Cons'!D:D,'Crosstab Cons'!N:N,'Crosstab Cons'!$N$2,'Crosstab Cons'!V:V,'Q3'!I8)</f>
        <v>0</v>
      </c>
      <c r="S8" s="3">
        <f t="shared" si="3"/>
        <v>0</v>
      </c>
      <c r="T8" s="3">
        <f t="shared" si="4"/>
        <v>0</v>
      </c>
      <c r="U8" s="3">
        <f t="shared" si="5"/>
        <v>0</v>
      </c>
      <c r="V8" s="2" t="s">
        <v>3292</v>
      </c>
      <c r="W8" s="2" t="s">
        <v>3292</v>
      </c>
      <c r="X8" s="2" t="s">
        <v>3292</v>
      </c>
      <c r="Y8" s="4">
        <f t="shared" si="6"/>
        <v>0</v>
      </c>
      <c r="AA8" s="7">
        <v>95.9</v>
      </c>
      <c r="AB8" s="7">
        <f t="shared" si="7"/>
        <v>0</v>
      </c>
    </row>
    <row r="9" spans="1:28" ht="47.25" x14ac:dyDescent="0.25">
      <c r="A9" s="14">
        <v>45658</v>
      </c>
      <c r="B9" s="14">
        <v>45747</v>
      </c>
      <c r="C9" s="15" t="s">
        <v>3284</v>
      </c>
      <c r="D9" s="16" t="s">
        <v>3284</v>
      </c>
      <c r="E9" s="7" t="s">
        <v>831</v>
      </c>
      <c r="F9" s="7" t="s">
        <v>3301</v>
      </c>
      <c r="G9" s="7" t="s">
        <v>3302</v>
      </c>
      <c r="H9" s="8" t="s">
        <v>3303</v>
      </c>
      <c r="I9" s="8" t="s">
        <v>15</v>
      </c>
      <c r="J9" s="8" t="s">
        <v>3304</v>
      </c>
      <c r="K9" s="8" t="s">
        <v>3289</v>
      </c>
      <c r="L9" s="8" t="s">
        <v>3305</v>
      </c>
      <c r="M9" s="7" t="s">
        <v>3307</v>
      </c>
      <c r="N9" s="7" t="s">
        <v>11</v>
      </c>
      <c r="O9" s="17">
        <f>'Q1'!P9</f>
        <v>34.119415830000001</v>
      </c>
      <c r="P9" s="17">
        <f>'Q1'!Q9</f>
        <v>0</v>
      </c>
      <c r="Q9" s="17">
        <f>'Q1'!R9</f>
        <v>0</v>
      </c>
      <c r="R9" s="7">
        <f>SUMIFS('Crosstab Cons'!D:D,'Crosstab Cons'!N:N,'Crosstab Cons'!$N$2,'Crosstab Cons'!V:V,'Q3'!I9)</f>
        <v>11</v>
      </c>
      <c r="S9" s="3">
        <f t="shared" si="3"/>
        <v>375.31357413000001</v>
      </c>
      <c r="T9" s="3">
        <f t="shared" si="4"/>
        <v>0</v>
      </c>
      <c r="U9" s="3">
        <f t="shared" si="5"/>
        <v>0</v>
      </c>
      <c r="V9" s="2" t="s">
        <v>3292</v>
      </c>
      <c r="W9" s="2" t="s">
        <v>3292</v>
      </c>
      <c r="X9" s="2" t="s">
        <v>3292</v>
      </c>
      <c r="Y9" s="4">
        <f t="shared" si="6"/>
        <v>0.37531357412999999</v>
      </c>
      <c r="AA9" s="7">
        <v>38.9</v>
      </c>
      <c r="AB9" s="7">
        <f t="shared" si="7"/>
        <v>0.4279</v>
      </c>
    </row>
    <row r="10" spans="1:28" ht="47.25" x14ac:dyDescent="0.25">
      <c r="A10" s="14">
        <v>45658</v>
      </c>
      <c r="B10" s="14">
        <v>45747</v>
      </c>
      <c r="C10" s="15" t="s">
        <v>3284</v>
      </c>
      <c r="D10" s="16" t="s">
        <v>3284</v>
      </c>
      <c r="E10" s="7" t="s">
        <v>831</v>
      </c>
      <c r="F10" s="7" t="s">
        <v>3301</v>
      </c>
      <c r="G10" s="7" t="s">
        <v>3302</v>
      </c>
      <c r="H10" s="8" t="s">
        <v>3303</v>
      </c>
      <c r="I10" s="8" t="s">
        <v>17</v>
      </c>
      <c r="J10" s="8" t="s">
        <v>3304</v>
      </c>
      <c r="K10" s="8" t="s">
        <v>3289</v>
      </c>
      <c r="L10" s="8" t="s">
        <v>3305</v>
      </c>
      <c r="M10" s="7" t="s">
        <v>3308</v>
      </c>
      <c r="N10" s="7" t="s">
        <v>11</v>
      </c>
      <c r="O10" s="17">
        <f>'Q1'!P10</f>
        <v>10.050758399999999</v>
      </c>
      <c r="P10" s="17">
        <f>'Q1'!Q10</f>
        <v>0</v>
      </c>
      <c r="Q10" s="17">
        <f>'Q1'!R10</f>
        <v>0</v>
      </c>
      <c r="R10" s="7">
        <f>SUMIFS('Crosstab Cons'!D:D,'Crosstab Cons'!N:N,'Crosstab Cons'!$N$2,'Crosstab Cons'!V:V,'Q3'!I10)</f>
        <v>0</v>
      </c>
      <c r="S10" s="3">
        <f t="shared" si="3"/>
        <v>0</v>
      </c>
      <c r="T10" s="3">
        <f t="shared" si="4"/>
        <v>0</v>
      </c>
      <c r="U10" s="3">
        <f t="shared" si="5"/>
        <v>0</v>
      </c>
      <c r="V10" s="2" t="s">
        <v>3292</v>
      </c>
      <c r="W10" s="2" t="s">
        <v>3292</v>
      </c>
      <c r="X10" s="2" t="s">
        <v>3292</v>
      </c>
      <c r="Y10" s="4">
        <f t="shared" si="6"/>
        <v>0</v>
      </c>
      <c r="AA10" s="7">
        <v>11.9</v>
      </c>
      <c r="AB10" s="7">
        <f t="shared" si="7"/>
        <v>0</v>
      </c>
    </row>
    <row r="11" spans="1:28" ht="47.25" x14ac:dyDescent="0.25">
      <c r="A11" s="14">
        <v>45658</v>
      </c>
      <c r="B11" s="14">
        <v>45747</v>
      </c>
      <c r="C11" s="15" t="s">
        <v>3284</v>
      </c>
      <c r="D11" s="16" t="s">
        <v>3284</v>
      </c>
      <c r="E11" s="7" t="s">
        <v>831</v>
      </c>
      <c r="F11" s="7" t="s">
        <v>3301</v>
      </c>
      <c r="G11" s="7" t="s">
        <v>3302</v>
      </c>
      <c r="H11" s="8" t="s">
        <v>3303</v>
      </c>
      <c r="I11" s="8" t="s">
        <v>21</v>
      </c>
      <c r="J11" s="8" t="s">
        <v>3304</v>
      </c>
      <c r="K11" s="8" t="s">
        <v>3289</v>
      </c>
      <c r="L11" s="8" t="s">
        <v>3305</v>
      </c>
      <c r="M11" s="7" t="s">
        <v>3309</v>
      </c>
      <c r="N11" s="7" t="s">
        <v>11</v>
      </c>
      <c r="O11" s="17">
        <f>'Q1'!P11</f>
        <v>10.62474158</v>
      </c>
      <c r="P11" s="17">
        <f>'Q1'!Q11</f>
        <v>0</v>
      </c>
      <c r="Q11" s="17">
        <f>'Q1'!R11</f>
        <v>0</v>
      </c>
      <c r="R11" s="7">
        <f>SUMIFS('Crosstab Cons'!D:D,'Crosstab Cons'!N:N,'Crosstab Cons'!$N$2,'Crosstab Cons'!V:V,'Q3'!I11)</f>
        <v>0</v>
      </c>
      <c r="S11" s="3">
        <f t="shared" si="3"/>
        <v>0</v>
      </c>
      <c r="T11" s="3">
        <f t="shared" si="4"/>
        <v>0</v>
      </c>
      <c r="U11" s="3">
        <f t="shared" si="5"/>
        <v>0</v>
      </c>
      <c r="V11" s="2" t="s">
        <v>3292</v>
      </c>
      <c r="W11" s="2" t="s">
        <v>3292</v>
      </c>
      <c r="X11" s="2" t="s">
        <v>3292</v>
      </c>
      <c r="Y11" s="4">
        <f t="shared" si="6"/>
        <v>0</v>
      </c>
      <c r="AA11" s="7">
        <v>17.100000000000001</v>
      </c>
      <c r="AB11" s="7">
        <f t="shared" si="7"/>
        <v>0</v>
      </c>
    </row>
    <row r="12" spans="1:28" ht="47.25" x14ac:dyDescent="0.25">
      <c r="A12" s="14">
        <v>45658</v>
      </c>
      <c r="B12" s="14">
        <v>45747</v>
      </c>
      <c r="C12" s="15" t="s">
        <v>3284</v>
      </c>
      <c r="D12" s="16" t="s">
        <v>3284</v>
      </c>
      <c r="E12" s="7" t="s">
        <v>831</v>
      </c>
      <c r="F12" s="7" t="s">
        <v>3301</v>
      </c>
      <c r="G12" s="7" t="s">
        <v>3302</v>
      </c>
      <c r="H12" s="8" t="s">
        <v>3303</v>
      </c>
      <c r="I12" s="8" t="s">
        <v>79</v>
      </c>
      <c r="J12" s="8" t="s">
        <v>3304</v>
      </c>
      <c r="K12" s="8" t="s">
        <v>3289</v>
      </c>
      <c r="L12" s="8" t="s">
        <v>3305</v>
      </c>
      <c r="M12" s="7" t="s">
        <v>3310</v>
      </c>
      <c r="N12" s="7" t="s">
        <v>11</v>
      </c>
      <c r="O12" s="17">
        <f>'Q1'!P12</f>
        <v>10.37875541</v>
      </c>
      <c r="P12" s="17">
        <f>'Q1'!Q12</f>
        <v>0</v>
      </c>
      <c r="Q12" s="17">
        <f>'Q1'!R12</f>
        <v>0</v>
      </c>
      <c r="R12" s="7">
        <f>SUMIFS('Crosstab Cons'!D:D,'Crosstab Cons'!N:N,'Crosstab Cons'!$N$2,'Crosstab Cons'!V:V,'Q3'!I12)</f>
        <v>0</v>
      </c>
      <c r="S12" s="3">
        <f t="shared" si="3"/>
        <v>0</v>
      </c>
      <c r="T12" s="3">
        <f t="shared" si="4"/>
        <v>0</v>
      </c>
      <c r="U12" s="3">
        <f t="shared" si="5"/>
        <v>0</v>
      </c>
      <c r="V12" s="2" t="s">
        <v>3292</v>
      </c>
      <c r="W12" s="2" t="s">
        <v>3292</v>
      </c>
      <c r="X12" s="2" t="s">
        <v>3292</v>
      </c>
      <c r="Y12" s="4">
        <f t="shared" si="6"/>
        <v>0</v>
      </c>
      <c r="AA12" s="7">
        <v>13.4</v>
      </c>
      <c r="AB12" s="7">
        <f t="shared" si="7"/>
        <v>0</v>
      </c>
    </row>
    <row r="13" spans="1:28" ht="47.25" x14ac:dyDescent="0.25">
      <c r="A13" s="14">
        <v>45658</v>
      </c>
      <c r="B13" s="14">
        <v>45747</v>
      </c>
      <c r="C13" s="15" t="s">
        <v>3284</v>
      </c>
      <c r="D13" s="16" t="s">
        <v>3284</v>
      </c>
      <c r="E13" s="7" t="s">
        <v>831</v>
      </c>
      <c r="F13" s="7" t="s">
        <v>3301</v>
      </c>
      <c r="G13" s="7" t="s">
        <v>3302</v>
      </c>
      <c r="H13" s="8" t="s">
        <v>3303</v>
      </c>
      <c r="I13" s="8" t="s">
        <v>57</v>
      </c>
      <c r="J13" s="8" t="s">
        <v>3304</v>
      </c>
      <c r="K13" s="8" t="s">
        <v>3289</v>
      </c>
      <c r="L13" s="8" t="s">
        <v>3305</v>
      </c>
      <c r="M13" s="7" t="s">
        <v>3311</v>
      </c>
      <c r="N13" s="7" t="s">
        <v>11</v>
      </c>
      <c r="O13" s="17">
        <f>'Q1'!P13</f>
        <v>15.560623720000001</v>
      </c>
      <c r="P13" s="17">
        <f>'Q1'!Q13</f>
        <v>0</v>
      </c>
      <c r="Q13" s="17">
        <f>'Q1'!R13</f>
        <v>0</v>
      </c>
      <c r="R13" s="7">
        <f>SUMIFS('Crosstab Cons'!D:D,'Crosstab Cons'!N:N,'Crosstab Cons'!$N$2,'Crosstab Cons'!V:V,'Q3'!I13)</f>
        <v>0</v>
      </c>
      <c r="S13" s="3">
        <f t="shared" si="3"/>
        <v>0</v>
      </c>
      <c r="T13" s="3">
        <f t="shared" si="4"/>
        <v>0</v>
      </c>
      <c r="U13" s="3">
        <f t="shared" si="5"/>
        <v>0</v>
      </c>
      <c r="V13" s="2" t="s">
        <v>3292</v>
      </c>
      <c r="W13" s="2" t="s">
        <v>3292</v>
      </c>
      <c r="X13" s="2" t="s">
        <v>3292</v>
      </c>
      <c r="Y13" s="4">
        <f t="shared" si="6"/>
        <v>0</v>
      </c>
      <c r="AA13" s="7">
        <v>21.2</v>
      </c>
      <c r="AB13" s="7">
        <f t="shared" si="7"/>
        <v>0</v>
      </c>
    </row>
    <row r="14" spans="1:28" ht="47.25" x14ac:dyDescent="0.25">
      <c r="A14" s="14">
        <v>45658</v>
      </c>
      <c r="B14" s="14">
        <v>45747</v>
      </c>
      <c r="C14" s="15" t="s">
        <v>3284</v>
      </c>
      <c r="D14" s="16" t="s">
        <v>3284</v>
      </c>
      <c r="E14" s="7" t="s">
        <v>831</v>
      </c>
      <c r="F14" s="7" t="s">
        <v>3301</v>
      </c>
      <c r="G14" s="7" t="s">
        <v>3302</v>
      </c>
      <c r="H14" s="8" t="s">
        <v>3303</v>
      </c>
      <c r="I14" s="8" t="s">
        <v>59</v>
      </c>
      <c r="J14" s="8" t="s">
        <v>3304</v>
      </c>
      <c r="K14" s="8" t="s">
        <v>3289</v>
      </c>
      <c r="L14" s="8" t="s">
        <v>3305</v>
      </c>
      <c r="M14" s="7" t="s">
        <v>3312</v>
      </c>
      <c r="N14" s="7" t="s">
        <v>11</v>
      </c>
      <c r="O14" s="17">
        <f>'Q1'!P14</f>
        <v>10.30784912</v>
      </c>
      <c r="P14" s="17">
        <f>'Q1'!Q14</f>
        <v>0</v>
      </c>
      <c r="Q14" s="17">
        <f>'Q1'!R14</f>
        <v>0</v>
      </c>
      <c r="R14" s="7">
        <f>SUMIFS('Crosstab Cons'!D:D,'Crosstab Cons'!N:N,'Crosstab Cons'!$N$2,'Crosstab Cons'!V:V,'Q3'!I14)</f>
        <v>255</v>
      </c>
      <c r="S14" s="3">
        <f t="shared" si="3"/>
        <v>2628.5015256000002</v>
      </c>
      <c r="T14" s="3">
        <f t="shared" si="4"/>
        <v>0</v>
      </c>
      <c r="U14" s="3">
        <f t="shared" si="5"/>
        <v>0</v>
      </c>
      <c r="V14" s="2" t="s">
        <v>3292</v>
      </c>
      <c r="W14" s="2" t="s">
        <v>3292</v>
      </c>
      <c r="X14" s="2" t="s">
        <v>3292</v>
      </c>
      <c r="Y14" s="4">
        <f t="shared" si="6"/>
        <v>2.6285015255999999</v>
      </c>
      <c r="AA14" s="7">
        <v>9.4</v>
      </c>
      <c r="AB14" s="7">
        <f t="shared" si="7"/>
        <v>2.3969999999999998</v>
      </c>
    </row>
    <row r="15" spans="1:28" ht="47.25" x14ac:dyDescent="0.25">
      <c r="A15" s="14">
        <v>45658</v>
      </c>
      <c r="B15" s="14">
        <v>45747</v>
      </c>
      <c r="C15" s="15" t="s">
        <v>3284</v>
      </c>
      <c r="D15" s="16" t="s">
        <v>3284</v>
      </c>
      <c r="E15" s="7" t="s">
        <v>831</v>
      </c>
      <c r="F15" s="7" t="s">
        <v>3301</v>
      </c>
      <c r="G15" s="7" t="s">
        <v>3302</v>
      </c>
      <c r="H15" s="8" t="s">
        <v>3303</v>
      </c>
      <c r="I15" s="8" t="s">
        <v>63</v>
      </c>
      <c r="J15" s="8" t="s">
        <v>3304</v>
      </c>
      <c r="K15" s="8" t="s">
        <v>3289</v>
      </c>
      <c r="L15" s="8" t="s">
        <v>3305</v>
      </c>
      <c r="M15" s="7" t="s">
        <v>3313</v>
      </c>
      <c r="N15" s="7" t="s">
        <v>11</v>
      </c>
      <c r="O15" s="17">
        <f>'Q1'!P15</f>
        <v>55.761616889999999</v>
      </c>
      <c r="P15" s="17">
        <f>'Q1'!Q15</f>
        <v>0</v>
      </c>
      <c r="Q15" s="17">
        <f>'Q1'!R15</f>
        <v>0</v>
      </c>
      <c r="R15" s="7">
        <f>SUMIFS('Crosstab Cons'!D:D,'Crosstab Cons'!N:N,'Crosstab Cons'!$N$2,'Crosstab Cons'!V:V,'Q3'!I15)</f>
        <v>0</v>
      </c>
      <c r="S15" s="3">
        <f t="shared" si="3"/>
        <v>0</v>
      </c>
      <c r="T15" s="3">
        <f t="shared" si="4"/>
        <v>0</v>
      </c>
      <c r="U15" s="3">
        <f t="shared" si="5"/>
        <v>0</v>
      </c>
      <c r="V15" s="2" t="s">
        <v>3292</v>
      </c>
      <c r="W15" s="2" t="s">
        <v>3292</v>
      </c>
      <c r="X15" s="2" t="s">
        <v>3292</v>
      </c>
      <c r="Y15" s="4">
        <f t="shared" si="6"/>
        <v>0</v>
      </c>
      <c r="AA15" s="7">
        <v>62.9</v>
      </c>
      <c r="AB15" s="7">
        <f t="shared" si="7"/>
        <v>0</v>
      </c>
    </row>
    <row r="16" spans="1:28" ht="47.25" x14ac:dyDescent="0.25">
      <c r="A16" s="14">
        <v>45658</v>
      </c>
      <c r="B16" s="14">
        <v>45747</v>
      </c>
      <c r="C16" s="15" t="s">
        <v>3284</v>
      </c>
      <c r="D16" s="16" t="s">
        <v>3284</v>
      </c>
      <c r="E16" s="7" t="s">
        <v>831</v>
      </c>
      <c r="F16" s="7" t="s">
        <v>3301</v>
      </c>
      <c r="G16" s="7" t="s">
        <v>3302</v>
      </c>
      <c r="H16" s="8" t="s">
        <v>3303</v>
      </c>
      <c r="I16" s="8" t="s">
        <v>69</v>
      </c>
      <c r="J16" s="8" t="s">
        <v>3304</v>
      </c>
      <c r="K16" s="8" t="s">
        <v>3289</v>
      </c>
      <c r="L16" s="8" t="s">
        <v>3305</v>
      </c>
      <c r="M16" s="7" t="s">
        <v>3314</v>
      </c>
      <c r="N16" s="7" t="s">
        <v>11</v>
      </c>
      <c r="O16" s="17">
        <f>'Q1'!P16</f>
        <v>23.305414110000001</v>
      </c>
      <c r="P16" s="17">
        <f>'Q1'!Q16</f>
        <v>0</v>
      </c>
      <c r="Q16" s="17">
        <f>'Q1'!R16</f>
        <v>0</v>
      </c>
      <c r="R16" s="7">
        <f>SUMIFS('Crosstab Cons'!D:D,'Crosstab Cons'!N:N,'Crosstab Cons'!$N$2,'Crosstab Cons'!V:V,'Q3'!I16)</f>
        <v>0</v>
      </c>
      <c r="S16" s="3">
        <f t="shared" si="3"/>
        <v>0</v>
      </c>
      <c r="T16" s="3">
        <f t="shared" si="4"/>
        <v>0</v>
      </c>
      <c r="U16" s="3">
        <f t="shared" si="5"/>
        <v>0</v>
      </c>
      <c r="V16" s="2" t="s">
        <v>3292</v>
      </c>
      <c r="W16" s="2" t="s">
        <v>3292</v>
      </c>
      <c r="X16" s="2" t="s">
        <v>3292</v>
      </c>
      <c r="Y16" s="4">
        <f t="shared" si="6"/>
        <v>0</v>
      </c>
      <c r="AA16" s="7">
        <v>28.5</v>
      </c>
      <c r="AB16" s="7">
        <f t="shared" si="7"/>
        <v>0</v>
      </c>
    </row>
    <row r="17" spans="1:28" ht="47.25" x14ac:dyDescent="0.25">
      <c r="A17" s="14">
        <v>45658</v>
      </c>
      <c r="B17" s="14">
        <v>45747</v>
      </c>
      <c r="C17" s="15" t="s">
        <v>3284</v>
      </c>
      <c r="D17" s="16" t="s">
        <v>3284</v>
      </c>
      <c r="E17" s="7" t="s">
        <v>831</v>
      </c>
      <c r="F17" s="7" t="s">
        <v>3301</v>
      </c>
      <c r="G17" s="7" t="s">
        <v>3302</v>
      </c>
      <c r="H17" s="8" t="s">
        <v>3303</v>
      </c>
      <c r="I17" s="8" t="s">
        <v>25</v>
      </c>
      <c r="J17" s="8" t="s">
        <v>3304</v>
      </c>
      <c r="K17" s="8" t="s">
        <v>3289</v>
      </c>
      <c r="L17" s="8" t="s">
        <v>3305</v>
      </c>
      <c r="M17" s="7" t="s">
        <v>3315</v>
      </c>
      <c r="N17" s="7" t="s">
        <v>11</v>
      </c>
      <c r="O17" s="17">
        <f>'Q1'!P17</f>
        <v>58.306250720000001</v>
      </c>
      <c r="P17" s="17">
        <f>'Q1'!Q17</f>
        <v>0</v>
      </c>
      <c r="Q17" s="17">
        <f>'Q1'!R17</f>
        <v>0</v>
      </c>
      <c r="R17" s="7">
        <f>SUMIFS('Crosstab Cons'!D:D,'Crosstab Cons'!N:N,'Crosstab Cons'!$N$2,'Crosstab Cons'!V:V,'Q3'!I17)</f>
        <v>0</v>
      </c>
      <c r="S17" s="3">
        <f t="shared" si="3"/>
        <v>0</v>
      </c>
      <c r="T17" s="3">
        <f t="shared" si="4"/>
        <v>0</v>
      </c>
      <c r="U17" s="3">
        <f t="shared" si="5"/>
        <v>0</v>
      </c>
      <c r="V17" s="2" t="s">
        <v>3292</v>
      </c>
      <c r="W17" s="2" t="s">
        <v>3292</v>
      </c>
      <c r="X17" s="2" t="s">
        <v>3292</v>
      </c>
      <c r="Y17" s="4">
        <f t="shared" si="6"/>
        <v>0</v>
      </c>
      <c r="AA17" s="7">
        <v>60.7</v>
      </c>
      <c r="AB17" s="7">
        <f t="shared" si="7"/>
        <v>0</v>
      </c>
    </row>
    <row r="18" spans="1:28" ht="47.25" x14ac:dyDescent="0.25">
      <c r="A18" s="14">
        <v>45658</v>
      </c>
      <c r="B18" s="14">
        <v>45747</v>
      </c>
      <c r="C18" s="15" t="s">
        <v>3284</v>
      </c>
      <c r="D18" s="16" t="s">
        <v>3284</v>
      </c>
      <c r="E18" s="7" t="s">
        <v>831</v>
      </c>
      <c r="F18" s="7" t="s">
        <v>3301</v>
      </c>
      <c r="G18" s="7" t="s">
        <v>3302</v>
      </c>
      <c r="H18" s="8" t="s">
        <v>3303</v>
      </c>
      <c r="I18" s="8" t="s">
        <v>29</v>
      </c>
      <c r="J18" s="8" t="s">
        <v>3304</v>
      </c>
      <c r="K18" s="8" t="s">
        <v>3289</v>
      </c>
      <c r="L18" s="8" t="s">
        <v>3305</v>
      </c>
      <c r="M18" s="7" t="s">
        <v>3316</v>
      </c>
      <c r="N18" s="7" t="s">
        <v>11</v>
      </c>
      <c r="O18" s="17">
        <f>'Q1'!P18</f>
        <v>16.27678951</v>
      </c>
      <c r="P18" s="17">
        <f>'Q1'!Q18</f>
        <v>0</v>
      </c>
      <c r="Q18" s="17">
        <f>'Q1'!R18</f>
        <v>0</v>
      </c>
      <c r="R18" s="7">
        <f>SUMIFS('Crosstab Cons'!D:D,'Crosstab Cons'!N:N,'Crosstab Cons'!$N$2,'Crosstab Cons'!V:V,'Q3'!I18)</f>
        <v>6</v>
      </c>
      <c r="S18" s="3">
        <f t="shared" si="3"/>
        <v>97.660737060000002</v>
      </c>
      <c r="T18" s="3">
        <f t="shared" si="4"/>
        <v>0</v>
      </c>
      <c r="U18" s="3">
        <f t="shared" si="5"/>
        <v>0</v>
      </c>
      <c r="V18" s="2" t="s">
        <v>3292</v>
      </c>
      <c r="W18" s="2" t="s">
        <v>3292</v>
      </c>
      <c r="X18" s="2" t="s">
        <v>3292</v>
      </c>
      <c r="Y18" s="4">
        <f t="shared" si="6"/>
        <v>9.7660737060000002E-2</v>
      </c>
      <c r="AA18" s="7">
        <v>11</v>
      </c>
      <c r="AB18" s="7">
        <f t="shared" si="7"/>
        <v>6.6000000000000003E-2</v>
      </c>
    </row>
    <row r="19" spans="1:28" ht="47.25" x14ac:dyDescent="0.25">
      <c r="A19" s="14">
        <v>45658</v>
      </c>
      <c r="B19" s="14">
        <v>45747</v>
      </c>
      <c r="C19" s="15" t="s">
        <v>3284</v>
      </c>
      <c r="D19" s="16" t="s">
        <v>3284</v>
      </c>
      <c r="E19" s="7" t="s">
        <v>831</v>
      </c>
      <c r="F19" s="7" t="s">
        <v>3301</v>
      </c>
      <c r="G19" s="7" t="s">
        <v>3302</v>
      </c>
      <c r="H19" s="8" t="s">
        <v>3303</v>
      </c>
      <c r="I19" s="8" t="s">
        <v>53</v>
      </c>
      <c r="J19" s="8" t="s">
        <v>3304</v>
      </c>
      <c r="K19" s="8" t="s">
        <v>3289</v>
      </c>
      <c r="L19" s="8" t="s">
        <v>3305</v>
      </c>
      <c r="M19" s="7" t="s">
        <v>3317</v>
      </c>
      <c r="N19" s="7" t="s">
        <v>11</v>
      </c>
      <c r="O19" s="17">
        <f>'Q1'!P19</f>
        <v>55.175452630000002</v>
      </c>
      <c r="P19" s="17">
        <f>'Q1'!Q19</f>
        <v>0</v>
      </c>
      <c r="Q19" s="17">
        <f>'Q1'!R19</f>
        <v>0</v>
      </c>
      <c r="R19" s="7">
        <f>SUMIFS('Crosstab Cons'!D:D,'Crosstab Cons'!N:N,'Crosstab Cons'!$N$2,'Crosstab Cons'!V:V,'Q3'!I19)</f>
        <v>0</v>
      </c>
      <c r="S19" s="3">
        <f t="shared" si="3"/>
        <v>0</v>
      </c>
      <c r="T19" s="3">
        <f t="shared" si="4"/>
        <v>0</v>
      </c>
      <c r="U19" s="3">
        <f t="shared" si="5"/>
        <v>0</v>
      </c>
      <c r="V19" s="2" t="s">
        <v>3292</v>
      </c>
      <c r="W19" s="2" t="s">
        <v>3292</v>
      </c>
      <c r="X19" s="2" t="s">
        <v>3292</v>
      </c>
      <c r="Y19" s="4">
        <f t="shared" si="6"/>
        <v>0</v>
      </c>
      <c r="AA19" s="7">
        <v>80.3</v>
      </c>
      <c r="AB19" s="7">
        <f t="shared" si="7"/>
        <v>0</v>
      </c>
    </row>
    <row r="20" spans="1:28" ht="47.25" x14ac:dyDescent="0.25">
      <c r="A20" s="14">
        <v>45658</v>
      </c>
      <c r="B20" s="14">
        <v>45747</v>
      </c>
      <c r="C20" s="15" t="s">
        <v>3284</v>
      </c>
      <c r="D20" s="16" t="s">
        <v>3284</v>
      </c>
      <c r="E20" s="7" t="s">
        <v>831</v>
      </c>
      <c r="F20" s="7" t="s">
        <v>3301</v>
      </c>
      <c r="G20" s="7" t="s">
        <v>3302</v>
      </c>
      <c r="H20" s="8" t="s">
        <v>3303</v>
      </c>
      <c r="I20" s="8" t="s">
        <v>37</v>
      </c>
      <c r="J20" s="8" t="s">
        <v>3304</v>
      </c>
      <c r="K20" s="8" t="s">
        <v>3289</v>
      </c>
      <c r="L20" s="8" t="s">
        <v>3305</v>
      </c>
      <c r="M20" s="7" t="s">
        <v>3318</v>
      </c>
      <c r="N20" s="7" t="s">
        <v>11</v>
      </c>
      <c r="O20" s="17">
        <f>'Q1'!P20</f>
        <v>73</v>
      </c>
      <c r="P20" s="17">
        <f>'Q1'!Q20</f>
        <v>0</v>
      </c>
      <c r="Q20" s="17">
        <f>'Q1'!R20</f>
        <v>0</v>
      </c>
      <c r="R20" s="7">
        <f>SUMIFS('Crosstab Cons'!D:D,'Crosstab Cons'!N:N,'Crosstab Cons'!$N$2,'Crosstab Cons'!V:V,'Q3'!I20)</f>
        <v>0</v>
      </c>
      <c r="S20" s="3">
        <f t="shared" si="3"/>
        <v>0</v>
      </c>
      <c r="T20" s="3">
        <f t="shared" si="4"/>
        <v>0</v>
      </c>
      <c r="U20" s="3">
        <f t="shared" si="5"/>
        <v>0</v>
      </c>
      <c r="V20" s="2" t="s">
        <v>3292</v>
      </c>
      <c r="W20" s="2" t="s">
        <v>3292</v>
      </c>
      <c r="X20" s="2" t="s">
        <v>3292</v>
      </c>
      <c r="Y20" s="4">
        <f t="shared" si="6"/>
        <v>0</v>
      </c>
      <c r="AA20" s="7">
        <v>73</v>
      </c>
      <c r="AB20" s="7">
        <f t="shared" si="7"/>
        <v>0</v>
      </c>
    </row>
    <row r="21" spans="1:28" ht="47.25" x14ac:dyDescent="0.25">
      <c r="A21" s="14">
        <v>45658</v>
      </c>
      <c r="B21" s="14">
        <v>45747</v>
      </c>
      <c r="C21" s="15" t="s">
        <v>3284</v>
      </c>
      <c r="D21" s="16" t="s">
        <v>3284</v>
      </c>
      <c r="E21" s="7" t="s">
        <v>831</v>
      </c>
      <c r="F21" s="7" t="s">
        <v>3301</v>
      </c>
      <c r="G21" s="7" t="s">
        <v>3302</v>
      </c>
      <c r="H21" s="8" t="s">
        <v>3303</v>
      </c>
      <c r="I21" s="8" t="s">
        <v>73</v>
      </c>
      <c r="J21" s="8" t="s">
        <v>3304</v>
      </c>
      <c r="K21" s="8" t="s">
        <v>3289</v>
      </c>
      <c r="L21" s="8" t="s">
        <v>3305</v>
      </c>
      <c r="M21" s="7" t="s">
        <v>3319</v>
      </c>
      <c r="N21" s="7" t="s">
        <v>11</v>
      </c>
      <c r="O21" s="17">
        <f>'Q1'!P21</f>
        <v>7.9408291599999998</v>
      </c>
      <c r="P21" s="17">
        <f>'Q1'!Q21</f>
        <v>0</v>
      </c>
      <c r="Q21" s="17">
        <f>'Q1'!R21</f>
        <v>0</v>
      </c>
      <c r="R21" s="7">
        <f>SUMIFS('Crosstab Cons'!D:D,'Crosstab Cons'!N:N,'Crosstab Cons'!$N$2,'Crosstab Cons'!V:V,'Q3'!I21)</f>
        <v>0</v>
      </c>
      <c r="S21" s="3">
        <f t="shared" si="3"/>
        <v>0</v>
      </c>
      <c r="T21" s="3">
        <f t="shared" si="4"/>
        <v>0</v>
      </c>
      <c r="U21" s="3">
        <f t="shared" si="5"/>
        <v>0</v>
      </c>
      <c r="V21" s="2" t="s">
        <v>3292</v>
      </c>
      <c r="W21" s="2" t="s">
        <v>3292</v>
      </c>
      <c r="X21" s="2" t="s">
        <v>3292</v>
      </c>
      <c r="Y21" s="4">
        <f t="shared" si="6"/>
        <v>0</v>
      </c>
      <c r="AA21" s="7">
        <v>7.4</v>
      </c>
      <c r="AB21" s="7">
        <f t="shared" si="7"/>
        <v>0</v>
      </c>
    </row>
    <row r="22" spans="1:28" ht="47.25" x14ac:dyDescent="0.25">
      <c r="A22" s="14">
        <v>45658</v>
      </c>
      <c r="B22" s="14">
        <v>45747</v>
      </c>
      <c r="C22" s="15" t="s">
        <v>3284</v>
      </c>
      <c r="D22" s="16" t="s">
        <v>3284</v>
      </c>
      <c r="E22" s="7" t="s">
        <v>831</v>
      </c>
      <c r="F22" s="7" t="s">
        <v>3301</v>
      </c>
      <c r="G22" s="7" t="s">
        <v>3302</v>
      </c>
      <c r="H22" s="8" t="s">
        <v>3303</v>
      </c>
      <c r="I22" s="8" t="s">
        <v>75</v>
      </c>
      <c r="J22" s="8" t="s">
        <v>3304</v>
      </c>
      <c r="K22" s="8" t="s">
        <v>3289</v>
      </c>
      <c r="L22" s="8" t="s">
        <v>3305</v>
      </c>
      <c r="M22" s="7" t="s">
        <v>3320</v>
      </c>
      <c r="N22" s="7" t="s">
        <v>11</v>
      </c>
      <c r="O22" s="17">
        <f>'Q1'!P22</f>
        <v>43.879308000000002</v>
      </c>
      <c r="P22" s="17">
        <f>'Q1'!Q22</f>
        <v>0</v>
      </c>
      <c r="Q22" s="17">
        <f>'Q1'!R22</f>
        <v>0</v>
      </c>
      <c r="R22" s="7">
        <f>SUMIFS('Crosstab Cons'!D:D,'Crosstab Cons'!N:N,'Crosstab Cons'!$N$2,'Crosstab Cons'!V:V,'Q3'!I22)</f>
        <v>0</v>
      </c>
      <c r="S22" s="3">
        <f t="shared" si="3"/>
        <v>0</v>
      </c>
      <c r="T22" s="3">
        <f t="shared" si="4"/>
        <v>0</v>
      </c>
      <c r="U22" s="3">
        <f t="shared" si="5"/>
        <v>0</v>
      </c>
      <c r="V22" s="2" t="s">
        <v>3292</v>
      </c>
      <c r="W22" s="2" t="s">
        <v>3292</v>
      </c>
      <c r="X22" s="2" t="s">
        <v>3292</v>
      </c>
      <c r="Y22" s="4">
        <f t="shared" si="6"/>
        <v>0</v>
      </c>
      <c r="AA22" s="7">
        <v>55.9</v>
      </c>
      <c r="AB22" s="7">
        <f t="shared" si="7"/>
        <v>0</v>
      </c>
    </row>
    <row r="23" spans="1:28" ht="47.25" x14ac:dyDescent="0.25">
      <c r="A23" s="14">
        <v>45658</v>
      </c>
      <c r="B23" s="14">
        <v>45747</v>
      </c>
      <c r="C23" s="15" t="s">
        <v>3284</v>
      </c>
      <c r="D23" s="16" t="s">
        <v>3284</v>
      </c>
      <c r="E23" s="7" t="s">
        <v>831</v>
      </c>
      <c r="F23" s="7" t="s">
        <v>3301</v>
      </c>
      <c r="G23" s="7" t="s">
        <v>3302</v>
      </c>
      <c r="H23" s="8" t="s">
        <v>3303</v>
      </c>
      <c r="I23" s="8" t="s">
        <v>81</v>
      </c>
      <c r="J23" s="8" t="s">
        <v>3304</v>
      </c>
      <c r="K23" s="8" t="s">
        <v>3289</v>
      </c>
      <c r="L23" s="8" t="s">
        <v>3305</v>
      </c>
      <c r="M23" s="7" t="s">
        <v>3321</v>
      </c>
      <c r="N23" s="7" t="s">
        <v>11</v>
      </c>
      <c r="O23" s="17">
        <f>'Q1'!P23</f>
        <v>14.23988937</v>
      </c>
      <c r="P23" s="17">
        <f>'Q1'!Q23</f>
        <v>0</v>
      </c>
      <c r="Q23" s="17">
        <f>'Q1'!R23</f>
        <v>0</v>
      </c>
      <c r="R23" s="7">
        <f>SUMIFS('Crosstab Cons'!D:D,'Crosstab Cons'!N:N,'Crosstab Cons'!$N$2,'Crosstab Cons'!V:V,'Q3'!I23)</f>
        <v>0.999999999999999</v>
      </c>
      <c r="S23" s="3">
        <f t="shared" si="3"/>
        <v>14.239889369999986</v>
      </c>
      <c r="T23" s="3">
        <f t="shared" si="4"/>
        <v>0</v>
      </c>
      <c r="U23" s="3">
        <f t="shared" si="5"/>
        <v>0</v>
      </c>
      <c r="V23" s="2" t="s">
        <v>3292</v>
      </c>
      <c r="W23" s="2" t="s">
        <v>3292</v>
      </c>
      <c r="X23" s="2" t="s">
        <v>3292</v>
      </c>
      <c r="Y23" s="4">
        <f t="shared" si="6"/>
        <v>1.4239889369999986E-2</v>
      </c>
      <c r="AA23" s="7">
        <v>19.8</v>
      </c>
      <c r="AB23" s="7">
        <f t="shared" si="7"/>
        <v>1.9799999999999981E-2</v>
      </c>
    </row>
    <row r="24" spans="1:28" ht="47.25" x14ac:dyDescent="0.25">
      <c r="A24" s="14">
        <v>45658</v>
      </c>
      <c r="B24" s="14">
        <v>45747</v>
      </c>
      <c r="C24" s="15" t="s">
        <v>3284</v>
      </c>
      <c r="D24" s="16" t="s">
        <v>3284</v>
      </c>
      <c r="E24" s="7" t="s">
        <v>831</v>
      </c>
      <c r="F24" s="7" t="s">
        <v>3301</v>
      </c>
      <c r="G24" s="7" t="s">
        <v>3322</v>
      </c>
      <c r="H24" s="8" t="s">
        <v>3303</v>
      </c>
      <c r="I24" s="8" t="s">
        <v>67</v>
      </c>
      <c r="J24" s="8" t="s">
        <v>3304</v>
      </c>
      <c r="K24" s="8" t="s">
        <v>3289</v>
      </c>
      <c r="L24" s="8" t="s">
        <v>3305</v>
      </c>
      <c r="M24" s="7" t="s">
        <v>3323</v>
      </c>
      <c r="N24" s="7" t="s">
        <v>11</v>
      </c>
      <c r="O24" s="17">
        <f>'Q1'!P24</f>
        <v>30.9</v>
      </c>
      <c r="P24" s="17">
        <f>'Q1'!Q24</f>
        <v>0</v>
      </c>
      <c r="Q24" s="17">
        <f>'Q1'!R24</f>
        <v>0</v>
      </c>
      <c r="R24" s="7">
        <f>SUMIFS('Crosstab Cons'!D:D,'Crosstab Cons'!N:N,'Crosstab Cons'!$N$2,'Crosstab Cons'!V:V,'Q3'!I24)</f>
        <v>0</v>
      </c>
      <c r="S24" s="3">
        <f t="shared" si="3"/>
        <v>0</v>
      </c>
      <c r="T24" s="3">
        <f t="shared" si="4"/>
        <v>0</v>
      </c>
      <c r="U24" s="3">
        <f t="shared" si="5"/>
        <v>0</v>
      </c>
      <c r="V24" s="2" t="s">
        <v>3292</v>
      </c>
      <c r="W24" s="2" t="s">
        <v>3292</v>
      </c>
      <c r="X24" s="2" t="s">
        <v>3292</v>
      </c>
      <c r="Y24" s="4">
        <f t="shared" si="6"/>
        <v>0</v>
      </c>
      <c r="AA24" s="7">
        <v>30.9</v>
      </c>
      <c r="AB24" s="7">
        <f t="shared" si="7"/>
        <v>0</v>
      </c>
    </row>
    <row r="25" spans="1:28" ht="47.25" x14ac:dyDescent="0.25">
      <c r="A25" s="14">
        <v>45658</v>
      </c>
      <c r="B25" s="14">
        <v>45747</v>
      </c>
      <c r="C25" s="15" t="s">
        <v>3284</v>
      </c>
      <c r="D25" s="16" t="s">
        <v>3284</v>
      </c>
      <c r="E25" s="7" t="s">
        <v>831</v>
      </c>
      <c r="F25" s="7" t="s">
        <v>3301</v>
      </c>
      <c r="G25" s="7" t="s">
        <v>3322</v>
      </c>
      <c r="H25" s="8" t="s">
        <v>3303</v>
      </c>
      <c r="I25" s="8" t="s">
        <v>33</v>
      </c>
      <c r="J25" s="8" t="s">
        <v>3304</v>
      </c>
      <c r="K25" s="8" t="s">
        <v>3289</v>
      </c>
      <c r="L25" s="8" t="s">
        <v>3305</v>
      </c>
      <c r="M25" s="7" t="s">
        <v>3324</v>
      </c>
      <c r="N25" s="7" t="s">
        <v>11</v>
      </c>
      <c r="O25" s="17">
        <f>'Q1'!P25</f>
        <v>54.8</v>
      </c>
      <c r="P25" s="17">
        <f>'Q1'!Q25</f>
        <v>0</v>
      </c>
      <c r="Q25" s="17">
        <f>'Q1'!R25</f>
        <v>0</v>
      </c>
      <c r="R25" s="7">
        <f>SUMIFS('Crosstab Cons'!D:D,'Crosstab Cons'!N:N,'Crosstab Cons'!$N$2,'Crosstab Cons'!V:V,'Q3'!I25)</f>
        <v>0</v>
      </c>
      <c r="S25" s="3">
        <f t="shared" si="3"/>
        <v>0</v>
      </c>
      <c r="T25" s="3">
        <f t="shared" si="4"/>
        <v>0</v>
      </c>
      <c r="U25" s="3">
        <f t="shared" si="5"/>
        <v>0</v>
      </c>
      <c r="V25" s="2" t="s">
        <v>3292</v>
      </c>
      <c r="W25" s="2" t="s">
        <v>3292</v>
      </c>
      <c r="X25" s="2" t="s">
        <v>3292</v>
      </c>
      <c r="Y25" s="4">
        <f t="shared" si="6"/>
        <v>0</v>
      </c>
      <c r="AA25" s="7">
        <v>54.8</v>
      </c>
      <c r="AB25" s="7">
        <f t="shared" si="7"/>
        <v>0</v>
      </c>
    </row>
    <row r="26" spans="1:28" ht="47.25" x14ac:dyDescent="0.25">
      <c r="A26" s="14">
        <v>45658</v>
      </c>
      <c r="B26" s="14">
        <v>45747</v>
      </c>
      <c r="C26" s="15" t="s">
        <v>3284</v>
      </c>
      <c r="D26" s="16" t="s">
        <v>3284</v>
      </c>
      <c r="E26" s="7" t="s">
        <v>831</v>
      </c>
      <c r="F26" s="7" t="s">
        <v>3301</v>
      </c>
      <c r="G26" s="7" t="s">
        <v>3322</v>
      </c>
      <c r="H26" s="8" t="s">
        <v>3303</v>
      </c>
      <c r="I26" s="8" t="s">
        <v>65</v>
      </c>
      <c r="J26" s="8" t="s">
        <v>3304</v>
      </c>
      <c r="K26" s="8" t="s">
        <v>3289</v>
      </c>
      <c r="L26" s="8" t="s">
        <v>3305</v>
      </c>
      <c r="M26" s="7" t="s">
        <v>3325</v>
      </c>
      <c r="N26" s="7" t="s">
        <v>11</v>
      </c>
      <c r="O26" s="17">
        <f>'Q1'!P26</f>
        <v>12.77550297</v>
      </c>
      <c r="P26" s="17">
        <f>'Q1'!Q26</f>
        <v>0</v>
      </c>
      <c r="Q26" s="17">
        <f>'Q1'!R26</f>
        <v>0</v>
      </c>
      <c r="R26" s="7">
        <f>SUMIFS('Crosstab Cons'!D:D,'Crosstab Cons'!N:N,'Crosstab Cons'!$N$2,'Crosstab Cons'!V:V,'Q3'!I26)</f>
        <v>0</v>
      </c>
      <c r="S26" s="3">
        <f t="shared" si="3"/>
        <v>0</v>
      </c>
      <c r="T26" s="3">
        <f t="shared" si="4"/>
        <v>0</v>
      </c>
      <c r="U26" s="3">
        <f t="shared" si="5"/>
        <v>0</v>
      </c>
      <c r="V26" s="2" t="s">
        <v>3292</v>
      </c>
      <c r="W26" s="2" t="s">
        <v>3292</v>
      </c>
      <c r="X26" s="2" t="s">
        <v>3292</v>
      </c>
      <c r="Y26" s="4">
        <f t="shared" si="6"/>
        <v>0</v>
      </c>
      <c r="AA26" s="7">
        <v>27.2</v>
      </c>
      <c r="AB26" s="7">
        <f t="shared" si="7"/>
        <v>0</v>
      </c>
    </row>
    <row r="27" spans="1:28" ht="47.25" x14ac:dyDescent="0.25">
      <c r="A27" s="14">
        <v>45658</v>
      </c>
      <c r="B27" s="14">
        <v>45747</v>
      </c>
      <c r="C27" s="15" t="s">
        <v>3284</v>
      </c>
      <c r="D27" s="16" t="s">
        <v>3284</v>
      </c>
      <c r="E27" s="7" t="s">
        <v>831</v>
      </c>
      <c r="F27" s="7" t="s">
        <v>3301</v>
      </c>
      <c r="G27" s="7" t="s">
        <v>3322</v>
      </c>
      <c r="H27" s="8" t="s">
        <v>3303</v>
      </c>
      <c r="I27" s="8" t="s">
        <v>47</v>
      </c>
      <c r="J27" s="8" t="s">
        <v>3304</v>
      </c>
      <c r="K27" s="8" t="s">
        <v>3289</v>
      </c>
      <c r="L27" s="8" t="s">
        <v>3305</v>
      </c>
      <c r="M27" s="7" t="s">
        <v>3326</v>
      </c>
      <c r="N27" s="7" t="s">
        <v>11</v>
      </c>
      <c r="O27" s="17">
        <f>'Q1'!P27</f>
        <v>15.33321042</v>
      </c>
      <c r="P27" s="17">
        <f>'Q1'!Q27</f>
        <v>0</v>
      </c>
      <c r="Q27" s="17">
        <f>'Q1'!R27</f>
        <v>0</v>
      </c>
      <c r="R27" s="7">
        <f>SUMIFS('Crosstab Cons'!D:D,'Crosstab Cons'!N:N,'Crosstab Cons'!$N$2,'Crosstab Cons'!V:V,'Q3'!I27)</f>
        <v>0</v>
      </c>
      <c r="S27" s="3">
        <f t="shared" si="3"/>
        <v>0</v>
      </c>
      <c r="T27" s="3">
        <f t="shared" si="4"/>
        <v>0</v>
      </c>
      <c r="U27" s="3">
        <f t="shared" si="5"/>
        <v>0</v>
      </c>
      <c r="V27" s="2" t="s">
        <v>3292</v>
      </c>
      <c r="W27" s="2" t="s">
        <v>3292</v>
      </c>
      <c r="X27" s="2" t="s">
        <v>3292</v>
      </c>
      <c r="Y27" s="4">
        <f t="shared" si="6"/>
        <v>0</v>
      </c>
      <c r="AA27" s="7">
        <v>23.9</v>
      </c>
      <c r="AB27" s="7">
        <f t="shared" si="7"/>
        <v>0</v>
      </c>
    </row>
    <row r="28" spans="1:28" ht="47.25" x14ac:dyDescent="0.25">
      <c r="A28" s="14">
        <v>45658</v>
      </c>
      <c r="B28" s="14">
        <v>45747</v>
      </c>
      <c r="C28" s="15" t="s">
        <v>3284</v>
      </c>
      <c r="D28" s="16" t="s">
        <v>3284</v>
      </c>
      <c r="E28" s="7" t="s">
        <v>796</v>
      </c>
      <c r="F28" s="7" t="s">
        <v>3301</v>
      </c>
      <c r="G28" s="7" t="s">
        <v>3327</v>
      </c>
      <c r="H28" s="8" t="s">
        <v>3328</v>
      </c>
      <c r="I28" s="8" t="s">
        <v>90</v>
      </c>
      <c r="J28" s="8" t="s">
        <v>3304</v>
      </c>
      <c r="K28" s="8" t="s">
        <v>3329</v>
      </c>
      <c r="L28" s="8" t="s">
        <v>3330</v>
      </c>
      <c r="M28" s="7" t="s">
        <v>3331</v>
      </c>
      <c r="N28" s="7" t="s">
        <v>91</v>
      </c>
      <c r="O28" s="17">
        <f>'Q1'!P28</f>
        <v>0.193417546</v>
      </c>
      <c r="P28" s="17">
        <f>'Q1'!Q28</f>
        <v>2.2274699999999999E-5</v>
      </c>
      <c r="Q28" s="17">
        <f>'Q1'!R28</f>
        <v>8.4325540000000003E-4</v>
      </c>
      <c r="R28" s="7">
        <f>SUMIFS('Crosstab Cons'!D:D,'Crosstab Cons'!N:N,'Crosstab Cons'!$N$2,'Crosstab Cons'!V:V,'Q3'!I28)</f>
        <v>2849</v>
      </c>
      <c r="S28" s="3">
        <f t="shared" si="3"/>
        <v>551.04658855399998</v>
      </c>
      <c r="T28" s="3">
        <f t="shared" si="4"/>
        <v>6.3460620299999992E-2</v>
      </c>
      <c r="U28" s="3">
        <f t="shared" si="5"/>
        <v>2.4024346346000001</v>
      </c>
      <c r="V28" s="2" t="s">
        <v>3292</v>
      </c>
      <c r="W28" s="2" t="s">
        <v>3292</v>
      </c>
      <c r="X28" s="2" t="s">
        <v>3292</v>
      </c>
      <c r="Y28" s="4">
        <f t="shared" si="6"/>
        <v>0.55351248380890006</v>
      </c>
      <c r="AA28" s="7">
        <v>0.30589319799999998</v>
      </c>
      <c r="AB28" s="7">
        <f t="shared" si="7"/>
        <v>0.87148972110199996</v>
      </c>
    </row>
    <row r="29" spans="1:28" ht="47.25" x14ac:dyDescent="0.25">
      <c r="A29" s="14">
        <v>45658</v>
      </c>
      <c r="B29" s="14">
        <v>45747</v>
      </c>
      <c r="C29" s="15" t="s">
        <v>3284</v>
      </c>
      <c r="D29" s="16" t="s">
        <v>3284</v>
      </c>
      <c r="E29" s="7" t="s">
        <v>796</v>
      </c>
      <c r="F29" s="7" t="s">
        <v>3301</v>
      </c>
      <c r="G29" s="7" t="s">
        <v>3322</v>
      </c>
      <c r="H29" s="8" t="s">
        <v>3303</v>
      </c>
      <c r="I29" s="8" t="s">
        <v>93</v>
      </c>
      <c r="J29" s="8" t="s">
        <v>3304</v>
      </c>
      <c r="K29" s="8" t="s">
        <v>3289</v>
      </c>
      <c r="L29" s="8" t="s">
        <v>3332</v>
      </c>
      <c r="M29" s="7" t="s">
        <v>3333</v>
      </c>
      <c r="N29" s="7" t="s">
        <v>91</v>
      </c>
      <c r="O29" s="17">
        <f>'Q1'!P29</f>
        <v>0.17585382560000001</v>
      </c>
      <c r="P29" s="17">
        <f>'Q1'!Q29</f>
        <v>2.0251999999999999E-5</v>
      </c>
      <c r="Q29" s="17">
        <f>'Q1'!R29</f>
        <v>7.6668169999999998E-4</v>
      </c>
      <c r="R29" s="7">
        <f>SUMIFS('Crosstab Cons'!D:D,'Crosstab Cons'!N:N,'Crosstab Cons'!$N$2,'Crosstab Cons'!V:V,'Q3'!I29)</f>
        <v>135970.25586999999</v>
      </c>
      <c r="S29" s="3">
        <f t="shared" si="3"/>
        <v>23910.889662550358</v>
      </c>
      <c r="T29" s="3">
        <f t="shared" si="4"/>
        <v>2.7536696218792396</v>
      </c>
      <c r="U29" s="3">
        <f t="shared" si="5"/>
        <v>104.24590691984658</v>
      </c>
      <c r="V29" s="2" t="s">
        <v>3292</v>
      </c>
      <c r="W29" s="2" t="s">
        <v>3292</v>
      </c>
      <c r="X29" s="2" t="s">
        <v>3292</v>
      </c>
      <c r="Y29" s="4">
        <f t="shared" si="6"/>
        <v>24.017889239092082</v>
      </c>
      <c r="AA29" s="7">
        <v>0.18044190199999999</v>
      </c>
      <c r="AB29" s="7">
        <f t="shared" si="7"/>
        <v>24.53473158460946</v>
      </c>
    </row>
    <row r="30" spans="1:28" ht="47.25" x14ac:dyDescent="0.25">
      <c r="A30" s="14">
        <v>45658</v>
      </c>
      <c r="B30" s="14">
        <v>45747</v>
      </c>
      <c r="C30" s="15" t="s">
        <v>3284</v>
      </c>
      <c r="D30" s="16" t="s">
        <v>3284</v>
      </c>
      <c r="E30" s="7" t="s">
        <v>796</v>
      </c>
      <c r="F30" s="7" t="s">
        <v>3301</v>
      </c>
      <c r="G30" s="7" t="s">
        <v>3322</v>
      </c>
      <c r="H30" s="8" t="s">
        <v>3303</v>
      </c>
      <c r="I30" s="8" t="s">
        <v>95</v>
      </c>
      <c r="J30" s="8" t="s">
        <v>3304</v>
      </c>
      <c r="K30" s="8" t="s">
        <v>3289</v>
      </c>
      <c r="L30" s="8" t="s">
        <v>3332</v>
      </c>
      <c r="M30" s="7" t="s">
        <v>3334</v>
      </c>
      <c r="N30" s="7" t="s">
        <v>91</v>
      </c>
      <c r="O30" s="17">
        <f>'Q1'!P30</f>
        <v>0.2022103623</v>
      </c>
      <c r="P30" s="17">
        <f>'Q1'!Q30</f>
        <v>2.32873E-5</v>
      </c>
      <c r="Q30" s="17">
        <f>'Q1'!R30</f>
        <v>8.8159000000000002E-4</v>
      </c>
      <c r="R30" s="7">
        <f>SUMIFS('Crosstab Cons'!D:D,'Crosstab Cons'!N:N,'Crosstab Cons'!$N$2,'Crosstab Cons'!V:V,'Q3'!I30)</f>
        <v>62672.683400000002</v>
      </c>
      <c r="S30" s="3">
        <f t="shared" si="3"/>
        <v>12673.066016627195</v>
      </c>
      <c r="T30" s="3">
        <f t="shared" si="4"/>
        <v>1.45947758014082</v>
      </c>
      <c r="U30" s="3">
        <f t="shared" si="5"/>
        <v>55.251610958606001</v>
      </c>
      <c r="V30" s="2" t="s">
        <v>3292</v>
      </c>
      <c r="W30" s="2" t="s">
        <v>3292</v>
      </c>
      <c r="X30" s="2" t="s">
        <v>3292</v>
      </c>
      <c r="Y30" s="4">
        <f t="shared" si="6"/>
        <v>12.729777105165944</v>
      </c>
      <c r="AA30" s="7">
        <v>0.23948915700000001</v>
      </c>
      <c r="AB30" s="7">
        <f t="shared" si="7"/>
        <v>15.009428114393895</v>
      </c>
    </row>
    <row r="31" spans="1:28" ht="47.25" x14ac:dyDescent="0.25">
      <c r="A31" s="14">
        <v>45658</v>
      </c>
      <c r="B31" s="14">
        <v>45747</v>
      </c>
      <c r="C31" s="15" t="s">
        <v>3284</v>
      </c>
      <c r="D31" s="16" t="s">
        <v>3284</v>
      </c>
      <c r="E31" s="7" t="s">
        <v>796</v>
      </c>
      <c r="F31" s="7" t="s">
        <v>3301</v>
      </c>
      <c r="G31" s="7" t="s">
        <v>3322</v>
      </c>
      <c r="H31" s="8" t="s">
        <v>3303</v>
      </c>
      <c r="I31" s="8" t="s">
        <v>97</v>
      </c>
      <c r="J31" s="8" t="s">
        <v>3304</v>
      </c>
      <c r="K31" s="8" t="s">
        <v>3289</v>
      </c>
      <c r="L31" s="8" t="s">
        <v>3332</v>
      </c>
      <c r="M31" s="7" t="s">
        <v>3335</v>
      </c>
      <c r="N31" s="7" t="s">
        <v>91</v>
      </c>
      <c r="O31" s="17">
        <f>'Q1'!P31</f>
        <v>0.57891230770000002</v>
      </c>
      <c r="P31" s="17">
        <f>'Q1'!Q31</f>
        <v>2.8841628999999999E-3</v>
      </c>
      <c r="Q31" s="17">
        <f>'Q1'!R31</f>
        <v>9.0416290000000007E-3</v>
      </c>
      <c r="R31" s="7">
        <f>SUMIFS('Crosstab Cons'!D:D,'Crosstab Cons'!N:N,'Crosstab Cons'!$N$2,'Crosstab Cons'!V:V,'Q3'!I31)</f>
        <v>534.30220999999995</v>
      </c>
      <c r="S31" s="3">
        <f t="shared" si="3"/>
        <v>309.31412540030999</v>
      </c>
      <c r="T31" s="3">
        <f t="shared" si="4"/>
        <v>1.5410146114700087</v>
      </c>
      <c r="U31" s="3">
        <f t="shared" si="5"/>
        <v>4.8309623567000894</v>
      </c>
      <c r="V31" s="2" t="s">
        <v>3292</v>
      </c>
      <c r="W31" s="2" t="s">
        <v>3292</v>
      </c>
      <c r="X31" s="2" t="s">
        <v>3292</v>
      </c>
      <c r="Y31" s="4">
        <f t="shared" si="6"/>
        <v>0.3156861023684801</v>
      </c>
      <c r="AA31" s="7">
        <v>0.66967864300000002</v>
      </c>
      <c r="AB31" s="7">
        <f t="shared" si="7"/>
        <v>0.35781077894470098</v>
      </c>
    </row>
    <row r="32" spans="1:28" ht="47.25" x14ac:dyDescent="0.25">
      <c r="A32" s="14">
        <v>45658</v>
      </c>
      <c r="B32" s="14">
        <v>45747</v>
      </c>
      <c r="C32" s="15" t="s">
        <v>3284</v>
      </c>
      <c r="D32" s="16" t="s">
        <v>3284</v>
      </c>
      <c r="E32" s="7" t="s">
        <v>796</v>
      </c>
      <c r="F32" s="7" t="s">
        <v>3301</v>
      </c>
      <c r="G32" s="7" t="s">
        <v>3322</v>
      </c>
      <c r="H32" s="8" t="s">
        <v>3303</v>
      </c>
      <c r="I32" s="8" t="s">
        <v>103</v>
      </c>
      <c r="J32" s="8" t="s">
        <v>3304</v>
      </c>
      <c r="K32" s="8" t="s">
        <v>3289</v>
      </c>
      <c r="L32" s="8" t="s">
        <v>3332</v>
      </c>
      <c r="M32" s="7" t="s">
        <v>3336</v>
      </c>
      <c r="N32" s="7" t="s">
        <v>91</v>
      </c>
      <c r="O32" s="17">
        <f>'Q1'!P32</f>
        <v>0.42668</v>
      </c>
      <c r="P32" s="17">
        <f>'Q1'!Q32</f>
        <v>2.2399999999999999E-5</v>
      </c>
      <c r="Q32" s="17">
        <f>'Q1'!R32</f>
        <v>1.8852349E-3</v>
      </c>
      <c r="R32" s="7">
        <f>SUMIFS('Crosstab Cons'!D:D,'Crosstab Cons'!N:N,'Crosstab Cons'!$N$2,'Crosstab Cons'!V:V,'Q3'!I32)</f>
        <v>0</v>
      </c>
      <c r="S32" s="3">
        <f t="shared" si="3"/>
        <v>0</v>
      </c>
      <c r="T32" s="3">
        <f t="shared" si="4"/>
        <v>0</v>
      </c>
      <c r="U32" s="3">
        <f t="shared" si="5"/>
        <v>0</v>
      </c>
      <c r="V32" s="2" t="s">
        <v>3292</v>
      </c>
      <c r="W32" s="2" t="s">
        <v>3292</v>
      </c>
      <c r="X32" s="2" t="s">
        <v>3292</v>
      </c>
      <c r="Y32" s="4">
        <f t="shared" si="6"/>
        <v>0</v>
      </c>
      <c r="AA32" s="7">
        <v>0.42881999999999998</v>
      </c>
      <c r="AB32" s="7">
        <f t="shared" si="7"/>
        <v>0</v>
      </c>
    </row>
    <row r="33" spans="1:28" ht="47.25" x14ac:dyDescent="0.25">
      <c r="A33" s="14">
        <v>45658</v>
      </c>
      <c r="B33" s="14">
        <v>45747</v>
      </c>
      <c r="C33" s="15" t="s">
        <v>3284</v>
      </c>
      <c r="D33" s="16" t="s">
        <v>3284</v>
      </c>
      <c r="E33" s="7" t="s">
        <v>796</v>
      </c>
      <c r="F33" s="7" t="s">
        <v>3301</v>
      </c>
      <c r="G33" s="7" t="s">
        <v>3322</v>
      </c>
      <c r="H33" s="8" t="s">
        <v>3303</v>
      </c>
      <c r="I33" s="8" t="s">
        <v>105</v>
      </c>
      <c r="J33" s="8" t="s">
        <v>3304</v>
      </c>
      <c r="K33" s="8" t="s">
        <v>3289</v>
      </c>
      <c r="L33" s="8" t="s">
        <v>3332</v>
      </c>
      <c r="M33" s="7" t="s">
        <v>3337</v>
      </c>
      <c r="N33" s="7" t="s">
        <v>91</v>
      </c>
      <c r="O33" s="17">
        <f>'Q1'!P33</f>
        <v>0.14713000000000001</v>
      </c>
      <c r="P33" s="17">
        <f>'Q1'!Q33</f>
        <v>1.1199999999999999E-5</v>
      </c>
      <c r="Q33" s="17">
        <f>'Q1'!R33</f>
        <v>6.4916110000000002E-4</v>
      </c>
      <c r="R33" s="7">
        <f>SUMIFS('Crosstab Cons'!D:D,'Crosstab Cons'!N:N,'Crosstab Cons'!$N$2,'Crosstab Cons'!V:V,'Q3'!I33)</f>
        <v>25450</v>
      </c>
      <c r="S33" s="3">
        <f t="shared" si="3"/>
        <v>3744.4585000000002</v>
      </c>
      <c r="T33" s="3">
        <f t="shared" si="4"/>
        <v>0.28503999999999996</v>
      </c>
      <c r="U33" s="3">
        <f t="shared" si="5"/>
        <v>16.521149995000002</v>
      </c>
      <c r="V33" s="2" t="s">
        <v>3292</v>
      </c>
      <c r="W33" s="2" t="s">
        <v>3292</v>
      </c>
      <c r="X33" s="2" t="s">
        <v>3292</v>
      </c>
      <c r="Y33" s="4">
        <f t="shared" si="6"/>
        <v>3.7612646899950004</v>
      </c>
      <c r="AA33" s="7">
        <v>0.14787</v>
      </c>
      <c r="AB33" s="7">
        <f t="shared" si="7"/>
        <v>3.7632914999999998</v>
      </c>
    </row>
    <row r="34" spans="1:28" ht="47.25" x14ac:dyDescent="0.25">
      <c r="A34" s="14">
        <v>45658</v>
      </c>
      <c r="B34" s="14">
        <v>45747</v>
      </c>
      <c r="C34" s="15" t="s">
        <v>3284</v>
      </c>
      <c r="D34" s="16" t="s">
        <v>3284</v>
      </c>
      <c r="E34" s="7" t="s">
        <v>796</v>
      </c>
      <c r="F34" s="7" t="s">
        <v>3301</v>
      </c>
      <c r="G34" s="7" t="s">
        <v>3322</v>
      </c>
      <c r="H34" s="8" t="s">
        <v>3303</v>
      </c>
      <c r="I34" s="8" t="s">
        <v>109</v>
      </c>
      <c r="J34" s="8" t="s">
        <v>3304</v>
      </c>
      <c r="K34" s="8" t="s">
        <v>3289</v>
      </c>
      <c r="L34" s="8" t="s">
        <v>3332</v>
      </c>
      <c r="M34" s="7" t="s">
        <v>3338</v>
      </c>
      <c r="N34" s="7" t="s">
        <v>91</v>
      </c>
      <c r="O34" s="17">
        <f>'Q1'!P34</f>
        <v>0.23541000000000001</v>
      </c>
      <c r="P34" s="17">
        <f>'Q1'!Q34</f>
        <v>1.1199999999999999E-5</v>
      </c>
      <c r="Q34" s="17">
        <f>'Q1'!R34</f>
        <v>1.0404361999999999E-3</v>
      </c>
      <c r="R34" s="7">
        <f>SUMIFS('Crosstab Cons'!D:D,'Crosstab Cons'!N:N,'Crosstab Cons'!$N$2,'Crosstab Cons'!V:V,'Q3'!I34)</f>
        <v>0</v>
      </c>
      <c r="S34" s="3">
        <f t="shared" si="3"/>
        <v>0</v>
      </c>
      <c r="T34" s="3">
        <f t="shared" si="4"/>
        <v>0</v>
      </c>
      <c r="U34" s="3">
        <f t="shared" si="5"/>
        <v>0</v>
      </c>
      <c r="V34" s="2" t="s">
        <v>3292</v>
      </c>
      <c r="W34" s="2" t="s">
        <v>3292</v>
      </c>
      <c r="X34" s="2" t="s">
        <v>3292</v>
      </c>
      <c r="Y34" s="4">
        <f t="shared" si="6"/>
        <v>0</v>
      </c>
      <c r="AA34" s="7">
        <v>0.23658999999999999</v>
      </c>
      <c r="AB34" s="7">
        <f t="shared" si="7"/>
        <v>0</v>
      </c>
    </row>
    <row r="35" spans="1:28" ht="47.25" x14ac:dyDescent="0.25">
      <c r="A35" s="14">
        <v>45658</v>
      </c>
      <c r="B35" s="14">
        <v>45747</v>
      </c>
      <c r="C35" s="15" t="s">
        <v>3284</v>
      </c>
      <c r="D35" s="16" t="s">
        <v>3284</v>
      </c>
      <c r="E35" s="7" t="s">
        <v>796</v>
      </c>
      <c r="F35" s="7" t="s">
        <v>3301</v>
      </c>
      <c r="G35" s="7" t="s">
        <v>3322</v>
      </c>
      <c r="H35" s="8" t="s">
        <v>3303</v>
      </c>
      <c r="I35" s="8" t="s">
        <v>113</v>
      </c>
      <c r="J35" s="8" t="s">
        <v>3304</v>
      </c>
      <c r="K35" s="8" t="s">
        <v>3289</v>
      </c>
      <c r="L35" s="8" t="s">
        <v>3332</v>
      </c>
      <c r="M35" s="7" t="s">
        <v>3339</v>
      </c>
      <c r="N35" s="7" t="s">
        <v>91</v>
      </c>
      <c r="O35" s="17">
        <f>'Q1'!P35</f>
        <v>0.22539000000000001</v>
      </c>
      <c r="P35" s="17">
        <f>'Q1'!Q35</f>
        <v>1.1199999999999999E-5</v>
      </c>
      <c r="Q35" s="17">
        <f>'Q1'!R35</f>
        <v>9.9597319999999989E-4</v>
      </c>
      <c r="R35" s="7">
        <f>SUMIFS('Crosstab Cons'!D:D,'Crosstab Cons'!N:N,'Crosstab Cons'!$N$2,'Crosstab Cons'!V:V,'Q3'!I35)</f>
        <v>0</v>
      </c>
      <c r="S35" s="3">
        <f t="shared" si="3"/>
        <v>0</v>
      </c>
      <c r="T35" s="3">
        <f t="shared" si="4"/>
        <v>0</v>
      </c>
      <c r="U35" s="3">
        <f t="shared" si="5"/>
        <v>0</v>
      </c>
      <c r="V35" s="2" t="s">
        <v>3292</v>
      </c>
      <c r="W35" s="2" t="s">
        <v>3292</v>
      </c>
      <c r="X35" s="2" t="s">
        <v>3292</v>
      </c>
      <c r="Y35" s="4">
        <f t="shared" si="6"/>
        <v>0</v>
      </c>
      <c r="AA35" s="7">
        <v>0.22652</v>
      </c>
      <c r="AB35" s="7">
        <f t="shared" si="7"/>
        <v>0</v>
      </c>
    </row>
    <row r="36" spans="1:28" ht="47.25" x14ac:dyDescent="0.25">
      <c r="A36" s="14">
        <v>45658</v>
      </c>
      <c r="B36" s="14">
        <v>45747</v>
      </c>
      <c r="C36" s="15" t="s">
        <v>3284</v>
      </c>
      <c r="D36" s="16" t="s">
        <v>3284</v>
      </c>
      <c r="E36" s="7" t="s">
        <v>796</v>
      </c>
      <c r="F36" s="7" t="s">
        <v>3301</v>
      </c>
      <c r="G36" s="7" t="s">
        <v>3322</v>
      </c>
      <c r="H36" s="8" t="s">
        <v>3303</v>
      </c>
      <c r="I36" s="8" t="s">
        <v>115</v>
      </c>
      <c r="J36" s="8" t="s">
        <v>3304</v>
      </c>
      <c r="K36" s="8" t="s">
        <v>3289</v>
      </c>
      <c r="L36" s="8" t="s">
        <v>3332</v>
      </c>
      <c r="M36" s="7" t="s">
        <v>3340</v>
      </c>
      <c r="N36" s="7" t="s">
        <v>91</v>
      </c>
      <c r="O36" s="17">
        <f>'Q1'!P36</f>
        <v>0.15026</v>
      </c>
      <c r="P36" s="17">
        <f>'Q1'!Q36</f>
        <v>1.1199999999999999E-5</v>
      </c>
      <c r="Q36" s="17">
        <f>'Q1'!R36</f>
        <v>6.6694629999999996E-4</v>
      </c>
      <c r="R36" s="7">
        <f>SUMIFS('Crosstab Cons'!D:D,'Crosstab Cons'!N:N,'Crosstab Cons'!$N$2,'Crosstab Cons'!V:V,'Q3'!I36)</f>
        <v>20564</v>
      </c>
      <c r="S36" s="3">
        <f t="shared" si="3"/>
        <v>3089.9466400000001</v>
      </c>
      <c r="T36" s="3">
        <f t="shared" si="4"/>
        <v>0.23031679999999999</v>
      </c>
      <c r="U36" s="3">
        <f t="shared" si="5"/>
        <v>13.715083713199999</v>
      </c>
      <c r="V36" s="2" t="s">
        <v>3292</v>
      </c>
      <c r="W36" s="2" t="s">
        <v>3292</v>
      </c>
      <c r="X36" s="2" t="s">
        <v>3292</v>
      </c>
      <c r="Y36" s="4">
        <f t="shared" si="6"/>
        <v>3.1038920405132</v>
      </c>
      <c r="AA36" s="7">
        <v>0.15101999999999999</v>
      </c>
      <c r="AB36" s="7">
        <f t="shared" si="7"/>
        <v>3.1055752799999996</v>
      </c>
    </row>
    <row r="37" spans="1:28" ht="63" x14ac:dyDescent="0.25">
      <c r="A37" s="14">
        <v>45658</v>
      </c>
      <c r="B37" s="14">
        <v>45747</v>
      </c>
      <c r="C37" s="15" t="s">
        <v>3284</v>
      </c>
      <c r="D37" s="16" t="s">
        <v>3284</v>
      </c>
      <c r="E37" s="7" t="s">
        <v>815</v>
      </c>
      <c r="F37" s="7" t="s">
        <v>3301</v>
      </c>
      <c r="G37" s="7" t="s">
        <v>3341</v>
      </c>
      <c r="H37" s="8" t="s">
        <v>3303</v>
      </c>
      <c r="I37" s="8" t="s">
        <v>186</v>
      </c>
      <c r="J37" s="8" t="s">
        <v>3304</v>
      </c>
      <c r="K37" s="8" t="s">
        <v>3342</v>
      </c>
      <c r="L37" s="8" t="s">
        <v>3343</v>
      </c>
      <c r="M37" s="7" t="s">
        <v>186</v>
      </c>
      <c r="N37" s="7" t="s">
        <v>170</v>
      </c>
      <c r="O37" s="17">
        <f>'Q1'!P37</f>
        <v>0.3137383869</v>
      </c>
      <c r="P37" s="17">
        <f>'Q1'!Q37</f>
        <v>4.1714509999999996E-3</v>
      </c>
      <c r="Q37" s="17">
        <f>'Q1'!R37</f>
        <v>9.5708615999999993E-3</v>
      </c>
      <c r="R37" s="7">
        <f>SUMIFS('Crosstab Cons'!D:D,'Crosstab Cons'!N:N,'Crosstab Cons'!$N$2,'Crosstab Cons'!V:V,'Q3'!I37)</f>
        <v>0</v>
      </c>
      <c r="S37" s="3">
        <f t="shared" si="3"/>
        <v>0</v>
      </c>
      <c r="T37" s="3">
        <f t="shared" si="4"/>
        <v>0</v>
      </c>
      <c r="U37" s="3">
        <f t="shared" si="5"/>
        <v>0</v>
      </c>
      <c r="V37" s="2" t="s">
        <v>3292</v>
      </c>
      <c r="W37" s="2" t="s">
        <v>3292</v>
      </c>
      <c r="X37" s="2" t="s">
        <v>3292</v>
      </c>
      <c r="Y37" s="4">
        <f t="shared" si="6"/>
        <v>0</v>
      </c>
      <c r="AA37" s="7">
        <v>0.31712952100000003</v>
      </c>
      <c r="AB37" s="7">
        <f t="shared" si="7"/>
        <v>0</v>
      </c>
    </row>
    <row r="38" spans="1:28" ht="63" x14ac:dyDescent="0.25">
      <c r="A38" s="14">
        <v>45658</v>
      </c>
      <c r="B38" s="14">
        <v>45747</v>
      </c>
      <c r="C38" s="15" t="s">
        <v>3284</v>
      </c>
      <c r="D38" s="16" t="s">
        <v>3284</v>
      </c>
      <c r="E38" s="7" t="s">
        <v>815</v>
      </c>
      <c r="F38" s="7" t="s">
        <v>3301</v>
      </c>
      <c r="G38" s="7" t="s">
        <v>3341</v>
      </c>
      <c r="H38" s="8" t="s">
        <v>3303</v>
      </c>
      <c r="I38" s="8" t="s">
        <v>172</v>
      </c>
      <c r="J38" s="8" t="s">
        <v>3304</v>
      </c>
      <c r="K38" s="8" t="s">
        <v>3342</v>
      </c>
      <c r="L38" s="8" t="s">
        <v>3343</v>
      </c>
      <c r="M38" s="7" t="s">
        <v>172</v>
      </c>
      <c r="N38" s="7" t="s">
        <v>170</v>
      </c>
      <c r="O38" s="17">
        <f>'Q1'!P38</f>
        <v>0.30088263990000003</v>
      </c>
      <c r="P38" s="17">
        <f>'Q1'!Q38</f>
        <v>4.5103720000000001E-4</v>
      </c>
      <c r="Q38" s="17">
        <f>'Q1'!R38</f>
        <v>4.2687454000000001E-3</v>
      </c>
      <c r="R38" s="7">
        <f>SUMIFS('Crosstab Cons'!D:D,'Crosstab Cons'!N:N,'Crosstab Cons'!$N$2,'Crosstab Cons'!V:V,'Q3'!I38)</f>
        <v>0</v>
      </c>
      <c r="S38" s="3">
        <f t="shared" si="3"/>
        <v>0</v>
      </c>
      <c r="T38" s="3">
        <f t="shared" si="4"/>
        <v>0</v>
      </c>
      <c r="U38" s="3">
        <f t="shared" si="5"/>
        <v>0</v>
      </c>
      <c r="V38" s="2" t="s">
        <v>3292</v>
      </c>
      <c r="W38" s="2" t="s">
        <v>3292</v>
      </c>
      <c r="X38" s="2" t="s">
        <v>3292</v>
      </c>
      <c r="Y38" s="4">
        <f t="shared" si="6"/>
        <v>0</v>
      </c>
      <c r="AA38" s="7">
        <v>0.29831830599999998</v>
      </c>
      <c r="AB38" s="7">
        <f t="shared" si="7"/>
        <v>0</v>
      </c>
    </row>
    <row r="39" spans="1:28" ht="63" x14ac:dyDescent="0.25">
      <c r="A39" s="14">
        <v>45658</v>
      </c>
      <c r="B39" s="14">
        <v>45747</v>
      </c>
      <c r="C39" s="15" t="s">
        <v>3284</v>
      </c>
      <c r="D39" s="16" t="s">
        <v>3284</v>
      </c>
      <c r="E39" s="7" t="s">
        <v>815</v>
      </c>
      <c r="F39" s="7" t="s">
        <v>3301</v>
      </c>
      <c r="G39" s="7" t="s">
        <v>3341</v>
      </c>
      <c r="H39" s="8" t="s">
        <v>3303</v>
      </c>
      <c r="I39" s="8" t="s">
        <v>188</v>
      </c>
      <c r="J39" s="8" t="s">
        <v>3304</v>
      </c>
      <c r="K39" s="8" t="s">
        <v>3342</v>
      </c>
      <c r="L39" s="8" t="s">
        <v>3343</v>
      </c>
      <c r="M39" s="7" t="s">
        <v>188</v>
      </c>
      <c r="N39" s="7" t="s">
        <v>170</v>
      </c>
      <c r="O39" s="17">
        <f>'Q1'!P39</f>
        <v>0.2627631808</v>
      </c>
      <c r="P39" s="17">
        <f>'Q1'!Q39</f>
        <v>3.4936870000000001E-3</v>
      </c>
      <c r="Q39" s="17">
        <f>'Q1'!R39</f>
        <v>8.0158186999999999E-3</v>
      </c>
      <c r="R39" s="7">
        <f>SUMIFS('Crosstab Cons'!D:D,'Crosstab Cons'!N:N,'Crosstab Cons'!$N$2,'Crosstab Cons'!V:V,'Q3'!I39)</f>
        <v>0</v>
      </c>
      <c r="S39" s="3">
        <f t="shared" si="3"/>
        <v>0</v>
      </c>
      <c r="T39" s="3">
        <f t="shared" si="4"/>
        <v>0</v>
      </c>
      <c r="U39" s="3">
        <f t="shared" si="5"/>
        <v>0</v>
      </c>
      <c r="V39" s="2" t="s">
        <v>3292</v>
      </c>
      <c r="W39" s="2" t="s">
        <v>3292</v>
      </c>
      <c r="X39" s="2" t="s">
        <v>3292</v>
      </c>
      <c r="Y39" s="4">
        <f t="shared" si="6"/>
        <v>0</v>
      </c>
      <c r="AA39" s="7">
        <v>0.28266628700000002</v>
      </c>
      <c r="AB39" s="7">
        <f t="shared" si="7"/>
        <v>0</v>
      </c>
    </row>
    <row r="40" spans="1:28" ht="63" x14ac:dyDescent="0.25">
      <c r="A40" s="14">
        <v>45658</v>
      </c>
      <c r="B40" s="14">
        <v>45747</v>
      </c>
      <c r="C40" s="15" t="s">
        <v>3284</v>
      </c>
      <c r="D40" s="16" t="s">
        <v>3284</v>
      </c>
      <c r="E40" s="7" t="s">
        <v>815</v>
      </c>
      <c r="F40" s="7" t="s">
        <v>3301</v>
      </c>
      <c r="G40" s="7" t="s">
        <v>3341</v>
      </c>
      <c r="H40" s="8" t="s">
        <v>3303</v>
      </c>
      <c r="I40" s="8" t="s">
        <v>190</v>
      </c>
      <c r="J40" s="8" t="s">
        <v>3304</v>
      </c>
      <c r="K40" s="8" t="s">
        <v>3342</v>
      </c>
      <c r="L40" s="8" t="s">
        <v>3343</v>
      </c>
      <c r="M40" s="7" t="s">
        <v>190</v>
      </c>
      <c r="N40" s="7" t="s">
        <v>170</v>
      </c>
      <c r="O40" s="17">
        <f>'Q1'!P40</f>
        <v>0.27795311439999998</v>
      </c>
      <c r="P40" s="17">
        <f>'Q1'!Q40</f>
        <v>3.6956517000000001E-3</v>
      </c>
      <c r="Q40" s="17">
        <f>'Q1'!R40</f>
        <v>8.4792007999999995E-3</v>
      </c>
      <c r="R40" s="7">
        <f>SUMIFS('Crosstab Cons'!D:D,'Crosstab Cons'!N:N,'Crosstab Cons'!$N$2,'Crosstab Cons'!V:V,'Q3'!I40)</f>
        <v>0</v>
      </c>
      <c r="S40" s="3">
        <f t="shared" si="3"/>
        <v>0</v>
      </c>
      <c r="T40" s="3">
        <f t="shared" si="4"/>
        <v>0</v>
      </c>
      <c r="U40" s="3">
        <f t="shared" si="5"/>
        <v>0</v>
      </c>
      <c r="V40" s="2" t="s">
        <v>3292</v>
      </c>
      <c r="W40" s="2" t="s">
        <v>3292</v>
      </c>
      <c r="X40" s="2" t="s">
        <v>3292</v>
      </c>
      <c r="Y40" s="4">
        <f t="shared" si="6"/>
        <v>0</v>
      </c>
      <c r="AA40" s="7">
        <v>0.29900790399999999</v>
      </c>
      <c r="AB40" s="7">
        <f t="shared" si="7"/>
        <v>0</v>
      </c>
    </row>
    <row r="41" spans="1:28" ht="63" x14ac:dyDescent="0.25">
      <c r="A41" s="14">
        <v>45658</v>
      </c>
      <c r="B41" s="14">
        <v>45747</v>
      </c>
      <c r="C41" s="15" t="s">
        <v>3284</v>
      </c>
      <c r="D41" s="16" t="s">
        <v>3284</v>
      </c>
      <c r="E41" s="7" t="s">
        <v>815</v>
      </c>
      <c r="F41" s="7" t="s">
        <v>3301</v>
      </c>
      <c r="G41" s="7" t="s">
        <v>3341</v>
      </c>
      <c r="H41" s="8" t="s">
        <v>3303</v>
      </c>
      <c r="I41" s="8" t="s">
        <v>176</v>
      </c>
      <c r="J41" s="8" t="s">
        <v>3304</v>
      </c>
      <c r="K41" s="8" t="s">
        <v>3342</v>
      </c>
      <c r="L41" s="8" t="s">
        <v>3343</v>
      </c>
      <c r="M41" s="7" t="s">
        <v>176</v>
      </c>
      <c r="N41" s="7" t="s">
        <v>170</v>
      </c>
      <c r="O41" s="17">
        <f>'Q1'!P41</f>
        <v>0.26656370509999999</v>
      </c>
      <c r="P41" s="17">
        <f>'Q1'!Q41</f>
        <v>3.9959149999999998E-4</v>
      </c>
      <c r="Q41" s="17">
        <f>'Q1'!R41</f>
        <v>3.7818486000000002E-3</v>
      </c>
      <c r="R41" s="7">
        <f>SUMIFS('Crosstab Cons'!D:D,'Crosstab Cons'!N:N,'Crosstab Cons'!$N$2,'Crosstab Cons'!V:V,'Q3'!I41)</f>
        <v>0</v>
      </c>
      <c r="S41" s="3">
        <f t="shared" si="3"/>
        <v>0</v>
      </c>
      <c r="T41" s="3">
        <f t="shared" si="4"/>
        <v>0</v>
      </c>
      <c r="U41" s="3">
        <f t="shared" si="5"/>
        <v>0</v>
      </c>
      <c r="V41" s="2" t="s">
        <v>3292</v>
      </c>
      <c r="W41" s="2" t="s">
        <v>3292</v>
      </c>
      <c r="X41" s="2" t="s">
        <v>3292</v>
      </c>
      <c r="Y41" s="4">
        <f t="shared" si="6"/>
        <v>0</v>
      </c>
      <c r="AA41" s="7">
        <v>0.27488081399999997</v>
      </c>
      <c r="AB41" s="7">
        <f t="shared" si="7"/>
        <v>0</v>
      </c>
    </row>
    <row r="42" spans="1:28" ht="47.25" x14ac:dyDescent="0.25">
      <c r="A42" s="14">
        <v>45658</v>
      </c>
      <c r="B42" s="14">
        <v>45747</v>
      </c>
      <c r="C42" s="15" t="s">
        <v>3284</v>
      </c>
      <c r="D42" s="16" t="s">
        <v>3284</v>
      </c>
      <c r="E42" s="7" t="s">
        <v>815</v>
      </c>
      <c r="F42" s="7" t="s">
        <v>3301</v>
      </c>
      <c r="G42" s="7" t="s">
        <v>3341</v>
      </c>
      <c r="H42" s="8" t="s">
        <v>3303</v>
      </c>
      <c r="I42" s="8" t="s">
        <v>174</v>
      </c>
      <c r="J42" s="8" t="s">
        <v>3304</v>
      </c>
      <c r="K42" s="8" t="s">
        <v>3342</v>
      </c>
      <c r="L42" s="8" t="s">
        <v>3343</v>
      </c>
      <c r="M42" s="7" t="s">
        <v>174</v>
      </c>
      <c r="N42" s="7" t="s">
        <v>170</v>
      </c>
      <c r="O42" s="17">
        <f>'Q1'!P42</f>
        <v>0.26991835600000003</v>
      </c>
      <c r="P42" s="17">
        <f>'Q1'!Q42</f>
        <v>4.0462030000000001E-4</v>
      </c>
      <c r="Q42" s="17">
        <f>'Q1'!R42</f>
        <v>3.8294423999999999E-3</v>
      </c>
      <c r="R42" s="7">
        <f>SUMIFS('Crosstab Cons'!D:D,'Crosstab Cons'!N:N,'Crosstab Cons'!$N$2,'Crosstab Cons'!V:V,'Q3'!I42)</f>
        <v>0</v>
      </c>
      <c r="S42" s="3">
        <f t="shared" si="3"/>
        <v>0</v>
      </c>
      <c r="T42" s="3">
        <f t="shared" si="4"/>
        <v>0</v>
      </c>
      <c r="U42" s="3">
        <f t="shared" si="5"/>
        <v>0</v>
      </c>
      <c r="V42" s="2" t="s">
        <v>3292</v>
      </c>
      <c r="W42" s="2" t="s">
        <v>3292</v>
      </c>
      <c r="X42" s="2" t="s">
        <v>3292</v>
      </c>
      <c r="Y42" s="4">
        <f t="shared" si="6"/>
        <v>0</v>
      </c>
      <c r="AA42" s="7">
        <v>0.27833956100000001</v>
      </c>
      <c r="AB42" s="7">
        <f t="shared" si="7"/>
        <v>0</v>
      </c>
    </row>
    <row r="43" spans="1:28" ht="63" x14ac:dyDescent="0.25">
      <c r="A43" s="14">
        <v>45658</v>
      </c>
      <c r="B43" s="14">
        <v>45747</v>
      </c>
      <c r="C43" s="15" t="s">
        <v>3284</v>
      </c>
      <c r="D43" s="16" t="s">
        <v>3284</v>
      </c>
      <c r="E43" s="7" t="s">
        <v>815</v>
      </c>
      <c r="F43" s="7" t="s">
        <v>3301</v>
      </c>
      <c r="G43" s="7" t="s">
        <v>3341</v>
      </c>
      <c r="H43" s="8" t="s">
        <v>3303</v>
      </c>
      <c r="I43" s="8" t="s">
        <v>192</v>
      </c>
      <c r="J43" s="8" t="s">
        <v>3304</v>
      </c>
      <c r="K43" s="8" t="s">
        <v>3342</v>
      </c>
      <c r="L43" s="8" t="s">
        <v>3343</v>
      </c>
      <c r="M43" s="7" t="s">
        <v>192</v>
      </c>
      <c r="N43" s="7" t="s">
        <v>170</v>
      </c>
      <c r="O43" s="17">
        <f>'Q1'!P43</f>
        <v>0.24883386220000001</v>
      </c>
      <c r="P43" s="17">
        <f>'Q1'!Q43</f>
        <v>3.3084834999999998E-3</v>
      </c>
      <c r="Q43" s="17">
        <f>'Q1'!R43</f>
        <v>7.5908928000000004E-3</v>
      </c>
      <c r="R43" s="7">
        <f>SUMIFS('Crosstab Cons'!D:D,'Crosstab Cons'!N:N,'Crosstab Cons'!$N$2,'Crosstab Cons'!V:V,'Q3'!I43)</f>
        <v>0</v>
      </c>
      <c r="S43" s="3">
        <f t="shared" si="3"/>
        <v>0</v>
      </c>
      <c r="T43" s="3">
        <f t="shared" si="4"/>
        <v>0</v>
      </c>
      <c r="U43" s="3">
        <f t="shared" si="5"/>
        <v>0</v>
      </c>
      <c r="V43" s="2" t="s">
        <v>3292</v>
      </c>
      <c r="W43" s="2" t="s">
        <v>3292</v>
      </c>
      <c r="X43" s="2" t="s">
        <v>3292</v>
      </c>
      <c r="Y43" s="4">
        <f t="shared" si="6"/>
        <v>0</v>
      </c>
      <c r="AA43" s="7">
        <v>0.26590729000000002</v>
      </c>
      <c r="AB43" s="7">
        <f t="shared" si="7"/>
        <v>0</v>
      </c>
    </row>
    <row r="44" spans="1:28" ht="63" x14ac:dyDescent="0.25">
      <c r="A44" s="14">
        <v>45658</v>
      </c>
      <c r="B44" s="14">
        <v>45747</v>
      </c>
      <c r="C44" s="15" t="s">
        <v>3284</v>
      </c>
      <c r="D44" s="16" t="s">
        <v>3284</v>
      </c>
      <c r="E44" s="7" t="s">
        <v>815</v>
      </c>
      <c r="F44" s="7" t="s">
        <v>3301</v>
      </c>
      <c r="G44" s="7" t="s">
        <v>3341</v>
      </c>
      <c r="H44" s="8" t="s">
        <v>3303</v>
      </c>
      <c r="I44" s="8" t="s">
        <v>194</v>
      </c>
      <c r="J44" s="8" t="s">
        <v>3304</v>
      </c>
      <c r="K44" s="8" t="s">
        <v>3342</v>
      </c>
      <c r="L44" s="8" t="s">
        <v>3343</v>
      </c>
      <c r="M44" s="7" t="s">
        <v>194</v>
      </c>
      <c r="N44" s="7" t="s">
        <v>170</v>
      </c>
      <c r="O44" s="17">
        <f>'Q1'!P44</f>
        <v>0.2632185635</v>
      </c>
      <c r="P44" s="17">
        <f>'Q1'!Q44</f>
        <v>3.4997418000000001E-3</v>
      </c>
      <c r="Q44" s="17">
        <f>'Q1'!R44</f>
        <v>8.0297106E-3</v>
      </c>
      <c r="R44" s="7">
        <f>SUMIFS('Crosstab Cons'!D:D,'Crosstab Cons'!N:N,'Crosstab Cons'!$N$2,'Crosstab Cons'!V:V,'Q3'!I44)</f>
        <v>20</v>
      </c>
      <c r="S44" s="3">
        <f t="shared" si="3"/>
        <v>5.2643712699999998</v>
      </c>
      <c r="T44" s="3">
        <f t="shared" si="4"/>
        <v>6.9994836000000005E-2</v>
      </c>
      <c r="U44" s="3">
        <f t="shared" si="5"/>
        <v>0.16059421200000001</v>
      </c>
      <c r="V44" s="2" t="s">
        <v>3292</v>
      </c>
      <c r="W44" s="2" t="s">
        <v>3292</v>
      </c>
      <c r="X44" s="2" t="s">
        <v>3292</v>
      </c>
      <c r="Y44" s="4">
        <f t="shared" si="6"/>
        <v>5.4949603180000006E-3</v>
      </c>
      <c r="AA44" s="7">
        <v>0.28127911500000002</v>
      </c>
      <c r="AB44" s="7">
        <f t="shared" si="7"/>
        <v>5.6255823000000002E-3</v>
      </c>
    </row>
    <row r="45" spans="1:28" ht="63" x14ac:dyDescent="0.25">
      <c r="A45" s="14">
        <v>45658</v>
      </c>
      <c r="B45" s="14">
        <v>45747</v>
      </c>
      <c r="C45" s="15" t="s">
        <v>3284</v>
      </c>
      <c r="D45" s="16" t="s">
        <v>3284</v>
      </c>
      <c r="E45" s="7" t="s">
        <v>815</v>
      </c>
      <c r="F45" s="7" t="s">
        <v>3301</v>
      </c>
      <c r="G45" s="7" t="s">
        <v>3341</v>
      </c>
      <c r="H45" s="8" t="s">
        <v>3303</v>
      </c>
      <c r="I45" s="8" t="s">
        <v>180</v>
      </c>
      <c r="J45" s="8" t="s">
        <v>3304</v>
      </c>
      <c r="K45" s="8" t="s">
        <v>3342</v>
      </c>
      <c r="L45" s="8" t="s">
        <v>3343</v>
      </c>
      <c r="M45" s="7" t="s">
        <v>180</v>
      </c>
      <c r="N45" s="7" t="s">
        <v>170</v>
      </c>
      <c r="O45" s="17">
        <f>'Q1'!P45</f>
        <v>0.23542205090000001</v>
      </c>
      <c r="P45" s="17">
        <f>'Q1'!Q45</f>
        <v>3.529087E-4</v>
      </c>
      <c r="Q45" s="17">
        <f>'Q1'!R45</f>
        <v>3.3400291E-3</v>
      </c>
      <c r="R45" s="7">
        <f>SUMIFS('Crosstab Cons'!D:D,'Crosstab Cons'!N:N,'Crosstab Cons'!$N$2,'Crosstab Cons'!V:V,'Q3'!I45)</f>
        <v>0</v>
      </c>
      <c r="S45" s="3">
        <f t="shared" si="3"/>
        <v>0</v>
      </c>
      <c r="T45" s="3">
        <f t="shared" si="4"/>
        <v>0</v>
      </c>
      <c r="U45" s="3">
        <f t="shared" si="5"/>
        <v>0</v>
      </c>
      <c r="V45" s="2" t="s">
        <v>3292</v>
      </c>
      <c r="W45" s="2" t="s">
        <v>3292</v>
      </c>
      <c r="X45" s="2" t="s">
        <v>3292</v>
      </c>
      <c r="Y45" s="4">
        <f t="shared" si="6"/>
        <v>0</v>
      </c>
      <c r="AA45" s="7">
        <v>0.24351318</v>
      </c>
      <c r="AB45" s="7">
        <f t="shared" si="7"/>
        <v>0</v>
      </c>
    </row>
    <row r="46" spans="1:28" ht="63" x14ac:dyDescent="0.25">
      <c r="A46" s="14">
        <v>45658</v>
      </c>
      <c r="B46" s="14">
        <v>45747</v>
      </c>
      <c r="C46" s="15" t="s">
        <v>3284</v>
      </c>
      <c r="D46" s="16" t="s">
        <v>3284</v>
      </c>
      <c r="E46" s="7" t="s">
        <v>815</v>
      </c>
      <c r="F46" s="7" t="s">
        <v>3301</v>
      </c>
      <c r="G46" s="7" t="s">
        <v>3341</v>
      </c>
      <c r="H46" s="8" t="s">
        <v>3303</v>
      </c>
      <c r="I46" s="8" t="s">
        <v>182</v>
      </c>
      <c r="J46" s="8" t="s">
        <v>3304</v>
      </c>
      <c r="K46" s="8" t="s">
        <v>3342</v>
      </c>
      <c r="L46" s="8" t="s">
        <v>3343</v>
      </c>
      <c r="M46" s="7" t="s">
        <v>182</v>
      </c>
      <c r="N46" s="7" t="s">
        <v>170</v>
      </c>
      <c r="O46" s="17">
        <f>'Q1'!P46</f>
        <v>0.2524329173</v>
      </c>
      <c r="P46" s="17">
        <f>'Q1'!Q46</f>
        <v>3.784088E-4</v>
      </c>
      <c r="Q46" s="17">
        <f>'Q1'!R46</f>
        <v>3.5813693000000001E-3</v>
      </c>
      <c r="R46" s="7">
        <f>SUMIFS('Crosstab Cons'!D:D,'Crosstab Cons'!N:N,'Crosstab Cons'!$N$2,'Crosstab Cons'!V:V,'Q3'!I46)</f>
        <v>0</v>
      </c>
      <c r="S46" s="3">
        <f t="shared" si="3"/>
        <v>0</v>
      </c>
      <c r="T46" s="3">
        <f t="shared" si="4"/>
        <v>0</v>
      </c>
      <c r="U46" s="3">
        <f t="shared" si="5"/>
        <v>0</v>
      </c>
      <c r="V46" s="2" t="s">
        <v>3292</v>
      </c>
      <c r="W46" s="2" t="s">
        <v>3292</v>
      </c>
      <c r="X46" s="2" t="s">
        <v>3292</v>
      </c>
      <c r="Y46" s="4">
        <f t="shared" si="6"/>
        <v>0</v>
      </c>
      <c r="AA46" s="7">
        <v>0.261108267</v>
      </c>
      <c r="AB46" s="7">
        <f t="shared" si="7"/>
        <v>0</v>
      </c>
    </row>
    <row r="47" spans="1:28" ht="47.25" x14ac:dyDescent="0.25">
      <c r="A47" s="14">
        <v>45658</v>
      </c>
      <c r="B47" s="14">
        <v>45747</v>
      </c>
      <c r="C47" s="15" t="s">
        <v>3284</v>
      </c>
      <c r="D47" s="16" t="s">
        <v>3284</v>
      </c>
      <c r="E47" s="7" t="s">
        <v>815</v>
      </c>
      <c r="F47" s="7" t="s">
        <v>3301</v>
      </c>
      <c r="G47" s="7" t="s">
        <v>3341</v>
      </c>
      <c r="H47" s="8" t="s">
        <v>3303</v>
      </c>
      <c r="I47" s="8" t="s">
        <v>178</v>
      </c>
      <c r="J47" s="8" t="s">
        <v>3304</v>
      </c>
      <c r="K47" s="8" t="s">
        <v>3342</v>
      </c>
      <c r="L47" s="8" t="s">
        <v>3343</v>
      </c>
      <c r="M47" s="7" t="s">
        <v>178</v>
      </c>
      <c r="N47" s="7" t="s">
        <v>170</v>
      </c>
      <c r="O47" s="17">
        <f>'Q1'!P47</f>
        <v>0.255609735</v>
      </c>
      <c r="P47" s="17">
        <f>'Q1'!Q47</f>
        <v>3.8317100000000002E-4</v>
      </c>
      <c r="Q47" s="17">
        <f>'Q1'!R47</f>
        <v>3.6264400999999999E-3</v>
      </c>
      <c r="R47" s="7">
        <f>SUMIFS('Crosstab Cons'!D:D,'Crosstab Cons'!N:N,'Crosstab Cons'!$N$2,'Crosstab Cons'!V:V,'Q3'!I47)</f>
        <v>0</v>
      </c>
      <c r="S47" s="3">
        <f t="shared" si="3"/>
        <v>0</v>
      </c>
      <c r="T47" s="3">
        <f t="shared" si="4"/>
        <v>0</v>
      </c>
      <c r="U47" s="3">
        <f t="shared" si="5"/>
        <v>0</v>
      </c>
      <c r="V47" s="2" t="s">
        <v>3292</v>
      </c>
      <c r="W47" s="2" t="s">
        <v>3292</v>
      </c>
      <c r="X47" s="2" t="s">
        <v>3292</v>
      </c>
      <c r="Y47" s="4">
        <f t="shared" si="6"/>
        <v>0</v>
      </c>
      <c r="AA47" s="7">
        <v>0.26439326299999999</v>
      </c>
      <c r="AB47" s="7">
        <f t="shared" si="7"/>
        <v>0</v>
      </c>
    </row>
    <row r="48" spans="1:28" ht="47.25" x14ac:dyDescent="0.25">
      <c r="A48" s="14">
        <v>45658</v>
      </c>
      <c r="B48" s="14">
        <v>45747</v>
      </c>
      <c r="C48" s="15" t="s">
        <v>3284</v>
      </c>
      <c r="D48" s="16" t="s">
        <v>3284</v>
      </c>
      <c r="E48" s="7" t="s">
        <v>815</v>
      </c>
      <c r="F48" s="7" t="s">
        <v>3301</v>
      </c>
      <c r="G48" s="7" t="s">
        <v>3344</v>
      </c>
      <c r="H48" s="8" t="s">
        <v>3303</v>
      </c>
      <c r="I48" s="8" t="s">
        <v>166</v>
      </c>
      <c r="J48" s="8" t="s">
        <v>3304</v>
      </c>
      <c r="K48" s="8" t="s">
        <v>3289</v>
      </c>
      <c r="L48" s="8" t="s">
        <v>3345</v>
      </c>
      <c r="M48" s="7" t="s">
        <v>3346</v>
      </c>
      <c r="N48" s="7" t="s">
        <v>167</v>
      </c>
      <c r="O48" s="17">
        <f>'Q1'!P48</f>
        <v>1000</v>
      </c>
      <c r="P48" s="17">
        <f>'Q1'!Q48</f>
        <v>0</v>
      </c>
      <c r="Q48" s="17">
        <f>'Q1'!R48</f>
        <v>0</v>
      </c>
      <c r="R48" s="7">
        <f>SUMIFS('Crosstab Cons'!D:D,'Crosstab Cons'!N:N,'Crosstab Cons'!$N$2,'Crosstab Cons'!V:V,'Q3'!I48)</f>
        <v>0</v>
      </c>
      <c r="S48" s="3">
        <f t="shared" si="3"/>
        <v>0</v>
      </c>
      <c r="T48" s="3">
        <f t="shared" si="4"/>
        <v>0</v>
      </c>
      <c r="U48" s="3">
        <f t="shared" si="5"/>
        <v>0</v>
      </c>
      <c r="V48" s="2" t="s">
        <v>3292</v>
      </c>
      <c r="W48" s="2" t="s">
        <v>3292</v>
      </c>
      <c r="X48" s="2" t="s">
        <v>3292</v>
      </c>
      <c r="Y48" s="4">
        <f t="shared" si="6"/>
        <v>0</v>
      </c>
      <c r="AA48" s="7">
        <v>0</v>
      </c>
      <c r="AB48" s="7">
        <f t="shared" si="7"/>
        <v>0</v>
      </c>
    </row>
    <row r="49" spans="1:28" ht="63" x14ac:dyDescent="0.25">
      <c r="A49" s="14">
        <v>45658</v>
      </c>
      <c r="B49" s="14">
        <v>45747</v>
      </c>
      <c r="C49" s="15" t="s">
        <v>3284</v>
      </c>
      <c r="D49" s="16" t="s">
        <v>3284</v>
      </c>
      <c r="E49" s="7" t="s">
        <v>815</v>
      </c>
      <c r="F49" s="7" t="s">
        <v>3301</v>
      </c>
      <c r="G49" s="7" t="s">
        <v>3341</v>
      </c>
      <c r="H49" s="8" t="s">
        <v>3303</v>
      </c>
      <c r="I49" s="8" t="s">
        <v>3347</v>
      </c>
      <c r="J49" s="8" t="s">
        <v>3304</v>
      </c>
      <c r="K49" s="8" t="s">
        <v>3342</v>
      </c>
      <c r="L49" s="8" t="s">
        <v>3343</v>
      </c>
      <c r="M49" s="7" t="s">
        <v>3347</v>
      </c>
      <c r="N49" s="7" t="s">
        <v>170</v>
      </c>
      <c r="O49" s="17">
        <f>'Q1'!P49</f>
        <v>0.1867466012</v>
      </c>
      <c r="P49" s="17">
        <f>'Q1'!Q49</f>
        <v>2.799419E-4</v>
      </c>
      <c r="Q49" s="17">
        <f>'Q1'!R49</f>
        <v>2.6494506E-3</v>
      </c>
      <c r="R49" s="7">
        <f>SUMIFS('Crosstab Cons'!D:D,'Crosstab Cons'!N:N,'Crosstab Cons'!$N$2,'Crosstab Cons'!V:V,'Q3'!I49)</f>
        <v>0</v>
      </c>
      <c r="S49" s="3">
        <f t="shared" si="3"/>
        <v>0</v>
      </c>
      <c r="T49" s="3">
        <f t="shared" si="4"/>
        <v>0</v>
      </c>
      <c r="U49" s="3">
        <f t="shared" si="5"/>
        <v>0</v>
      </c>
      <c r="V49" s="2" t="s">
        <v>3292</v>
      </c>
      <c r="W49" s="2" t="s">
        <v>3292</v>
      </c>
      <c r="X49" s="2" t="s">
        <v>3292</v>
      </c>
      <c r="Y49" s="4">
        <f t="shared" si="6"/>
        <v>0</v>
      </c>
      <c r="AA49" s="7">
        <v>0.19257403300000001</v>
      </c>
      <c r="AB49" s="7">
        <f t="shared" si="7"/>
        <v>0</v>
      </c>
    </row>
    <row r="50" spans="1:28" ht="63" x14ac:dyDescent="0.25">
      <c r="A50" s="14">
        <v>45658</v>
      </c>
      <c r="B50" s="14">
        <v>45747</v>
      </c>
      <c r="C50" s="15" t="s">
        <v>3284</v>
      </c>
      <c r="D50" s="16" t="s">
        <v>3284</v>
      </c>
      <c r="E50" s="7" t="s">
        <v>815</v>
      </c>
      <c r="F50" s="7" t="s">
        <v>3301</v>
      </c>
      <c r="G50" s="7" t="s">
        <v>3341</v>
      </c>
      <c r="H50" s="8" t="s">
        <v>3303</v>
      </c>
      <c r="I50" s="8" t="s">
        <v>184</v>
      </c>
      <c r="J50" s="8" t="s">
        <v>3304</v>
      </c>
      <c r="K50" s="8" t="s">
        <v>3342</v>
      </c>
      <c r="L50" s="8" t="s">
        <v>3343</v>
      </c>
      <c r="M50" s="7" t="s">
        <v>184</v>
      </c>
      <c r="N50" s="7" t="s">
        <v>170</v>
      </c>
      <c r="O50" s="17">
        <f>'Q1'!P50</f>
        <v>0.29659281440000002</v>
      </c>
      <c r="P50" s="17">
        <f>'Q1'!Q50</f>
        <v>3.9434843000000002E-3</v>
      </c>
      <c r="Q50" s="17">
        <f>'Q1'!R50</f>
        <v>9.0478209999999993E-3</v>
      </c>
      <c r="R50" s="7">
        <f>SUMIFS('Crosstab Cons'!D:D,'Crosstab Cons'!N:N,'Crosstab Cons'!$N$2,'Crosstab Cons'!V:V,'Q3'!I50)</f>
        <v>24</v>
      </c>
      <c r="S50" s="3">
        <f t="shared" si="3"/>
        <v>7.1182275455999999</v>
      </c>
      <c r="T50" s="3">
        <f t="shared" si="4"/>
        <v>9.4643623199999999E-2</v>
      </c>
      <c r="U50" s="3">
        <f t="shared" si="5"/>
        <v>0.217147704</v>
      </c>
      <c r="V50" s="2" t="s">
        <v>3292</v>
      </c>
      <c r="W50" s="2" t="s">
        <v>3292</v>
      </c>
      <c r="X50" s="2" t="s">
        <v>3292</v>
      </c>
      <c r="Y50" s="4">
        <f t="shared" si="6"/>
        <v>7.4300188727999998E-3</v>
      </c>
      <c r="AA50" s="7">
        <v>0.29979846999999998</v>
      </c>
      <c r="AB50" s="7">
        <f t="shared" si="7"/>
        <v>7.195163279999999E-3</v>
      </c>
    </row>
    <row r="51" spans="1:28" ht="47.25" x14ac:dyDescent="0.25">
      <c r="A51" s="14">
        <v>45658</v>
      </c>
      <c r="B51" s="14">
        <v>45747</v>
      </c>
      <c r="C51" s="15" t="s">
        <v>3284</v>
      </c>
      <c r="D51" s="16" t="s">
        <v>3284</v>
      </c>
      <c r="E51" s="7" t="s">
        <v>852</v>
      </c>
      <c r="F51" s="7" t="s">
        <v>3301</v>
      </c>
      <c r="G51" s="7" t="s">
        <v>3348</v>
      </c>
      <c r="H51" s="8" t="s">
        <v>3328</v>
      </c>
      <c r="I51" s="8" t="s">
        <v>276</v>
      </c>
      <c r="J51" s="8" t="s">
        <v>3349</v>
      </c>
      <c r="K51" s="8" t="s">
        <v>3329</v>
      </c>
      <c r="L51" s="8" t="s">
        <v>3350</v>
      </c>
      <c r="M51" s="7" t="s">
        <v>3351</v>
      </c>
      <c r="N51" s="7" t="s">
        <v>170</v>
      </c>
      <c r="O51" s="17">
        <f>'Q1'!P51</f>
        <v>0.23411383620000001</v>
      </c>
      <c r="P51" s="17">
        <f>'Q1'!Q51</f>
        <v>3.1127667000000001E-3</v>
      </c>
      <c r="Q51" s="17">
        <f>'Q1'!R51</f>
        <v>7.1418456000000002E-3</v>
      </c>
      <c r="R51" s="7">
        <f>SUMIFS('Crosstab Cons'!D:D,'Crosstab Cons'!N:N,'Crosstab Cons'!$N$2,'Crosstab Cons'!V:V,'Q3'!I51)</f>
        <v>1766.0387500000002</v>
      </c>
      <c r="S51" s="3">
        <f t="shared" si="3"/>
        <v>413.45410664035279</v>
      </c>
      <c r="T51" s="3">
        <f t="shared" si="4"/>
        <v>5.4972666119096258</v>
      </c>
      <c r="U51" s="3">
        <f t="shared" si="5"/>
        <v>12.612776076117001</v>
      </c>
      <c r="V51" s="2" t="s">
        <v>3292</v>
      </c>
      <c r="W51" s="2" t="s">
        <v>3292</v>
      </c>
      <c r="X51" s="2" t="s">
        <v>3292</v>
      </c>
      <c r="Y51" s="4">
        <f t="shared" si="6"/>
        <v>0.4315641493283795</v>
      </c>
      <c r="AA51" s="7">
        <v>0.25175592200000002</v>
      </c>
      <c r="AB51" s="7">
        <f t="shared" si="7"/>
        <v>0.4446107137939776</v>
      </c>
    </row>
    <row r="52" spans="1:28" ht="47.25" x14ac:dyDescent="0.25">
      <c r="A52" s="14">
        <v>45658</v>
      </c>
      <c r="B52" s="14">
        <v>45747</v>
      </c>
      <c r="C52" s="15" t="s">
        <v>3284</v>
      </c>
      <c r="D52" s="16" t="s">
        <v>3284</v>
      </c>
      <c r="E52" s="7" t="s">
        <v>852</v>
      </c>
      <c r="F52" s="7" t="s">
        <v>3301</v>
      </c>
      <c r="G52" s="7" t="s">
        <v>3348</v>
      </c>
      <c r="H52" s="8" t="s">
        <v>3328</v>
      </c>
      <c r="I52" s="8" t="s">
        <v>274</v>
      </c>
      <c r="J52" s="8" t="s">
        <v>3349</v>
      </c>
      <c r="K52" s="8" t="s">
        <v>3329</v>
      </c>
      <c r="L52" s="8" t="s">
        <v>3352</v>
      </c>
      <c r="M52" s="7" t="s">
        <v>3353</v>
      </c>
      <c r="N52" s="7" t="s">
        <v>170</v>
      </c>
      <c r="O52" s="17">
        <f>'Q1'!P52</f>
        <v>0.2609249461</v>
      </c>
      <c r="P52" s="17">
        <f>'Q1'!Q52</f>
        <v>3.9113880000000002E-4</v>
      </c>
      <c r="Q52" s="17">
        <f>'Q1'!R52</f>
        <v>3.7018492000000002E-3</v>
      </c>
      <c r="R52" s="7">
        <f>SUMIFS('Crosstab Cons'!D:D,'Crosstab Cons'!N:N,'Crosstab Cons'!$N$2,'Crosstab Cons'!V:V,'Q3'!I52)</f>
        <v>174.66317000000009</v>
      </c>
      <c r="S52" s="3">
        <f t="shared" si="3"/>
        <v>45.573978217905164</v>
      </c>
      <c r="T52" s="3">
        <f t="shared" si="4"/>
        <v>6.8317542717996046E-2</v>
      </c>
      <c r="U52" s="3">
        <f t="shared" si="5"/>
        <v>0.64657671613396439</v>
      </c>
      <c r="V52" s="2" t="s">
        <v>3292</v>
      </c>
      <c r="W52" s="2" t="s">
        <v>3292</v>
      </c>
      <c r="X52" s="2" t="s">
        <v>3292</v>
      </c>
      <c r="Y52" s="4">
        <f t="shared" si="6"/>
        <v>4.6288872476757129E-2</v>
      </c>
      <c r="AA52" s="7">
        <v>0.26839819399999998</v>
      </c>
      <c r="AB52" s="7">
        <f t="shared" si="7"/>
        <v>4.6879279386314997E-2</v>
      </c>
    </row>
    <row r="53" spans="1:28" ht="47.25" x14ac:dyDescent="0.25">
      <c r="A53" s="14">
        <v>45658</v>
      </c>
      <c r="B53" s="14">
        <v>45747</v>
      </c>
      <c r="C53" s="15" t="s">
        <v>3284</v>
      </c>
      <c r="D53" s="16" t="s">
        <v>3284</v>
      </c>
      <c r="E53" s="7" t="s">
        <v>883</v>
      </c>
      <c r="F53" s="7" t="s">
        <v>3301</v>
      </c>
      <c r="G53" s="7" t="s">
        <v>3348</v>
      </c>
      <c r="H53" s="8" t="s">
        <v>3328</v>
      </c>
      <c r="I53" s="8" t="s">
        <v>292</v>
      </c>
      <c r="J53" s="8" t="s">
        <v>3349</v>
      </c>
      <c r="K53" s="8" t="s">
        <v>3329</v>
      </c>
      <c r="L53" s="8" t="s">
        <v>3354</v>
      </c>
      <c r="M53" s="7" t="s">
        <v>292</v>
      </c>
      <c r="N53" s="7" t="s">
        <v>91</v>
      </c>
      <c r="O53" s="17">
        <f>'Q1'!P53</f>
        <v>0.1674311876</v>
      </c>
      <c r="P53" s="17">
        <f>'Q1'!Q53</f>
        <v>2.509872E-4</v>
      </c>
      <c r="Q53" s="17">
        <f>'Q1'!R53</f>
        <v>2.3754149E-3</v>
      </c>
      <c r="R53" s="7">
        <f>SUMIFS('Crosstab Cons'!D:D,'Crosstab Cons'!N:N,'Crosstab Cons'!$N$2,'Crosstab Cons'!V:V,'Q3'!I53)</f>
        <v>0</v>
      </c>
      <c r="S53" s="3">
        <f t="shared" si="3"/>
        <v>0</v>
      </c>
      <c r="T53" s="3">
        <f t="shared" si="4"/>
        <v>0</v>
      </c>
      <c r="U53" s="3">
        <f t="shared" si="5"/>
        <v>0</v>
      </c>
      <c r="V53" s="2" t="s">
        <v>3292</v>
      </c>
      <c r="W53" s="2" t="s">
        <v>3292</v>
      </c>
      <c r="X53" s="2" t="s">
        <v>3292</v>
      </c>
      <c r="Y53" s="4">
        <f t="shared" si="6"/>
        <v>0</v>
      </c>
      <c r="AA53" s="7">
        <v>0.06</v>
      </c>
      <c r="AB53" s="7">
        <f t="shared" si="7"/>
        <v>0</v>
      </c>
    </row>
    <row r="54" spans="1:28" ht="47.25" x14ac:dyDescent="0.25">
      <c r="A54" s="14">
        <v>45658</v>
      </c>
      <c r="B54" s="14">
        <v>45747</v>
      </c>
      <c r="C54" s="15" t="s">
        <v>3284</v>
      </c>
      <c r="D54" s="16" t="s">
        <v>3284</v>
      </c>
      <c r="E54" s="7" t="s">
        <v>883</v>
      </c>
      <c r="F54" s="7" t="s">
        <v>3301</v>
      </c>
      <c r="G54" s="7" t="s">
        <v>3348</v>
      </c>
      <c r="H54" s="8" t="s">
        <v>3328</v>
      </c>
      <c r="I54" s="8" t="s">
        <v>296</v>
      </c>
      <c r="J54" s="8" t="s">
        <v>3349</v>
      </c>
      <c r="K54" s="8" t="s">
        <v>3329</v>
      </c>
      <c r="L54" s="8" t="s">
        <v>3354</v>
      </c>
      <c r="M54" s="7" t="s">
        <v>296</v>
      </c>
      <c r="N54" s="7" t="s">
        <v>91</v>
      </c>
      <c r="O54" s="17">
        <f>'Q1'!P54</f>
        <v>1.9677095700000001E-2</v>
      </c>
      <c r="P54" s="17">
        <f>'Q1'!Q54</f>
        <v>5.132286E-4</v>
      </c>
      <c r="Q54" s="17">
        <f>'Q1'!R54</f>
        <v>3.2268799999999998E-5</v>
      </c>
      <c r="R54" s="7">
        <f>SUMIFS('Crosstab Cons'!D:D,'Crosstab Cons'!N:N,'Crosstab Cons'!$N$2,'Crosstab Cons'!V:V,'Q3'!I54)</f>
        <v>200</v>
      </c>
      <c r="S54" s="3">
        <f t="shared" si="3"/>
        <v>3.93541914</v>
      </c>
      <c r="T54" s="3">
        <f t="shared" si="4"/>
        <v>0.10264572</v>
      </c>
      <c r="U54" s="3">
        <f t="shared" si="5"/>
        <v>6.4537599999999994E-3</v>
      </c>
      <c r="V54" s="2" t="s">
        <v>3292</v>
      </c>
      <c r="W54" s="2" t="s">
        <v>3292</v>
      </c>
      <c r="X54" s="2" t="s">
        <v>3292</v>
      </c>
      <c r="Y54" s="4">
        <f t="shared" si="6"/>
        <v>4.0445186200000005E-3</v>
      </c>
      <c r="AA54" s="7">
        <v>1.2999999999999999E-2</v>
      </c>
      <c r="AB54" s="7">
        <f t="shared" si="7"/>
        <v>2.5999999999999999E-3</v>
      </c>
    </row>
    <row r="55" spans="1:28" ht="47.25" x14ac:dyDescent="0.25">
      <c r="A55" s="14">
        <v>45658</v>
      </c>
      <c r="B55" s="14">
        <v>45747</v>
      </c>
      <c r="C55" s="15" t="s">
        <v>3284</v>
      </c>
      <c r="D55" s="16" t="s">
        <v>3284</v>
      </c>
      <c r="E55" s="7" t="s">
        <v>883</v>
      </c>
      <c r="F55" s="7" t="s">
        <v>3301</v>
      </c>
      <c r="G55" s="7" t="s">
        <v>3327</v>
      </c>
      <c r="H55" s="8" t="s">
        <v>3328</v>
      </c>
      <c r="I55" s="8" t="s">
        <v>294</v>
      </c>
      <c r="J55" s="8" t="s">
        <v>3349</v>
      </c>
      <c r="K55" s="8" t="s">
        <v>3329</v>
      </c>
      <c r="L55" s="8" t="s">
        <v>3354</v>
      </c>
      <c r="M55" s="7" t="s">
        <v>294</v>
      </c>
      <c r="N55" s="7" t="s">
        <v>91</v>
      </c>
      <c r="O55" s="17">
        <f>'Q1'!P55</f>
        <v>0.27061144320000002</v>
      </c>
      <c r="P55" s="17">
        <f>'Q1'!Q55</f>
        <v>4.0565929999999999E-4</v>
      </c>
      <c r="Q55" s="17">
        <f>'Q1'!R55</f>
        <v>3.8392754999999998E-3</v>
      </c>
      <c r="R55" s="7">
        <f>SUMIFS('Crosstab Cons'!D:D,'Crosstab Cons'!N:N,'Crosstab Cons'!$N$2,'Crosstab Cons'!V:V,'Q3'!I55)</f>
        <v>0</v>
      </c>
      <c r="S55" s="3">
        <f t="shared" si="3"/>
        <v>0</v>
      </c>
      <c r="T55" s="3">
        <f t="shared" si="4"/>
        <v>0</v>
      </c>
      <c r="U55" s="3">
        <f t="shared" si="5"/>
        <v>0</v>
      </c>
      <c r="V55" s="2" t="s">
        <v>3292</v>
      </c>
      <c r="W55" s="2" t="s">
        <v>3292</v>
      </c>
      <c r="X55" s="2" t="s">
        <v>3292</v>
      </c>
      <c r="Y55" s="4">
        <f t="shared" si="6"/>
        <v>0</v>
      </c>
      <c r="AA55" s="7">
        <v>4.5999999999999999E-2</v>
      </c>
      <c r="AB55" s="7">
        <f t="shared" si="7"/>
        <v>0</v>
      </c>
    </row>
    <row r="56" spans="1:28" ht="47.25" x14ac:dyDescent="0.25">
      <c r="A56" s="14">
        <v>45658</v>
      </c>
      <c r="B56" s="14">
        <v>45747</v>
      </c>
      <c r="C56" s="15" t="s">
        <v>3284</v>
      </c>
      <c r="D56" s="16" t="s">
        <v>3284</v>
      </c>
      <c r="E56" s="7" t="s">
        <v>857</v>
      </c>
      <c r="F56" s="7" t="s">
        <v>3301</v>
      </c>
      <c r="G56" s="7" t="s">
        <v>3355</v>
      </c>
      <c r="H56" s="8" t="s">
        <v>3303</v>
      </c>
      <c r="I56" s="8" t="s">
        <v>333</v>
      </c>
      <c r="J56" s="8" t="s">
        <v>3356</v>
      </c>
      <c r="K56" s="8" t="s">
        <v>3289</v>
      </c>
      <c r="L56" s="8" t="s">
        <v>3357</v>
      </c>
      <c r="M56" s="7" t="s">
        <v>3358</v>
      </c>
      <c r="N56" s="7" t="s">
        <v>170</v>
      </c>
      <c r="O56" s="17">
        <f>'Q1'!P56</f>
        <v>0.17918902519999999</v>
      </c>
      <c r="P56" s="17">
        <f>'Q1'!Q56</f>
        <v>2.686128E-4</v>
      </c>
      <c r="Q56" s="17">
        <f>'Q1'!R56</f>
        <v>2.5422282000000002E-3</v>
      </c>
      <c r="R56" s="7">
        <f>SUMIFS('Crosstab Cons'!D:D,'Crosstab Cons'!N:N,'Crosstab Cons'!$N$2,'Crosstab Cons'!V:V,'Q3'!I56)</f>
        <v>1618.0000000000009</v>
      </c>
      <c r="S56" s="3">
        <f t="shared" si="3"/>
        <v>289.92784277360016</v>
      </c>
      <c r="T56" s="3">
        <f t="shared" si="4"/>
        <v>0.43461551040000024</v>
      </c>
      <c r="U56" s="3">
        <f t="shared" si="5"/>
        <v>4.1133252276000025</v>
      </c>
      <c r="V56" s="2" t="s">
        <v>3292</v>
      </c>
      <c r="W56" s="2" t="s">
        <v>3292</v>
      </c>
      <c r="X56" s="2" t="s">
        <v>3292</v>
      </c>
      <c r="Y56" s="4">
        <f t="shared" si="6"/>
        <v>0.2944757835116002</v>
      </c>
      <c r="AA56" s="7">
        <v>0.181302347</v>
      </c>
      <c r="AB56" s="7">
        <f t="shared" si="7"/>
        <v>0.29334719744600019</v>
      </c>
    </row>
    <row r="57" spans="1:28" ht="47.25" x14ac:dyDescent="0.25">
      <c r="A57" s="14">
        <v>45658</v>
      </c>
      <c r="B57" s="14">
        <v>45747</v>
      </c>
      <c r="C57" s="15" t="s">
        <v>3284</v>
      </c>
      <c r="D57" s="16" t="s">
        <v>3284</v>
      </c>
      <c r="E57" s="7" t="s">
        <v>857</v>
      </c>
      <c r="F57" s="7" t="s">
        <v>3301</v>
      </c>
      <c r="G57" s="7" t="s">
        <v>3355</v>
      </c>
      <c r="H57" s="8" t="s">
        <v>3303</v>
      </c>
      <c r="I57" s="8" t="s">
        <v>335</v>
      </c>
      <c r="J57" s="8" t="s">
        <v>3356</v>
      </c>
      <c r="K57" s="8" t="s">
        <v>3289</v>
      </c>
      <c r="L57" s="8" t="s">
        <v>3357</v>
      </c>
      <c r="M57" s="7" t="s">
        <v>3359</v>
      </c>
      <c r="N57" s="7" t="s">
        <v>170</v>
      </c>
      <c r="O57" s="17">
        <f>'Q1'!P57</f>
        <v>2.1983857999999998E-2</v>
      </c>
      <c r="P57" s="17">
        <f>'Q1'!Q57</f>
        <v>6.1124620000000004E-4</v>
      </c>
      <c r="Q57" s="17">
        <f>'Q1'!R57</f>
        <v>4.2430199999999999E-5</v>
      </c>
      <c r="R57" s="7">
        <f>SUMIFS('Crosstab Cons'!D:D,'Crosstab Cons'!N:N,'Crosstab Cons'!$N$2,'Crosstab Cons'!V:V,'Q3'!I57)</f>
        <v>43</v>
      </c>
      <c r="S57" s="3">
        <f t="shared" si="3"/>
        <v>0.94530589399999998</v>
      </c>
      <c r="T57" s="3">
        <f t="shared" si="4"/>
        <v>2.6283586600000002E-2</v>
      </c>
      <c r="U57" s="3">
        <f t="shared" si="5"/>
        <v>1.8244985999999999E-3</v>
      </c>
      <c r="V57" s="2" t="s">
        <v>3292</v>
      </c>
      <c r="W57" s="2" t="s">
        <v>3292</v>
      </c>
      <c r="X57" s="2" t="s">
        <v>3292</v>
      </c>
      <c r="Y57" s="4">
        <f t="shared" si="6"/>
        <v>9.7341397919999996E-4</v>
      </c>
      <c r="AA57" s="7">
        <v>1.6986194999999999E-2</v>
      </c>
      <c r="AB57" s="7">
        <f t="shared" si="7"/>
        <v>7.3040638499999994E-4</v>
      </c>
    </row>
    <row r="58" spans="1:28" ht="47.25" x14ac:dyDescent="0.25">
      <c r="A58" s="14">
        <v>45658</v>
      </c>
      <c r="B58" s="14">
        <v>45747</v>
      </c>
      <c r="C58" s="15" t="s">
        <v>3284</v>
      </c>
      <c r="D58" s="16" t="s">
        <v>3284</v>
      </c>
      <c r="E58" s="7" t="s">
        <v>857</v>
      </c>
      <c r="F58" s="7" t="s">
        <v>3301</v>
      </c>
      <c r="G58" s="7" t="s">
        <v>3355</v>
      </c>
      <c r="H58" s="8" t="s">
        <v>3303</v>
      </c>
      <c r="I58" s="8" t="s">
        <v>345</v>
      </c>
      <c r="J58" s="8" t="s">
        <v>3356</v>
      </c>
      <c r="K58" s="8" t="s">
        <v>3289</v>
      </c>
      <c r="L58" s="8" t="s">
        <v>3357</v>
      </c>
      <c r="M58" s="7" t="s">
        <v>3360</v>
      </c>
      <c r="N58" s="7" t="s">
        <v>170</v>
      </c>
      <c r="O58" s="17">
        <f>'Q1'!P58</f>
        <v>0.17617028879999999</v>
      </c>
      <c r="P58" s="17">
        <f>'Q1'!Q58</f>
        <v>2.3423519999999998E-3</v>
      </c>
      <c r="Q58" s="17">
        <f>'Q1'!R58</f>
        <v>5.3742273999999998E-3</v>
      </c>
      <c r="R58" s="7">
        <f>SUMIFS('Crosstab Cons'!D:D,'Crosstab Cons'!N:N,'Crosstab Cons'!$N$2,'Crosstab Cons'!V:V,'Q3'!I58)</f>
        <v>7781</v>
      </c>
      <c r="S58" s="3">
        <f t="shared" si="3"/>
        <v>1370.7810171527999</v>
      </c>
      <c r="T58" s="3">
        <f t="shared" si="4"/>
        <v>18.225840911999999</v>
      </c>
      <c r="U58" s="3">
        <f t="shared" si="5"/>
        <v>41.816863399399999</v>
      </c>
      <c r="V58" s="2" t="s">
        <v>3292</v>
      </c>
      <c r="W58" s="2" t="s">
        <v>3292</v>
      </c>
      <c r="X58" s="2" t="s">
        <v>3292</v>
      </c>
      <c r="Y58" s="4">
        <f t="shared" si="6"/>
        <v>1.4308237214641999</v>
      </c>
      <c r="AA58" s="7">
        <v>0.18569305699999999</v>
      </c>
      <c r="AB58" s="7">
        <f t="shared" si="7"/>
        <v>1.4448776765170002</v>
      </c>
    </row>
    <row r="59" spans="1:28" ht="78.75" x14ac:dyDescent="0.25">
      <c r="A59" s="14">
        <v>45658</v>
      </c>
      <c r="B59" s="14">
        <v>45747</v>
      </c>
      <c r="C59" s="15" t="s">
        <v>3284</v>
      </c>
      <c r="D59" s="16" t="s">
        <v>3284</v>
      </c>
      <c r="E59" s="7" t="s">
        <v>857</v>
      </c>
      <c r="F59" s="7" t="s">
        <v>3301</v>
      </c>
      <c r="G59" s="7" t="s">
        <v>3361</v>
      </c>
      <c r="H59" s="8" t="s">
        <v>3303</v>
      </c>
      <c r="I59" s="8" t="s">
        <v>323</v>
      </c>
      <c r="J59" s="8" t="s">
        <v>3361</v>
      </c>
      <c r="K59" s="8" t="s">
        <v>3342</v>
      </c>
      <c r="L59" s="8" t="s">
        <v>3362</v>
      </c>
      <c r="M59" s="7" t="s">
        <v>323</v>
      </c>
      <c r="N59" s="7" t="s">
        <v>170</v>
      </c>
      <c r="O59" s="17">
        <f>'Q1'!P59</f>
        <v>0.1564603487</v>
      </c>
      <c r="P59" s="17">
        <f>'Q1'!Q59</f>
        <v>2.0802895000000001E-3</v>
      </c>
      <c r="Q59" s="17">
        <f>'Q1'!R59</f>
        <v>4.7729586000000001E-3</v>
      </c>
      <c r="R59" s="7">
        <f>SUMIFS('Crosstab Cons'!D:D,'Crosstab Cons'!N:N,'Crosstab Cons'!$N$2,'Crosstab Cons'!V:V,'Q3'!I59)</f>
        <v>278</v>
      </c>
      <c r="S59" s="3">
        <f t="shared" si="3"/>
        <v>43.495976938600002</v>
      </c>
      <c r="T59" s="3">
        <f t="shared" si="4"/>
        <v>0.578320481</v>
      </c>
      <c r="U59" s="3">
        <f t="shared" si="5"/>
        <v>1.3268824908000001</v>
      </c>
      <c r="V59" s="2" t="s">
        <v>3292</v>
      </c>
      <c r="W59" s="2" t="s">
        <v>3292</v>
      </c>
      <c r="X59" s="2" t="s">
        <v>3292</v>
      </c>
      <c r="Y59" s="4">
        <f t="shared" si="6"/>
        <v>4.5401179910400005E-2</v>
      </c>
      <c r="AA59" s="7">
        <v>0</v>
      </c>
      <c r="AB59" s="7">
        <f t="shared" si="7"/>
        <v>0</v>
      </c>
    </row>
    <row r="60" spans="1:28" ht="78.75" x14ac:dyDescent="0.25">
      <c r="A60" s="14">
        <v>45658</v>
      </c>
      <c r="B60" s="14">
        <v>45747</v>
      </c>
      <c r="C60" s="15" t="s">
        <v>3284</v>
      </c>
      <c r="D60" s="16" t="s">
        <v>3284</v>
      </c>
      <c r="E60" s="7" t="s">
        <v>857</v>
      </c>
      <c r="F60" s="7" t="s">
        <v>3301</v>
      </c>
      <c r="G60" s="7" t="s">
        <v>3361</v>
      </c>
      <c r="H60" s="8" t="s">
        <v>3303</v>
      </c>
      <c r="I60" s="8" t="s">
        <v>325</v>
      </c>
      <c r="J60" s="8" t="s">
        <v>3361</v>
      </c>
      <c r="K60" s="8" t="s">
        <v>3342</v>
      </c>
      <c r="L60" s="8" t="s">
        <v>3362</v>
      </c>
      <c r="M60" s="7" t="s">
        <v>325</v>
      </c>
      <c r="N60" s="7" t="s">
        <v>170</v>
      </c>
      <c r="O60" s="17">
        <f>'Q1'!P60</f>
        <v>0.17617028879999999</v>
      </c>
      <c r="P60" s="17">
        <f>'Q1'!Q60</f>
        <v>2.3423519999999998E-3</v>
      </c>
      <c r="Q60" s="17">
        <f>'Q1'!R60</f>
        <v>5.3742273999999998E-3</v>
      </c>
      <c r="R60" s="7">
        <f>SUMIFS('Crosstab Cons'!D:D,'Crosstab Cons'!N:N,'Crosstab Cons'!$N$2,'Crosstab Cons'!V:V,'Q3'!I60)</f>
        <v>1015</v>
      </c>
      <c r="S60" s="3">
        <f t="shared" si="3"/>
        <v>178.81284313199998</v>
      </c>
      <c r="T60" s="3">
        <f t="shared" si="4"/>
        <v>2.37748728</v>
      </c>
      <c r="U60" s="3">
        <f t="shared" si="5"/>
        <v>5.4548408109999995</v>
      </c>
      <c r="V60" s="2" t="s">
        <v>3292</v>
      </c>
      <c r="W60" s="2" t="s">
        <v>3292</v>
      </c>
      <c r="X60" s="2" t="s">
        <v>3292</v>
      </c>
      <c r="Y60" s="4">
        <f t="shared" si="6"/>
        <v>0.18664517122299998</v>
      </c>
      <c r="AA60" s="7">
        <v>0.16491771</v>
      </c>
      <c r="AB60" s="7">
        <f t="shared" si="7"/>
        <v>0.16739147564999998</v>
      </c>
    </row>
    <row r="61" spans="1:28" ht="78.75" x14ac:dyDescent="0.25">
      <c r="A61" s="14">
        <v>45658</v>
      </c>
      <c r="B61" s="14">
        <v>45747</v>
      </c>
      <c r="C61" s="15" t="s">
        <v>3284</v>
      </c>
      <c r="D61" s="16" t="s">
        <v>3284</v>
      </c>
      <c r="E61" s="7" t="s">
        <v>857</v>
      </c>
      <c r="F61" s="7" t="s">
        <v>3301</v>
      </c>
      <c r="G61" s="7" t="s">
        <v>3361</v>
      </c>
      <c r="H61" s="8" t="s">
        <v>3303</v>
      </c>
      <c r="I61" s="8" t="s">
        <v>327</v>
      </c>
      <c r="J61" s="8" t="s">
        <v>3361</v>
      </c>
      <c r="K61" s="8" t="s">
        <v>3342</v>
      </c>
      <c r="L61" s="8" t="s">
        <v>3362</v>
      </c>
      <c r="M61" s="7" t="s">
        <v>327</v>
      </c>
      <c r="N61" s="7" t="s">
        <v>170</v>
      </c>
      <c r="O61" s="17">
        <f>'Q1'!P61</f>
        <v>0.19567703359999999</v>
      </c>
      <c r="P61" s="17">
        <f>'Q1'!Q61</f>
        <v>2.6017127000000002E-3</v>
      </c>
      <c r="Q61" s="17">
        <f>'Q1'!R61</f>
        <v>5.9692976000000003E-3</v>
      </c>
      <c r="R61" s="7">
        <f>SUMIFS('Crosstab Cons'!D:D,'Crosstab Cons'!N:N,'Crosstab Cons'!$N$2,'Crosstab Cons'!V:V,'Q3'!I61)</f>
        <v>0</v>
      </c>
      <c r="S61" s="3">
        <f t="shared" si="3"/>
        <v>0</v>
      </c>
      <c r="T61" s="3">
        <f t="shared" si="4"/>
        <v>0</v>
      </c>
      <c r="U61" s="3">
        <f t="shared" si="5"/>
        <v>0</v>
      </c>
      <c r="V61" s="2" t="s">
        <v>3292</v>
      </c>
      <c r="W61" s="2" t="s">
        <v>3292</v>
      </c>
      <c r="X61" s="2" t="s">
        <v>3292</v>
      </c>
      <c r="Y61" s="4">
        <f t="shared" si="6"/>
        <v>0</v>
      </c>
      <c r="AA61" s="7">
        <v>0.18569305699999999</v>
      </c>
      <c r="AB61" s="7">
        <f t="shared" si="7"/>
        <v>0</v>
      </c>
    </row>
    <row r="62" spans="1:28" ht="78.75" x14ac:dyDescent="0.25">
      <c r="A62" s="14">
        <v>45658</v>
      </c>
      <c r="B62" s="14">
        <v>45747</v>
      </c>
      <c r="C62" s="15" t="s">
        <v>3284</v>
      </c>
      <c r="D62" s="16" t="s">
        <v>3284</v>
      </c>
      <c r="E62" s="7" t="s">
        <v>857</v>
      </c>
      <c r="F62" s="7" t="s">
        <v>3301</v>
      </c>
      <c r="G62" s="7" t="s">
        <v>3361</v>
      </c>
      <c r="H62" s="8" t="s">
        <v>3303</v>
      </c>
      <c r="I62" s="8" t="s">
        <v>321</v>
      </c>
      <c r="J62" s="8" t="s">
        <v>3361</v>
      </c>
      <c r="K62" s="8" t="s">
        <v>3342</v>
      </c>
      <c r="L62" s="8" t="s">
        <v>3362</v>
      </c>
      <c r="M62" s="7" t="s">
        <v>321</v>
      </c>
      <c r="N62" s="7" t="s">
        <v>170</v>
      </c>
      <c r="O62" s="17">
        <f>'Q1'!P62</f>
        <v>0.23408093739999999</v>
      </c>
      <c r="P62" s="17">
        <f>'Q1'!Q62</f>
        <v>3.1123293000000002E-3</v>
      </c>
      <c r="Q62" s="17">
        <f>'Q1'!R62</f>
        <v>7.1408419999999997E-3</v>
      </c>
      <c r="R62" s="7">
        <f>SUMIFS('Crosstab Cons'!D:D,'Crosstab Cons'!N:N,'Crosstab Cons'!$N$2,'Crosstab Cons'!V:V,'Q3'!I62)</f>
        <v>18</v>
      </c>
      <c r="S62" s="3">
        <f t="shared" si="3"/>
        <v>4.2134568732000002</v>
      </c>
      <c r="T62" s="3">
        <f t="shared" si="4"/>
        <v>5.6021927400000004E-2</v>
      </c>
      <c r="U62" s="3">
        <f t="shared" si="5"/>
        <v>0.12853515599999998</v>
      </c>
      <c r="V62" s="2" t="s">
        <v>3292</v>
      </c>
      <c r="W62" s="2" t="s">
        <v>3292</v>
      </c>
      <c r="X62" s="2" t="s">
        <v>3292</v>
      </c>
      <c r="Y62" s="4">
        <f t="shared" si="6"/>
        <v>4.3980139565999998E-3</v>
      </c>
      <c r="AA62" s="7">
        <v>0.20625422600000001</v>
      </c>
      <c r="AB62" s="7">
        <f t="shared" si="7"/>
        <v>3.7125760680000001E-3</v>
      </c>
    </row>
    <row r="63" spans="1:28" ht="78.75" x14ac:dyDescent="0.25">
      <c r="A63" s="14">
        <v>45658</v>
      </c>
      <c r="B63" s="14">
        <v>45747</v>
      </c>
      <c r="C63" s="15" t="s">
        <v>3284</v>
      </c>
      <c r="D63" s="16" t="s">
        <v>3284</v>
      </c>
      <c r="E63" s="7" t="s">
        <v>857</v>
      </c>
      <c r="F63" s="7" t="s">
        <v>3301</v>
      </c>
      <c r="G63" s="7" t="s">
        <v>3361</v>
      </c>
      <c r="H63" s="8" t="s">
        <v>3303</v>
      </c>
      <c r="I63" s="8" t="s">
        <v>319</v>
      </c>
      <c r="J63" s="8" t="s">
        <v>3361</v>
      </c>
      <c r="K63" s="8" t="s">
        <v>3342</v>
      </c>
      <c r="L63" s="8" t="s">
        <v>3362</v>
      </c>
      <c r="M63" s="7" t="s">
        <v>319</v>
      </c>
      <c r="N63" s="7" t="s">
        <v>170</v>
      </c>
      <c r="O63" s="17">
        <f>'Q1'!P63</f>
        <v>0.22018012419999999</v>
      </c>
      <c r="P63" s="17">
        <f>'Q1'!Q63</f>
        <v>3.300604E-4</v>
      </c>
      <c r="Q63" s="17">
        <f>'Q1'!R63</f>
        <v>3.1237856999999998E-3</v>
      </c>
      <c r="R63" s="7">
        <f>SUMIFS('Crosstab Cons'!D:D,'Crosstab Cons'!N:N,'Crosstab Cons'!$N$2,'Crosstab Cons'!V:V,'Q3'!I63)</f>
        <v>0</v>
      </c>
      <c r="S63" s="3">
        <f t="shared" si="3"/>
        <v>0</v>
      </c>
      <c r="T63" s="3">
        <f t="shared" si="4"/>
        <v>0</v>
      </c>
      <c r="U63" s="3">
        <f t="shared" si="5"/>
        <v>0</v>
      </c>
      <c r="V63" s="2" t="s">
        <v>3292</v>
      </c>
      <c r="W63" s="2" t="s">
        <v>3292</v>
      </c>
      <c r="X63" s="2" t="s">
        <v>3292</v>
      </c>
      <c r="Y63" s="4">
        <f t="shared" si="6"/>
        <v>0</v>
      </c>
      <c r="AA63" s="7">
        <v>0.24673402799999999</v>
      </c>
      <c r="AB63" s="7">
        <f t="shared" si="7"/>
        <v>0</v>
      </c>
    </row>
    <row r="64" spans="1:28" ht="94.5" x14ac:dyDescent="0.25">
      <c r="A64" s="14">
        <v>45658</v>
      </c>
      <c r="B64" s="14">
        <v>45747</v>
      </c>
      <c r="C64" s="15" t="s">
        <v>3284</v>
      </c>
      <c r="D64" s="16" t="s">
        <v>3284</v>
      </c>
      <c r="E64" s="7" t="s">
        <v>857</v>
      </c>
      <c r="F64" s="7" t="s">
        <v>3301</v>
      </c>
      <c r="G64" s="7" t="s">
        <v>3361</v>
      </c>
      <c r="H64" s="8" t="s">
        <v>3303</v>
      </c>
      <c r="I64" s="8" t="s">
        <v>875</v>
      </c>
      <c r="J64" s="8" t="s">
        <v>3361</v>
      </c>
      <c r="K64" s="8" t="s">
        <v>3342</v>
      </c>
      <c r="L64" s="8" t="s">
        <v>3362</v>
      </c>
      <c r="M64" s="7" t="s">
        <v>329</v>
      </c>
      <c r="N64" s="7" t="s">
        <v>170</v>
      </c>
      <c r="O64" s="17">
        <f>'Q1'!P64</f>
        <v>0.13908180689999999</v>
      </c>
      <c r="P64" s="17">
        <f>'Q1'!Q64</f>
        <v>1.8492252E-3</v>
      </c>
      <c r="Q64" s="17">
        <f>'Q1'!R64</f>
        <v>4.2428110999999996E-3</v>
      </c>
      <c r="R64" s="7">
        <f>SUMIFS('Crosstab Cons'!D:D,'Crosstab Cons'!N:N,'Crosstab Cons'!$N$2,'Crosstab Cons'!V:V,'Q3'!I64)</f>
        <v>843.00000000000102</v>
      </c>
      <c r="S64" s="3">
        <f t="shared" si="3"/>
        <v>117.24596321670013</v>
      </c>
      <c r="T64" s="3">
        <f t="shared" si="4"/>
        <v>1.5588968436000019</v>
      </c>
      <c r="U64" s="3">
        <f t="shared" si="5"/>
        <v>3.576689757300004</v>
      </c>
      <c r="V64" s="2" t="s">
        <v>3292</v>
      </c>
      <c r="W64" s="2" t="s">
        <v>3292</v>
      </c>
      <c r="X64" s="2" t="s">
        <v>3292</v>
      </c>
      <c r="Y64" s="4">
        <f t="shared" si="6"/>
        <v>0.12238154981760013</v>
      </c>
      <c r="AA64" s="7">
        <v>0.22275294200000001</v>
      </c>
      <c r="AB64" s="7">
        <f t="shared" si="7"/>
        <v>0.18778073010600024</v>
      </c>
    </row>
    <row r="65" spans="1:28" ht="94.5" x14ac:dyDescent="0.25">
      <c r="A65" s="14">
        <v>45658</v>
      </c>
      <c r="B65" s="14">
        <v>45747</v>
      </c>
      <c r="C65" s="15" t="s">
        <v>3284</v>
      </c>
      <c r="D65" s="16" t="s">
        <v>3284</v>
      </c>
      <c r="E65" s="7" t="s">
        <v>857</v>
      </c>
      <c r="F65" s="7" t="s">
        <v>3301</v>
      </c>
      <c r="G65" s="7" t="s">
        <v>3361</v>
      </c>
      <c r="H65" s="8" t="s">
        <v>3303</v>
      </c>
      <c r="I65" s="8" t="s">
        <v>879</v>
      </c>
      <c r="J65" s="8" t="s">
        <v>3361</v>
      </c>
      <c r="K65" s="8" t="s">
        <v>3342</v>
      </c>
      <c r="L65" s="8" t="s">
        <v>3362</v>
      </c>
      <c r="M65" s="7" t="s">
        <v>331</v>
      </c>
      <c r="N65" s="7" t="s">
        <v>170</v>
      </c>
      <c r="O65" s="17">
        <f>'Q1'!P65</f>
        <v>0.15448186859999999</v>
      </c>
      <c r="P65" s="17">
        <f>'Q1'!Q65</f>
        <v>2.0539836999999999E-3</v>
      </c>
      <c r="Q65" s="17">
        <f>'Q1'!R65</f>
        <v>4.7126034000000002E-3</v>
      </c>
      <c r="R65" s="7">
        <f>SUMIFS('Crosstab Cons'!D:D,'Crosstab Cons'!N:N,'Crosstab Cons'!$N$2,'Crosstab Cons'!V:V,'Q3'!I65)</f>
        <v>5.2179999999999997E-2</v>
      </c>
      <c r="S65" s="3">
        <f t="shared" si="3"/>
        <v>8.0608639035479983E-3</v>
      </c>
      <c r="T65" s="3">
        <f t="shared" si="4"/>
        <v>1.0717686946599999E-4</v>
      </c>
      <c r="U65" s="3">
        <f t="shared" si="5"/>
        <v>2.45903645412E-4</v>
      </c>
      <c r="V65" s="2" t="s">
        <v>3292</v>
      </c>
      <c r="W65" s="2" t="s">
        <v>3292</v>
      </c>
      <c r="X65" s="2" t="s">
        <v>3292</v>
      </c>
      <c r="Y65" s="4">
        <f t="shared" si="6"/>
        <v>8.4139444184259983E-6</v>
      </c>
      <c r="AA65" s="7">
        <v>0.14655065</v>
      </c>
      <c r="AB65" s="7">
        <f t="shared" si="7"/>
        <v>7.6470129170000008E-6</v>
      </c>
    </row>
    <row r="66" spans="1:28" ht="47.25" x14ac:dyDescent="0.25">
      <c r="A66" s="14">
        <v>45658</v>
      </c>
      <c r="B66" s="14">
        <v>45747</v>
      </c>
      <c r="C66" s="15" t="s">
        <v>3284</v>
      </c>
      <c r="D66" s="16" t="s">
        <v>3284</v>
      </c>
      <c r="E66" s="7" t="s">
        <v>781</v>
      </c>
      <c r="F66" s="7" t="s">
        <v>3301</v>
      </c>
      <c r="G66" s="7" t="s">
        <v>3363</v>
      </c>
      <c r="H66" s="8" t="s">
        <v>3303</v>
      </c>
      <c r="I66" s="8" t="s">
        <v>384</v>
      </c>
      <c r="J66" s="8" t="s">
        <v>3364</v>
      </c>
      <c r="K66" s="8" t="s">
        <v>3289</v>
      </c>
      <c r="L66" s="8" t="s">
        <v>3365</v>
      </c>
      <c r="M66" s="7" t="s">
        <v>384</v>
      </c>
      <c r="N66" s="7" t="s">
        <v>170</v>
      </c>
      <c r="O66" s="17">
        <f>'Q1'!P66</f>
        <v>0.1570991692</v>
      </c>
      <c r="P66" s="17">
        <f>'Q1'!Q66</f>
        <v>1.4983168E-3</v>
      </c>
      <c r="Q66" s="17">
        <f>'Q1'!R66</f>
        <v>3.6652696999999999E-3</v>
      </c>
      <c r="R66" s="7">
        <f>SUMIFS('Crosstab Cons'!D:D,'Crosstab Cons'!N:N,'Crosstab Cons'!$N$2,'Crosstab Cons'!V:V,'Q3'!I66)</f>
        <v>6367.18</v>
      </c>
      <c r="S66" s="3">
        <f t="shared" si="3"/>
        <v>1000.2786881468561</v>
      </c>
      <c r="T66" s="3">
        <f t="shared" si="4"/>
        <v>9.5400527626240006</v>
      </c>
      <c r="U66" s="3">
        <f t="shared" si="5"/>
        <v>23.337431928446001</v>
      </c>
      <c r="V66" s="2" t="s">
        <v>3292</v>
      </c>
      <c r="W66" s="2" t="s">
        <v>3292</v>
      </c>
      <c r="X66" s="2" t="s">
        <v>3292</v>
      </c>
      <c r="Y66" s="4">
        <f t="shared" si="6"/>
        <v>1.0331561728379262</v>
      </c>
      <c r="AA66" s="7">
        <v>0.16277771199999999</v>
      </c>
      <c r="AB66" s="7">
        <f t="shared" si="7"/>
        <v>1.0364349922921599</v>
      </c>
    </row>
    <row r="67" spans="1:28" ht="47.25" x14ac:dyDescent="0.25">
      <c r="A67" s="14">
        <v>45658</v>
      </c>
      <c r="B67" s="14">
        <v>45747</v>
      </c>
      <c r="C67" s="15" t="s">
        <v>3284</v>
      </c>
      <c r="D67" s="16" t="s">
        <v>3284</v>
      </c>
      <c r="E67" s="7" t="s">
        <v>781</v>
      </c>
      <c r="F67" s="7" t="s">
        <v>3301</v>
      </c>
      <c r="G67" s="7" t="s">
        <v>3348</v>
      </c>
      <c r="H67" s="8" t="s">
        <v>3328</v>
      </c>
      <c r="I67" s="8" t="s">
        <v>380</v>
      </c>
      <c r="J67" s="8" t="s">
        <v>3349</v>
      </c>
      <c r="K67" s="8" t="s">
        <v>3329</v>
      </c>
      <c r="L67" s="8" t="s">
        <v>3366</v>
      </c>
      <c r="M67" s="7" t="s">
        <v>380</v>
      </c>
      <c r="N67" s="7" t="s">
        <v>272</v>
      </c>
      <c r="O67" s="17">
        <f>'Q1'!P67</f>
        <v>4.3397560600000003E-2</v>
      </c>
      <c r="P67" s="17">
        <f>'Q1'!Q67</f>
        <v>4.1389969999999998E-4</v>
      </c>
      <c r="Q67" s="17">
        <f>'Q1'!R67</f>
        <v>1.0125055000000001E-3</v>
      </c>
      <c r="R67" s="7">
        <f>SUMIFS('Crosstab Cons'!D:D,'Crosstab Cons'!N:N,'Crosstab Cons'!$N$2,'Crosstab Cons'!V:V,'Q3'!I67)</f>
        <v>1081.5</v>
      </c>
      <c r="S67" s="3">
        <f t="shared" si="3"/>
        <v>46.934461788900002</v>
      </c>
      <c r="T67" s="3">
        <f t="shared" si="4"/>
        <v>0.44763252554999999</v>
      </c>
      <c r="U67" s="3">
        <f t="shared" si="5"/>
        <v>1.09502469825</v>
      </c>
      <c r="V67" s="2" t="s">
        <v>3292</v>
      </c>
      <c r="W67" s="2" t="s">
        <v>3292</v>
      </c>
      <c r="X67" s="2" t="s">
        <v>3292</v>
      </c>
      <c r="Y67" s="4">
        <f t="shared" si="6"/>
        <v>4.84771190127E-2</v>
      </c>
      <c r="AA67" s="7">
        <v>0.16436988199999999</v>
      </c>
      <c r="AB67" s="7">
        <f t="shared" ref="AB67:AB73" si="8">R67*AA67/1000</f>
        <v>0.17776602738299999</v>
      </c>
    </row>
    <row r="68" spans="1:28" ht="47.25" x14ac:dyDescent="0.25">
      <c r="A68" s="14">
        <v>45658</v>
      </c>
      <c r="B68" s="14">
        <v>45747</v>
      </c>
      <c r="C68" s="15" t="s">
        <v>3284</v>
      </c>
      <c r="D68" s="16" t="s">
        <v>3284</v>
      </c>
      <c r="E68" s="7" t="s">
        <v>891</v>
      </c>
      <c r="F68" s="7" t="s">
        <v>3301</v>
      </c>
      <c r="G68" s="7" t="s">
        <v>3367</v>
      </c>
      <c r="H68" s="8" t="s">
        <v>3368</v>
      </c>
      <c r="I68" s="8" t="s">
        <v>420</v>
      </c>
      <c r="J68" s="8" t="s">
        <v>3369</v>
      </c>
      <c r="K68" s="8" t="s">
        <v>3342</v>
      </c>
      <c r="L68" s="8" t="s">
        <v>3370</v>
      </c>
      <c r="M68" s="7" t="s">
        <v>3371</v>
      </c>
      <c r="N68" s="7" t="s">
        <v>421</v>
      </c>
      <c r="O68" s="17">
        <f>'Q1'!P68</f>
        <v>0.46580171850000002</v>
      </c>
      <c r="P68" s="17">
        <f>'Q1'!Q68</f>
        <v>1.29513002E-2</v>
      </c>
      <c r="Q68" s="17">
        <f>'Q1'!R68</f>
        <v>8.9902560000000001E-4</v>
      </c>
      <c r="R68" s="7">
        <f>SUMIFS('Crosstab Cons'!D:D,'Crosstab Cons'!N:N,'Crosstab Cons'!$N$2,'Crosstab Cons'!V:V,'Q3'!I68)</f>
        <v>23908.429999999993</v>
      </c>
      <c r="S68" s="3">
        <f t="shared" si="3"/>
        <v>11136.587780636952</v>
      </c>
      <c r="T68" s="3">
        <f t="shared" si="4"/>
        <v>309.64525424068592</v>
      </c>
      <c r="U68" s="3">
        <f t="shared" si="5"/>
        <v>21.494290625807995</v>
      </c>
      <c r="V68" s="2" t="s">
        <v>3292</v>
      </c>
      <c r="W68" s="2" t="s">
        <v>3292</v>
      </c>
      <c r="X68" s="2" t="s">
        <v>3292</v>
      </c>
      <c r="Y68" s="4">
        <f t="shared" si="6"/>
        <v>11.467727325503445</v>
      </c>
      <c r="AA68" s="7">
        <v>5.1365587999999997E-2</v>
      </c>
      <c r="AB68" s="7">
        <f t="shared" si="8"/>
        <v>1.2280705651068395</v>
      </c>
    </row>
    <row r="69" spans="1:28" ht="63" x14ac:dyDescent="0.25">
      <c r="A69" s="14">
        <v>45658</v>
      </c>
      <c r="B69" s="14">
        <v>45747</v>
      </c>
      <c r="C69" s="15" t="s">
        <v>3284</v>
      </c>
      <c r="D69" s="16" t="s">
        <v>3284</v>
      </c>
      <c r="E69" s="7" t="s">
        <v>775</v>
      </c>
      <c r="F69" s="7" t="s">
        <v>3372</v>
      </c>
      <c r="G69" s="7" t="s">
        <v>3373</v>
      </c>
      <c r="H69" s="8" t="s">
        <v>3374</v>
      </c>
      <c r="I69" s="8" t="s">
        <v>233</v>
      </c>
      <c r="J69" s="8" t="s">
        <v>3375</v>
      </c>
      <c r="K69" s="8" t="s">
        <v>3342</v>
      </c>
      <c r="L69" s="8" t="s">
        <v>3376</v>
      </c>
      <c r="M69" s="7" t="s">
        <v>3377</v>
      </c>
      <c r="N69" s="7" t="s">
        <v>225</v>
      </c>
      <c r="O69" s="17">
        <f>'Q1'!P69</f>
        <v>0</v>
      </c>
      <c r="P69" s="17">
        <f>'Q1'!Q69</f>
        <v>0.58404864000000001</v>
      </c>
      <c r="Q69" s="17">
        <f>'Q1'!R69</f>
        <v>0</v>
      </c>
      <c r="R69" s="7">
        <f>SUMIFS('Crosstab Cons'!D:D,'Crosstab Cons'!N:N,'Crosstab Cons'!$N$2,'Crosstab Cons'!V:V,'Q3'!I69)</f>
        <v>10905.065000000001</v>
      </c>
      <c r="S69" s="3">
        <f t="shared" ref="S69:S72" si="9">SUM(O69*R69)</f>
        <v>0</v>
      </c>
      <c r="T69" s="3">
        <f t="shared" ref="T69:T73" si="10">SUM(P69*R69)</f>
        <v>6369.0883823616005</v>
      </c>
      <c r="U69" s="3">
        <f t="shared" ref="U69:U73" si="11">SUM(Q69*R69)</f>
        <v>0</v>
      </c>
      <c r="V69" s="2" t="s">
        <v>3292</v>
      </c>
      <c r="W69" s="2" t="s">
        <v>3292</v>
      </c>
      <c r="X69" s="2" t="s">
        <v>3292</v>
      </c>
      <c r="Y69" s="4">
        <f t="shared" ref="Y69:Y73" si="12">SUM(S69:X69)/1000</f>
        <v>6.3690883823616007</v>
      </c>
      <c r="AA69" s="7">
        <v>0.36472504700000002</v>
      </c>
      <c r="AB69" s="7">
        <f t="shared" si="8"/>
        <v>3.9773503446630554</v>
      </c>
    </row>
    <row r="70" spans="1:28" ht="47.25" x14ac:dyDescent="0.25">
      <c r="A70" s="14">
        <v>45658</v>
      </c>
      <c r="B70" s="14">
        <v>45747</v>
      </c>
      <c r="C70" s="15" t="s">
        <v>3284</v>
      </c>
      <c r="D70" s="16" t="s">
        <v>3284</v>
      </c>
      <c r="E70" s="7" t="s">
        <v>895</v>
      </c>
      <c r="F70" s="7" t="s">
        <v>3372</v>
      </c>
      <c r="G70" s="7" t="s">
        <v>3296</v>
      </c>
      <c r="H70" s="8" t="s">
        <v>3378</v>
      </c>
      <c r="I70" s="8" t="s">
        <v>162</v>
      </c>
      <c r="J70" s="8" t="s">
        <v>3379</v>
      </c>
      <c r="K70" s="8" t="s">
        <v>3289</v>
      </c>
      <c r="L70" s="8" t="s">
        <v>3299</v>
      </c>
      <c r="M70" s="7" t="s">
        <v>162</v>
      </c>
      <c r="N70" s="7" t="s">
        <v>125</v>
      </c>
      <c r="O70" s="17">
        <f>'Q1'!P70</f>
        <v>7.4682387999999997E-3</v>
      </c>
      <c r="P70" s="17">
        <f>'Q1'!Q70</f>
        <v>2.0764930000000001E-4</v>
      </c>
      <c r="Q70" s="17">
        <f>'Q1'!R70</f>
        <v>1.44142E-5</v>
      </c>
      <c r="R70" s="7">
        <f>SUMIFS('Crosstab Cons'!D:D,'Crosstab Cons'!N:N,'Crosstab Cons'!$N$2,'Crosstab Cons'!V:V,'Q3'!I70)</f>
        <v>277257.06</v>
      </c>
      <c r="S70" s="3">
        <f t="shared" si="9"/>
        <v>2070.6219330659278</v>
      </c>
      <c r="T70" s="3">
        <f t="shared" si="10"/>
        <v>57.572234429058</v>
      </c>
      <c r="U70" s="3">
        <f t="shared" si="11"/>
        <v>3.9964387142520001</v>
      </c>
      <c r="V70" s="2" t="s">
        <v>3292</v>
      </c>
      <c r="W70" s="2" t="s">
        <v>3292</v>
      </c>
      <c r="X70" s="2" t="s">
        <v>3292</v>
      </c>
      <c r="Y70" s="4">
        <f t="shared" si="12"/>
        <v>2.1321906062092375</v>
      </c>
      <c r="AA70" s="7">
        <v>2.0806732800000001</v>
      </c>
      <c r="AB70" s="7">
        <f t="shared" si="8"/>
        <v>576.88135643335681</v>
      </c>
    </row>
    <row r="71" spans="1:28" ht="21" x14ac:dyDescent="0.25">
      <c r="A71" s="14">
        <v>45658</v>
      </c>
      <c r="B71" s="14">
        <v>45747</v>
      </c>
      <c r="C71" s="15" t="s">
        <v>3284</v>
      </c>
      <c r="D71" s="16" t="s">
        <v>3284</v>
      </c>
      <c r="E71" s="7" t="s">
        <v>417</v>
      </c>
      <c r="F71" s="7" t="s">
        <v>3372</v>
      </c>
      <c r="H71" s="8"/>
      <c r="I71" s="8" t="s">
        <v>417</v>
      </c>
      <c r="J71" s="7"/>
      <c r="M71" s="7"/>
      <c r="N71" s="7" t="s">
        <v>412</v>
      </c>
      <c r="O71" s="17">
        <f>'Q1'!P71</f>
        <v>4.7147309900000003E-2</v>
      </c>
      <c r="P71" s="17">
        <f>'Q1'!Q71</f>
        <v>1.3108989000000001E-3</v>
      </c>
      <c r="Q71" s="17">
        <f>'Q1'!R71</f>
        <v>9.0997199999999997E-5</v>
      </c>
      <c r="R71" s="7">
        <f>SUMIFS('Crosstab Cons'!D:D,'Crosstab Cons'!N:N,'Crosstab Cons'!$N$2,'Crosstab Cons'!V:V,'Q3'!I71)</f>
        <v>0</v>
      </c>
      <c r="S71" s="3">
        <f t="shared" si="9"/>
        <v>0</v>
      </c>
      <c r="T71" s="3">
        <f t="shared" si="10"/>
        <v>0</v>
      </c>
      <c r="U71" s="3">
        <f t="shared" si="11"/>
        <v>0</v>
      </c>
      <c r="V71" s="2" t="s">
        <v>3292</v>
      </c>
      <c r="W71" s="2" t="s">
        <v>3292</v>
      </c>
      <c r="X71" s="2" t="s">
        <v>3292</v>
      </c>
      <c r="Y71" s="4">
        <f t="shared" si="12"/>
        <v>0</v>
      </c>
      <c r="AA71" s="7">
        <v>0.66581544999999998</v>
      </c>
      <c r="AB71" s="7">
        <f t="shared" si="8"/>
        <v>0</v>
      </c>
    </row>
    <row r="72" spans="1:28" ht="47.25" x14ac:dyDescent="0.25">
      <c r="A72" s="14">
        <v>45658</v>
      </c>
      <c r="B72" s="14">
        <v>45747</v>
      </c>
      <c r="C72" s="15" t="s">
        <v>3284</v>
      </c>
      <c r="D72" s="16" t="s">
        <v>3284</v>
      </c>
      <c r="E72" s="7" t="s">
        <v>831</v>
      </c>
      <c r="F72" s="7" t="s">
        <v>3301</v>
      </c>
      <c r="G72" s="7" t="s">
        <v>3322</v>
      </c>
      <c r="H72" s="8" t="s">
        <v>3303</v>
      </c>
      <c r="I72" s="8" t="s">
        <v>43</v>
      </c>
      <c r="J72" s="8" t="s">
        <v>3304</v>
      </c>
      <c r="K72" s="8" t="s">
        <v>3289</v>
      </c>
      <c r="L72" s="8" t="s">
        <v>3305</v>
      </c>
      <c r="M72" s="7" t="s">
        <v>3380</v>
      </c>
      <c r="N72" s="7" t="s">
        <v>11</v>
      </c>
      <c r="O72" s="17">
        <f>'Q1'!P72</f>
        <v>52.313935870000002</v>
      </c>
      <c r="P72" s="17">
        <f>'Q1'!Q72</f>
        <v>0</v>
      </c>
      <c r="Q72" s="17">
        <f>'Q1'!R72</f>
        <v>0</v>
      </c>
      <c r="R72" s="7">
        <f>SUMIFS('Crosstab Cons'!D:D,'Crosstab Cons'!N:N,'Crosstab Cons'!$N$2,'Crosstab Cons'!V:V,'Q3'!I72)</f>
        <v>0</v>
      </c>
      <c r="S72" s="3">
        <f t="shared" si="9"/>
        <v>0</v>
      </c>
      <c r="T72" s="3">
        <f t="shared" si="10"/>
        <v>0</v>
      </c>
      <c r="U72" s="3">
        <f t="shared" si="11"/>
        <v>0</v>
      </c>
      <c r="V72" s="2" t="s">
        <v>3292</v>
      </c>
      <c r="W72" s="2" t="s">
        <v>3292</v>
      </c>
      <c r="X72" s="2" t="s">
        <v>3292</v>
      </c>
      <c r="Y72" s="4">
        <f t="shared" si="12"/>
        <v>0</v>
      </c>
      <c r="AA72" s="7">
        <v>8.6015229999999998E-3</v>
      </c>
      <c r="AB72" s="7">
        <f t="shared" si="8"/>
        <v>0</v>
      </c>
    </row>
    <row r="73" spans="1:28" ht="47.25" x14ac:dyDescent="0.25">
      <c r="A73" s="14">
        <v>45658</v>
      </c>
      <c r="B73" s="14">
        <v>45747</v>
      </c>
      <c r="C73" s="15" t="s">
        <v>3284</v>
      </c>
      <c r="D73" s="16" t="s">
        <v>3284</v>
      </c>
      <c r="E73" s="7" t="s">
        <v>831</v>
      </c>
      <c r="F73" s="7" t="s">
        <v>3301</v>
      </c>
      <c r="G73" s="7" t="s">
        <v>3322</v>
      </c>
      <c r="H73" s="8" t="s">
        <v>3303</v>
      </c>
      <c r="I73" s="8" t="s">
        <v>61</v>
      </c>
      <c r="J73" s="8" t="s">
        <v>3304</v>
      </c>
      <c r="K73" s="8" t="s">
        <v>3289</v>
      </c>
      <c r="L73" s="8" t="s">
        <v>3305</v>
      </c>
      <c r="M73" s="7" t="s">
        <v>3381</v>
      </c>
      <c r="N73" s="7" t="s">
        <v>11</v>
      </c>
      <c r="O73" s="17">
        <f>'Q1'!P73</f>
        <v>21.19874686</v>
      </c>
      <c r="P73" s="17">
        <f>'Q1'!Q73</f>
        <v>0</v>
      </c>
      <c r="Q73" s="17">
        <f>'Q1'!R73</f>
        <v>0</v>
      </c>
      <c r="R73" s="7">
        <f>SUMIFS('Crosstab Cons'!D:D,'Crosstab Cons'!N:N,'Crosstab Cons'!$N$2,'Crosstab Cons'!V:V,'Q3'!I73)</f>
        <v>0</v>
      </c>
      <c r="S73" s="3">
        <f>SUM(O73*R73)</f>
        <v>0</v>
      </c>
      <c r="T73" s="3">
        <f t="shared" si="10"/>
        <v>0</v>
      </c>
      <c r="U73" s="3">
        <f t="shared" si="11"/>
        <v>0</v>
      </c>
      <c r="V73" s="2" t="s">
        <v>3292</v>
      </c>
      <c r="W73" s="2" t="s">
        <v>3292</v>
      </c>
      <c r="X73" s="2" t="s">
        <v>3292</v>
      </c>
      <c r="Y73" s="4">
        <f t="shared" si="12"/>
        <v>0</v>
      </c>
      <c r="AA73" s="7">
        <v>3.6934940999999999E-2</v>
      </c>
      <c r="AB73" s="7">
        <f t="shared" si="8"/>
        <v>0</v>
      </c>
    </row>
    <row r="74" spans="1:28" ht="47.25" x14ac:dyDescent="0.25">
      <c r="A74" s="14">
        <v>45658</v>
      </c>
      <c r="B74" s="14">
        <v>45747</v>
      </c>
      <c r="C74" s="15" t="s">
        <v>3284</v>
      </c>
      <c r="D74" s="16" t="s">
        <v>3284</v>
      </c>
      <c r="E74" s="7" t="s">
        <v>831</v>
      </c>
      <c r="F74" s="7" t="s">
        <v>3301</v>
      </c>
      <c r="G74" s="7" t="s">
        <v>3322</v>
      </c>
      <c r="H74" s="8" t="s">
        <v>3303</v>
      </c>
      <c r="I74" s="8" t="s">
        <v>71</v>
      </c>
      <c r="J74" s="8" t="s">
        <v>3304</v>
      </c>
      <c r="K74" s="8" t="s">
        <v>3289</v>
      </c>
      <c r="L74" s="8" t="s">
        <v>3305</v>
      </c>
      <c r="M74" s="8" t="s">
        <v>3382</v>
      </c>
      <c r="N74" s="7" t="s">
        <v>11</v>
      </c>
      <c r="O74" s="17">
        <f>'Q1'!P74</f>
        <v>52.748677549999996</v>
      </c>
      <c r="P74" s="17">
        <f>'Q1'!Q74</f>
        <v>0</v>
      </c>
      <c r="Q74" s="17">
        <f>'Q1'!R74</f>
        <v>0</v>
      </c>
      <c r="R74" s="7">
        <f>SUMIFS('Crosstab Cons'!D:D,'Crosstab Cons'!N:N,'Crosstab Cons'!$N$2,'Crosstab Cons'!V:V,'Q3'!I74)</f>
        <v>0</v>
      </c>
      <c r="S74" s="3">
        <f t="shared" ref="S74:S78" si="13">SUM(O74*R74)</f>
        <v>0</v>
      </c>
      <c r="T74" s="3">
        <f t="shared" ref="T74:T78" si="14">SUM(P74*R74)</f>
        <v>0</v>
      </c>
      <c r="U74" s="3">
        <f t="shared" ref="U74:U78" si="15">SUM(Q74*R74)</f>
        <v>0</v>
      </c>
      <c r="V74" s="2" t="s">
        <v>3292</v>
      </c>
      <c r="W74" s="2" t="s">
        <v>3292</v>
      </c>
      <c r="X74" s="2" t="s">
        <v>3292</v>
      </c>
      <c r="Y74" s="4">
        <f t="shared" ref="Y74:Y77" si="16">SUM(S74:X74)/1000</f>
        <v>0</v>
      </c>
    </row>
    <row r="75" spans="1:28" ht="47.25" x14ac:dyDescent="0.25">
      <c r="A75" s="14">
        <v>45658</v>
      </c>
      <c r="B75" s="14">
        <v>45747</v>
      </c>
      <c r="C75" s="15" t="s">
        <v>3284</v>
      </c>
      <c r="D75" s="16" t="s">
        <v>3284</v>
      </c>
      <c r="E75" s="7" t="s">
        <v>831</v>
      </c>
      <c r="F75" s="7" t="s">
        <v>3301</v>
      </c>
      <c r="G75" s="7" t="s">
        <v>3322</v>
      </c>
      <c r="H75" s="8" t="s">
        <v>3303</v>
      </c>
      <c r="I75" s="8" t="s">
        <v>41</v>
      </c>
      <c r="J75" s="8" t="s">
        <v>3304</v>
      </c>
      <c r="K75" s="8" t="s">
        <v>3289</v>
      </c>
      <c r="L75" s="8" t="s">
        <v>3305</v>
      </c>
      <c r="M75" s="8" t="s">
        <v>3383</v>
      </c>
      <c r="N75" s="7" t="s">
        <v>11</v>
      </c>
      <c r="O75" s="17">
        <f>'Q1'!P75</f>
        <v>22.227532950000001</v>
      </c>
      <c r="P75" s="17">
        <f>'Q1'!Q75</f>
        <v>0</v>
      </c>
      <c r="Q75" s="17">
        <f>'Q1'!R75</f>
        <v>0</v>
      </c>
      <c r="R75" s="7">
        <f>SUMIFS('Crosstab Cons'!D:D,'Crosstab Cons'!N:N,'Crosstab Cons'!$N$2,'Crosstab Cons'!V:V,'Q3'!I75)</f>
        <v>0</v>
      </c>
      <c r="S75" s="3">
        <f t="shared" si="13"/>
        <v>0</v>
      </c>
      <c r="T75" s="3">
        <f t="shared" si="14"/>
        <v>0</v>
      </c>
      <c r="U75" s="3">
        <f t="shared" si="15"/>
        <v>0</v>
      </c>
      <c r="V75" s="2" t="s">
        <v>3292</v>
      </c>
      <c r="W75" s="2" t="s">
        <v>3292</v>
      </c>
      <c r="X75" s="2" t="s">
        <v>3292</v>
      </c>
      <c r="Y75" s="4">
        <f t="shared" si="16"/>
        <v>0</v>
      </c>
    </row>
    <row r="76" spans="1:28" ht="47.25" x14ac:dyDescent="0.25">
      <c r="A76" s="14">
        <v>45658</v>
      </c>
      <c r="B76" s="14">
        <v>45747</v>
      </c>
      <c r="C76" s="15" t="s">
        <v>3284</v>
      </c>
      <c r="D76" s="16" t="s">
        <v>3284</v>
      </c>
      <c r="E76" s="7" t="s">
        <v>883</v>
      </c>
      <c r="F76" s="7" t="s">
        <v>3301</v>
      </c>
      <c r="G76" s="7" t="s">
        <v>3348</v>
      </c>
      <c r="H76" s="8" t="s">
        <v>3328</v>
      </c>
      <c r="I76" s="8" t="s">
        <v>996</v>
      </c>
      <c r="J76" s="8" t="s">
        <v>3349</v>
      </c>
      <c r="K76" s="8" t="s">
        <v>3329</v>
      </c>
      <c r="L76" s="8" t="s">
        <v>3354</v>
      </c>
      <c r="M76" s="8" t="s">
        <v>994</v>
      </c>
      <c r="N76" s="7" t="s">
        <v>91</v>
      </c>
      <c r="O76" s="17">
        <f>'Q1'!P76</f>
        <v>2.0053593299999999E-2</v>
      </c>
      <c r="P76" s="17">
        <f>'Q1'!Q76</f>
        <v>5.3611000000000002E-4</v>
      </c>
      <c r="Q76" s="17">
        <f>'Q1'!R76</f>
        <v>3.43928E-5</v>
      </c>
      <c r="R76" s="7">
        <f>SUMIFS('Crosstab Cons'!D:D,'Crosstab Cons'!N:N,'Crosstab Cons'!$N$2,'Crosstab Cons'!V:V,'Q3'!I76)</f>
        <v>105</v>
      </c>
      <c r="S76" s="3">
        <f t="shared" si="13"/>
        <v>2.1056272964999998</v>
      </c>
      <c r="T76" s="3">
        <f t="shared" si="14"/>
        <v>5.6291550000000003E-2</v>
      </c>
      <c r="U76" s="3">
        <f t="shared" si="15"/>
        <v>3.611244E-3</v>
      </c>
      <c r="V76" s="2" t="s">
        <v>3292</v>
      </c>
      <c r="W76" s="2" t="s">
        <v>3292</v>
      </c>
      <c r="X76" s="2" t="s">
        <v>3292</v>
      </c>
      <c r="Y76" s="4">
        <f t="shared" si="16"/>
        <v>2.1655300905E-3</v>
      </c>
    </row>
    <row r="77" spans="1:28" ht="47.25" x14ac:dyDescent="0.25">
      <c r="A77" s="14">
        <v>45658</v>
      </c>
      <c r="B77" s="14">
        <v>45747</v>
      </c>
      <c r="C77" s="15" t="s">
        <v>3284</v>
      </c>
      <c r="D77" s="16" t="s">
        <v>3284</v>
      </c>
      <c r="E77" s="7" t="s">
        <v>831</v>
      </c>
      <c r="F77" s="7" t="s">
        <v>3301</v>
      </c>
      <c r="G77" s="7" t="s">
        <v>3322</v>
      </c>
      <c r="H77" s="8" t="s">
        <v>3303</v>
      </c>
      <c r="I77" s="8" t="s">
        <v>19</v>
      </c>
      <c r="J77" s="8" t="s">
        <v>3304</v>
      </c>
      <c r="K77" s="8" t="s">
        <v>3289</v>
      </c>
      <c r="L77" s="8" t="s">
        <v>3305</v>
      </c>
      <c r="M77" s="8" t="s">
        <v>3384</v>
      </c>
      <c r="N77" s="7" t="s">
        <v>11</v>
      </c>
      <c r="O77" s="17">
        <f>'Q1'!P77</f>
        <v>14.552063</v>
      </c>
      <c r="P77" s="17">
        <f>'Q1'!Q77</f>
        <v>0</v>
      </c>
      <c r="Q77" s="17">
        <f>'Q1'!R77</f>
        <v>0</v>
      </c>
      <c r="R77" s="7">
        <f>SUMIFS('Crosstab Cons'!D:D,'Crosstab Cons'!N:N,'Crosstab Cons'!$N$2,'Crosstab Cons'!V:V,'Q3'!I77)</f>
        <v>0</v>
      </c>
      <c r="S77" s="3">
        <f t="shared" si="13"/>
        <v>0</v>
      </c>
      <c r="T77" s="3">
        <f t="shared" si="14"/>
        <v>0</v>
      </c>
      <c r="U77" s="3">
        <f t="shared" si="15"/>
        <v>0</v>
      </c>
      <c r="V77" s="2" t="s">
        <v>3292</v>
      </c>
      <c r="W77" s="2" t="s">
        <v>3292</v>
      </c>
      <c r="X77" s="2" t="s">
        <v>3292</v>
      </c>
      <c r="Y77" s="4">
        <f t="shared" si="16"/>
        <v>0</v>
      </c>
    </row>
    <row r="78" spans="1:28" ht="31.5" x14ac:dyDescent="0.25">
      <c r="A78" s="14">
        <v>45658</v>
      </c>
      <c r="B78" s="14">
        <v>45747</v>
      </c>
      <c r="C78" s="7" t="s">
        <v>3284</v>
      </c>
      <c r="D78" s="7" t="s">
        <v>3284</v>
      </c>
      <c r="E78" s="7" t="s">
        <v>831</v>
      </c>
      <c r="F78" s="7" t="s">
        <v>3301</v>
      </c>
      <c r="G78" s="7" t="s">
        <v>3322</v>
      </c>
      <c r="H78" s="7" t="s">
        <v>3303</v>
      </c>
      <c r="I78" s="8" t="s">
        <v>1004</v>
      </c>
      <c r="J78" s="8" t="s">
        <v>3304</v>
      </c>
      <c r="K78" s="8" t="s">
        <v>3289</v>
      </c>
      <c r="L78" s="8" t="s">
        <v>3305</v>
      </c>
      <c r="M78" s="8" t="s">
        <v>3385</v>
      </c>
      <c r="N78" s="7" t="s">
        <v>11</v>
      </c>
      <c r="O78" s="17">
        <f>'Q1'!P78</f>
        <v>6.7573100620000002</v>
      </c>
      <c r="P78" s="17">
        <f>'Q1'!Q78</f>
        <v>0</v>
      </c>
      <c r="Q78" s="17">
        <f>'Q1'!R78</f>
        <v>0</v>
      </c>
      <c r="R78" s="33">
        <f>SUMIFS('Crosstab Cons'!A:A,'Crosstab Cons'!M:M,'Crosstab Cons'!$N$2,'Crosstab Cons'!U:U,'Q1'!I78)</f>
        <v>0</v>
      </c>
      <c r="S78" s="3">
        <f t="shared" si="13"/>
        <v>0</v>
      </c>
      <c r="T78" s="3">
        <f t="shared" si="14"/>
        <v>0</v>
      </c>
      <c r="U78" s="3">
        <f t="shared" si="15"/>
        <v>0</v>
      </c>
      <c r="V78" s="2" t="s">
        <v>3292</v>
      </c>
      <c r="W78" s="2" t="s">
        <v>3292</v>
      </c>
      <c r="X78" s="2" t="s">
        <v>3292</v>
      </c>
      <c r="Y78" s="4">
        <f>SUM(S78:X78)/1000</f>
        <v>0</v>
      </c>
    </row>
    <row r="79" spans="1:28" ht="31.5" x14ac:dyDescent="0.25">
      <c r="C79" s="7" t="s">
        <v>3284</v>
      </c>
      <c r="D79" s="7" t="s">
        <v>3284</v>
      </c>
      <c r="E79" s="7" t="s">
        <v>831</v>
      </c>
      <c r="F79" s="7" t="s">
        <v>3372</v>
      </c>
      <c r="G79" s="7" t="s">
        <v>3322</v>
      </c>
      <c r="H79" s="7" t="s">
        <v>3303</v>
      </c>
      <c r="I79" s="8" t="s">
        <v>13</v>
      </c>
      <c r="J79" s="8" t="s">
        <v>3304</v>
      </c>
      <c r="K79" s="8" t="s">
        <v>3289</v>
      </c>
      <c r="L79" s="8" t="s">
        <v>3305</v>
      </c>
      <c r="M79" s="8" t="s">
        <v>3386</v>
      </c>
      <c r="N79" s="7" t="s">
        <v>11</v>
      </c>
      <c r="O79" s="7">
        <v>15.32536591</v>
      </c>
      <c r="AA79" s="7">
        <f>SUM(Y2:Y77)</f>
        <v>99.634757002345467</v>
      </c>
    </row>
    <row r="80" spans="1:28" x14ac:dyDescent="0.25">
      <c r="AA80" s="7">
        <f>SUM(R4:R78)</f>
        <v>859129.43722516112</v>
      </c>
    </row>
    <row r="86" spans="18:25" x14ac:dyDescent="0.25">
      <c r="R86" s="7">
        <f>SUM(R4:R79)</f>
        <v>859129.43722516112</v>
      </c>
      <c r="Y86" s="41">
        <f>SUM(Y4:Y79)</f>
        <v>99.634757002345467</v>
      </c>
    </row>
    <row r="87" spans="18:25" x14ac:dyDescent="0.25">
      <c r="R87" s="63">
        <f>'Crosstab Cons'!BP204</f>
        <v>859129.43722516124</v>
      </c>
    </row>
  </sheetData>
  <autoFilter ref="A3:AB77" xr:uid="{2812DD5A-F192-4D7F-9E10-6D264B0D6520}"/>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9A84AC-55A0-4200-A1F3-50FA57E026CC}">
  <dimension ref="A1:Y94"/>
  <sheetViews>
    <sheetView topLeftCell="K1" workbookViewId="0">
      <selection activeCell="S4" sqref="S4:U79"/>
    </sheetView>
  </sheetViews>
  <sheetFormatPr defaultColWidth="11.140625" defaultRowHeight="15.75" x14ac:dyDescent="0.25"/>
  <cols>
    <col min="1" max="1" width="23.140625" style="7" customWidth="1"/>
    <col min="2" max="2" width="11.85546875" style="7" bestFit="1" customWidth="1"/>
    <col min="3" max="8" width="11.140625" style="7"/>
    <col min="9" max="9" width="17.140625" style="8" customWidth="1"/>
    <col min="10" max="10" width="22" style="8" customWidth="1"/>
    <col min="11" max="11" width="30.140625" style="8" customWidth="1"/>
    <col min="12" max="12" width="46.85546875" style="8" customWidth="1"/>
    <col min="13" max="13" width="33.140625" style="8" customWidth="1"/>
    <col min="14" max="17" width="11.140625" style="7"/>
    <col min="18" max="18" width="11.85546875" style="39" bestFit="1" customWidth="1"/>
    <col min="19" max="19" width="17.5703125" style="7" customWidth="1"/>
    <col min="20" max="20" width="15.42578125" style="7" customWidth="1"/>
    <col min="21" max="24" width="11.140625" style="7"/>
    <col min="25" max="25" width="13.5703125" style="7" customWidth="1"/>
    <col min="26" max="16384" width="11.140625" style="7"/>
  </cols>
  <sheetData>
    <row r="1" spans="1:25" x14ac:dyDescent="0.25">
      <c r="A1" s="7" t="s">
        <v>3260</v>
      </c>
      <c r="B1" s="8"/>
      <c r="C1" s="8"/>
      <c r="D1" s="8"/>
      <c r="E1" s="8"/>
      <c r="F1" s="8"/>
      <c r="G1" s="8"/>
      <c r="H1" s="8"/>
      <c r="N1" s="8"/>
      <c r="O1" s="8"/>
      <c r="P1" s="8"/>
      <c r="Q1" s="8"/>
      <c r="R1" s="36"/>
      <c r="S1" s="8"/>
      <c r="T1" s="8"/>
      <c r="U1" s="8"/>
      <c r="V1" s="8"/>
      <c r="W1" s="8"/>
      <c r="X1" s="8"/>
      <c r="Y1" s="8"/>
    </row>
    <row r="2" spans="1:25" ht="31.5" x14ac:dyDescent="0.25">
      <c r="A2" s="1"/>
      <c r="B2" s="1"/>
      <c r="C2" s="1"/>
      <c r="D2" s="1"/>
      <c r="E2" s="1"/>
      <c r="F2" s="1"/>
      <c r="G2" s="1"/>
      <c r="H2" s="1"/>
      <c r="I2" s="1"/>
      <c r="J2" s="1"/>
      <c r="K2" s="1"/>
      <c r="L2" s="1"/>
      <c r="M2" s="9"/>
      <c r="N2" s="1"/>
      <c r="O2" s="10" t="s">
        <v>3261</v>
      </c>
      <c r="P2" s="10"/>
      <c r="Q2" s="10"/>
      <c r="R2" s="37"/>
      <c r="S2" s="10" t="s">
        <v>3262</v>
      </c>
      <c r="T2" s="11"/>
      <c r="U2" s="11"/>
      <c r="V2" s="11"/>
      <c r="W2" s="11"/>
      <c r="X2" s="12"/>
      <c r="Y2" s="13"/>
    </row>
    <row r="3" spans="1:25" ht="50.25" x14ac:dyDescent="0.25">
      <c r="A3" s="5" t="s">
        <v>3263</v>
      </c>
      <c r="B3" s="5" t="s">
        <v>3264</v>
      </c>
      <c r="C3" s="5" t="s">
        <v>3265</v>
      </c>
      <c r="D3" s="5" t="s">
        <v>3266</v>
      </c>
      <c r="E3" s="5" t="s">
        <v>3267</v>
      </c>
      <c r="F3" s="5" t="s">
        <v>3268</v>
      </c>
      <c r="G3" s="5" t="s">
        <v>3269</v>
      </c>
      <c r="H3" s="5" t="s">
        <v>3270</v>
      </c>
      <c r="I3" s="5" t="s">
        <v>3271</v>
      </c>
      <c r="J3" s="5" t="s">
        <v>3272</v>
      </c>
      <c r="K3" s="5" t="s">
        <v>3273</v>
      </c>
      <c r="L3" s="5" t="s">
        <v>3274</v>
      </c>
      <c r="M3" s="6" t="s">
        <v>3275</v>
      </c>
      <c r="N3" s="5" t="s">
        <v>1697</v>
      </c>
      <c r="O3" s="5" t="s">
        <v>3388</v>
      </c>
      <c r="P3" s="5" t="s">
        <v>3389</v>
      </c>
      <c r="Q3" s="5" t="s">
        <v>3390</v>
      </c>
      <c r="R3" s="38" t="s">
        <v>3279</v>
      </c>
      <c r="S3" s="5" t="s">
        <v>3276</v>
      </c>
      <c r="T3" s="5" t="s">
        <v>3277</v>
      </c>
      <c r="U3" s="5" t="s">
        <v>3278</v>
      </c>
      <c r="V3" s="5" t="s">
        <v>3280</v>
      </c>
      <c r="W3" s="5" t="s">
        <v>3281</v>
      </c>
      <c r="X3" s="5" t="s">
        <v>3282</v>
      </c>
      <c r="Y3" s="5" t="s">
        <v>3283</v>
      </c>
    </row>
    <row r="4" spans="1:25" ht="47.25" x14ac:dyDescent="0.25">
      <c r="A4" s="14">
        <v>45748</v>
      </c>
      <c r="B4" s="14">
        <v>45838</v>
      </c>
      <c r="C4" s="15" t="s">
        <v>3284</v>
      </c>
      <c r="D4" s="16" t="s">
        <v>3284</v>
      </c>
      <c r="E4" s="17" t="s">
        <v>786</v>
      </c>
      <c r="F4" s="17" t="s">
        <v>3285</v>
      </c>
      <c r="G4" s="17" t="s">
        <v>3286</v>
      </c>
      <c r="H4" s="15" t="s">
        <v>3287</v>
      </c>
      <c r="I4" s="15" t="s">
        <v>394</v>
      </c>
      <c r="J4" s="15" t="s">
        <v>3288</v>
      </c>
      <c r="K4" s="15" t="s">
        <v>3289</v>
      </c>
      <c r="L4" s="15" t="s">
        <v>3290</v>
      </c>
      <c r="M4" s="17" t="s">
        <v>3291</v>
      </c>
      <c r="N4" s="17" t="s">
        <v>121</v>
      </c>
      <c r="O4" s="17">
        <f>'Q1'!P4</f>
        <v>2.639279658</v>
      </c>
      <c r="P4" s="17">
        <f>'Q1'!Q4</f>
        <v>3.9564044999999999E-3</v>
      </c>
      <c r="Q4" s="17">
        <f>'Q1'!R4</f>
        <v>3.7444542499999997E-2</v>
      </c>
      <c r="R4" s="39">
        <f>SUMIFS('Crosstab Cons'!E:E,'Crosstab Cons'!N:N,'Crosstab Cons'!$N$2,'Crosstab Cons'!V:V,'Q4'!I4)</f>
        <v>0</v>
      </c>
      <c r="S4" s="3">
        <f t="shared" ref="S4:S5" si="0">SUM(O4*R4)</f>
        <v>0</v>
      </c>
      <c r="T4" s="3">
        <f t="shared" ref="T4:T5" si="1">SUM(P4*R4)</f>
        <v>0</v>
      </c>
      <c r="U4" s="3">
        <f t="shared" ref="U4:U5" si="2">SUM(Q4*R4)</f>
        <v>0</v>
      </c>
      <c r="V4" s="2" t="s">
        <v>3292</v>
      </c>
      <c r="W4" s="2" t="s">
        <v>3292</v>
      </c>
      <c r="X4" s="2" t="s">
        <v>3292</v>
      </c>
      <c r="Y4" s="4">
        <f>SUM(S4:X4)/1000</f>
        <v>0</v>
      </c>
    </row>
    <row r="5" spans="1:25" ht="47.25" x14ac:dyDescent="0.25">
      <c r="A5" s="14">
        <v>45748</v>
      </c>
      <c r="B5" s="14">
        <v>45838</v>
      </c>
      <c r="C5" s="15" t="s">
        <v>3284</v>
      </c>
      <c r="D5" s="16" t="s">
        <v>3284</v>
      </c>
      <c r="E5" s="7" t="s">
        <v>786</v>
      </c>
      <c r="F5" s="7" t="s">
        <v>3285</v>
      </c>
      <c r="G5" s="7" t="s">
        <v>3286</v>
      </c>
      <c r="H5" s="8" t="s">
        <v>3287</v>
      </c>
      <c r="I5" s="8" t="s">
        <v>406</v>
      </c>
      <c r="J5" s="8" t="s">
        <v>3288</v>
      </c>
      <c r="K5" s="8" t="s">
        <v>3289</v>
      </c>
      <c r="L5" s="8" t="s">
        <v>3290</v>
      </c>
      <c r="M5" s="7" t="s">
        <v>3293</v>
      </c>
      <c r="N5" s="7" t="s">
        <v>121</v>
      </c>
      <c r="O5" s="17">
        <f>'Q1'!P5</f>
        <v>2.3213315290000001</v>
      </c>
      <c r="P5" s="17">
        <f>'Q1'!Q5</f>
        <v>3.0769376500000001E-2</v>
      </c>
      <c r="Q5" s="17">
        <f>'Q1'!R5</f>
        <v>7.0596405000000001E-2</v>
      </c>
      <c r="R5" s="39">
        <f>SUMIFS('Crosstab Cons'!E:E,'Crosstab Cons'!N:N,'Crosstab Cons'!$N$2,'Crosstab Cons'!V:V,'Q4'!I5)</f>
        <v>48.86</v>
      </c>
      <c r="S5" s="3">
        <f t="shared" si="0"/>
        <v>113.42025850694</v>
      </c>
      <c r="T5" s="3">
        <f t="shared" si="1"/>
        <v>1.50339173579</v>
      </c>
      <c r="U5" s="3">
        <f t="shared" si="2"/>
        <v>3.4493403482999998</v>
      </c>
      <c r="V5" s="2" t="s">
        <v>3292</v>
      </c>
      <c r="W5" s="2" t="s">
        <v>3292</v>
      </c>
      <c r="X5" s="2" t="s">
        <v>3292</v>
      </c>
      <c r="Y5" s="4">
        <f t="shared" ref="Y5:Y68" si="3">SUM(S5:X5)/1000</f>
        <v>0.11837299059103</v>
      </c>
    </row>
    <row r="6" spans="1:25" ht="47.25" x14ac:dyDescent="0.25">
      <c r="A6" s="14">
        <v>45748</v>
      </c>
      <c r="B6" s="14">
        <v>45838</v>
      </c>
      <c r="C6" s="15" t="s">
        <v>3284</v>
      </c>
      <c r="D6" s="16" t="s">
        <v>3284</v>
      </c>
      <c r="E6" s="7" t="s">
        <v>786</v>
      </c>
      <c r="F6" s="7" t="s">
        <v>3285</v>
      </c>
      <c r="G6" s="7" t="s">
        <v>3286</v>
      </c>
      <c r="H6" s="8" t="s">
        <v>3287</v>
      </c>
      <c r="I6" s="8" t="s">
        <v>408</v>
      </c>
      <c r="J6" s="8" t="s">
        <v>3288</v>
      </c>
      <c r="K6" s="8" t="s">
        <v>3289</v>
      </c>
      <c r="L6" s="8" t="s">
        <v>3290</v>
      </c>
      <c r="M6" s="7" t="s">
        <v>3294</v>
      </c>
      <c r="N6" s="7" t="s">
        <v>121</v>
      </c>
      <c r="O6" s="17">
        <f>'Q1'!P6</f>
        <v>2.2831220220000001</v>
      </c>
      <c r="P6" s="17">
        <f>'Q1'!Q6</f>
        <v>3.03562842E-2</v>
      </c>
      <c r="Q6" s="17">
        <f>'Q1'!R6</f>
        <v>6.9648617400000001E-2</v>
      </c>
      <c r="R6" s="39">
        <f>SUMIFS('Crosstab Cons'!E:E,'Crosstab Cons'!N:N,'Crosstab Cons'!$N$2,'Crosstab Cons'!V:V,'Q4'!I6)</f>
        <v>395.36</v>
      </c>
      <c r="S6" s="3">
        <f t="shared" ref="S6:S68" si="4">SUM(O6*R6)</f>
        <v>902.65512261792014</v>
      </c>
      <c r="T6" s="3">
        <f t="shared" ref="T6:T68" si="5">SUM(P6*R6)</f>
        <v>12.001660521312001</v>
      </c>
      <c r="U6" s="3">
        <f>SUM(Q6*R6)</f>
        <v>27.536277375264003</v>
      </c>
      <c r="V6" s="2" t="s">
        <v>3292</v>
      </c>
      <c r="W6" s="2" t="s">
        <v>3292</v>
      </c>
      <c r="X6" s="2" t="s">
        <v>3292</v>
      </c>
      <c r="Y6" s="4">
        <f t="shared" si="3"/>
        <v>0.94219306051449625</v>
      </c>
    </row>
    <row r="7" spans="1:25" ht="47.25" x14ac:dyDescent="0.25">
      <c r="A7" s="14">
        <v>45748</v>
      </c>
      <c r="B7" s="14">
        <v>45838</v>
      </c>
      <c r="C7" s="15" t="s">
        <v>3284</v>
      </c>
      <c r="D7" s="16" t="s">
        <v>3284</v>
      </c>
      <c r="E7" s="1" t="s">
        <v>489</v>
      </c>
      <c r="F7" s="1" t="s">
        <v>3295</v>
      </c>
      <c r="G7" s="1" t="s">
        <v>3296</v>
      </c>
      <c r="H7" s="1" t="s">
        <v>3297</v>
      </c>
      <c r="I7" s="8" t="s">
        <v>151</v>
      </c>
      <c r="J7" s="1" t="s">
        <v>3298</v>
      </c>
      <c r="K7" s="1" t="s">
        <v>3289</v>
      </c>
      <c r="L7" s="18" t="s">
        <v>3299</v>
      </c>
      <c r="M7" s="1" t="s">
        <v>3300</v>
      </c>
      <c r="N7" s="19" t="s">
        <v>125</v>
      </c>
      <c r="O7" s="17">
        <f>'Q1'!P7</f>
        <v>9.8199060099999999E-2</v>
      </c>
      <c r="P7" s="17">
        <f>'Q1'!Q7</f>
        <v>2.7303581E-3</v>
      </c>
      <c r="Q7" s="17">
        <f>'Q1'!R7</f>
        <v>1.8953009999999999E-4</v>
      </c>
      <c r="R7" s="39">
        <f>SUMIFS('Crosstab Cons'!E:E,'Crosstab Cons'!N:N,'Crosstab Cons'!$N$2,'Crosstab Cons'!V:V,'Q4'!I7)</f>
        <v>286509.50948387099</v>
      </c>
      <c r="S7" s="3">
        <f t="shared" si="4"/>
        <v>28134.964541028166</v>
      </c>
      <c r="T7" s="3">
        <f t="shared" si="5"/>
        <v>782.27355994631398</v>
      </c>
      <c r="U7" s="3">
        <f t="shared" ref="U7:U68" si="6">SUM(Q7*R7)</f>
        <v>54.302175983429017</v>
      </c>
      <c r="V7" s="2" t="s">
        <v>3292</v>
      </c>
      <c r="W7" s="2" t="s">
        <v>3292</v>
      </c>
      <c r="X7" s="2" t="s">
        <v>3292</v>
      </c>
      <c r="Y7" s="4">
        <f t="shared" si="3"/>
        <v>28.97154027695791</v>
      </c>
    </row>
    <row r="8" spans="1:25" ht="47.25" x14ac:dyDescent="0.25">
      <c r="A8" s="14">
        <v>45748</v>
      </c>
      <c r="B8" s="14">
        <v>45838</v>
      </c>
      <c r="C8" s="15" t="s">
        <v>3284</v>
      </c>
      <c r="D8" s="16" t="s">
        <v>3284</v>
      </c>
      <c r="E8" s="7" t="s">
        <v>831</v>
      </c>
      <c r="F8" s="7" t="s">
        <v>3301</v>
      </c>
      <c r="G8" s="7" t="s">
        <v>3302</v>
      </c>
      <c r="H8" s="8" t="s">
        <v>3303</v>
      </c>
      <c r="I8" s="8" t="s">
        <v>77</v>
      </c>
      <c r="J8" s="8" t="s">
        <v>3304</v>
      </c>
      <c r="K8" s="8" t="s">
        <v>3289</v>
      </c>
      <c r="L8" s="8" t="s">
        <v>3305</v>
      </c>
      <c r="M8" s="7" t="s">
        <v>3306</v>
      </c>
      <c r="N8" s="7" t="s">
        <v>11</v>
      </c>
      <c r="O8" s="17">
        <f>'Q1'!P8</f>
        <v>54.724472830000003</v>
      </c>
      <c r="P8" s="17">
        <f>'Q1'!Q8</f>
        <v>0</v>
      </c>
      <c r="Q8" s="17">
        <f>'Q1'!R8</f>
        <v>0</v>
      </c>
      <c r="R8" s="39">
        <f>SUMIFS('Crosstab Cons'!E:E,'Crosstab Cons'!N:N,'Crosstab Cons'!$N$2,'Crosstab Cons'!V:V,'Q4'!I8)</f>
        <v>0</v>
      </c>
      <c r="S8" s="3">
        <f t="shared" si="4"/>
        <v>0</v>
      </c>
      <c r="T8" s="3">
        <f t="shared" si="5"/>
        <v>0</v>
      </c>
      <c r="U8" s="3">
        <f t="shared" si="6"/>
        <v>0</v>
      </c>
      <c r="V8" s="2" t="s">
        <v>3292</v>
      </c>
      <c r="W8" s="2" t="s">
        <v>3292</v>
      </c>
      <c r="X8" s="2" t="s">
        <v>3292</v>
      </c>
      <c r="Y8" s="4">
        <f t="shared" si="3"/>
        <v>0</v>
      </c>
    </row>
    <row r="9" spans="1:25" ht="47.25" x14ac:dyDescent="0.25">
      <c r="A9" s="14">
        <v>45748</v>
      </c>
      <c r="B9" s="14">
        <v>45838</v>
      </c>
      <c r="C9" s="15" t="s">
        <v>3284</v>
      </c>
      <c r="D9" s="16" t="s">
        <v>3284</v>
      </c>
      <c r="E9" s="7" t="s">
        <v>831</v>
      </c>
      <c r="F9" s="7" t="s">
        <v>3301</v>
      </c>
      <c r="G9" s="7" t="s">
        <v>3302</v>
      </c>
      <c r="H9" s="8" t="s">
        <v>3303</v>
      </c>
      <c r="I9" s="8" t="s">
        <v>15</v>
      </c>
      <c r="J9" s="8" t="s">
        <v>3304</v>
      </c>
      <c r="K9" s="8" t="s">
        <v>3289</v>
      </c>
      <c r="L9" s="8" t="s">
        <v>3305</v>
      </c>
      <c r="M9" s="7" t="s">
        <v>3307</v>
      </c>
      <c r="N9" s="7" t="s">
        <v>11</v>
      </c>
      <c r="O9" s="17">
        <f>'Q1'!P9</f>
        <v>34.119415830000001</v>
      </c>
      <c r="P9" s="17">
        <f>'Q1'!Q9</f>
        <v>0</v>
      </c>
      <c r="Q9" s="17">
        <f>'Q1'!R9</f>
        <v>0</v>
      </c>
      <c r="R9" s="39">
        <f>SUMIFS('Crosstab Cons'!E:E,'Crosstab Cons'!N:N,'Crosstab Cons'!$N$2,'Crosstab Cons'!V:V,'Q4'!I9)</f>
        <v>10</v>
      </c>
      <c r="S9" s="3">
        <f t="shared" si="4"/>
        <v>341.19415830000003</v>
      </c>
      <c r="T9" s="3">
        <f t="shared" si="5"/>
        <v>0</v>
      </c>
      <c r="U9" s="3">
        <f t="shared" si="6"/>
        <v>0</v>
      </c>
      <c r="V9" s="2" t="s">
        <v>3292</v>
      </c>
      <c r="W9" s="2" t="s">
        <v>3292</v>
      </c>
      <c r="X9" s="2" t="s">
        <v>3292</v>
      </c>
      <c r="Y9" s="4">
        <f t="shared" si="3"/>
        <v>0.34119415830000005</v>
      </c>
    </row>
    <row r="10" spans="1:25" ht="47.25" x14ac:dyDescent="0.25">
      <c r="A10" s="14">
        <v>45748</v>
      </c>
      <c r="B10" s="14">
        <v>45838</v>
      </c>
      <c r="C10" s="15" t="s">
        <v>3284</v>
      </c>
      <c r="D10" s="16" t="s">
        <v>3284</v>
      </c>
      <c r="E10" s="7" t="s">
        <v>831</v>
      </c>
      <c r="F10" s="7" t="s">
        <v>3301</v>
      </c>
      <c r="G10" s="7" t="s">
        <v>3302</v>
      </c>
      <c r="H10" s="8" t="s">
        <v>3303</v>
      </c>
      <c r="I10" s="8" t="s">
        <v>17</v>
      </c>
      <c r="J10" s="8" t="s">
        <v>3304</v>
      </c>
      <c r="K10" s="8" t="s">
        <v>3289</v>
      </c>
      <c r="L10" s="8" t="s">
        <v>3305</v>
      </c>
      <c r="M10" s="7" t="s">
        <v>3308</v>
      </c>
      <c r="N10" s="7" t="s">
        <v>11</v>
      </c>
      <c r="O10" s="17">
        <f>'Q1'!P10</f>
        <v>10.050758399999999</v>
      </c>
      <c r="P10" s="17">
        <f>'Q1'!Q10</f>
        <v>0</v>
      </c>
      <c r="Q10" s="17">
        <f>'Q1'!R10</f>
        <v>0</v>
      </c>
      <c r="R10" s="39">
        <f>SUMIFS('Crosstab Cons'!E:E,'Crosstab Cons'!N:N,'Crosstab Cons'!$N$2,'Crosstab Cons'!V:V,'Q4'!I10)</f>
        <v>13</v>
      </c>
      <c r="S10" s="3">
        <f t="shared" si="4"/>
        <v>130.6598592</v>
      </c>
      <c r="T10" s="3">
        <f t="shared" si="5"/>
        <v>0</v>
      </c>
      <c r="U10" s="3">
        <f t="shared" si="6"/>
        <v>0</v>
      </c>
      <c r="V10" s="2" t="s">
        <v>3292</v>
      </c>
      <c r="W10" s="2" t="s">
        <v>3292</v>
      </c>
      <c r="X10" s="2" t="s">
        <v>3292</v>
      </c>
      <c r="Y10" s="4">
        <f t="shared" si="3"/>
        <v>0.13065985920000001</v>
      </c>
    </row>
    <row r="11" spans="1:25" ht="47.25" x14ac:dyDescent="0.25">
      <c r="A11" s="14">
        <v>45748</v>
      </c>
      <c r="B11" s="14">
        <v>45838</v>
      </c>
      <c r="C11" s="15" t="s">
        <v>3284</v>
      </c>
      <c r="D11" s="16" t="s">
        <v>3284</v>
      </c>
      <c r="E11" s="7" t="s">
        <v>831</v>
      </c>
      <c r="F11" s="7" t="s">
        <v>3301</v>
      </c>
      <c r="G11" s="7" t="s">
        <v>3302</v>
      </c>
      <c r="H11" s="8" t="s">
        <v>3303</v>
      </c>
      <c r="I11" s="8" t="s">
        <v>21</v>
      </c>
      <c r="J11" s="8" t="s">
        <v>3304</v>
      </c>
      <c r="K11" s="8" t="s">
        <v>3289</v>
      </c>
      <c r="L11" s="8" t="s">
        <v>3305</v>
      </c>
      <c r="M11" s="7" t="s">
        <v>3309</v>
      </c>
      <c r="N11" s="7" t="s">
        <v>11</v>
      </c>
      <c r="O11" s="17">
        <f>'Q1'!P11</f>
        <v>10.62474158</v>
      </c>
      <c r="P11" s="17">
        <f>'Q1'!Q11</f>
        <v>0</v>
      </c>
      <c r="Q11" s="17">
        <f>'Q1'!R11</f>
        <v>0</v>
      </c>
      <c r="R11" s="39">
        <f>SUMIFS('Crosstab Cons'!E:E,'Crosstab Cons'!N:N,'Crosstab Cons'!$N$2,'Crosstab Cons'!V:V,'Q4'!I11)</f>
        <v>6</v>
      </c>
      <c r="S11" s="3">
        <f t="shared" si="4"/>
        <v>63.748449480000005</v>
      </c>
      <c r="T11" s="3">
        <f t="shared" si="5"/>
        <v>0</v>
      </c>
      <c r="U11" s="3">
        <f t="shared" si="6"/>
        <v>0</v>
      </c>
      <c r="V11" s="2" t="s">
        <v>3292</v>
      </c>
      <c r="W11" s="2" t="s">
        <v>3292</v>
      </c>
      <c r="X11" s="2" t="s">
        <v>3292</v>
      </c>
      <c r="Y11" s="4">
        <f t="shared" si="3"/>
        <v>6.3748449480000011E-2</v>
      </c>
    </row>
    <row r="12" spans="1:25" ht="47.25" x14ac:dyDescent="0.25">
      <c r="A12" s="14">
        <v>45748</v>
      </c>
      <c r="B12" s="14">
        <v>45838</v>
      </c>
      <c r="C12" s="15" t="s">
        <v>3284</v>
      </c>
      <c r="D12" s="16" t="s">
        <v>3284</v>
      </c>
      <c r="E12" s="7" t="s">
        <v>831</v>
      </c>
      <c r="F12" s="7" t="s">
        <v>3301</v>
      </c>
      <c r="G12" s="7" t="s">
        <v>3302</v>
      </c>
      <c r="H12" s="8" t="s">
        <v>3303</v>
      </c>
      <c r="I12" s="8" t="s">
        <v>79</v>
      </c>
      <c r="J12" s="8" t="s">
        <v>3304</v>
      </c>
      <c r="K12" s="8" t="s">
        <v>3289</v>
      </c>
      <c r="L12" s="8" t="s">
        <v>3305</v>
      </c>
      <c r="M12" s="7" t="s">
        <v>3310</v>
      </c>
      <c r="N12" s="7" t="s">
        <v>11</v>
      </c>
      <c r="O12" s="17">
        <f>'Q1'!P12</f>
        <v>10.37875541</v>
      </c>
      <c r="P12" s="17">
        <f>'Q1'!Q12</f>
        <v>0</v>
      </c>
      <c r="Q12" s="17">
        <f>'Q1'!R12</f>
        <v>0</v>
      </c>
      <c r="R12" s="39">
        <f>SUMIFS('Crosstab Cons'!E:E,'Crosstab Cons'!N:N,'Crosstab Cons'!$N$2,'Crosstab Cons'!V:V,'Q4'!I12)</f>
        <v>0</v>
      </c>
      <c r="S12" s="3">
        <f t="shared" si="4"/>
        <v>0</v>
      </c>
      <c r="T12" s="3">
        <f t="shared" si="5"/>
        <v>0</v>
      </c>
      <c r="U12" s="3">
        <f t="shared" si="6"/>
        <v>0</v>
      </c>
      <c r="V12" s="2" t="s">
        <v>3292</v>
      </c>
      <c r="W12" s="2" t="s">
        <v>3292</v>
      </c>
      <c r="X12" s="2" t="s">
        <v>3292</v>
      </c>
      <c r="Y12" s="4">
        <f t="shared" si="3"/>
        <v>0</v>
      </c>
    </row>
    <row r="13" spans="1:25" ht="47.25" x14ac:dyDescent="0.25">
      <c r="A13" s="14">
        <v>45748</v>
      </c>
      <c r="B13" s="14">
        <v>45838</v>
      </c>
      <c r="C13" s="15" t="s">
        <v>3284</v>
      </c>
      <c r="D13" s="16" t="s">
        <v>3284</v>
      </c>
      <c r="E13" s="7" t="s">
        <v>831</v>
      </c>
      <c r="F13" s="7" t="s">
        <v>3301</v>
      </c>
      <c r="G13" s="7" t="s">
        <v>3302</v>
      </c>
      <c r="H13" s="8" t="s">
        <v>3303</v>
      </c>
      <c r="I13" s="8" t="s">
        <v>57</v>
      </c>
      <c r="J13" s="8" t="s">
        <v>3304</v>
      </c>
      <c r="K13" s="8" t="s">
        <v>3289</v>
      </c>
      <c r="L13" s="8" t="s">
        <v>3305</v>
      </c>
      <c r="M13" s="7" t="s">
        <v>3311</v>
      </c>
      <c r="N13" s="7" t="s">
        <v>11</v>
      </c>
      <c r="O13" s="17">
        <f>'Q1'!P13</f>
        <v>15.560623720000001</v>
      </c>
      <c r="P13" s="17">
        <f>'Q1'!Q13</f>
        <v>0</v>
      </c>
      <c r="Q13" s="17">
        <f>'Q1'!R13</f>
        <v>0</v>
      </c>
      <c r="R13" s="39">
        <f>SUMIFS('Crosstab Cons'!E:E,'Crosstab Cons'!N:N,'Crosstab Cons'!$N$2,'Crosstab Cons'!V:V,'Q4'!I13)</f>
        <v>0</v>
      </c>
      <c r="S13" s="3">
        <f t="shared" si="4"/>
        <v>0</v>
      </c>
      <c r="T13" s="3">
        <f t="shared" si="5"/>
        <v>0</v>
      </c>
      <c r="U13" s="3">
        <f t="shared" si="6"/>
        <v>0</v>
      </c>
      <c r="V13" s="2" t="s">
        <v>3292</v>
      </c>
      <c r="W13" s="2" t="s">
        <v>3292</v>
      </c>
      <c r="X13" s="2" t="s">
        <v>3292</v>
      </c>
      <c r="Y13" s="4">
        <f t="shared" si="3"/>
        <v>0</v>
      </c>
    </row>
    <row r="14" spans="1:25" ht="47.25" x14ac:dyDescent="0.25">
      <c r="A14" s="14">
        <v>45748</v>
      </c>
      <c r="B14" s="14">
        <v>45838</v>
      </c>
      <c r="C14" s="15" t="s">
        <v>3284</v>
      </c>
      <c r="D14" s="16" t="s">
        <v>3284</v>
      </c>
      <c r="E14" s="7" t="s">
        <v>831</v>
      </c>
      <c r="F14" s="7" t="s">
        <v>3301</v>
      </c>
      <c r="G14" s="7" t="s">
        <v>3302</v>
      </c>
      <c r="H14" s="8" t="s">
        <v>3303</v>
      </c>
      <c r="I14" s="8" t="s">
        <v>59</v>
      </c>
      <c r="J14" s="8" t="s">
        <v>3304</v>
      </c>
      <c r="K14" s="8" t="s">
        <v>3289</v>
      </c>
      <c r="L14" s="8" t="s">
        <v>3305</v>
      </c>
      <c r="M14" s="7" t="s">
        <v>3312</v>
      </c>
      <c r="N14" s="7" t="s">
        <v>11</v>
      </c>
      <c r="O14" s="17">
        <f>'Q1'!P14</f>
        <v>10.30784912</v>
      </c>
      <c r="P14" s="17">
        <f>'Q1'!Q14</f>
        <v>0</v>
      </c>
      <c r="Q14" s="17">
        <f>'Q1'!R14</f>
        <v>0</v>
      </c>
      <c r="R14" s="39">
        <f>SUMIFS('Crosstab Cons'!E:E,'Crosstab Cons'!N:N,'Crosstab Cons'!$N$2,'Crosstab Cons'!V:V,'Q4'!I14)</f>
        <v>450</v>
      </c>
      <c r="S14" s="3">
        <f t="shared" si="4"/>
        <v>4638.5321039999999</v>
      </c>
      <c r="T14" s="3">
        <f t="shared" si="5"/>
        <v>0</v>
      </c>
      <c r="U14" s="3">
        <f t="shared" si="6"/>
        <v>0</v>
      </c>
      <c r="V14" s="2" t="s">
        <v>3292</v>
      </c>
      <c r="W14" s="2" t="s">
        <v>3292</v>
      </c>
      <c r="X14" s="2" t="s">
        <v>3292</v>
      </c>
      <c r="Y14" s="4">
        <f t="shared" si="3"/>
        <v>4.6385321040000003</v>
      </c>
    </row>
    <row r="15" spans="1:25" ht="47.25" x14ac:dyDescent="0.25">
      <c r="A15" s="14">
        <v>45748</v>
      </c>
      <c r="B15" s="14">
        <v>45838</v>
      </c>
      <c r="C15" s="15" t="s">
        <v>3284</v>
      </c>
      <c r="D15" s="16" t="s">
        <v>3284</v>
      </c>
      <c r="E15" s="7" t="s">
        <v>831</v>
      </c>
      <c r="F15" s="7" t="s">
        <v>3301</v>
      </c>
      <c r="G15" s="7" t="s">
        <v>3302</v>
      </c>
      <c r="H15" s="8" t="s">
        <v>3303</v>
      </c>
      <c r="I15" s="8" t="s">
        <v>63</v>
      </c>
      <c r="J15" s="8" t="s">
        <v>3304</v>
      </c>
      <c r="K15" s="8" t="s">
        <v>3289</v>
      </c>
      <c r="L15" s="8" t="s">
        <v>3305</v>
      </c>
      <c r="M15" s="7" t="s">
        <v>3313</v>
      </c>
      <c r="N15" s="7" t="s">
        <v>11</v>
      </c>
      <c r="O15" s="17">
        <f>'Q1'!P15</f>
        <v>55.761616889999999</v>
      </c>
      <c r="P15" s="17">
        <f>'Q1'!Q15</f>
        <v>0</v>
      </c>
      <c r="Q15" s="17">
        <f>'Q1'!R15</f>
        <v>0</v>
      </c>
      <c r="R15" s="39">
        <f>SUMIFS('Crosstab Cons'!E:E,'Crosstab Cons'!N:N,'Crosstab Cons'!$N$2,'Crosstab Cons'!V:V,'Q4'!I15)</f>
        <v>3</v>
      </c>
      <c r="S15" s="3">
        <f t="shared" si="4"/>
        <v>167.28485067</v>
      </c>
      <c r="T15" s="3">
        <f t="shared" si="5"/>
        <v>0</v>
      </c>
      <c r="U15" s="3">
        <f t="shared" si="6"/>
        <v>0</v>
      </c>
      <c r="V15" s="2" t="s">
        <v>3292</v>
      </c>
      <c r="W15" s="2" t="s">
        <v>3292</v>
      </c>
      <c r="X15" s="2" t="s">
        <v>3292</v>
      </c>
      <c r="Y15" s="4">
        <f t="shared" si="3"/>
        <v>0.16728485066999998</v>
      </c>
    </row>
    <row r="16" spans="1:25" ht="47.25" x14ac:dyDescent="0.25">
      <c r="A16" s="14">
        <v>45748</v>
      </c>
      <c r="B16" s="14">
        <v>45838</v>
      </c>
      <c r="C16" s="15" t="s">
        <v>3284</v>
      </c>
      <c r="D16" s="16" t="s">
        <v>3284</v>
      </c>
      <c r="E16" s="7" t="s">
        <v>831</v>
      </c>
      <c r="F16" s="7" t="s">
        <v>3301</v>
      </c>
      <c r="G16" s="7" t="s">
        <v>3302</v>
      </c>
      <c r="H16" s="8" t="s">
        <v>3303</v>
      </c>
      <c r="I16" s="8" t="s">
        <v>69</v>
      </c>
      <c r="J16" s="8" t="s">
        <v>3304</v>
      </c>
      <c r="K16" s="8" t="s">
        <v>3289</v>
      </c>
      <c r="L16" s="8" t="s">
        <v>3305</v>
      </c>
      <c r="M16" s="7" t="s">
        <v>3314</v>
      </c>
      <c r="N16" s="7" t="s">
        <v>11</v>
      </c>
      <c r="O16" s="17">
        <f>'Q1'!P16</f>
        <v>23.305414110000001</v>
      </c>
      <c r="P16" s="17">
        <f>'Q1'!Q16</f>
        <v>0</v>
      </c>
      <c r="Q16" s="17">
        <f>'Q1'!R16</f>
        <v>0</v>
      </c>
      <c r="R16" s="39">
        <f>SUMIFS('Crosstab Cons'!E:E,'Crosstab Cons'!N:N,'Crosstab Cons'!$N$2,'Crosstab Cons'!V:V,'Q4'!I16)</f>
        <v>1</v>
      </c>
      <c r="S16" s="3">
        <f t="shared" si="4"/>
        <v>23.305414110000001</v>
      </c>
      <c r="T16" s="3">
        <f t="shared" si="5"/>
        <v>0</v>
      </c>
      <c r="U16" s="3">
        <f t="shared" si="6"/>
        <v>0</v>
      </c>
      <c r="V16" s="2" t="s">
        <v>3292</v>
      </c>
      <c r="W16" s="2" t="s">
        <v>3292</v>
      </c>
      <c r="X16" s="2" t="s">
        <v>3292</v>
      </c>
      <c r="Y16" s="4">
        <f t="shared" si="3"/>
        <v>2.3305414110000002E-2</v>
      </c>
    </row>
    <row r="17" spans="1:25" ht="47.25" x14ac:dyDescent="0.25">
      <c r="A17" s="14">
        <v>45748</v>
      </c>
      <c r="B17" s="14">
        <v>45838</v>
      </c>
      <c r="C17" s="15" t="s">
        <v>3284</v>
      </c>
      <c r="D17" s="16" t="s">
        <v>3284</v>
      </c>
      <c r="E17" s="7" t="s">
        <v>831</v>
      </c>
      <c r="F17" s="7" t="s">
        <v>3301</v>
      </c>
      <c r="G17" s="7" t="s">
        <v>3302</v>
      </c>
      <c r="H17" s="8" t="s">
        <v>3303</v>
      </c>
      <c r="I17" s="8" t="s">
        <v>25</v>
      </c>
      <c r="J17" s="8" t="s">
        <v>3304</v>
      </c>
      <c r="K17" s="8" t="s">
        <v>3289</v>
      </c>
      <c r="L17" s="8" t="s">
        <v>3305</v>
      </c>
      <c r="M17" s="7" t="s">
        <v>3315</v>
      </c>
      <c r="N17" s="7" t="s">
        <v>11</v>
      </c>
      <c r="O17" s="17">
        <f>'Q1'!P17</f>
        <v>58.306250720000001</v>
      </c>
      <c r="P17" s="17">
        <f>'Q1'!Q17</f>
        <v>0</v>
      </c>
      <c r="Q17" s="17">
        <f>'Q1'!R17</f>
        <v>0</v>
      </c>
      <c r="R17" s="39">
        <f>SUMIFS('Crosstab Cons'!E:E,'Crosstab Cons'!N:N,'Crosstab Cons'!$N$2,'Crosstab Cons'!V:V,'Q4'!I17)</f>
        <v>0</v>
      </c>
      <c r="S17" s="3">
        <f t="shared" si="4"/>
        <v>0</v>
      </c>
      <c r="T17" s="3">
        <f t="shared" si="5"/>
        <v>0</v>
      </c>
      <c r="U17" s="3">
        <f t="shared" si="6"/>
        <v>0</v>
      </c>
      <c r="V17" s="2" t="s">
        <v>3292</v>
      </c>
      <c r="W17" s="2" t="s">
        <v>3292</v>
      </c>
      <c r="X17" s="2" t="s">
        <v>3292</v>
      </c>
      <c r="Y17" s="4">
        <f t="shared" si="3"/>
        <v>0</v>
      </c>
    </row>
    <row r="18" spans="1:25" ht="47.25" x14ac:dyDescent="0.25">
      <c r="A18" s="14">
        <v>45748</v>
      </c>
      <c r="B18" s="14">
        <v>45838</v>
      </c>
      <c r="C18" s="15" t="s">
        <v>3284</v>
      </c>
      <c r="D18" s="16" t="s">
        <v>3284</v>
      </c>
      <c r="E18" s="7" t="s">
        <v>831</v>
      </c>
      <c r="F18" s="7" t="s">
        <v>3301</v>
      </c>
      <c r="G18" s="7" t="s">
        <v>3302</v>
      </c>
      <c r="H18" s="8" t="s">
        <v>3303</v>
      </c>
      <c r="I18" s="8" t="s">
        <v>29</v>
      </c>
      <c r="J18" s="8" t="s">
        <v>3304</v>
      </c>
      <c r="K18" s="8" t="s">
        <v>3289</v>
      </c>
      <c r="L18" s="8" t="s">
        <v>3305</v>
      </c>
      <c r="M18" s="7" t="s">
        <v>3316</v>
      </c>
      <c r="N18" s="7" t="s">
        <v>11</v>
      </c>
      <c r="O18" s="17">
        <f>'Q1'!P18</f>
        <v>16.27678951</v>
      </c>
      <c r="P18" s="17">
        <f>'Q1'!Q18</f>
        <v>0</v>
      </c>
      <c r="Q18" s="17">
        <f>'Q1'!R18</f>
        <v>0</v>
      </c>
      <c r="R18" s="39">
        <f>SUMIFS('Crosstab Cons'!E:E,'Crosstab Cons'!N:N,'Crosstab Cons'!$N$2,'Crosstab Cons'!V:V,'Q4'!I18)</f>
        <v>0</v>
      </c>
      <c r="S18" s="3">
        <f t="shared" si="4"/>
        <v>0</v>
      </c>
      <c r="T18" s="3">
        <f t="shared" si="5"/>
        <v>0</v>
      </c>
      <c r="U18" s="3">
        <f t="shared" si="6"/>
        <v>0</v>
      </c>
      <c r="V18" s="2" t="s">
        <v>3292</v>
      </c>
      <c r="W18" s="2" t="s">
        <v>3292</v>
      </c>
      <c r="X18" s="2" t="s">
        <v>3292</v>
      </c>
      <c r="Y18" s="4">
        <f t="shared" si="3"/>
        <v>0</v>
      </c>
    </row>
    <row r="19" spans="1:25" ht="47.25" x14ac:dyDescent="0.25">
      <c r="A19" s="14">
        <v>45748</v>
      </c>
      <c r="B19" s="14">
        <v>45838</v>
      </c>
      <c r="C19" s="15" t="s">
        <v>3284</v>
      </c>
      <c r="D19" s="16" t="s">
        <v>3284</v>
      </c>
      <c r="E19" s="7" t="s">
        <v>831</v>
      </c>
      <c r="F19" s="7" t="s">
        <v>3301</v>
      </c>
      <c r="G19" s="7" t="s">
        <v>3302</v>
      </c>
      <c r="H19" s="8" t="s">
        <v>3303</v>
      </c>
      <c r="I19" s="8" t="s">
        <v>53</v>
      </c>
      <c r="J19" s="8" t="s">
        <v>3304</v>
      </c>
      <c r="K19" s="8" t="s">
        <v>3289</v>
      </c>
      <c r="L19" s="8" t="s">
        <v>3305</v>
      </c>
      <c r="M19" s="7" t="s">
        <v>3317</v>
      </c>
      <c r="N19" s="7" t="s">
        <v>11</v>
      </c>
      <c r="O19" s="17">
        <f>'Q1'!P19</f>
        <v>55.175452630000002</v>
      </c>
      <c r="P19" s="17">
        <f>'Q1'!Q19</f>
        <v>0</v>
      </c>
      <c r="Q19" s="17">
        <f>'Q1'!R19</f>
        <v>0</v>
      </c>
      <c r="R19" s="39">
        <f>SUMIFS('Crosstab Cons'!E:E,'Crosstab Cons'!N:N,'Crosstab Cons'!$N$2,'Crosstab Cons'!V:V,'Q4'!I19)</f>
        <v>0</v>
      </c>
      <c r="S19" s="3">
        <f t="shared" si="4"/>
        <v>0</v>
      </c>
      <c r="T19" s="3">
        <f t="shared" si="5"/>
        <v>0</v>
      </c>
      <c r="U19" s="3">
        <f t="shared" si="6"/>
        <v>0</v>
      </c>
      <c r="V19" s="2" t="s">
        <v>3292</v>
      </c>
      <c r="W19" s="2" t="s">
        <v>3292</v>
      </c>
      <c r="X19" s="2" t="s">
        <v>3292</v>
      </c>
      <c r="Y19" s="4">
        <f t="shared" si="3"/>
        <v>0</v>
      </c>
    </row>
    <row r="20" spans="1:25" ht="47.25" x14ac:dyDescent="0.25">
      <c r="A20" s="14">
        <v>45748</v>
      </c>
      <c r="B20" s="14">
        <v>45838</v>
      </c>
      <c r="C20" s="15" t="s">
        <v>3284</v>
      </c>
      <c r="D20" s="16" t="s">
        <v>3284</v>
      </c>
      <c r="E20" s="7" t="s">
        <v>831</v>
      </c>
      <c r="F20" s="7" t="s">
        <v>3301</v>
      </c>
      <c r="G20" s="7" t="s">
        <v>3302</v>
      </c>
      <c r="H20" s="8" t="s">
        <v>3303</v>
      </c>
      <c r="I20" s="8" t="s">
        <v>37</v>
      </c>
      <c r="J20" s="8" t="s">
        <v>3304</v>
      </c>
      <c r="K20" s="8" t="s">
        <v>3289</v>
      </c>
      <c r="L20" s="8" t="s">
        <v>3305</v>
      </c>
      <c r="M20" s="7" t="s">
        <v>3318</v>
      </c>
      <c r="N20" s="7" t="s">
        <v>11</v>
      </c>
      <c r="O20" s="17">
        <f>'Q1'!P20</f>
        <v>73</v>
      </c>
      <c r="P20" s="17">
        <f>'Q1'!Q20</f>
        <v>0</v>
      </c>
      <c r="Q20" s="17">
        <f>'Q1'!R20</f>
        <v>0</v>
      </c>
      <c r="R20" s="39">
        <f>SUMIFS('Crosstab Cons'!E:E,'Crosstab Cons'!N:N,'Crosstab Cons'!$N$2,'Crosstab Cons'!V:V,'Q4'!I20)</f>
        <v>16</v>
      </c>
      <c r="S20" s="3">
        <f t="shared" si="4"/>
        <v>1168</v>
      </c>
      <c r="T20" s="3">
        <f t="shared" si="5"/>
        <v>0</v>
      </c>
      <c r="U20" s="3">
        <f t="shared" si="6"/>
        <v>0</v>
      </c>
      <c r="V20" s="2" t="s">
        <v>3292</v>
      </c>
      <c r="W20" s="2" t="s">
        <v>3292</v>
      </c>
      <c r="X20" s="2" t="s">
        <v>3292</v>
      </c>
      <c r="Y20" s="4">
        <f t="shared" si="3"/>
        <v>1.1679999999999999</v>
      </c>
    </row>
    <row r="21" spans="1:25" ht="47.25" x14ac:dyDescent="0.25">
      <c r="A21" s="14">
        <v>45748</v>
      </c>
      <c r="B21" s="14">
        <v>45838</v>
      </c>
      <c r="C21" s="15" t="s">
        <v>3284</v>
      </c>
      <c r="D21" s="16" t="s">
        <v>3284</v>
      </c>
      <c r="E21" s="7" t="s">
        <v>831</v>
      </c>
      <c r="F21" s="7" t="s">
        <v>3301</v>
      </c>
      <c r="G21" s="7" t="s">
        <v>3302</v>
      </c>
      <c r="H21" s="8" t="s">
        <v>3303</v>
      </c>
      <c r="I21" s="8" t="s">
        <v>73</v>
      </c>
      <c r="J21" s="8" t="s">
        <v>3304</v>
      </c>
      <c r="K21" s="8" t="s">
        <v>3289</v>
      </c>
      <c r="L21" s="8" t="s">
        <v>3305</v>
      </c>
      <c r="M21" s="7" t="s">
        <v>3319</v>
      </c>
      <c r="N21" s="7" t="s">
        <v>11</v>
      </c>
      <c r="O21" s="17">
        <f>'Q1'!P21</f>
        <v>7.9408291599999998</v>
      </c>
      <c r="P21" s="17">
        <f>'Q1'!Q21</f>
        <v>0</v>
      </c>
      <c r="Q21" s="17">
        <f>'Q1'!R21</f>
        <v>0</v>
      </c>
      <c r="R21" s="39">
        <f>SUMIFS('Crosstab Cons'!E:E,'Crosstab Cons'!N:N,'Crosstab Cons'!$N$2,'Crosstab Cons'!V:V,'Q4'!I21)</f>
        <v>20</v>
      </c>
      <c r="S21" s="3">
        <f t="shared" si="4"/>
        <v>158.8165832</v>
      </c>
      <c r="T21" s="3">
        <f t="shared" si="5"/>
        <v>0</v>
      </c>
      <c r="U21" s="3">
        <f t="shared" si="6"/>
        <v>0</v>
      </c>
      <c r="V21" s="2" t="s">
        <v>3292</v>
      </c>
      <c r="W21" s="2" t="s">
        <v>3292</v>
      </c>
      <c r="X21" s="2" t="s">
        <v>3292</v>
      </c>
      <c r="Y21" s="4">
        <f t="shared" si="3"/>
        <v>0.1588165832</v>
      </c>
    </row>
    <row r="22" spans="1:25" ht="47.25" x14ac:dyDescent="0.25">
      <c r="A22" s="14">
        <v>45748</v>
      </c>
      <c r="B22" s="14">
        <v>45838</v>
      </c>
      <c r="C22" s="15" t="s">
        <v>3284</v>
      </c>
      <c r="D22" s="16" t="s">
        <v>3284</v>
      </c>
      <c r="E22" s="7" t="s">
        <v>831</v>
      </c>
      <c r="F22" s="7" t="s">
        <v>3301</v>
      </c>
      <c r="G22" s="7" t="s">
        <v>3302</v>
      </c>
      <c r="H22" s="8" t="s">
        <v>3303</v>
      </c>
      <c r="I22" s="8" t="s">
        <v>75</v>
      </c>
      <c r="J22" s="8" t="s">
        <v>3304</v>
      </c>
      <c r="K22" s="8" t="s">
        <v>3289</v>
      </c>
      <c r="L22" s="8" t="s">
        <v>3305</v>
      </c>
      <c r="M22" s="7" t="s">
        <v>3320</v>
      </c>
      <c r="N22" s="7" t="s">
        <v>11</v>
      </c>
      <c r="O22" s="17">
        <f>'Q1'!P22</f>
        <v>43.879308000000002</v>
      </c>
      <c r="P22" s="17">
        <f>'Q1'!Q22</f>
        <v>0</v>
      </c>
      <c r="Q22" s="17">
        <f>'Q1'!R22</f>
        <v>0</v>
      </c>
      <c r="R22" s="39">
        <f>SUMIFS('Crosstab Cons'!E:E,'Crosstab Cons'!N:N,'Crosstab Cons'!$N$2,'Crosstab Cons'!V:V,'Q4'!I22)</f>
        <v>0</v>
      </c>
      <c r="S22" s="3">
        <f t="shared" si="4"/>
        <v>0</v>
      </c>
      <c r="T22" s="3">
        <f t="shared" si="5"/>
        <v>0</v>
      </c>
      <c r="U22" s="3">
        <f t="shared" si="6"/>
        <v>0</v>
      </c>
      <c r="V22" s="2" t="s">
        <v>3292</v>
      </c>
      <c r="W22" s="2" t="s">
        <v>3292</v>
      </c>
      <c r="X22" s="2" t="s">
        <v>3292</v>
      </c>
      <c r="Y22" s="4">
        <f t="shared" si="3"/>
        <v>0</v>
      </c>
    </row>
    <row r="23" spans="1:25" ht="47.25" x14ac:dyDescent="0.25">
      <c r="A23" s="14">
        <v>45748</v>
      </c>
      <c r="B23" s="14">
        <v>45838</v>
      </c>
      <c r="C23" s="15" t="s">
        <v>3284</v>
      </c>
      <c r="D23" s="16" t="s">
        <v>3284</v>
      </c>
      <c r="E23" s="7" t="s">
        <v>831</v>
      </c>
      <c r="F23" s="7" t="s">
        <v>3301</v>
      </c>
      <c r="G23" s="7" t="s">
        <v>3302</v>
      </c>
      <c r="H23" s="8" t="s">
        <v>3303</v>
      </c>
      <c r="I23" s="8" t="s">
        <v>81</v>
      </c>
      <c r="J23" s="8" t="s">
        <v>3304</v>
      </c>
      <c r="K23" s="8" t="s">
        <v>3289</v>
      </c>
      <c r="L23" s="8" t="s">
        <v>3305</v>
      </c>
      <c r="M23" s="7" t="s">
        <v>3321</v>
      </c>
      <c r="N23" s="7" t="s">
        <v>11</v>
      </c>
      <c r="O23" s="17">
        <f>'Q1'!P23</f>
        <v>14.23988937</v>
      </c>
      <c r="P23" s="17">
        <f>'Q1'!Q23</f>
        <v>0</v>
      </c>
      <c r="Q23" s="17">
        <f>'Q1'!R23</f>
        <v>0</v>
      </c>
      <c r="R23" s="39">
        <f>SUMIFS('Crosstab Cons'!E:E,'Crosstab Cons'!N:N,'Crosstab Cons'!$N$2,'Crosstab Cons'!V:V,'Q4'!I23)</f>
        <v>0</v>
      </c>
      <c r="S23" s="3">
        <f t="shared" si="4"/>
        <v>0</v>
      </c>
      <c r="T23" s="3">
        <f t="shared" si="5"/>
        <v>0</v>
      </c>
      <c r="U23" s="3">
        <f t="shared" si="6"/>
        <v>0</v>
      </c>
      <c r="V23" s="2" t="s">
        <v>3292</v>
      </c>
      <c r="W23" s="2" t="s">
        <v>3292</v>
      </c>
      <c r="X23" s="2" t="s">
        <v>3292</v>
      </c>
      <c r="Y23" s="4">
        <f t="shared" si="3"/>
        <v>0</v>
      </c>
    </row>
    <row r="24" spans="1:25" ht="47.25" x14ac:dyDescent="0.25">
      <c r="A24" s="14">
        <v>45748</v>
      </c>
      <c r="B24" s="14">
        <v>45838</v>
      </c>
      <c r="C24" s="15" t="s">
        <v>3284</v>
      </c>
      <c r="D24" s="16" t="s">
        <v>3284</v>
      </c>
      <c r="E24" s="7" t="s">
        <v>831</v>
      </c>
      <c r="F24" s="7" t="s">
        <v>3301</v>
      </c>
      <c r="G24" s="7" t="s">
        <v>3322</v>
      </c>
      <c r="H24" s="8" t="s">
        <v>3303</v>
      </c>
      <c r="I24" s="8" t="s">
        <v>67</v>
      </c>
      <c r="J24" s="8" t="s">
        <v>3304</v>
      </c>
      <c r="K24" s="8" t="s">
        <v>3289</v>
      </c>
      <c r="L24" s="8" t="s">
        <v>3305</v>
      </c>
      <c r="M24" s="7" t="s">
        <v>3323</v>
      </c>
      <c r="N24" s="7" t="s">
        <v>11</v>
      </c>
      <c r="O24" s="17">
        <f>'Q1'!P24</f>
        <v>30.9</v>
      </c>
      <c r="P24" s="17">
        <f>'Q1'!Q24</f>
        <v>0</v>
      </c>
      <c r="Q24" s="17">
        <f>'Q1'!R24</f>
        <v>0</v>
      </c>
      <c r="R24" s="39">
        <f>SUMIFS('Crosstab Cons'!E:E,'Crosstab Cons'!N:N,'Crosstab Cons'!$N$2,'Crosstab Cons'!V:V,'Q4'!I24)</f>
        <v>0</v>
      </c>
      <c r="S24" s="3">
        <f t="shared" si="4"/>
        <v>0</v>
      </c>
      <c r="T24" s="3">
        <f t="shared" si="5"/>
        <v>0</v>
      </c>
      <c r="U24" s="3">
        <f t="shared" si="6"/>
        <v>0</v>
      </c>
      <c r="V24" s="2" t="s">
        <v>3292</v>
      </c>
      <c r="W24" s="2" t="s">
        <v>3292</v>
      </c>
      <c r="X24" s="2" t="s">
        <v>3292</v>
      </c>
      <c r="Y24" s="4">
        <f t="shared" si="3"/>
        <v>0</v>
      </c>
    </row>
    <row r="25" spans="1:25" ht="47.25" x14ac:dyDescent="0.25">
      <c r="A25" s="14">
        <v>45748</v>
      </c>
      <c r="B25" s="14">
        <v>45838</v>
      </c>
      <c r="C25" s="15" t="s">
        <v>3284</v>
      </c>
      <c r="D25" s="16" t="s">
        <v>3284</v>
      </c>
      <c r="E25" s="7" t="s">
        <v>831</v>
      </c>
      <c r="F25" s="7" t="s">
        <v>3301</v>
      </c>
      <c r="G25" s="7" t="s">
        <v>3322</v>
      </c>
      <c r="H25" s="8" t="s">
        <v>3303</v>
      </c>
      <c r="I25" s="8" t="s">
        <v>33</v>
      </c>
      <c r="J25" s="8" t="s">
        <v>3304</v>
      </c>
      <c r="K25" s="8" t="s">
        <v>3289</v>
      </c>
      <c r="L25" s="8" t="s">
        <v>3305</v>
      </c>
      <c r="M25" s="7" t="s">
        <v>3324</v>
      </c>
      <c r="N25" s="7" t="s">
        <v>11</v>
      </c>
      <c r="O25" s="17">
        <f>'Q1'!P25</f>
        <v>54.8</v>
      </c>
      <c r="P25" s="17">
        <f>'Q1'!Q25</f>
        <v>0</v>
      </c>
      <c r="Q25" s="17">
        <f>'Q1'!R25</f>
        <v>0</v>
      </c>
      <c r="R25" s="39">
        <f>SUMIFS('Crosstab Cons'!E:E,'Crosstab Cons'!N:N,'Crosstab Cons'!$N$2,'Crosstab Cons'!V:V,'Q4'!I25)</f>
        <v>20</v>
      </c>
      <c r="S25" s="3">
        <f t="shared" si="4"/>
        <v>1096</v>
      </c>
      <c r="T25" s="3">
        <f t="shared" si="5"/>
        <v>0</v>
      </c>
      <c r="U25" s="3">
        <f t="shared" si="6"/>
        <v>0</v>
      </c>
      <c r="V25" s="2" t="s">
        <v>3292</v>
      </c>
      <c r="W25" s="2" t="s">
        <v>3292</v>
      </c>
      <c r="X25" s="2" t="s">
        <v>3292</v>
      </c>
      <c r="Y25" s="4">
        <f t="shared" si="3"/>
        <v>1.0960000000000001</v>
      </c>
    </row>
    <row r="26" spans="1:25" ht="47.25" x14ac:dyDescent="0.25">
      <c r="A26" s="14">
        <v>45748</v>
      </c>
      <c r="B26" s="14">
        <v>45838</v>
      </c>
      <c r="C26" s="15" t="s">
        <v>3284</v>
      </c>
      <c r="D26" s="16" t="s">
        <v>3284</v>
      </c>
      <c r="E26" s="7" t="s">
        <v>831</v>
      </c>
      <c r="F26" s="7" t="s">
        <v>3301</v>
      </c>
      <c r="G26" s="7" t="s">
        <v>3322</v>
      </c>
      <c r="H26" s="8" t="s">
        <v>3303</v>
      </c>
      <c r="I26" s="8" t="s">
        <v>65</v>
      </c>
      <c r="J26" s="8" t="s">
        <v>3304</v>
      </c>
      <c r="K26" s="8" t="s">
        <v>3289</v>
      </c>
      <c r="L26" s="8" t="s">
        <v>3305</v>
      </c>
      <c r="M26" s="7" t="s">
        <v>3325</v>
      </c>
      <c r="N26" s="7" t="s">
        <v>11</v>
      </c>
      <c r="O26" s="17">
        <f>'Q1'!P26</f>
        <v>12.77550297</v>
      </c>
      <c r="P26" s="17">
        <f>'Q1'!Q26</f>
        <v>0</v>
      </c>
      <c r="Q26" s="17">
        <f>'Q1'!R26</f>
        <v>0</v>
      </c>
      <c r="R26" s="39">
        <f>SUMIFS('Crosstab Cons'!E:E,'Crosstab Cons'!N:N,'Crosstab Cons'!$N$2,'Crosstab Cons'!V:V,'Q4'!I26)</f>
        <v>0</v>
      </c>
      <c r="S26" s="3">
        <f t="shared" si="4"/>
        <v>0</v>
      </c>
      <c r="T26" s="3">
        <f t="shared" si="5"/>
        <v>0</v>
      </c>
      <c r="U26" s="3">
        <f t="shared" si="6"/>
        <v>0</v>
      </c>
      <c r="V26" s="2" t="s">
        <v>3292</v>
      </c>
      <c r="W26" s="2" t="s">
        <v>3292</v>
      </c>
      <c r="X26" s="2" t="s">
        <v>3292</v>
      </c>
      <c r="Y26" s="4">
        <f t="shared" si="3"/>
        <v>0</v>
      </c>
    </row>
    <row r="27" spans="1:25" ht="47.25" x14ac:dyDescent="0.25">
      <c r="A27" s="14">
        <v>45748</v>
      </c>
      <c r="B27" s="14">
        <v>45838</v>
      </c>
      <c r="C27" s="15" t="s">
        <v>3284</v>
      </c>
      <c r="D27" s="16" t="s">
        <v>3284</v>
      </c>
      <c r="E27" s="7" t="s">
        <v>831</v>
      </c>
      <c r="F27" s="7" t="s">
        <v>3301</v>
      </c>
      <c r="G27" s="7" t="s">
        <v>3322</v>
      </c>
      <c r="H27" s="8" t="s">
        <v>3303</v>
      </c>
      <c r="I27" s="8" t="s">
        <v>47</v>
      </c>
      <c r="J27" s="8" t="s">
        <v>3304</v>
      </c>
      <c r="K27" s="8" t="s">
        <v>3289</v>
      </c>
      <c r="L27" s="8" t="s">
        <v>3305</v>
      </c>
      <c r="M27" s="7" t="s">
        <v>3326</v>
      </c>
      <c r="N27" s="7" t="s">
        <v>11</v>
      </c>
      <c r="O27" s="17">
        <f>'Q1'!P27</f>
        <v>15.33321042</v>
      </c>
      <c r="P27" s="17">
        <f>'Q1'!Q27</f>
        <v>0</v>
      </c>
      <c r="Q27" s="17">
        <f>'Q1'!R27</f>
        <v>0</v>
      </c>
      <c r="R27" s="39">
        <f>SUMIFS('Crosstab Cons'!E:E,'Crosstab Cons'!N:N,'Crosstab Cons'!$N$2,'Crosstab Cons'!V:V,'Q4'!I27)</f>
        <v>0</v>
      </c>
      <c r="S27" s="3">
        <f t="shared" si="4"/>
        <v>0</v>
      </c>
      <c r="T27" s="3">
        <f t="shared" si="5"/>
        <v>0</v>
      </c>
      <c r="U27" s="3">
        <f t="shared" si="6"/>
        <v>0</v>
      </c>
      <c r="V27" s="2" t="s">
        <v>3292</v>
      </c>
      <c r="W27" s="2" t="s">
        <v>3292</v>
      </c>
      <c r="X27" s="2" t="s">
        <v>3292</v>
      </c>
      <c r="Y27" s="4">
        <f t="shared" si="3"/>
        <v>0</v>
      </c>
    </row>
    <row r="28" spans="1:25" ht="47.25" x14ac:dyDescent="0.25">
      <c r="A28" s="14">
        <v>45748</v>
      </c>
      <c r="B28" s="14">
        <v>45838</v>
      </c>
      <c r="C28" s="15" t="s">
        <v>3284</v>
      </c>
      <c r="D28" s="16" t="s">
        <v>3284</v>
      </c>
      <c r="E28" s="7" t="s">
        <v>796</v>
      </c>
      <c r="F28" s="7" t="s">
        <v>3301</v>
      </c>
      <c r="G28" s="7" t="s">
        <v>3327</v>
      </c>
      <c r="H28" s="8" t="s">
        <v>3328</v>
      </c>
      <c r="I28" s="8" t="s">
        <v>90</v>
      </c>
      <c r="J28" s="8" t="s">
        <v>3304</v>
      </c>
      <c r="K28" s="8" t="s">
        <v>3329</v>
      </c>
      <c r="L28" s="8" t="s">
        <v>3330</v>
      </c>
      <c r="M28" s="7" t="s">
        <v>3331</v>
      </c>
      <c r="N28" s="7" t="s">
        <v>91</v>
      </c>
      <c r="O28" s="17">
        <f>'Q1'!P28</f>
        <v>0.193417546</v>
      </c>
      <c r="P28" s="17">
        <f>'Q1'!Q28</f>
        <v>2.2274699999999999E-5</v>
      </c>
      <c r="Q28" s="17">
        <f>'Q1'!R28</f>
        <v>8.4325540000000003E-4</v>
      </c>
      <c r="R28" s="39">
        <f>SUMIFS('Crosstab Cons'!E:E,'Crosstab Cons'!N:N,'Crosstab Cons'!$N$2,'Crosstab Cons'!V:V,'Q4'!I28)</f>
        <v>850</v>
      </c>
      <c r="S28" s="3">
        <f t="shared" si="4"/>
        <v>164.40491409999998</v>
      </c>
      <c r="T28" s="3">
        <f t="shared" si="5"/>
        <v>1.8933494999999998E-2</v>
      </c>
      <c r="U28" s="3">
        <f t="shared" si="6"/>
        <v>0.71676709000000005</v>
      </c>
      <c r="V28" s="2" t="s">
        <v>3292</v>
      </c>
      <c r="W28" s="2" t="s">
        <v>3292</v>
      </c>
      <c r="X28" s="2" t="s">
        <v>3292</v>
      </c>
      <c r="Y28" s="4">
        <f t="shared" si="3"/>
        <v>0.16514061468499996</v>
      </c>
    </row>
    <row r="29" spans="1:25" ht="47.25" x14ac:dyDescent="0.25">
      <c r="A29" s="14">
        <v>45748</v>
      </c>
      <c r="B29" s="14">
        <v>45838</v>
      </c>
      <c r="C29" s="15" t="s">
        <v>3284</v>
      </c>
      <c r="D29" s="16" t="s">
        <v>3284</v>
      </c>
      <c r="E29" s="7" t="s">
        <v>796</v>
      </c>
      <c r="F29" s="7" t="s">
        <v>3301</v>
      </c>
      <c r="G29" s="7" t="s">
        <v>3322</v>
      </c>
      <c r="H29" s="8" t="s">
        <v>3303</v>
      </c>
      <c r="I29" s="8" t="s">
        <v>93</v>
      </c>
      <c r="J29" s="8" t="s">
        <v>3304</v>
      </c>
      <c r="K29" s="8" t="s">
        <v>3289</v>
      </c>
      <c r="L29" s="8" t="s">
        <v>3332</v>
      </c>
      <c r="M29" s="7" t="s">
        <v>3333</v>
      </c>
      <c r="N29" s="7" t="s">
        <v>91</v>
      </c>
      <c r="O29" s="17">
        <f>'Q1'!P29</f>
        <v>0.17585382560000001</v>
      </c>
      <c r="P29" s="17">
        <f>'Q1'!Q29</f>
        <v>2.0251999999999999E-5</v>
      </c>
      <c r="Q29" s="17">
        <f>'Q1'!R29</f>
        <v>7.6668169999999998E-4</v>
      </c>
      <c r="R29" s="39">
        <f>SUMIFS('Crosstab Cons'!E:E,'Crosstab Cons'!N:N,'Crosstab Cons'!$N$2,'Crosstab Cons'!V:V,'Q4'!I29)</f>
        <v>224995.9472599999</v>
      </c>
      <c r="S29" s="3">
        <f t="shared" si="4"/>
        <v>39566.398070166826</v>
      </c>
      <c r="T29" s="3">
        <f t="shared" si="5"/>
        <v>4.5566179239095179</v>
      </c>
      <c r="U29" s="3">
        <f t="shared" si="6"/>
        <v>172.50027533840705</v>
      </c>
      <c r="V29" s="2" t="s">
        <v>3292</v>
      </c>
      <c r="W29" s="2" t="s">
        <v>3292</v>
      </c>
      <c r="X29" s="2" t="s">
        <v>3292</v>
      </c>
      <c r="Y29" s="4">
        <f t="shared" si="3"/>
        <v>39.743454963429144</v>
      </c>
    </row>
    <row r="30" spans="1:25" ht="47.25" x14ac:dyDescent="0.25">
      <c r="A30" s="14">
        <v>45748</v>
      </c>
      <c r="B30" s="14">
        <v>45838</v>
      </c>
      <c r="C30" s="15" t="s">
        <v>3284</v>
      </c>
      <c r="D30" s="16" t="s">
        <v>3284</v>
      </c>
      <c r="E30" s="7" t="s">
        <v>796</v>
      </c>
      <c r="F30" s="7" t="s">
        <v>3301</v>
      </c>
      <c r="G30" s="7" t="s">
        <v>3322</v>
      </c>
      <c r="H30" s="8" t="s">
        <v>3303</v>
      </c>
      <c r="I30" s="8" t="s">
        <v>95</v>
      </c>
      <c r="J30" s="8" t="s">
        <v>3304</v>
      </c>
      <c r="K30" s="8" t="s">
        <v>3289</v>
      </c>
      <c r="L30" s="8" t="s">
        <v>3332</v>
      </c>
      <c r="M30" s="7" t="s">
        <v>3334</v>
      </c>
      <c r="N30" s="7" t="s">
        <v>91</v>
      </c>
      <c r="O30" s="17">
        <f>'Q1'!P30</f>
        <v>0.2022103623</v>
      </c>
      <c r="P30" s="17">
        <f>'Q1'!Q30</f>
        <v>2.32873E-5</v>
      </c>
      <c r="Q30" s="17">
        <f>'Q1'!R30</f>
        <v>8.8159000000000002E-4</v>
      </c>
      <c r="R30" s="39">
        <f>SUMIFS('Crosstab Cons'!E:E,'Crosstab Cons'!N:N,'Crosstab Cons'!$N$2,'Crosstab Cons'!V:V,'Q4'!I30)</f>
        <v>101753.99309</v>
      </c>
      <c r="S30" s="3">
        <f t="shared" si="4"/>
        <v>20575.711808200598</v>
      </c>
      <c r="T30" s="3">
        <f t="shared" si="5"/>
        <v>2.3695757632847569</v>
      </c>
      <c r="U30" s="3">
        <f t="shared" si="6"/>
        <v>89.705302768213102</v>
      </c>
      <c r="V30" s="2" t="s">
        <v>3292</v>
      </c>
      <c r="W30" s="2" t="s">
        <v>3292</v>
      </c>
      <c r="X30" s="2" t="s">
        <v>3292</v>
      </c>
      <c r="Y30" s="4">
        <f t="shared" si="3"/>
        <v>20.667786686732097</v>
      </c>
    </row>
    <row r="31" spans="1:25" ht="47.25" x14ac:dyDescent="0.25">
      <c r="A31" s="14">
        <v>45748</v>
      </c>
      <c r="B31" s="14">
        <v>45838</v>
      </c>
      <c r="C31" s="15" t="s">
        <v>3284</v>
      </c>
      <c r="D31" s="16" t="s">
        <v>3284</v>
      </c>
      <c r="E31" s="7" t="s">
        <v>796</v>
      </c>
      <c r="F31" s="7" t="s">
        <v>3301</v>
      </c>
      <c r="G31" s="7" t="s">
        <v>3322</v>
      </c>
      <c r="H31" s="8" t="s">
        <v>3303</v>
      </c>
      <c r="I31" s="8" t="s">
        <v>97</v>
      </c>
      <c r="J31" s="8" t="s">
        <v>3304</v>
      </c>
      <c r="K31" s="8" t="s">
        <v>3289</v>
      </c>
      <c r="L31" s="8" t="s">
        <v>3332</v>
      </c>
      <c r="M31" s="7" t="s">
        <v>3335</v>
      </c>
      <c r="N31" s="7" t="s">
        <v>91</v>
      </c>
      <c r="O31" s="17">
        <f>'Q1'!P31</f>
        <v>0.57891230770000002</v>
      </c>
      <c r="P31" s="17">
        <f>'Q1'!Q31</f>
        <v>2.8841628999999999E-3</v>
      </c>
      <c r="Q31" s="17">
        <f>'Q1'!R31</f>
        <v>9.0416290000000007E-3</v>
      </c>
      <c r="R31" s="39">
        <f>SUMIFS('Crosstab Cons'!E:E,'Crosstab Cons'!N:N,'Crosstab Cons'!$N$2,'Crosstab Cons'!V:V,'Q4'!I31)</f>
        <v>0</v>
      </c>
      <c r="S31" s="3">
        <f t="shared" si="4"/>
        <v>0</v>
      </c>
      <c r="T31" s="3">
        <f t="shared" si="5"/>
        <v>0</v>
      </c>
      <c r="U31" s="3">
        <f t="shared" si="6"/>
        <v>0</v>
      </c>
      <c r="V31" s="2" t="s">
        <v>3292</v>
      </c>
      <c r="W31" s="2" t="s">
        <v>3292</v>
      </c>
      <c r="X31" s="2" t="s">
        <v>3292</v>
      </c>
      <c r="Y31" s="4">
        <f t="shared" si="3"/>
        <v>0</v>
      </c>
    </row>
    <row r="32" spans="1:25" ht="47.25" x14ac:dyDescent="0.25">
      <c r="A32" s="14">
        <v>45748</v>
      </c>
      <c r="B32" s="14">
        <v>45838</v>
      </c>
      <c r="C32" s="15" t="s">
        <v>3284</v>
      </c>
      <c r="D32" s="16" t="s">
        <v>3284</v>
      </c>
      <c r="E32" s="7" t="s">
        <v>796</v>
      </c>
      <c r="F32" s="7" t="s">
        <v>3301</v>
      </c>
      <c r="G32" s="7" t="s">
        <v>3322</v>
      </c>
      <c r="H32" s="8" t="s">
        <v>3303</v>
      </c>
      <c r="I32" s="8" t="s">
        <v>103</v>
      </c>
      <c r="J32" s="8" t="s">
        <v>3304</v>
      </c>
      <c r="K32" s="8" t="s">
        <v>3289</v>
      </c>
      <c r="L32" s="8" t="s">
        <v>3332</v>
      </c>
      <c r="M32" s="7" t="s">
        <v>3336</v>
      </c>
      <c r="N32" s="7" t="s">
        <v>91</v>
      </c>
      <c r="O32" s="17">
        <f>'Q1'!P32</f>
        <v>0.42668</v>
      </c>
      <c r="P32" s="17">
        <f>'Q1'!Q32</f>
        <v>2.2399999999999999E-5</v>
      </c>
      <c r="Q32" s="17">
        <f>'Q1'!R32</f>
        <v>1.8852349E-3</v>
      </c>
      <c r="R32" s="39">
        <f>SUMIFS('Crosstab Cons'!E:E,'Crosstab Cons'!N:N,'Crosstab Cons'!$N$2,'Crosstab Cons'!V:V,'Q4'!I32)</f>
        <v>0</v>
      </c>
      <c r="S32" s="3">
        <f t="shared" si="4"/>
        <v>0</v>
      </c>
      <c r="T32" s="3">
        <f t="shared" si="5"/>
        <v>0</v>
      </c>
      <c r="U32" s="3">
        <f t="shared" si="6"/>
        <v>0</v>
      </c>
      <c r="V32" s="2" t="s">
        <v>3292</v>
      </c>
      <c r="W32" s="2" t="s">
        <v>3292</v>
      </c>
      <c r="X32" s="2" t="s">
        <v>3292</v>
      </c>
      <c r="Y32" s="4">
        <f t="shared" si="3"/>
        <v>0</v>
      </c>
    </row>
    <row r="33" spans="1:25" ht="47.25" x14ac:dyDescent="0.25">
      <c r="A33" s="14">
        <v>45748</v>
      </c>
      <c r="B33" s="14">
        <v>45838</v>
      </c>
      <c r="C33" s="15" t="s">
        <v>3284</v>
      </c>
      <c r="D33" s="16" t="s">
        <v>3284</v>
      </c>
      <c r="E33" s="7" t="s">
        <v>796</v>
      </c>
      <c r="F33" s="7" t="s">
        <v>3301</v>
      </c>
      <c r="G33" s="7" t="s">
        <v>3322</v>
      </c>
      <c r="H33" s="8" t="s">
        <v>3303</v>
      </c>
      <c r="I33" s="8" t="s">
        <v>105</v>
      </c>
      <c r="J33" s="8" t="s">
        <v>3304</v>
      </c>
      <c r="K33" s="8" t="s">
        <v>3289</v>
      </c>
      <c r="L33" s="8" t="s">
        <v>3332</v>
      </c>
      <c r="M33" s="7" t="s">
        <v>3337</v>
      </c>
      <c r="N33" s="7" t="s">
        <v>91</v>
      </c>
      <c r="O33" s="17">
        <f>'Q1'!P33</f>
        <v>0.14713000000000001</v>
      </c>
      <c r="P33" s="17">
        <f>'Q1'!Q33</f>
        <v>1.1199999999999999E-5</v>
      </c>
      <c r="Q33" s="17">
        <f>'Q1'!R33</f>
        <v>6.4916110000000002E-4</v>
      </c>
      <c r="R33" s="39">
        <f>SUMIFS('Crosstab Cons'!E:E,'Crosstab Cons'!N:N,'Crosstab Cons'!$N$2,'Crosstab Cons'!V:V,'Q4'!I33)</f>
        <v>137901.46867999987</v>
      </c>
      <c r="S33" s="3">
        <f t="shared" si="4"/>
        <v>20289.443086888383</v>
      </c>
      <c r="T33" s="3">
        <f t="shared" si="5"/>
        <v>1.5444964492159985</v>
      </c>
      <c r="U33" s="3">
        <f t="shared" si="6"/>
        <v>89.520269099924263</v>
      </c>
      <c r="V33" s="2" t="s">
        <v>3292</v>
      </c>
      <c r="W33" s="2" t="s">
        <v>3292</v>
      </c>
      <c r="X33" s="2" t="s">
        <v>3292</v>
      </c>
      <c r="Y33" s="4">
        <f t="shared" si="3"/>
        <v>20.380507852437525</v>
      </c>
    </row>
    <row r="34" spans="1:25" ht="47.25" x14ac:dyDescent="0.25">
      <c r="A34" s="14">
        <v>45748</v>
      </c>
      <c r="B34" s="14">
        <v>45838</v>
      </c>
      <c r="C34" s="15" t="s">
        <v>3284</v>
      </c>
      <c r="D34" s="16" t="s">
        <v>3284</v>
      </c>
      <c r="E34" s="7" t="s">
        <v>796</v>
      </c>
      <c r="F34" s="7" t="s">
        <v>3301</v>
      </c>
      <c r="G34" s="7" t="s">
        <v>3322</v>
      </c>
      <c r="H34" s="8" t="s">
        <v>3303</v>
      </c>
      <c r="I34" s="8" t="s">
        <v>109</v>
      </c>
      <c r="J34" s="8" t="s">
        <v>3304</v>
      </c>
      <c r="K34" s="8" t="s">
        <v>3289</v>
      </c>
      <c r="L34" s="8" t="s">
        <v>3332</v>
      </c>
      <c r="M34" s="7" t="s">
        <v>3338</v>
      </c>
      <c r="N34" s="7" t="s">
        <v>91</v>
      </c>
      <c r="O34" s="17">
        <f>'Q1'!P34</f>
        <v>0.23541000000000001</v>
      </c>
      <c r="P34" s="17">
        <f>'Q1'!Q34</f>
        <v>1.1199999999999999E-5</v>
      </c>
      <c r="Q34" s="17">
        <f>'Q1'!R34</f>
        <v>1.0404361999999999E-3</v>
      </c>
      <c r="R34" s="39">
        <f>SUMIFS('Crosstab Cons'!E:E,'Crosstab Cons'!N:N,'Crosstab Cons'!$N$2,'Crosstab Cons'!V:V,'Q4'!I34)</f>
        <v>105891.61652000001</v>
      </c>
      <c r="S34" s="3">
        <f t="shared" si="4"/>
        <v>24927.945444973204</v>
      </c>
      <c r="T34" s="3">
        <f t="shared" si="5"/>
        <v>1.1859861050240001</v>
      </c>
      <c r="U34" s="3">
        <f t="shared" si="6"/>
        <v>110.17347110392602</v>
      </c>
      <c r="V34" s="2" t="s">
        <v>3292</v>
      </c>
      <c r="W34" s="2" t="s">
        <v>3292</v>
      </c>
      <c r="X34" s="2" t="s">
        <v>3292</v>
      </c>
      <c r="Y34" s="4">
        <f t="shared" si="3"/>
        <v>25.039304902182153</v>
      </c>
    </row>
    <row r="35" spans="1:25" ht="47.25" x14ac:dyDescent="0.25">
      <c r="A35" s="14">
        <v>45748</v>
      </c>
      <c r="B35" s="14">
        <v>45838</v>
      </c>
      <c r="C35" s="15" t="s">
        <v>3284</v>
      </c>
      <c r="D35" s="16" t="s">
        <v>3284</v>
      </c>
      <c r="E35" s="7" t="s">
        <v>796</v>
      </c>
      <c r="F35" s="7" t="s">
        <v>3301</v>
      </c>
      <c r="G35" s="7" t="s">
        <v>3322</v>
      </c>
      <c r="H35" s="8" t="s">
        <v>3303</v>
      </c>
      <c r="I35" s="8" t="s">
        <v>113</v>
      </c>
      <c r="J35" s="8" t="s">
        <v>3304</v>
      </c>
      <c r="K35" s="8" t="s">
        <v>3289</v>
      </c>
      <c r="L35" s="8" t="s">
        <v>3332</v>
      </c>
      <c r="M35" s="7" t="s">
        <v>3339</v>
      </c>
      <c r="N35" s="7" t="s">
        <v>91</v>
      </c>
      <c r="O35" s="17">
        <f>'Q1'!P35</f>
        <v>0.22539000000000001</v>
      </c>
      <c r="P35" s="17">
        <f>'Q1'!Q35</f>
        <v>1.1199999999999999E-5</v>
      </c>
      <c r="Q35" s="17">
        <f>'Q1'!R35</f>
        <v>9.9597319999999989E-4</v>
      </c>
      <c r="R35" s="39">
        <f>SUMIFS('Crosstab Cons'!E:E,'Crosstab Cons'!N:N,'Crosstab Cons'!$N$2,'Crosstab Cons'!V:V,'Q4'!I35)</f>
        <v>0</v>
      </c>
      <c r="S35" s="3">
        <f t="shared" si="4"/>
        <v>0</v>
      </c>
      <c r="T35" s="3">
        <f t="shared" si="5"/>
        <v>0</v>
      </c>
      <c r="U35" s="3">
        <f t="shared" si="6"/>
        <v>0</v>
      </c>
      <c r="V35" s="2" t="s">
        <v>3292</v>
      </c>
      <c r="W35" s="2" t="s">
        <v>3292</v>
      </c>
      <c r="X35" s="2" t="s">
        <v>3292</v>
      </c>
      <c r="Y35" s="4">
        <f t="shared" si="3"/>
        <v>0</v>
      </c>
    </row>
    <row r="36" spans="1:25" ht="47.25" x14ac:dyDescent="0.25">
      <c r="A36" s="14">
        <v>45748</v>
      </c>
      <c r="B36" s="14">
        <v>45838</v>
      </c>
      <c r="C36" s="15" t="s">
        <v>3284</v>
      </c>
      <c r="D36" s="16" t="s">
        <v>3284</v>
      </c>
      <c r="E36" s="7" t="s">
        <v>796</v>
      </c>
      <c r="F36" s="7" t="s">
        <v>3301</v>
      </c>
      <c r="G36" s="7" t="s">
        <v>3322</v>
      </c>
      <c r="H36" s="8" t="s">
        <v>3303</v>
      </c>
      <c r="I36" s="8" t="s">
        <v>115</v>
      </c>
      <c r="J36" s="8" t="s">
        <v>3304</v>
      </c>
      <c r="K36" s="8" t="s">
        <v>3289</v>
      </c>
      <c r="L36" s="8" t="s">
        <v>3332</v>
      </c>
      <c r="M36" s="7" t="s">
        <v>3340</v>
      </c>
      <c r="N36" s="7" t="s">
        <v>91</v>
      </c>
      <c r="O36" s="17">
        <f>'Q1'!P36</f>
        <v>0.15026</v>
      </c>
      <c r="P36" s="17">
        <f>'Q1'!Q36</f>
        <v>1.1199999999999999E-5</v>
      </c>
      <c r="Q36" s="17">
        <f>'Q1'!R36</f>
        <v>6.6694629999999996E-4</v>
      </c>
      <c r="R36" s="39">
        <f>SUMIFS('Crosstab Cons'!E:E,'Crosstab Cons'!N:N,'Crosstab Cons'!$N$2,'Crosstab Cons'!V:V,'Q4'!I36)</f>
        <v>116073.936</v>
      </c>
      <c r="S36" s="3">
        <f t="shared" si="4"/>
        <v>17441.26962336</v>
      </c>
      <c r="T36" s="3">
        <f t="shared" si="5"/>
        <v>1.3000280832</v>
      </c>
      <c r="U36" s="3">
        <f t="shared" si="6"/>
        <v>77.415082141636802</v>
      </c>
      <c r="V36" s="2" t="s">
        <v>3292</v>
      </c>
      <c r="W36" s="2" t="s">
        <v>3292</v>
      </c>
      <c r="X36" s="2" t="s">
        <v>3292</v>
      </c>
      <c r="Y36" s="4">
        <f t="shared" si="3"/>
        <v>17.519984733584835</v>
      </c>
    </row>
    <row r="37" spans="1:25" ht="63" x14ac:dyDescent="0.25">
      <c r="A37" s="14">
        <v>45748</v>
      </c>
      <c r="B37" s="14">
        <v>45838</v>
      </c>
      <c r="C37" s="15" t="s">
        <v>3284</v>
      </c>
      <c r="D37" s="16" t="s">
        <v>3284</v>
      </c>
      <c r="E37" s="7" t="s">
        <v>815</v>
      </c>
      <c r="F37" s="7" t="s">
        <v>3301</v>
      </c>
      <c r="G37" s="7" t="s">
        <v>3341</v>
      </c>
      <c r="H37" s="8" t="s">
        <v>3303</v>
      </c>
      <c r="I37" s="8" t="s">
        <v>186</v>
      </c>
      <c r="J37" s="8" t="s">
        <v>3304</v>
      </c>
      <c r="K37" s="8" t="s">
        <v>3342</v>
      </c>
      <c r="L37" s="8" t="s">
        <v>3343</v>
      </c>
      <c r="M37" s="7" t="s">
        <v>186</v>
      </c>
      <c r="N37" s="7" t="s">
        <v>170</v>
      </c>
      <c r="O37" s="17">
        <f>'Q1'!P37</f>
        <v>0.3137383869</v>
      </c>
      <c r="P37" s="17">
        <f>'Q1'!Q37</f>
        <v>4.1714509999999996E-3</v>
      </c>
      <c r="Q37" s="17">
        <f>'Q1'!R37</f>
        <v>9.5708615999999993E-3</v>
      </c>
      <c r="R37" s="39">
        <f>SUMIFS('Crosstab Cons'!E:E,'Crosstab Cons'!N:N,'Crosstab Cons'!$N$2,'Crosstab Cons'!V:V,'Q4'!I37)</f>
        <v>0</v>
      </c>
      <c r="S37" s="3">
        <f t="shared" si="4"/>
        <v>0</v>
      </c>
      <c r="T37" s="3">
        <f t="shared" si="5"/>
        <v>0</v>
      </c>
      <c r="U37" s="3">
        <f t="shared" si="6"/>
        <v>0</v>
      </c>
      <c r="V37" s="2" t="s">
        <v>3292</v>
      </c>
      <c r="W37" s="2" t="s">
        <v>3292</v>
      </c>
      <c r="X37" s="2" t="s">
        <v>3292</v>
      </c>
      <c r="Y37" s="4">
        <f t="shared" si="3"/>
        <v>0</v>
      </c>
    </row>
    <row r="38" spans="1:25" ht="63" x14ac:dyDescent="0.25">
      <c r="A38" s="14">
        <v>45748</v>
      </c>
      <c r="B38" s="14">
        <v>45838</v>
      </c>
      <c r="C38" s="15" t="s">
        <v>3284</v>
      </c>
      <c r="D38" s="16" t="s">
        <v>3284</v>
      </c>
      <c r="E38" s="7" t="s">
        <v>815</v>
      </c>
      <c r="F38" s="7" t="s">
        <v>3301</v>
      </c>
      <c r="G38" s="7" t="s">
        <v>3341</v>
      </c>
      <c r="H38" s="8" t="s">
        <v>3303</v>
      </c>
      <c r="I38" s="8" t="s">
        <v>172</v>
      </c>
      <c r="J38" s="8" t="s">
        <v>3304</v>
      </c>
      <c r="K38" s="8" t="s">
        <v>3342</v>
      </c>
      <c r="L38" s="8" t="s">
        <v>3343</v>
      </c>
      <c r="M38" s="7" t="s">
        <v>172</v>
      </c>
      <c r="N38" s="7" t="s">
        <v>170</v>
      </c>
      <c r="O38" s="17">
        <f>'Q1'!P38</f>
        <v>0.30088263990000003</v>
      </c>
      <c r="P38" s="17">
        <f>'Q1'!Q38</f>
        <v>4.5103720000000001E-4</v>
      </c>
      <c r="Q38" s="17">
        <f>'Q1'!R38</f>
        <v>4.2687454000000001E-3</v>
      </c>
      <c r="R38" s="39">
        <f>SUMIFS('Crosstab Cons'!E:E,'Crosstab Cons'!N:N,'Crosstab Cons'!$N$2,'Crosstab Cons'!V:V,'Q4'!I38)</f>
        <v>0</v>
      </c>
      <c r="S38" s="3">
        <f t="shared" si="4"/>
        <v>0</v>
      </c>
      <c r="T38" s="3">
        <f t="shared" si="5"/>
        <v>0</v>
      </c>
      <c r="U38" s="3">
        <f t="shared" si="6"/>
        <v>0</v>
      </c>
      <c r="V38" s="2" t="s">
        <v>3292</v>
      </c>
      <c r="W38" s="2" t="s">
        <v>3292</v>
      </c>
      <c r="X38" s="2" t="s">
        <v>3292</v>
      </c>
      <c r="Y38" s="4">
        <f t="shared" si="3"/>
        <v>0</v>
      </c>
    </row>
    <row r="39" spans="1:25" ht="63" x14ac:dyDescent="0.25">
      <c r="A39" s="14">
        <v>45748</v>
      </c>
      <c r="B39" s="14">
        <v>45838</v>
      </c>
      <c r="C39" s="15" t="s">
        <v>3284</v>
      </c>
      <c r="D39" s="16" t="s">
        <v>3284</v>
      </c>
      <c r="E39" s="7" t="s">
        <v>815</v>
      </c>
      <c r="F39" s="7" t="s">
        <v>3301</v>
      </c>
      <c r="G39" s="7" t="s">
        <v>3341</v>
      </c>
      <c r="H39" s="8" t="s">
        <v>3303</v>
      </c>
      <c r="I39" s="8" t="s">
        <v>188</v>
      </c>
      <c r="J39" s="8" t="s">
        <v>3304</v>
      </c>
      <c r="K39" s="8" t="s">
        <v>3342</v>
      </c>
      <c r="L39" s="8" t="s">
        <v>3343</v>
      </c>
      <c r="M39" s="7" t="s">
        <v>188</v>
      </c>
      <c r="N39" s="7" t="s">
        <v>170</v>
      </c>
      <c r="O39" s="17">
        <f>'Q1'!P39</f>
        <v>0.2627631808</v>
      </c>
      <c r="P39" s="17">
        <f>'Q1'!Q39</f>
        <v>3.4936870000000001E-3</v>
      </c>
      <c r="Q39" s="17">
        <f>'Q1'!R39</f>
        <v>8.0158186999999999E-3</v>
      </c>
      <c r="R39" s="39">
        <f>SUMIFS('Crosstab Cons'!E:E,'Crosstab Cons'!N:N,'Crosstab Cons'!$N$2,'Crosstab Cons'!V:V,'Q4'!I39)</f>
        <v>0</v>
      </c>
      <c r="S39" s="3">
        <f t="shared" si="4"/>
        <v>0</v>
      </c>
      <c r="T39" s="3">
        <f t="shared" si="5"/>
        <v>0</v>
      </c>
      <c r="U39" s="3">
        <f t="shared" si="6"/>
        <v>0</v>
      </c>
      <c r="V39" s="2" t="s">
        <v>3292</v>
      </c>
      <c r="W39" s="2" t="s">
        <v>3292</v>
      </c>
      <c r="X39" s="2" t="s">
        <v>3292</v>
      </c>
      <c r="Y39" s="4">
        <f t="shared" si="3"/>
        <v>0</v>
      </c>
    </row>
    <row r="40" spans="1:25" ht="63" x14ac:dyDescent="0.25">
      <c r="A40" s="14">
        <v>45748</v>
      </c>
      <c r="B40" s="14">
        <v>45838</v>
      </c>
      <c r="C40" s="15" t="s">
        <v>3284</v>
      </c>
      <c r="D40" s="16" t="s">
        <v>3284</v>
      </c>
      <c r="E40" s="7" t="s">
        <v>815</v>
      </c>
      <c r="F40" s="7" t="s">
        <v>3301</v>
      </c>
      <c r="G40" s="7" t="s">
        <v>3341</v>
      </c>
      <c r="H40" s="8" t="s">
        <v>3303</v>
      </c>
      <c r="I40" s="8" t="s">
        <v>190</v>
      </c>
      <c r="J40" s="8" t="s">
        <v>3304</v>
      </c>
      <c r="K40" s="8" t="s">
        <v>3342</v>
      </c>
      <c r="L40" s="8" t="s">
        <v>3343</v>
      </c>
      <c r="M40" s="7" t="s">
        <v>190</v>
      </c>
      <c r="N40" s="7" t="s">
        <v>170</v>
      </c>
      <c r="O40" s="17">
        <f>'Q1'!P40</f>
        <v>0.27795311439999998</v>
      </c>
      <c r="P40" s="17">
        <f>'Q1'!Q40</f>
        <v>3.6956517000000001E-3</v>
      </c>
      <c r="Q40" s="17">
        <f>'Q1'!R40</f>
        <v>8.4792007999999995E-3</v>
      </c>
      <c r="R40" s="39">
        <f>SUMIFS('Crosstab Cons'!E:E,'Crosstab Cons'!N:N,'Crosstab Cons'!$N$2,'Crosstab Cons'!V:V,'Q4'!I40)</f>
        <v>0</v>
      </c>
      <c r="S40" s="3">
        <f t="shared" si="4"/>
        <v>0</v>
      </c>
      <c r="T40" s="3">
        <f t="shared" si="5"/>
        <v>0</v>
      </c>
      <c r="U40" s="3">
        <f t="shared" si="6"/>
        <v>0</v>
      </c>
      <c r="V40" s="2" t="s">
        <v>3292</v>
      </c>
      <c r="W40" s="2" t="s">
        <v>3292</v>
      </c>
      <c r="X40" s="2" t="s">
        <v>3292</v>
      </c>
      <c r="Y40" s="4">
        <f t="shared" si="3"/>
        <v>0</v>
      </c>
    </row>
    <row r="41" spans="1:25" ht="63" x14ac:dyDescent="0.25">
      <c r="A41" s="14">
        <v>45748</v>
      </c>
      <c r="B41" s="14">
        <v>45838</v>
      </c>
      <c r="C41" s="15" t="s">
        <v>3284</v>
      </c>
      <c r="D41" s="16" t="s">
        <v>3284</v>
      </c>
      <c r="E41" s="7" t="s">
        <v>815</v>
      </c>
      <c r="F41" s="7" t="s">
        <v>3301</v>
      </c>
      <c r="G41" s="7" t="s">
        <v>3341</v>
      </c>
      <c r="H41" s="8" t="s">
        <v>3303</v>
      </c>
      <c r="I41" s="8" t="s">
        <v>176</v>
      </c>
      <c r="J41" s="8" t="s">
        <v>3304</v>
      </c>
      <c r="K41" s="8" t="s">
        <v>3342</v>
      </c>
      <c r="L41" s="8" t="s">
        <v>3343</v>
      </c>
      <c r="M41" s="7" t="s">
        <v>176</v>
      </c>
      <c r="N41" s="7" t="s">
        <v>170</v>
      </c>
      <c r="O41" s="17">
        <f>'Q1'!P41</f>
        <v>0.26656370509999999</v>
      </c>
      <c r="P41" s="17">
        <f>'Q1'!Q41</f>
        <v>3.9959149999999998E-4</v>
      </c>
      <c r="Q41" s="17">
        <f>'Q1'!R41</f>
        <v>3.7818486000000002E-3</v>
      </c>
      <c r="R41" s="39">
        <f>SUMIFS('Crosstab Cons'!E:E,'Crosstab Cons'!N:N,'Crosstab Cons'!$N$2,'Crosstab Cons'!V:V,'Q4'!I41)</f>
        <v>0</v>
      </c>
      <c r="S41" s="3">
        <f t="shared" si="4"/>
        <v>0</v>
      </c>
      <c r="T41" s="3">
        <f t="shared" si="5"/>
        <v>0</v>
      </c>
      <c r="U41" s="3">
        <f t="shared" si="6"/>
        <v>0</v>
      </c>
      <c r="V41" s="2" t="s">
        <v>3292</v>
      </c>
      <c r="W41" s="2" t="s">
        <v>3292</v>
      </c>
      <c r="X41" s="2" t="s">
        <v>3292</v>
      </c>
      <c r="Y41" s="4">
        <f t="shared" si="3"/>
        <v>0</v>
      </c>
    </row>
    <row r="42" spans="1:25" ht="47.25" x14ac:dyDescent="0.25">
      <c r="A42" s="14">
        <v>45748</v>
      </c>
      <c r="B42" s="14">
        <v>45838</v>
      </c>
      <c r="C42" s="15" t="s">
        <v>3284</v>
      </c>
      <c r="D42" s="16" t="s">
        <v>3284</v>
      </c>
      <c r="E42" s="7" t="s">
        <v>815</v>
      </c>
      <c r="F42" s="7" t="s">
        <v>3301</v>
      </c>
      <c r="G42" s="7" t="s">
        <v>3341</v>
      </c>
      <c r="H42" s="8" t="s">
        <v>3303</v>
      </c>
      <c r="I42" s="8" t="s">
        <v>174</v>
      </c>
      <c r="J42" s="8" t="s">
        <v>3304</v>
      </c>
      <c r="K42" s="8" t="s">
        <v>3342</v>
      </c>
      <c r="L42" s="8" t="s">
        <v>3343</v>
      </c>
      <c r="M42" s="7" t="s">
        <v>174</v>
      </c>
      <c r="N42" s="7" t="s">
        <v>170</v>
      </c>
      <c r="O42" s="17">
        <f>'Q1'!P42</f>
        <v>0.26991835600000003</v>
      </c>
      <c r="P42" s="17">
        <f>'Q1'!Q42</f>
        <v>4.0462030000000001E-4</v>
      </c>
      <c r="Q42" s="17">
        <f>'Q1'!R42</f>
        <v>3.8294423999999999E-3</v>
      </c>
      <c r="R42" s="39">
        <f>SUMIFS('Crosstab Cons'!E:E,'Crosstab Cons'!N:N,'Crosstab Cons'!$N$2,'Crosstab Cons'!V:V,'Q4'!I42)</f>
        <v>0</v>
      </c>
      <c r="S42" s="3">
        <f t="shared" si="4"/>
        <v>0</v>
      </c>
      <c r="T42" s="3">
        <f t="shared" si="5"/>
        <v>0</v>
      </c>
      <c r="U42" s="3">
        <f t="shared" si="6"/>
        <v>0</v>
      </c>
      <c r="V42" s="2" t="s">
        <v>3292</v>
      </c>
      <c r="W42" s="2" t="s">
        <v>3292</v>
      </c>
      <c r="X42" s="2" t="s">
        <v>3292</v>
      </c>
      <c r="Y42" s="4">
        <f t="shared" si="3"/>
        <v>0</v>
      </c>
    </row>
    <row r="43" spans="1:25" ht="63" x14ac:dyDescent="0.25">
      <c r="A43" s="14">
        <v>45748</v>
      </c>
      <c r="B43" s="14">
        <v>45838</v>
      </c>
      <c r="C43" s="15" t="s">
        <v>3284</v>
      </c>
      <c r="D43" s="16" t="s">
        <v>3284</v>
      </c>
      <c r="E43" s="7" t="s">
        <v>815</v>
      </c>
      <c r="F43" s="7" t="s">
        <v>3301</v>
      </c>
      <c r="G43" s="7" t="s">
        <v>3341</v>
      </c>
      <c r="H43" s="8" t="s">
        <v>3303</v>
      </c>
      <c r="I43" s="8" t="s">
        <v>192</v>
      </c>
      <c r="J43" s="8" t="s">
        <v>3304</v>
      </c>
      <c r="K43" s="8" t="s">
        <v>3342</v>
      </c>
      <c r="L43" s="8" t="s">
        <v>3343</v>
      </c>
      <c r="M43" s="7" t="s">
        <v>192</v>
      </c>
      <c r="N43" s="7" t="s">
        <v>170</v>
      </c>
      <c r="O43" s="17">
        <f>'Q1'!P43</f>
        <v>0.24883386220000001</v>
      </c>
      <c r="P43" s="17">
        <f>'Q1'!Q43</f>
        <v>3.3084834999999998E-3</v>
      </c>
      <c r="Q43" s="17">
        <f>'Q1'!R43</f>
        <v>7.5908928000000004E-3</v>
      </c>
      <c r="R43" s="39">
        <f>SUMIFS('Crosstab Cons'!E:E,'Crosstab Cons'!N:N,'Crosstab Cons'!$N$2,'Crosstab Cons'!V:V,'Q4'!I43)</f>
        <v>0</v>
      </c>
      <c r="S43" s="3">
        <f t="shared" si="4"/>
        <v>0</v>
      </c>
      <c r="T43" s="3">
        <f t="shared" si="5"/>
        <v>0</v>
      </c>
      <c r="U43" s="3">
        <f t="shared" si="6"/>
        <v>0</v>
      </c>
      <c r="V43" s="2" t="s">
        <v>3292</v>
      </c>
      <c r="W43" s="2" t="s">
        <v>3292</v>
      </c>
      <c r="X43" s="2" t="s">
        <v>3292</v>
      </c>
      <c r="Y43" s="4">
        <f t="shared" si="3"/>
        <v>0</v>
      </c>
    </row>
    <row r="44" spans="1:25" ht="63" x14ac:dyDescent="0.25">
      <c r="A44" s="14">
        <v>45748</v>
      </c>
      <c r="B44" s="14">
        <v>45838</v>
      </c>
      <c r="C44" s="15" t="s">
        <v>3284</v>
      </c>
      <c r="D44" s="16" t="s">
        <v>3284</v>
      </c>
      <c r="E44" s="7" t="s">
        <v>815</v>
      </c>
      <c r="F44" s="7" t="s">
        <v>3301</v>
      </c>
      <c r="G44" s="7" t="s">
        <v>3341</v>
      </c>
      <c r="H44" s="8" t="s">
        <v>3303</v>
      </c>
      <c r="I44" s="8" t="s">
        <v>194</v>
      </c>
      <c r="J44" s="8" t="s">
        <v>3304</v>
      </c>
      <c r="K44" s="8" t="s">
        <v>3342</v>
      </c>
      <c r="L44" s="8" t="s">
        <v>3343</v>
      </c>
      <c r="M44" s="7" t="s">
        <v>194</v>
      </c>
      <c r="N44" s="7" t="s">
        <v>170</v>
      </c>
      <c r="O44" s="17">
        <f>'Q1'!P44</f>
        <v>0.2632185635</v>
      </c>
      <c r="P44" s="17">
        <f>'Q1'!Q44</f>
        <v>3.4997418000000001E-3</v>
      </c>
      <c r="Q44" s="17">
        <f>'Q1'!R44</f>
        <v>8.0297106E-3</v>
      </c>
      <c r="R44" s="39">
        <f>SUMIFS('Crosstab Cons'!E:E,'Crosstab Cons'!N:N,'Crosstab Cons'!$N$2,'Crosstab Cons'!V:V,'Q4'!I44)</f>
        <v>0</v>
      </c>
      <c r="S44" s="3">
        <f t="shared" si="4"/>
        <v>0</v>
      </c>
      <c r="T44" s="3">
        <f t="shared" si="5"/>
        <v>0</v>
      </c>
      <c r="U44" s="3">
        <f t="shared" si="6"/>
        <v>0</v>
      </c>
      <c r="V44" s="2" t="s">
        <v>3292</v>
      </c>
      <c r="W44" s="2" t="s">
        <v>3292</v>
      </c>
      <c r="X44" s="2" t="s">
        <v>3292</v>
      </c>
      <c r="Y44" s="4">
        <f t="shared" si="3"/>
        <v>0</v>
      </c>
    </row>
    <row r="45" spans="1:25" ht="63" x14ac:dyDescent="0.25">
      <c r="A45" s="14">
        <v>45748</v>
      </c>
      <c r="B45" s="14">
        <v>45838</v>
      </c>
      <c r="C45" s="15" t="s">
        <v>3284</v>
      </c>
      <c r="D45" s="16" t="s">
        <v>3284</v>
      </c>
      <c r="E45" s="7" t="s">
        <v>815</v>
      </c>
      <c r="F45" s="7" t="s">
        <v>3301</v>
      </c>
      <c r="G45" s="7" t="s">
        <v>3341</v>
      </c>
      <c r="H45" s="8" t="s">
        <v>3303</v>
      </c>
      <c r="I45" s="8" t="s">
        <v>180</v>
      </c>
      <c r="J45" s="8" t="s">
        <v>3304</v>
      </c>
      <c r="K45" s="8" t="s">
        <v>3342</v>
      </c>
      <c r="L45" s="8" t="s">
        <v>3343</v>
      </c>
      <c r="M45" s="7" t="s">
        <v>180</v>
      </c>
      <c r="N45" s="7" t="s">
        <v>170</v>
      </c>
      <c r="O45" s="17">
        <f>'Q1'!P45</f>
        <v>0.23542205090000001</v>
      </c>
      <c r="P45" s="17">
        <f>'Q1'!Q45</f>
        <v>3.529087E-4</v>
      </c>
      <c r="Q45" s="17">
        <f>'Q1'!R45</f>
        <v>3.3400291E-3</v>
      </c>
      <c r="R45" s="39">
        <f>SUMIFS('Crosstab Cons'!E:E,'Crosstab Cons'!N:N,'Crosstab Cons'!$N$2,'Crosstab Cons'!V:V,'Q4'!I45)</f>
        <v>0</v>
      </c>
      <c r="S45" s="3">
        <f t="shared" si="4"/>
        <v>0</v>
      </c>
      <c r="T45" s="3">
        <f t="shared" si="5"/>
        <v>0</v>
      </c>
      <c r="U45" s="3">
        <f t="shared" si="6"/>
        <v>0</v>
      </c>
      <c r="V45" s="2" t="s">
        <v>3292</v>
      </c>
      <c r="W45" s="2" t="s">
        <v>3292</v>
      </c>
      <c r="X45" s="2" t="s">
        <v>3292</v>
      </c>
      <c r="Y45" s="4">
        <f t="shared" si="3"/>
        <v>0</v>
      </c>
    </row>
    <row r="46" spans="1:25" ht="63" x14ac:dyDescent="0.25">
      <c r="A46" s="14">
        <v>45748</v>
      </c>
      <c r="B46" s="14">
        <v>45838</v>
      </c>
      <c r="C46" s="15" t="s">
        <v>3284</v>
      </c>
      <c r="D46" s="16" t="s">
        <v>3284</v>
      </c>
      <c r="E46" s="7" t="s">
        <v>815</v>
      </c>
      <c r="F46" s="7" t="s">
        <v>3301</v>
      </c>
      <c r="G46" s="7" t="s">
        <v>3341</v>
      </c>
      <c r="H46" s="8" t="s">
        <v>3303</v>
      </c>
      <c r="I46" s="8" t="s">
        <v>182</v>
      </c>
      <c r="J46" s="8" t="s">
        <v>3304</v>
      </c>
      <c r="K46" s="8" t="s">
        <v>3342</v>
      </c>
      <c r="L46" s="8" t="s">
        <v>3343</v>
      </c>
      <c r="M46" s="7" t="s">
        <v>182</v>
      </c>
      <c r="N46" s="7" t="s">
        <v>170</v>
      </c>
      <c r="O46" s="17">
        <f>'Q1'!P46</f>
        <v>0.2524329173</v>
      </c>
      <c r="P46" s="17">
        <f>'Q1'!Q46</f>
        <v>3.784088E-4</v>
      </c>
      <c r="Q46" s="17">
        <f>'Q1'!R46</f>
        <v>3.5813693000000001E-3</v>
      </c>
      <c r="R46" s="39">
        <f>SUMIFS('Crosstab Cons'!E:E,'Crosstab Cons'!N:N,'Crosstab Cons'!$N$2,'Crosstab Cons'!V:V,'Q4'!I46)</f>
        <v>0</v>
      </c>
      <c r="S46" s="3">
        <f t="shared" si="4"/>
        <v>0</v>
      </c>
      <c r="T46" s="3">
        <f t="shared" si="5"/>
        <v>0</v>
      </c>
      <c r="U46" s="3">
        <f t="shared" si="6"/>
        <v>0</v>
      </c>
      <c r="V46" s="2" t="s">
        <v>3292</v>
      </c>
      <c r="W46" s="2" t="s">
        <v>3292</v>
      </c>
      <c r="X46" s="2" t="s">
        <v>3292</v>
      </c>
      <c r="Y46" s="4">
        <f t="shared" si="3"/>
        <v>0</v>
      </c>
    </row>
    <row r="47" spans="1:25" ht="47.25" x14ac:dyDescent="0.25">
      <c r="A47" s="14">
        <v>45748</v>
      </c>
      <c r="B47" s="14">
        <v>45838</v>
      </c>
      <c r="C47" s="15" t="s">
        <v>3284</v>
      </c>
      <c r="D47" s="16" t="s">
        <v>3284</v>
      </c>
      <c r="E47" s="7" t="s">
        <v>815</v>
      </c>
      <c r="F47" s="7" t="s">
        <v>3301</v>
      </c>
      <c r="G47" s="7" t="s">
        <v>3341</v>
      </c>
      <c r="H47" s="8" t="s">
        <v>3303</v>
      </c>
      <c r="I47" s="8" t="s">
        <v>178</v>
      </c>
      <c r="J47" s="8" t="s">
        <v>3304</v>
      </c>
      <c r="K47" s="8" t="s">
        <v>3342</v>
      </c>
      <c r="L47" s="8" t="s">
        <v>3343</v>
      </c>
      <c r="M47" s="7" t="s">
        <v>178</v>
      </c>
      <c r="N47" s="7" t="s">
        <v>170</v>
      </c>
      <c r="O47" s="17">
        <f>'Q1'!P47</f>
        <v>0.255609735</v>
      </c>
      <c r="P47" s="17">
        <f>'Q1'!Q47</f>
        <v>3.8317100000000002E-4</v>
      </c>
      <c r="Q47" s="17">
        <f>'Q1'!R47</f>
        <v>3.6264400999999999E-3</v>
      </c>
      <c r="R47" s="39">
        <f>SUMIFS('Crosstab Cons'!E:E,'Crosstab Cons'!N:N,'Crosstab Cons'!$N$2,'Crosstab Cons'!V:V,'Q4'!I47)</f>
        <v>0</v>
      </c>
      <c r="S47" s="3">
        <f t="shared" si="4"/>
        <v>0</v>
      </c>
      <c r="T47" s="3">
        <f t="shared" si="5"/>
        <v>0</v>
      </c>
      <c r="U47" s="3">
        <f t="shared" si="6"/>
        <v>0</v>
      </c>
      <c r="V47" s="2" t="s">
        <v>3292</v>
      </c>
      <c r="W47" s="2" t="s">
        <v>3292</v>
      </c>
      <c r="X47" s="2" t="s">
        <v>3292</v>
      </c>
      <c r="Y47" s="4">
        <f t="shared" si="3"/>
        <v>0</v>
      </c>
    </row>
    <row r="48" spans="1:25" ht="47.25" x14ac:dyDescent="0.25">
      <c r="A48" s="14">
        <v>45748</v>
      </c>
      <c r="B48" s="14">
        <v>45838</v>
      </c>
      <c r="C48" s="15" t="s">
        <v>3284</v>
      </c>
      <c r="D48" s="16" t="s">
        <v>3284</v>
      </c>
      <c r="E48" s="7" t="s">
        <v>815</v>
      </c>
      <c r="F48" s="7" t="s">
        <v>3301</v>
      </c>
      <c r="G48" s="7" t="s">
        <v>3344</v>
      </c>
      <c r="H48" s="8" t="s">
        <v>3303</v>
      </c>
      <c r="I48" s="8" t="s">
        <v>166</v>
      </c>
      <c r="J48" s="8" t="s">
        <v>3304</v>
      </c>
      <c r="K48" s="8" t="s">
        <v>3289</v>
      </c>
      <c r="L48" s="8" t="s">
        <v>3345</v>
      </c>
      <c r="M48" s="7" t="s">
        <v>3346</v>
      </c>
      <c r="N48" s="7" t="s">
        <v>167</v>
      </c>
      <c r="O48" s="17">
        <f>'Q1'!P48</f>
        <v>1000</v>
      </c>
      <c r="P48" s="17">
        <f>'Q1'!Q48</f>
        <v>0</v>
      </c>
      <c r="Q48" s="17">
        <f>'Q1'!R48</f>
        <v>0</v>
      </c>
      <c r="R48" s="39">
        <f>SUMIFS('Crosstab Cons'!E:E,'Crosstab Cons'!N:N,'Crosstab Cons'!$N$2,'Crosstab Cons'!V:V,'Q4'!I48)</f>
        <v>0</v>
      </c>
      <c r="S48" s="3">
        <f>SUM(O48*R48)</f>
        <v>0</v>
      </c>
      <c r="T48" s="3">
        <f t="shared" si="5"/>
        <v>0</v>
      </c>
      <c r="U48" s="3">
        <f t="shared" si="6"/>
        <v>0</v>
      </c>
      <c r="V48" s="2" t="s">
        <v>3292</v>
      </c>
      <c r="W48" s="2" t="s">
        <v>3292</v>
      </c>
      <c r="X48" s="2" t="s">
        <v>3292</v>
      </c>
      <c r="Y48" s="4">
        <f t="shared" si="3"/>
        <v>0</v>
      </c>
    </row>
    <row r="49" spans="1:25" ht="63" x14ac:dyDescent="0.25">
      <c r="A49" s="14">
        <v>45748</v>
      </c>
      <c r="B49" s="14">
        <v>45838</v>
      </c>
      <c r="C49" s="15" t="s">
        <v>3284</v>
      </c>
      <c r="D49" s="16" t="s">
        <v>3284</v>
      </c>
      <c r="E49" s="7" t="s">
        <v>815</v>
      </c>
      <c r="F49" s="7" t="s">
        <v>3301</v>
      </c>
      <c r="G49" s="7" t="s">
        <v>3341</v>
      </c>
      <c r="H49" s="8" t="s">
        <v>3303</v>
      </c>
      <c r="I49" s="8" t="s">
        <v>3347</v>
      </c>
      <c r="J49" s="8" t="s">
        <v>3304</v>
      </c>
      <c r="K49" s="8" t="s">
        <v>3342</v>
      </c>
      <c r="L49" s="8" t="s">
        <v>3343</v>
      </c>
      <c r="M49" s="7" t="s">
        <v>3347</v>
      </c>
      <c r="N49" s="7" t="s">
        <v>170</v>
      </c>
      <c r="O49" s="17">
        <f>'Q1'!P49</f>
        <v>0.1867466012</v>
      </c>
      <c r="P49" s="17">
        <f>'Q1'!Q49</f>
        <v>2.799419E-4</v>
      </c>
      <c r="Q49" s="17">
        <f>'Q1'!R49</f>
        <v>2.6494506E-3</v>
      </c>
      <c r="R49" s="39">
        <f>SUMIFS('Crosstab Cons'!E:E,'Crosstab Cons'!N:N,'Crosstab Cons'!$N$2,'Crosstab Cons'!V:V,'Q4'!I49)</f>
        <v>0</v>
      </c>
      <c r="S49" s="3">
        <f>SUM(O49*R49)</f>
        <v>0</v>
      </c>
      <c r="T49" s="3">
        <f t="shared" si="5"/>
        <v>0</v>
      </c>
      <c r="U49" s="3">
        <f t="shared" si="6"/>
        <v>0</v>
      </c>
      <c r="V49" s="2" t="s">
        <v>3292</v>
      </c>
      <c r="W49" s="2" t="s">
        <v>3292</v>
      </c>
      <c r="X49" s="2" t="s">
        <v>3292</v>
      </c>
      <c r="Y49" s="4">
        <f t="shared" si="3"/>
        <v>0</v>
      </c>
    </row>
    <row r="50" spans="1:25" ht="63" x14ac:dyDescent="0.25">
      <c r="A50" s="14">
        <v>45748</v>
      </c>
      <c r="B50" s="14">
        <v>45838</v>
      </c>
      <c r="C50" s="15" t="s">
        <v>3284</v>
      </c>
      <c r="D50" s="16" t="s">
        <v>3284</v>
      </c>
      <c r="E50" s="7" t="s">
        <v>815</v>
      </c>
      <c r="F50" s="7" t="s">
        <v>3301</v>
      </c>
      <c r="G50" s="7" t="s">
        <v>3341</v>
      </c>
      <c r="H50" s="8" t="s">
        <v>3303</v>
      </c>
      <c r="I50" s="8" t="s">
        <v>184</v>
      </c>
      <c r="J50" s="8" t="s">
        <v>3304</v>
      </c>
      <c r="K50" s="8" t="s">
        <v>3342</v>
      </c>
      <c r="L50" s="8" t="s">
        <v>3343</v>
      </c>
      <c r="M50" s="7" t="s">
        <v>184</v>
      </c>
      <c r="N50" s="7" t="s">
        <v>170</v>
      </c>
      <c r="O50" s="17">
        <f>'Q1'!P50</f>
        <v>0.29659281440000002</v>
      </c>
      <c r="P50" s="17">
        <f>'Q1'!Q50</f>
        <v>3.9434843000000002E-3</v>
      </c>
      <c r="Q50" s="17">
        <f>'Q1'!R50</f>
        <v>9.0478209999999993E-3</v>
      </c>
      <c r="R50" s="39">
        <f>SUMIFS('Crosstab Cons'!E:E,'Crosstab Cons'!N:N,'Crosstab Cons'!$N$2,'Crosstab Cons'!V:V,'Q4'!I50)</f>
        <v>26</v>
      </c>
      <c r="S50" s="3">
        <f t="shared" si="4"/>
        <v>7.7114131744000005</v>
      </c>
      <c r="T50" s="3">
        <f t="shared" si="5"/>
        <v>0.1025305918</v>
      </c>
      <c r="U50" s="3">
        <f t="shared" si="6"/>
        <v>0.23524334599999999</v>
      </c>
      <c r="V50" s="2" t="s">
        <v>3292</v>
      </c>
      <c r="W50" s="2" t="s">
        <v>3292</v>
      </c>
      <c r="X50" s="2" t="s">
        <v>3292</v>
      </c>
      <c r="Y50" s="4">
        <f t="shared" si="3"/>
        <v>8.0491871122000003E-3</v>
      </c>
    </row>
    <row r="51" spans="1:25" ht="47.25" x14ac:dyDescent="0.25">
      <c r="A51" s="14">
        <v>45748</v>
      </c>
      <c r="B51" s="14">
        <v>45838</v>
      </c>
      <c r="C51" s="15" t="s">
        <v>3284</v>
      </c>
      <c r="D51" s="16" t="s">
        <v>3284</v>
      </c>
      <c r="E51" s="7" t="s">
        <v>852</v>
      </c>
      <c r="F51" s="7" t="s">
        <v>3301</v>
      </c>
      <c r="G51" s="7" t="s">
        <v>3348</v>
      </c>
      <c r="H51" s="8" t="s">
        <v>3328</v>
      </c>
      <c r="I51" s="8" t="s">
        <v>276</v>
      </c>
      <c r="J51" s="8" t="s">
        <v>3349</v>
      </c>
      <c r="K51" s="8" t="s">
        <v>3329</v>
      </c>
      <c r="L51" s="8" t="s">
        <v>3350</v>
      </c>
      <c r="M51" s="7" t="s">
        <v>3351</v>
      </c>
      <c r="N51" s="7" t="s">
        <v>170</v>
      </c>
      <c r="O51" s="17">
        <f>'Q1'!P51</f>
        <v>0.23411383620000001</v>
      </c>
      <c r="P51" s="17">
        <f>'Q1'!Q51</f>
        <v>3.1127667000000001E-3</v>
      </c>
      <c r="Q51" s="17">
        <f>'Q1'!R51</f>
        <v>7.1418456000000002E-3</v>
      </c>
      <c r="R51" s="39">
        <f>SUMIFS('Crosstab Cons'!E:E,'Crosstab Cons'!N:N,'Crosstab Cons'!$N$2,'Crosstab Cons'!V:V,'Q4'!I51)</f>
        <v>1189.0025000000001</v>
      </c>
      <c r="S51" s="3">
        <f t="shared" si="4"/>
        <v>278.36193652639054</v>
      </c>
      <c r="T51" s="3">
        <f t="shared" si="5"/>
        <v>3.7010873882167501</v>
      </c>
      <c r="U51" s="3">
        <f t="shared" si="6"/>
        <v>8.4916722730140002</v>
      </c>
      <c r="V51" s="2" t="s">
        <v>3292</v>
      </c>
      <c r="W51" s="2" t="s">
        <v>3292</v>
      </c>
      <c r="X51" s="2" t="s">
        <v>3292</v>
      </c>
      <c r="Y51" s="4">
        <f t="shared" si="3"/>
        <v>0.29055469618762131</v>
      </c>
    </row>
    <row r="52" spans="1:25" ht="47.25" x14ac:dyDescent="0.25">
      <c r="A52" s="14">
        <v>45748</v>
      </c>
      <c r="B52" s="14">
        <v>45838</v>
      </c>
      <c r="C52" s="15" t="s">
        <v>3284</v>
      </c>
      <c r="D52" s="16" t="s">
        <v>3284</v>
      </c>
      <c r="E52" s="7" t="s">
        <v>852</v>
      </c>
      <c r="F52" s="7" t="s">
        <v>3301</v>
      </c>
      <c r="G52" s="7" t="s">
        <v>3348</v>
      </c>
      <c r="H52" s="8" t="s">
        <v>3328</v>
      </c>
      <c r="I52" s="8" t="s">
        <v>274</v>
      </c>
      <c r="J52" s="8" t="s">
        <v>3349</v>
      </c>
      <c r="K52" s="8" t="s">
        <v>3329</v>
      </c>
      <c r="L52" s="8" t="s">
        <v>3352</v>
      </c>
      <c r="M52" s="7" t="s">
        <v>3353</v>
      </c>
      <c r="N52" s="7" t="s">
        <v>170</v>
      </c>
      <c r="O52" s="17">
        <f>'Q1'!P52</f>
        <v>0.2609249461</v>
      </c>
      <c r="P52" s="17">
        <f>'Q1'!Q52</f>
        <v>3.9113880000000002E-4</v>
      </c>
      <c r="Q52" s="17">
        <f>'Q1'!R52</f>
        <v>3.7018492000000002E-3</v>
      </c>
      <c r="R52" s="39">
        <f>SUMIFS('Crosstab Cons'!E:E,'Crosstab Cons'!N:N,'Crosstab Cons'!$N$2,'Crosstab Cons'!V:V,'Q4'!I52)</f>
        <v>117.59365000000001</v>
      </c>
      <c r="S52" s="3">
        <f t="shared" si="4"/>
        <v>30.683116787952269</v>
      </c>
      <c r="T52" s="3">
        <f t="shared" si="5"/>
        <v>4.5995439148620004E-2</v>
      </c>
      <c r="U52" s="3">
        <f t="shared" si="6"/>
        <v>0.43531395917758003</v>
      </c>
      <c r="V52" s="2" t="s">
        <v>3292</v>
      </c>
      <c r="W52" s="2" t="s">
        <v>3292</v>
      </c>
      <c r="X52" s="2" t="s">
        <v>3292</v>
      </c>
      <c r="Y52" s="4">
        <f t="shared" si="3"/>
        <v>3.116442618627847E-2</v>
      </c>
    </row>
    <row r="53" spans="1:25" ht="47.25" x14ac:dyDescent="0.25">
      <c r="A53" s="14">
        <v>45748</v>
      </c>
      <c r="B53" s="14">
        <v>45838</v>
      </c>
      <c r="C53" s="15" t="s">
        <v>3284</v>
      </c>
      <c r="D53" s="16" t="s">
        <v>3284</v>
      </c>
      <c r="E53" s="7" t="s">
        <v>883</v>
      </c>
      <c r="F53" s="7" t="s">
        <v>3301</v>
      </c>
      <c r="G53" s="7" t="s">
        <v>3348</v>
      </c>
      <c r="H53" s="8" t="s">
        <v>3328</v>
      </c>
      <c r="I53" s="8" t="s">
        <v>292</v>
      </c>
      <c r="J53" s="8" t="s">
        <v>3349</v>
      </c>
      <c r="K53" s="8" t="s">
        <v>3329</v>
      </c>
      <c r="L53" s="8" t="s">
        <v>3354</v>
      </c>
      <c r="M53" s="7" t="s">
        <v>292</v>
      </c>
      <c r="N53" s="7" t="s">
        <v>91</v>
      </c>
      <c r="O53" s="17">
        <f>'Q1'!P53</f>
        <v>0.1674311876</v>
      </c>
      <c r="P53" s="17">
        <f>'Q1'!Q53</f>
        <v>2.509872E-4</v>
      </c>
      <c r="Q53" s="17">
        <f>'Q1'!R53</f>
        <v>2.3754149E-3</v>
      </c>
      <c r="R53" s="39">
        <f>SUMIFS('Crosstab Cons'!E:E,'Crosstab Cons'!N:N,'Crosstab Cons'!$N$2,'Crosstab Cons'!V:V,'Q4'!I53)</f>
        <v>0</v>
      </c>
      <c r="S53" s="3">
        <f t="shared" si="4"/>
        <v>0</v>
      </c>
      <c r="T53" s="3">
        <f t="shared" si="5"/>
        <v>0</v>
      </c>
      <c r="U53" s="3">
        <f t="shared" si="6"/>
        <v>0</v>
      </c>
      <c r="V53" s="2" t="s">
        <v>3292</v>
      </c>
      <c r="W53" s="2" t="s">
        <v>3292</v>
      </c>
      <c r="X53" s="2" t="s">
        <v>3292</v>
      </c>
      <c r="Y53" s="4">
        <f t="shared" si="3"/>
        <v>0</v>
      </c>
    </row>
    <row r="54" spans="1:25" ht="47.25" x14ac:dyDescent="0.25">
      <c r="A54" s="14">
        <v>45748</v>
      </c>
      <c r="B54" s="14">
        <v>45838</v>
      </c>
      <c r="C54" s="15" t="s">
        <v>3284</v>
      </c>
      <c r="D54" s="16" t="s">
        <v>3284</v>
      </c>
      <c r="E54" s="7" t="s">
        <v>883</v>
      </c>
      <c r="F54" s="7" t="s">
        <v>3301</v>
      </c>
      <c r="G54" s="7" t="s">
        <v>3348</v>
      </c>
      <c r="H54" s="8" t="s">
        <v>3328</v>
      </c>
      <c r="I54" s="8" t="s">
        <v>296</v>
      </c>
      <c r="J54" s="8" t="s">
        <v>3349</v>
      </c>
      <c r="K54" s="8" t="s">
        <v>3329</v>
      </c>
      <c r="L54" s="8" t="s">
        <v>3354</v>
      </c>
      <c r="M54" s="7" t="s">
        <v>296</v>
      </c>
      <c r="N54" s="7" t="s">
        <v>91</v>
      </c>
      <c r="O54" s="17">
        <f>'Q1'!P54</f>
        <v>1.9677095700000001E-2</v>
      </c>
      <c r="P54" s="17">
        <f>'Q1'!Q54</f>
        <v>5.132286E-4</v>
      </c>
      <c r="Q54" s="17">
        <f>'Q1'!R54</f>
        <v>3.2268799999999998E-5</v>
      </c>
      <c r="R54" s="39">
        <f>SUMIFS('Crosstab Cons'!E:E,'Crosstab Cons'!N:N,'Crosstab Cons'!$N$2,'Crosstab Cons'!V:V,'Q4'!I54)</f>
        <v>0</v>
      </c>
      <c r="S54" s="3">
        <f t="shared" si="4"/>
        <v>0</v>
      </c>
      <c r="T54" s="3">
        <f t="shared" si="5"/>
        <v>0</v>
      </c>
      <c r="U54" s="3">
        <f t="shared" si="6"/>
        <v>0</v>
      </c>
      <c r="V54" s="2" t="s">
        <v>3292</v>
      </c>
      <c r="W54" s="2" t="s">
        <v>3292</v>
      </c>
      <c r="X54" s="2" t="s">
        <v>3292</v>
      </c>
      <c r="Y54" s="4">
        <f t="shared" si="3"/>
        <v>0</v>
      </c>
    </row>
    <row r="55" spans="1:25" ht="47.25" x14ac:dyDescent="0.25">
      <c r="A55" s="14">
        <v>45748</v>
      </c>
      <c r="B55" s="14">
        <v>45838</v>
      </c>
      <c r="C55" s="15" t="s">
        <v>3284</v>
      </c>
      <c r="D55" s="16" t="s">
        <v>3284</v>
      </c>
      <c r="E55" s="7" t="s">
        <v>883</v>
      </c>
      <c r="F55" s="7" t="s">
        <v>3301</v>
      </c>
      <c r="G55" s="7" t="s">
        <v>3327</v>
      </c>
      <c r="H55" s="8" t="s">
        <v>3328</v>
      </c>
      <c r="I55" s="8" t="s">
        <v>294</v>
      </c>
      <c r="J55" s="8" t="s">
        <v>3349</v>
      </c>
      <c r="K55" s="8" t="s">
        <v>3329</v>
      </c>
      <c r="L55" s="8" t="s">
        <v>3354</v>
      </c>
      <c r="M55" s="7" t="s">
        <v>294</v>
      </c>
      <c r="N55" s="7" t="s">
        <v>91</v>
      </c>
      <c r="O55" s="17">
        <f>'Q1'!P55</f>
        <v>0.27061144320000002</v>
      </c>
      <c r="P55" s="17">
        <f>'Q1'!Q55</f>
        <v>4.0565929999999999E-4</v>
      </c>
      <c r="Q55" s="17">
        <f>'Q1'!R55</f>
        <v>3.8392754999999998E-3</v>
      </c>
      <c r="R55" s="39">
        <f>SUMIFS('Crosstab Cons'!E:E,'Crosstab Cons'!N:N,'Crosstab Cons'!$N$2,'Crosstab Cons'!V:V,'Q4'!I55)</f>
        <v>0</v>
      </c>
      <c r="S55" s="3">
        <f t="shared" si="4"/>
        <v>0</v>
      </c>
      <c r="T55" s="3">
        <f t="shared" si="5"/>
        <v>0</v>
      </c>
      <c r="U55" s="3">
        <f t="shared" si="6"/>
        <v>0</v>
      </c>
      <c r="V55" s="2" t="s">
        <v>3292</v>
      </c>
      <c r="W55" s="2" t="s">
        <v>3292</v>
      </c>
      <c r="X55" s="2" t="s">
        <v>3292</v>
      </c>
      <c r="Y55" s="4">
        <f t="shared" si="3"/>
        <v>0</v>
      </c>
    </row>
    <row r="56" spans="1:25" ht="47.25" x14ac:dyDescent="0.25">
      <c r="A56" s="14">
        <v>45748</v>
      </c>
      <c r="B56" s="14">
        <v>45838</v>
      </c>
      <c r="C56" s="15" t="s">
        <v>3284</v>
      </c>
      <c r="D56" s="16" t="s">
        <v>3284</v>
      </c>
      <c r="E56" s="7" t="s">
        <v>857</v>
      </c>
      <c r="F56" s="7" t="s">
        <v>3301</v>
      </c>
      <c r="G56" s="7" t="s">
        <v>3355</v>
      </c>
      <c r="H56" s="8" t="s">
        <v>3303</v>
      </c>
      <c r="I56" s="8" t="s">
        <v>333</v>
      </c>
      <c r="J56" s="8" t="s">
        <v>3356</v>
      </c>
      <c r="K56" s="8" t="s">
        <v>3289</v>
      </c>
      <c r="L56" s="8" t="s">
        <v>3357</v>
      </c>
      <c r="M56" s="7" t="s">
        <v>3358</v>
      </c>
      <c r="N56" s="7" t="s">
        <v>170</v>
      </c>
      <c r="O56" s="17">
        <f>'Q1'!P56</f>
        <v>0.17918902519999999</v>
      </c>
      <c r="P56" s="17">
        <f>'Q1'!Q56</f>
        <v>2.686128E-4</v>
      </c>
      <c r="Q56" s="17">
        <f>'Q1'!R56</f>
        <v>2.5422282000000002E-3</v>
      </c>
      <c r="R56" s="39">
        <f>SUMIFS('Crosstab Cons'!E:E,'Crosstab Cons'!N:N,'Crosstab Cons'!$N$2,'Crosstab Cons'!V:V,'Q4'!I56)</f>
        <v>995</v>
      </c>
      <c r="S56" s="3">
        <f t="shared" si="4"/>
        <v>178.29308007399999</v>
      </c>
      <c r="T56" s="3">
        <f t="shared" si="5"/>
        <v>0.26726973599999998</v>
      </c>
      <c r="U56" s="3">
        <f t="shared" si="6"/>
        <v>2.5295170590000002</v>
      </c>
      <c r="V56" s="2" t="s">
        <v>3292</v>
      </c>
      <c r="W56" s="2" t="s">
        <v>3292</v>
      </c>
      <c r="X56" s="2" t="s">
        <v>3292</v>
      </c>
      <c r="Y56" s="4">
        <f t="shared" si="3"/>
        <v>0.181089866869</v>
      </c>
    </row>
    <row r="57" spans="1:25" ht="47.25" x14ac:dyDescent="0.25">
      <c r="A57" s="14">
        <v>45748</v>
      </c>
      <c r="B57" s="14">
        <v>45838</v>
      </c>
      <c r="C57" s="15" t="s">
        <v>3284</v>
      </c>
      <c r="D57" s="16" t="s">
        <v>3284</v>
      </c>
      <c r="E57" s="7" t="s">
        <v>857</v>
      </c>
      <c r="F57" s="7" t="s">
        <v>3301</v>
      </c>
      <c r="G57" s="7" t="s">
        <v>3355</v>
      </c>
      <c r="H57" s="8" t="s">
        <v>3303</v>
      </c>
      <c r="I57" s="8" t="s">
        <v>335</v>
      </c>
      <c r="J57" s="8" t="s">
        <v>3356</v>
      </c>
      <c r="K57" s="8" t="s">
        <v>3289</v>
      </c>
      <c r="L57" s="8" t="s">
        <v>3357</v>
      </c>
      <c r="M57" s="7" t="s">
        <v>3359</v>
      </c>
      <c r="N57" s="7" t="s">
        <v>170</v>
      </c>
      <c r="O57" s="17">
        <f>'Q1'!P57</f>
        <v>2.1983857999999998E-2</v>
      </c>
      <c r="P57" s="17">
        <f>'Q1'!Q57</f>
        <v>6.1124620000000004E-4</v>
      </c>
      <c r="Q57" s="17">
        <f>'Q1'!R57</f>
        <v>4.2430199999999999E-5</v>
      </c>
      <c r="R57" s="39">
        <f>SUMIFS('Crosstab Cons'!E:E,'Crosstab Cons'!N:N,'Crosstab Cons'!$N$2,'Crosstab Cons'!V:V,'Q4'!I57)</f>
        <v>0</v>
      </c>
      <c r="S57" s="3">
        <f t="shared" si="4"/>
        <v>0</v>
      </c>
      <c r="T57" s="3">
        <f t="shared" si="5"/>
        <v>0</v>
      </c>
      <c r="U57" s="3">
        <f t="shared" si="6"/>
        <v>0</v>
      </c>
      <c r="V57" s="2" t="s">
        <v>3292</v>
      </c>
      <c r="W57" s="2" t="s">
        <v>3292</v>
      </c>
      <c r="X57" s="2" t="s">
        <v>3292</v>
      </c>
      <c r="Y57" s="4">
        <f t="shared" si="3"/>
        <v>0</v>
      </c>
    </row>
    <row r="58" spans="1:25" ht="47.25" x14ac:dyDescent="0.25">
      <c r="A58" s="14">
        <v>45748</v>
      </c>
      <c r="B58" s="14">
        <v>45838</v>
      </c>
      <c r="C58" s="15" t="s">
        <v>3284</v>
      </c>
      <c r="D58" s="16" t="s">
        <v>3284</v>
      </c>
      <c r="E58" s="7" t="s">
        <v>857</v>
      </c>
      <c r="F58" s="7" t="s">
        <v>3301</v>
      </c>
      <c r="G58" s="7" t="s">
        <v>3355</v>
      </c>
      <c r="H58" s="8" t="s">
        <v>3303</v>
      </c>
      <c r="I58" s="8" t="s">
        <v>345</v>
      </c>
      <c r="J58" s="8" t="s">
        <v>3356</v>
      </c>
      <c r="K58" s="8" t="s">
        <v>3289</v>
      </c>
      <c r="L58" s="8" t="s">
        <v>3357</v>
      </c>
      <c r="M58" s="7" t="s">
        <v>3360</v>
      </c>
      <c r="N58" s="7" t="s">
        <v>170</v>
      </c>
      <c r="O58" s="17">
        <f>'Q1'!P58</f>
        <v>0.17617028879999999</v>
      </c>
      <c r="P58" s="17">
        <f>'Q1'!Q58</f>
        <v>2.3423519999999998E-3</v>
      </c>
      <c r="Q58" s="17">
        <f>'Q1'!R58</f>
        <v>5.3742273999999998E-3</v>
      </c>
      <c r="R58" s="39">
        <f>SUMIFS('Crosstab Cons'!E:E,'Crosstab Cons'!N:N,'Crosstab Cons'!$N$2,'Crosstab Cons'!V:V,'Q4'!I58)</f>
        <v>8818</v>
      </c>
      <c r="S58" s="3">
        <f t="shared" si="4"/>
        <v>1553.4696066383999</v>
      </c>
      <c r="T58" s="3">
        <f t="shared" si="5"/>
        <v>20.654859935999998</v>
      </c>
      <c r="U58" s="3">
        <f t="shared" si="6"/>
        <v>47.3899372132</v>
      </c>
      <c r="V58" s="2" t="s">
        <v>3292</v>
      </c>
      <c r="W58" s="2" t="s">
        <v>3292</v>
      </c>
      <c r="X58" s="2" t="s">
        <v>3292</v>
      </c>
      <c r="Y58" s="4">
        <f t="shared" si="3"/>
        <v>1.6215144037875999</v>
      </c>
    </row>
    <row r="59" spans="1:25" ht="78.75" x14ac:dyDescent="0.25">
      <c r="A59" s="14">
        <v>45748</v>
      </c>
      <c r="B59" s="14">
        <v>45838</v>
      </c>
      <c r="C59" s="15" t="s">
        <v>3284</v>
      </c>
      <c r="D59" s="16" t="s">
        <v>3284</v>
      </c>
      <c r="E59" s="7" t="s">
        <v>857</v>
      </c>
      <c r="F59" s="7" t="s">
        <v>3301</v>
      </c>
      <c r="G59" s="7" t="s">
        <v>3361</v>
      </c>
      <c r="H59" s="8" t="s">
        <v>3303</v>
      </c>
      <c r="I59" s="8" t="s">
        <v>323</v>
      </c>
      <c r="J59" s="8" t="s">
        <v>3361</v>
      </c>
      <c r="K59" s="8" t="s">
        <v>3342</v>
      </c>
      <c r="L59" s="8" t="s">
        <v>3362</v>
      </c>
      <c r="M59" s="7" t="s">
        <v>323</v>
      </c>
      <c r="N59" s="7" t="s">
        <v>170</v>
      </c>
      <c r="O59" s="17">
        <f>'Q1'!P59</f>
        <v>0.1564603487</v>
      </c>
      <c r="P59" s="17">
        <f>'Q1'!Q59</f>
        <v>2.0802895000000001E-3</v>
      </c>
      <c r="Q59" s="17">
        <f>'Q1'!R59</f>
        <v>4.7729586000000001E-3</v>
      </c>
      <c r="R59" s="39">
        <f>SUMIFS('Crosstab Cons'!E:E,'Crosstab Cons'!N:N,'Crosstab Cons'!$N$2,'Crosstab Cons'!V:V,'Q4'!I59)</f>
        <v>0</v>
      </c>
      <c r="S59" s="3">
        <f t="shared" si="4"/>
        <v>0</v>
      </c>
      <c r="T59" s="3">
        <f t="shared" si="5"/>
        <v>0</v>
      </c>
      <c r="U59" s="3">
        <f t="shared" si="6"/>
        <v>0</v>
      </c>
      <c r="V59" s="2" t="s">
        <v>3292</v>
      </c>
      <c r="W59" s="2" t="s">
        <v>3292</v>
      </c>
      <c r="X59" s="2" t="s">
        <v>3292</v>
      </c>
      <c r="Y59" s="4">
        <f t="shared" si="3"/>
        <v>0</v>
      </c>
    </row>
    <row r="60" spans="1:25" ht="78.75" x14ac:dyDescent="0.25">
      <c r="A60" s="14">
        <v>45748</v>
      </c>
      <c r="B60" s="14">
        <v>45838</v>
      </c>
      <c r="C60" s="15" t="s">
        <v>3284</v>
      </c>
      <c r="D60" s="16" t="s">
        <v>3284</v>
      </c>
      <c r="E60" s="7" t="s">
        <v>857</v>
      </c>
      <c r="F60" s="7" t="s">
        <v>3301</v>
      </c>
      <c r="G60" s="7" t="s">
        <v>3361</v>
      </c>
      <c r="H60" s="8" t="s">
        <v>3303</v>
      </c>
      <c r="I60" s="8" t="s">
        <v>325</v>
      </c>
      <c r="J60" s="8" t="s">
        <v>3361</v>
      </c>
      <c r="K60" s="8" t="s">
        <v>3342</v>
      </c>
      <c r="L60" s="8" t="s">
        <v>3362</v>
      </c>
      <c r="M60" s="7" t="s">
        <v>325</v>
      </c>
      <c r="N60" s="7" t="s">
        <v>170</v>
      </c>
      <c r="O60" s="17">
        <f>'Q1'!P60</f>
        <v>0.17617028879999999</v>
      </c>
      <c r="P60" s="17">
        <f>'Q1'!Q60</f>
        <v>2.3423519999999998E-3</v>
      </c>
      <c r="Q60" s="17">
        <f>'Q1'!R60</f>
        <v>5.3742273999999998E-3</v>
      </c>
      <c r="R60" s="39">
        <f>SUMIFS('Crosstab Cons'!E:E,'Crosstab Cons'!N:N,'Crosstab Cons'!$N$2,'Crosstab Cons'!V:V,'Q4'!I60)</f>
        <v>1256</v>
      </c>
      <c r="S60" s="3">
        <f t="shared" si="4"/>
        <v>221.2698827328</v>
      </c>
      <c r="T60" s="3">
        <f t="shared" si="5"/>
        <v>2.9419941119999997</v>
      </c>
      <c r="U60" s="3">
        <f t="shared" si="6"/>
        <v>6.7500296143999998</v>
      </c>
      <c r="V60" s="2" t="s">
        <v>3292</v>
      </c>
      <c r="W60" s="2" t="s">
        <v>3292</v>
      </c>
      <c r="X60" s="2" t="s">
        <v>3292</v>
      </c>
      <c r="Y60" s="4">
        <f t="shared" si="3"/>
        <v>0.23096190645920001</v>
      </c>
    </row>
    <row r="61" spans="1:25" ht="78.75" x14ac:dyDescent="0.25">
      <c r="A61" s="14">
        <v>45748</v>
      </c>
      <c r="B61" s="14">
        <v>45838</v>
      </c>
      <c r="C61" s="15" t="s">
        <v>3284</v>
      </c>
      <c r="D61" s="16" t="s">
        <v>3284</v>
      </c>
      <c r="E61" s="7" t="s">
        <v>857</v>
      </c>
      <c r="F61" s="7" t="s">
        <v>3301</v>
      </c>
      <c r="G61" s="7" t="s">
        <v>3361</v>
      </c>
      <c r="H61" s="8" t="s">
        <v>3303</v>
      </c>
      <c r="I61" s="8" t="s">
        <v>327</v>
      </c>
      <c r="J61" s="8" t="s">
        <v>3361</v>
      </c>
      <c r="K61" s="8" t="s">
        <v>3342</v>
      </c>
      <c r="L61" s="8" t="s">
        <v>3362</v>
      </c>
      <c r="M61" s="7" t="s">
        <v>327</v>
      </c>
      <c r="N61" s="7" t="s">
        <v>170</v>
      </c>
      <c r="O61" s="17">
        <f>'Q1'!P61</f>
        <v>0.19567703359999999</v>
      </c>
      <c r="P61" s="17">
        <f>'Q1'!Q61</f>
        <v>2.6017127000000002E-3</v>
      </c>
      <c r="Q61" s="17">
        <f>'Q1'!R61</f>
        <v>5.9692976000000003E-3</v>
      </c>
      <c r="R61" s="39">
        <f>SUMIFS('Crosstab Cons'!E:E,'Crosstab Cons'!N:N,'Crosstab Cons'!$N$2,'Crosstab Cons'!V:V,'Q4'!I61)</f>
        <v>326</v>
      </c>
      <c r="S61" s="3">
        <f t="shared" si="4"/>
        <v>63.7907129536</v>
      </c>
      <c r="T61" s="3">
        <f t="shared" si="5"/>
        <v>0.84815834020000003</v>
      </c>
      <c r="U61" s="3">
        <f t="shared" si="6"/>
        <v>1.9459910176000002</v>
      </c>
      <c r="V61" s="2" t="s">
        <v>3292</v>
      </c>
      <c r="W61" s="2" t="s">
        <v>3292</v>
      </c>
      <c r="X61" s="2" t="s">
        <v>3292</v>
      </c>
      <c r="Y61" s="4">
        <f t="shared" si="3"/>
        <v>6.6584862311399984E-2</v>
      </c>
    </row>
    <row r="62" spans="1:25" ht="78.75" x14ac:dyDescent="0.25">
      <c r="A62" s="14">
        <v>45748</v>
      </c>
      <c r="B62" s="14">
        <v>45838</v>
      </c>
      <c r="C62" s="15" t="s">
        <v>3284</v>
      </c>
      <c r="D62" s="16" t="s">
        <v>3284</v>
      </c>
      <c r="E62" s="7" t="s">
        <v>857</v>
      </c>
      <c r="F62" s="7" t="s">
        <v>3301</v>
      </c>
      <c r="G62" s="7" t="s">
        <v>3361</v>
      </c>
      <c r="H62" s="8" t="s">
        <v>3303</v>
      </c>
      <c r="I62" s="8" t="s">
        <v>321</v>
      </c>
      <c r="J62" s="8" t="s">
        <v>3361</v>
      </c>
      <c r="K62" s="8" t="s">
        <v>3342</v>
      </c>
      <c r="L62" s="8" t="s">
        <v>3362</v>
      </c>
      <c r="M62" s="7" t="s">
        <v>321</v>
      </c>
      <c r="N62" s="7" t="s">
        <v>170</v>
      </c>
      <c r="O62" s="17">
        <f>'Q1'!P62</f>
        <v>0.23408093739999999</v>
      </c>
      <c r="P62" s="17">
        <f>'Q1'!Q62</f>
        <v>3.1123293000000002E-3</v>
      </c>
      <c r="Q62" s="17">
        <f>'Q1'!R62</f>
        <v>7.1408419999999997E-3</v>
      </c>
      <c r="R62" s="39">
        <f>SUMIFS('Crosstab Cons'!E:E,'Crosstab Cons'!N:N,'Crosstab Cons'!$N$2,'Crosstab Cons'!V:V,'Q4'!I62)</f>
        <v>613</v>
      </c>
      <c r="S62" s="3">
        <f t="shared" si="4"/>
        <v>143.4916146262</v>
      </c>
      <c r="T62" s="3">
        <f t="shared" si="5"/>
        <v>1.9078578609000001</v>
      </c>
      <c r="U62" s="3">
        <f t="shared" si="6"/>
        <v>4.3773361460000002</v>
      </c>
      <c r="V62" s="2" t="s">
        <v>3292</v>
      </c>
      <c r="W62" s="2" t="s">
        <v>3292</v>
      </c>
      <c r="X62" s="2" t="s">
        <v>3292</v>
      </c>
      <c r="Y62" s="4">
        <f t="shared" si="3"/>
        <v>0.14977680863310003</v>
      </c>
    </row>
    <row r="63" spans="1:25" ht="78.75" x14ac:dyDescent="0.25">
      <c r="A63" s="14">
        <v>45748</v>
      </c>
      <c r="B63" s="14">
        <v>45838</v>
      </c>
      <c r="C63" s="15" t="s">
        <v>3284</v>
      </c>
      <c r="D63" s="16" t="s">
        <v>3284</v>
      </c>
      <c r="E63" s="7" t="s">
        <v>857</v>
      </c>
      <c r="F63" s="7" t="s">
        <v>3301</v>
      </c>
      <c r="G63" s="7" t="s">
        <v>3361</v>
      </c>
      <c r="H63" s="8" t="s">
        <v>3303</v>
      </c>
      <c r="I63" s="8" t="s">
        <v>319</v>
      </c>
      <c r="J63" s="8" t="s">
        <v>3361</v>
      </c>
      <c r="K63" s="8" t="s">
        <v>3342</v>
      </c>
      <c r="L63" s="8" t="s">
        <v>3362</v>
      </c>
      <c r="M63" s="7" t="s">
        <v>319</v>
      </c>
      <c r="N63" s="7" t="s">
        <v>170</v>
      </c>
      <c r="O63" s="17">
        <f>'Q1'!P63</f>
        <v>0.22018012419999999</v>
      </c>
      <c r="P63" s="17">
        <f>'Q1'!Q63</f>
        <v>3.300604E-4</v>
      </c>
      <c r="Q63" s="17">
        <f>'Q1'!R63</f>
        <v>3.1237856999999998E-3</v>
      </c>
      <c r="R63" s="39">
        <f>SUMIFS('Crosstab Cons'!E:E,'Crosstab Cons'!N:N,'Crosstab Cons'!$N$2,'Crosstab Cons'!V:V,'Q4'!I63)</f>
        <v>0</v>
      </c>
      <c r="S63" s="3">
        <f t="shared" si="4"/>
        <v>0</v>
      </c>
      <c r="T63" s="3">
        <f t="shared" si="5"/>
        <v>0</v>
      </c>
      <c r="U63" s="3">
        <f t="shared" si="6"/>
        <v>0</v>
      </c>
      <c r="V63" s="2" t="s">
        <v>3292</v>
      </c>
      <c r="W63" s="2" t="s">
        <v>3292</v>
      </c>
      <c r="X63" s="2" t="s">
        <v>3292</v>
      </c>
      <c r="Y63" s="4">
        <f t="shared" si="3"/>
        <v>0</v>
      </c>
    </row>
    <row r="64" spans="1:25" ht="94.5" x14ac:dyDescent="0.25">
      <c r="A64" s="14">
        <v>45748</v>
      </c>
      <c r="B64" s="14">
        <v>45838</v>
      </c>
      <c r="C64" s="15" t="s">
        <v>3284</v>
      </c>
      <c r="D64" s="16" t="s">
        <v>3284</v>
      </c>
      <c r="E64" s="7" t="s">
        <v>857</v>
      </c>
      <c r="F64" s="7" t="s">
        <v>3301</v>
      </c>
      <c r="G64" s="7" t="s">
        <v>3361</v>
      </c>
      <c r="H64" s="8" t="s">
        <v>3303</v>
      </c>
      <c r="I64" s="8" t="s">
        <v>875</v>
      </c>
      <c r="J64" s="8" t="s">
        <v>3361</v>
      </c>
      <c r="K64" s="8" t="s">
        <v>3342</v>
      </c>
      <c r="L64" s="8" t="s">
        <v>3362</v>
      </c>
      <c r="M64" s="7" t="s">
        <v>329</v>
      </c>
      <c r="N64" s="7" t="s">
        <v>170</v>
      </c>
      <c r="O64" s="17">
        <f>'Q1'!P64</f>
        <v>0.13908180689999999</v>
      </c>
      <c r="P64" s="17">
        <f>'Q1'!Q64</f>
        <v>1.8492252E-3</v>
      </c>
      <c r="Q64" s="17">
        <f>'Q1'!R64</f>
        <v>4.2428110999999996E-3</v>
      </c>
      <c r="R64" s="39">
        <f>SUMIFS('Crosstab Cons'!E:E,'Crosstab Cons'!N:N,'Crosstab Cons'!$N$2,'Crosstab Cons'!V:V,'Q4'!I64)</f>
        <v>200</v>
      </c>
      <c r="S64" s="3">
        <f t="shared" si="4"/>
        <v>27.81636138</v>
      </c>
      <c r="T64" s="3">
        <f t="shared" si="5"/>
        <v>0.36984504000000001</v>
      </c>
      <c r="U64" s="3">
        <f t="shared" si="6"/>
        <v>0.84856221999999992</v>
      </c>
      <c r="V64" s="2" t="s">
        <v>3292</v>
      </c>
      <c r="W64" s="2" t="s">
        <v>3292</v>
      </c>
      <c r="X64" s="2" t="s">
        <v>3292</v>
      </c>
      <c r="Y64" s="4">
        <f t="shared" si="3"/>
        <v>2.9034768640000003E-2</v>
      </c>
    </row>
    <row r="65" spans="1:25" ht="94.5" x14ac:dyDescent="0.25">
      <c r="A65" s="14">
        <v>45748</v>
      </c>
      <c r="B65" s="14">
        <v>45838</v>
      </c>
      <c r="C65" s="15" t="s">
        <v>3284</v>
      </c>
      <c r="D65" s="16" t="s">
        <v>3284</v>
      </c>
      <c r="E65" s="7" t="s">
        <v>857</v>
      </c>
      <c r="F65" s="7" t="s">
        <v>3301</v>
      </c>
      <c r="G65" s="7" t="s">
        <v>3361</v>
      </c>
      <c r="H65" s="8" t="s">
        <v>3303</v>
      </c>
      <c r="I65" s="8" t="s">
        <v>879</v>
      </c>
      <c r="J65" s="8" t="s">
        <v>3361</v>
      </c>
      <c r="K65" s="8" t="s">
        <v>3342</v>
      </c>
      <c r="L65" s="8" t="s">
        <v>3362</v>
      </c>
      <c r="M65" s="7" t="s">
        <v>331</v>
      </c>
      <c r="N65" s="7" t="s">
        <v>170</v>
      </c>
      <c r="O65" s="17">
        <f>'Q1'!P65</f>
        <v>0.15448186859999999</v>
      </c>
      <c r="P65" s="17">
        <f>'Q1'!Q65</f>
        <v>2.0539836999999999E-3</v>
      </c>
      <c r="Q65" s="17">
        <f>'Q1'!R65</f>
        <v>4.7126034000000002E-3</v>
      </c>
      <c r="R65" s="39">
        <f>SUMIFS('Crosstab Cons'!E:E,'Crosstab Cons'!N:N,'Crosstab Cons'!$N$2,'Crosstab Cons'!V:V,'Q4'!I65)</f>
        <v>3.679000000000001E-2</v>
      </c>
      <c r="S65" s="3">
        <f t="shared" si="4"/>
        <v>5.6833879457940011E-3</v>
      </c>
      <c r="T65" s="3">
        <f t="shared" si="5"/>
        <v>7.5566060323000014E-5</v>
      </c>
      <c r="U65" s="3">
        <f t="shared" si="6"/>
        <v>1.7337667908600007E-4</v>
      </c>
      <c r="V65" s="2" t="s">
        <v>3292</v>
      </c>
      <c r="W65" s="2" t="s">
        <v>3292</v>
      </c>
      <c r="X65" s="2" t="s">
        <v>3292</v>
      </c>
      <c r="Y65" s="4">
        <f t="shared" si="3"/>
        <v>5.9323306852030018E-6</v>
      </c>
    </row>
    <row r="66" spans="1:25" ht="47.25" x14ac:dyDescent="0.25">
      <c r="A66" s="14">
        <v>45748</v>
      </c>
      <c r="B66" s="14">
        <v>45838</v>
      </c>
      <c r="C66" s="15" t="s">
        <v>3284</v>
      </c>
      <c r="D66" s="16" t="s">
        <v>3284</v>
      </c>
      <c r="E66" s="7" t="s">
        <v>781</v>
      </c>
      <c r="F66" s="7" t="s">
        <v>3301</v>
      </c>
      <c r="G66" s="7" t="s">
        <v>3363</v>
      </c>
      <c r="H66" s="8" t="s">
        <v>3303</v>
      </c>
      <c r="I66" s="8" t="s">
        <v>384</v>
      </c>
      <c r="J66" s="8" t="s">
        <v>3364</v>
      </c>
      <c r="K66" s="8" t="s">
        <v>3289</v>
      </c>
      <c r="L66" s="8" t="s">
        <v>3365</v>
      </c>
      <c r="M66" s="7" t="s">
        <v>384</v>
      </c>
      <c r="N66" s="7" t="s">
        <v>170</v>
      </c>
      <c r="O66" s="17">
        <f>'Q1'!P66</f>
        <v>0.1570991692</v>
      </c>
      <c r="P66" s="17">
        <f>'Q1'!Q66</f>
        <v>1.4983168E-3</v>
      </c>
      <c r="Q66" s="17">
        <f>'Q1'!R66</f>
        <v>3.6652696999999999E-3</v>
      </c>
      <c r="R66" s="39">
        <f>SUMIFS('Crosstab Cons'!E:E,'Crosstab Cons'!N:N,'Crosstab Cons'!$N$2,'Crosstab Cons'!V:V,'Q4'!I66)</f>
        <v>9886.1336999999985</v>
      </c>
      <c r="S66" s="3">
        <f t="shared" si="4"/>
        <v>1553.1033908701218</v>
      </c>
      <c r="T66" s="3">
        <f t="shared" si="5"/>
        <v>14.812560209756159</v>
      </c>
      <c r="U66" s="3">
        <f t="shared" si="6"/>
        <v>36.235346300758884</v>
      </c>
      <c r="V66" s="2" t="s">
        <v>3292</v>
      </c>
      <c r="W66" s="2" t="s">
        <v>3292</v>
      </c>
      <c r="X66" s="2" t="s">
        <v>3292</v>
      </c>
      <c r="Y66" s="4">
        <f t="shared" si="3"/>
        <v>1.6041512973806369</v>
      </c>
    </row>
    <row r="67" spans="1:25" ht="47.25" x14ac:dyDescent="0.25">
      <c r="A67" s="14">
        <v>45748</v>
      </c>
      <c r="B67" s="14">
        <v>45838</v>
      </c>
      <c r="C67" s="15" t="s">
        <v>3284</v>
      </c>
      <c r="D67" s="16" t="s">
        <v>3284</v>
      </c>
      <c r="E67" s="7" t="s">
        <v>781</v>
      </c>
      <c r="F67" s="7" t="s">
        <v>3301</v>
      </c>
      <c r="G67" s="7" t="s">
        <v>3348</v>
      </c>
      <c r="H67" s="8" t="s">
        <v>3328</v>
      </c>
      <c r="I67" s="8" t="s">
        <v>380</v>
      </c>
      <c r="J67" s="8" t="s">
        <v>3349</v>
      </c>
      <c r="K67" s="8" t="s">
        <v>3329</v>
      </c>
      <c r="L67" s="8" t="s">
        <v>3366</v>
      </c>
      <c r="M67" s="7" t="s">
        <v>380</v>
      </c>
      <c r="N67" s="7" t="s">
        <v>272</v>
      </c>
      <c r="O67" s="17">
        <f>'Q1'!P67</f>
        <v>4.3397560600000003E-2</v>
      </c>
      <c r="P67" s="17">
        <f>'Q1'!Q67</f>
        <v>4.1389969999999998E-4</v>
      </c>
      <c r="Q67" s="17">
        <f>'Q1'!R67</f>
        <v>1.0125055000000001E-3</v>
      </c>
      <c r="R67" s="39">
        <f>SUMIFS('Crosstab Cons'!E:E,'Crosstab Cons'!N:N,'Crosstab Cons'!$N$2,'Crosstab Cons'!V:V,'Q4'!I67)</f>
        <v>1501.46</v>
      </c>
      <c r="S67" s="3">
        <f t="shared" si="4"/>
        <v>65.159701338476012</v>
      </c>
      <c r="T67" s="3">
        <f t="shared" si="5"/>
        <v>0.62145384356199995</v>
      </c>
      <c r="U67" s="3">
        <f t="shared" si="6"/>
        <v>1.5202365080300002</v>
      </c>
      <c r="V67" s="2" t="s">
        <v>3292</v>
      </c>
      <c r="W67" s="2" t="s">
        <v>3292</v>
      </c>
      <c r="X67" s="2" t="s">
        <v>3292</v>
      </c>
      <c r="Y67" s="4">
        <f t="shared" si="3"/>
        <v>6.7301391690068005E-2</v>
      </c>
    </row>
    <row r="68" spans="1:25" ht="47.25" x14ac:dyDescent="0.25">
      <c r="A68" s="14">
        <v>45748</v>
      </c>
      <c r="B68" s="14">
        <v>45838</v>
      </c>
      <c r="C68" s="15" t="s">
        <v>3284</v>
      </c>
      <c r="D68" s="16" t="s">
        <v>3284</v>
      </c>
      <c r="E68" s="7" t="s">
        <v>891</v>
      </c>
      <c r="F68" s="7" t="s">
        <v>3301</v>
      </c>
      <c r="G68" s="7" t="s">
        <v>3367</v>
      </c>
      <c r="H68" s="8" t="s">
        <v>3368</v>
      </c>
      <c r="I68" s="8" t="s">
        <v>420</v>
      </c>
      <c r="J68" s="8" t="s">
        <v>3369</v>
      </c>
      <c r="K68" s="8" t="s">
        <v>3342</v>
      </c>
      <c r="L68" s="8" t="s">
        <v>3370</v>
      </c>
      <c r="M68" s="7" t="s">
        <v>3371</v>
      </c>
      <c r="N68" s="7" t="s">
        <v>421</v>
      </c>
      <c r="O68" s="17">
        <f>'Q1'!P68</f>
        <v>0.46580171850000002</v>
      </c>
      <c r="P68" s="17">
        <f>'Q1'!Q68</f>
        <v>1.29513002E-2</v>
      </c>
      <c r="Q68" s="17">
        <f>'Q1'!R68</f>
        <v>8.9902560000000001E-4</v>
      </c>
      <c r="R68" s="39">
        <f>SUMIFS('Crosstab Cons'!E:E,'Crosstab Cons'!N:N,'Crosstab Cons'!$N$2,'Crosstab Cons'!V:V,'Q4'!I68)</f>
        <v>24760.19000000001</v>
      </c>
      <c r="S68" s="3">
        <f t="shared" si="4"/>
        <v>11533.33905238652</v>
      </c>
      <c r="T68" s="3">
        <f t="shared" si="5"/>
        <v>320.67665369903813</v>
      </c>
      <c r="U68" s="3">
        <f t="shared" si="6"/>
        <v>22.260044670864009</v>
      </c>
      <c r="V68" s="2" t="s">
        <v>3292</v>
      </c>
      <c r="W68" s="2" t="s">
        <v>3292</v>
      </c>
      <c r="X68" s="2" t="s">
        <v>3292</v>
      </c>
      <c r="Y68" s="4">
        <f t="shared" si="3"/>
        <v>11.876275750756422</v>
      </c>
    </row>
    <row r="69" spans="1:25" ht="63" x14ac:dyDescent="0.25">
      <c r="A69" s="14">
        <v>45748</v>
      </c>
      <c r="B69" s="14">
        <v>45838</v>
      </c>
      <c r="C69" s="15" t="s">
        <v>3284</v>
      </c>
      <c r="D69" s="16" t="s">
        <v>3284</v>
      </c>
      <c r="E69" s="7" t="s">
        <v>775</v>
      </c>
      <c r="F69" s="7" t="s">
        <v>3372</v>
      </c>
      <c r="G69" s="7" t="s">
        <v>3373</v>
      </c>
      <c r="H69" s="8" t="s">
        <v>3374</v>
      </c>
      <c r="I69" s="8" t="s">
        <v>233</v>
      </c>
      <c r="J69" s="8" t="s">
        <v>3375</v>
      </c>
      <c r="K69" s="8" t="s">
        <v>3342</v>
      </c>
      <c r="L69" s="8" t="s">
        <v>3376</v>
      </c>
      <c r="M69" s="7" t="s">
        <v>3377</v>
      </c>
      <c r="N69" s="7" t="s">
        <v>225</v>
      </c>
      <c r="O69" s="17">
        <f>'Q1'!P69</f>
        <v>0</v>
      </c>
      <c r="P69" s="17">
        <f>'Q1'!Q69</f>
        <v>0.58404864000000001</v>
      </c>
      <c r="Q69" s="17">
        <f>'Q1'!R69</f>
        <v>0</v>
      </c>
      <c r="R69" s="39">
        <f>SUMIFS('Crosstab Cons'!E:E,'Crosstab Cons'!N:N,'Crosstab Cons'!$N$2,'Crosstab Cons'!V:V,'Q4'!I69)</f>
        <v>13758.966</v>
      </c>
      <c r="S69" s="3">
        <f t="shared" ref="S69:S73" si="7">SUM(O69*R69)</f>
        <v>0</v>
      </c>
      <c r="T69" s="3">
        <f t="shared" ref="T69:T73" si="8">SUM(P69*R69)</f>
        <v>8035.90538010624</v>
      </c>
      <c r="U69" s="3">
        <f t="shared" ref="U69:U73" si="9">SUM(Q69*R69)</f>
        <v>0</v>
      </c>
      <c r="V69" s="2" t="s">
        <v>3292</v>
      </c>
      <c r="W69" s="2" t="s">
        <v>3292</v>
      </c>
      <c r="X69" s="2" t="s">
        <v>3292</v>
      </c>
      <c r="Y69" s="4">
        <f t="shared" ref="Y69:Y73" si="10">SUM(S69:X69)/1000</f>
        <v>8.0359053801062394</v>
      </c>
    </row>
    <row r="70" spans="1:25" ht="47.25" x14ac:dyDescent="0.25">
      <c r="A70" s="14">
        <v>45748</v>
      </c>
      <c r="B70" s="14">
        <v>45838</v>
      </c>
      <c r="C70" s="15" t="s">
        <v>3284</v>
      </c>
      <c r="D70" s="16" t="s">
        <v>3284</v>
      </c>
      <c r="E70" s="7" t="s">
        <v>895</v>
      </c>
      <c r="F70" s="7" t="s">
        <v>3372</v>
      </c>
      <c r="G70" s="7" t="s">
        <v>3296</v>
      </c>
      <c r="H70" s="8" t="s">
        <v>3378</v>
      </c>
      <c r="I70" s="8" t="s">
        <v>162</v>
      </c>
      <c r="J70" s="8" t="s">
        <v>3379</v>
      </c>
      <c r="K70" s="8" t="s">
        <v>3289</v>
      </c>
      <c r="L70" s="8" t="s">
        <v>3299</v>
      </c>
      <c r="M70" s="7" t="s">
        <v>162</v>
      </c>
      <c r="N70" s="7" t="s">
        <v>125</v>
      </c>
      <c r="O70" s="17">
        <f>'Q1'!P70</f>
        <v>7.4682387999999997E-3</v>
      </c>
      <c r="P70" s="17">
        <f>'Q1'!Q70</f>
        <v>2.0764930000000001E-4</v>
      </c>
      <c r="Q70" s="17">
        <f>'Q1'!R70</f>
        <v>1.44142E-5</v>
      </c>
      <c r="R70" s="39">
        <f>SUMIFS('Crosstab Cons'!E:E,'Crosstab Cons'!N:N,'Crosstab Cons'!$N$2,'Crosstab Cons'!V:V,'Q4'!I70)</f>
        <v>286509.50947548379</v>
      </c>
      <c r="S70" s="3">
        <f t="shared" si="7"/>
        <v>2139.7214352337755</v>
      </c>
      <c r="T70" s="3">
        <f t="shared" si="8"/>
        <v>59.493499085927581</v>
      </c>
      <c r="U70" s="3">
        <f t="shared" si="9"/>
        <v>4.1298053714815186</v>
      </c>
      <c r="V70" s="2" t="s">
        <v>3292</v>
      </c>
      <c r="W70" s="2" t="s">
        <v>3292</v>
      </c>
      <c r="X70" s="2" t="s">
        <v>3292</v>
      </c>
      <c r="Y70" s="4">
        <f t="shared" si="10"/>
        <v>2.2033447396911843</v>
      </c>
    </row>
    <row r="71" spans="1:25" ht="21" x14ac:dyDescent="0.25">
      <c r="A71" s="14">
        <v>45748</v>
      </c>
      <c r="B71" s="14">
        <v>45838</v>
      </c>
      <c r="C71" s="15" t="s">
        <v>3284</v>
      </c>
      <c r="D71" s="16" t="s">
        <v>3284</v>
      </c>
      <c r="E71" s="7" t="s">
        <v>417</v>
      </c>
      <c r="F71" s="7" t="s">
        <v>3372</v>
      </c>
      <c r="H71" s="8"/>
      <c r="I71" s="8" t="s">
        <v>417</v>
      </c>
      <c r="J71" s="7"/>
      <c r="M71" s="7"/>
      <c r="N71" s="7" t="s">
        <v>412</v>
      </c>
      <c r="O71" s="17">
        <f>'Q1'!P71</f>
        <v>4.7147309900000003E-2</v>
      </c>
      <c r="P71" s="17">
        <f>'Q1'!Q71</f>
        <v>1.3108989000000001E-3</v>
      </c>
      <c r="Q71" s="17">
        <f>'Q1'!R71</f>
        <v>9.0997199999999997E-5</v>
      </c>
      <c r="R71" s="39">
        <f>SUMIFS('Crosstab Cons'!E:E,'Crosstab Cons'!N:N,'Crosstab Cons'!$N$2,'Crosstab Cons'!V:V,'Q4'!I71)</f>
        <v>0</v>
      </c>
      <c r="S71" s="3">
        <f t="shared" si="7"/>
        <v>0</v>
      </c>
      <c r="T71" s="3">
        <f t="shared" si="8"/>
        <v>0</v>
      </c>
      <c r="U71" s="3">
        <f t="shared" si="9"/>
        <v>0</v>
      </c>
      <c r="V71" s="2" t="s">
        <v>3292</v>
      </c>
      <c r="W71" s="2" t="s">
        <v>3292</v>
      </c>
      <c r="X71" s="2" t="s">
        <v>3292</v>
      </c>
      <c r="Y71" s="4">
        <f t="shared" si="10"/>
        <v>0</v>
      </c>
    </row>
    <row r="72" spans="1:25" ht="47.25" x14ac:dyDescent="0.25">
      <c r="A72" s="14">
        <v>45748</v>
      </c>
      <c r="B72" s="14">
        <v>45838</v>
      </c>
      <c r="C72" s="15" t="s">
        <v>3284</v>
      </c>
      <c r="D72" s="16" t="s">
        <v>3284</v>
      </c>
      <c r="E72" s="7" t="s">
        <v>831</v>
      </c>
      <c r="F72" s="7" t="s">
        <v>3301</v>
      </c>
      <c r="G72" s="7" t="s">
        <v>3322</v>
      </c>
      <c r="H72" s="8" t="s">
        <v>3303</v>
      </c>
      <c r="I72" s="8" t="s">
        <v>43</v>
      </c>
      <c r="J72" s="8" t="s">
        <v>3304</v>
      </c>
      <c r="K72" s="8" t="s">
        <v>3289</v>
      </c>
      <c r="L72" s="8" t="s">
        <v>3305</v>
      </c>
      <c r="M72" s="7" t="s">
        <v>3380</v>
      </c>
      <c r="N72" s="7" t="s">
        <v>11</v>
      </c>
      <c r="O72" s="17">
        <f>'Q1'!P72</f>
        <v>52.313935870000002</v>
      </c>
      <c r="P72" s="17">
        <f>'Q1'!Q72</f>
        <v>0</v>
      </c>
      <c r="Q72" s="17">
        <f>'Q1'!R72</f>
        <v>0</v>
      </c>
      <c r="R72" s="39">
        <f>SUMIFS('Crosstab Cons'!E:E,'Crosstab Cons'!N:N,'Crosstab Cons'!$N$2,'Crosstab Cons'!V:V,'Q4'!I72)</f>
        <v>0</v>
      </c>
      <c r="S72" s="3">
        <f t="shared" si="7"/>
        <v>0</v>
      </c>
      <c r="T72" s="3">
        <f t="shared" si="8"/>
        <v>0</v>
      </c>
      <c r="U72" s="3">
        <f t="shared" si="9"/>
        <v>0</v>
      </c>
      <c r="V72" s="2" t="s">
        <v>3292</v>
      </c>
      <c r="W72" s="2" t="s">
        <v>3292</v>
      </c>
      <c r="X72" s="2" t="s">
        <v>3292</v>
      </c>
      <c r="Y72" s="4">
        <f t="shared" si="10"/>
        <v>0</v>
      </c>
    </row>
    <row r="73" spans="1:25" ht="47.25" x14ac:dyDescent="0.25">
      <c r="A73" s="14">
        <v>45748</v>
      </c>
      <c r="B73" s="14">
        <v>45838</v>
      </c>
      <c r="C73" s="15" t="s">
        <v>3284</v>
      </c>
      <c r="D73" s="16" t="s">
        <v>3284</v>
      </c>
      <c r="E73" s="7" t="s">
        <v>831</v>
      </c>
      <c r="F73" s="7" t="s">
        <v>3301</v>
      </c>
      <c r="G73" s="7" t="s">
        <v>3322</v>
      </c>
      <c r="H73" s="8" t="s">
        <v>3303</v>
      </c>
      <c r="I73" s="8" t="s">
        <v>61</v>
      </c>
      <c r="J73" s="8" t="s">
        <v>3304</v>
      </c>
      <c r="K73" s="8" t="s">
        <v>3289</v>
      </c>
      <c r="L73" s="8" t="s">
        <v>3305</v>
      </c>
      <c r="M73" s="7" t="s">
        <v>3381</v>
      </c>
      <c r="N73" s="7" t="s">
        <v>11</v>
      </c>
      <c r="O73" s="17">
        <f>'Q1'!P73</f>
        <v>21.19874686</v>
      </c>
      <c r="P73" s="17">
        <f>'Q1'!Q73</f>
        <v>0</v>
      </c>
      <c r="Q73" s="17">
        <f>'Q1'!R73</f>
        <v>0</v>
      </c>
      <c r="R73" s="39">
        <f>SUMIFS('Crosstab Cons'!E:E,'Crosstab Cons'!N:N,'Crosstab Cons'!$N$2,'Crosstab Cons'!V:V,'Q4'!I73)</f>
        <v>0</v>
      </c>
      <c r="S73" s="3">
        <f t="shared" si="7"/>
        <v>0</v>
      </c>
      <c r="T73" s="3">
        <f t="shared" si="8"/>
        <v>0</v>
      </c>
      <c r="U73" s="3">
        <f t="shared" si="9"/>
        <v>0</v>
      </c>
      <c r="V73" s="2" t="s">
        <v>3292</v>
      </c>
      <c r="W73" s="2" t="s">
        <v>3292</v>
      </c>
      <c r="X73" s="2" t="s">
        <v>3292</v>
      </c>
      <c r="Y73" s="4">
        <f t="shared" si="10"/>
        <v>0</v>
      </c>
    </row>
    <row r="74" spans="1:25" ht="47.25" x14ac:dyDescent="0.25">
      <c r="A74" s="14">
        <v>45748</v>
      </c>
      <c r="B74" s="14">
        <v>45838</v>
      </c>
      <c r="C74" s="15" t="s">
        <v>3284</v>
      </c>
      <c r="D74" s="16" t="s">
        <v>3284</v>
      </c>
      <c r="E74" s="7" t="s">
        <v>831</v>
      </c>
      <c r="F74" s="7" t="s">
        <v>3301</v>
      </c>
      <c r="G74" s="7" t="s">
        <v>3322</v>
      </c>
      <c r="H74" s="8" t="s">
        <v>3303</v>
      </c>
      <c r="I74" s="8" t="s">
        <v>71</v>
      </c>
      <c r="J74" s="8" t="s">
        <v>3304</v>
      </c>
      <c r="K74" s="8" t="s">
        <v>3289</v>
      </c>
      <c r="L74" s="8" t="s">
        <v>3305</v>
      </c>
      <c r="M74" s="8" t="s">
        <v>3382</v>
      </c>
      <c r="N74" s="7" t="s">
        <v>11</v>
      </c>
      <c r="O74" s="17">
        <f>'Q1'!P74</f>
        <v>52.748677549999996</v>
      </c>
      <c r="P74" s="17">
        <f>'Q1'!Q74</f>
        <v>0</v>
      </c>
      <c r="Q74" s="17">
        <f>'Q1'!R74</f>
        <v>0</v>
      </c>
      <c r="R74" s="39">
        <f>SUMIFS('Crosstab Cons'!E:E,'Crosstab Cons'!N:N,'Crosstab Cons'!$N$2,'Crosstab Cons'!V:V,'Q4'!I74)</f>
        <v>0</v>
      </c>
      <c r="S74" s="3">
        <f t="shared" ref="S74:S78" si="11">SUM(O74*R74)</f>
        <v>0</v>
      </c>
      <c r="T74" s="3">
        <f t="shared" ref="T74:T78" si="12">SUM(P74*R74)</f>
        <v>0</v>
      </c>
      <c r="U74" s="3">
        <f t="shared" ref="U74:U78" si="13">SUM(Q74*R74)</f>
        <v>0</v>
      </c>
      <c r="V74" s="2" t="s">
        <v>3292</v>
      </c>
      <c r="W74" s="2" t="s">
        <v>3292</v>
      </c>
      <c r="X74" s="2" t="s">
        <v>3292</v>
      </c>
      <c r="Y74" s="4">
        <f t="shared" ref="Y74:Y77" si="14">SUM(S74:X74)/1000</f>
        <v>0</v>
      </c>
    </row>
    <row r="75" spans="1:25" ht="47.25" x14ac:dyDescent="0.25">
      <c r="A75" s="14">
        <v>45748</v>
      </c>
      <c r="B75" s="14">
        <v>45838</v>
      </c>
      <c r="C75" s="15" t="s">
        <v>3284</v>
      </c>
      <c r="D75" s="16" t="s">
        <v>3284</v>
      </c>
      <c r="E75" s="7" t="s">
        <v>831</v>
      </c>
      <c r="F75" s="7" t="s">
        <v>3301</v>
      </c>
      <c r="G75" s="7" t="s">
        <v>3322</v>
      </c>
      <c r="H75" s="8" t="s">
        <v>3303</v>
      </c>
      <c r="I75" s="8" t="s">
        <v>41</v>
      </c>
      <c r="J75" s="8" t="s">
        <v>3304</v>
      </c>
      <c r="K75" s="8" t="s">
        <v>3289</v>
      </c>
      <c r="L75" s="8" t="s">
        <v>3305</v>
      </c>
      <c r="M75" s="8" t="s">
        <v>3383</v>
      </c>
      <c r="N75" s="7" t="s">
        <v>11</v>
      </c>
      <c r="O75" s="17">
        <f>'Q1'!P75</f>
        <v>22.227532950000001</v>
      </c>
      <c r="P75" s="17">
        <f>'Q1'!Q75</f>
        <v>0</v>
      </c>
      <c r="Q75" s="17">
        <f>'Q1'!R75</f>
        <v>0</v>
      </c>
      <c r="R75" s="39">
        <f>SUMIFS('Crosstab Cons'!E:E,'Crosstab Cons'!N:N,'Crosstab Cons'!$N$2,'Crosstab Cons'!V:V,'Q4'!I75)</f>
        <v>0</v>
      </c>
      <c r="S75" s="3">
        <f t="shared" si="11"/>
        <v>0</v>
      </c>
      <c r="T75" s="3">
        <f t="shared" si="12"/>
        <v>0</v>
      </c>
      <c r="U75" s="3">
        <f t="shared" si="13"/>
        <v>0</v>
      </c>
      <c r="V75" s="2" t="s">
        <v>3292</v>
      </c>
      <c r="W75" s="2" t="s">
        <v>3292</v>
      </c>
      <c r="X75" s="2" t="s">
        <v>3292</v>
      </c>
      <c r="Y75" s="4">
        <f t="shared" si="14"/>
        <v>0</v>
      </c>
    </row>
    <row r="76" spans="1:25" ht="47.25" x14ac:dyDescent="0.25">
      <c r="A76" s="14">
        <v>45748</v>
      </c>
      <c r="B76" s="14">
        <v>45838</v>
      </c>
      <c r="C76" s="15" t="s">
        <v>3284</v>
      </c>
      <c r="D76" s="16" t="s">
        <v>3284</v>
      </c>
      <c r="E76" s="7" t="s">
        <v>883</v>
      </c>
      <c r="F76" s="7" t="s">
        <v>3301</v>
      </c>
      <c r="G76" s="7" t="s">
        <v>3348</v>
      </c>
      <c r="H76" s="8" t="s">
        <v>3328</v>
      </c>
      <c r="I76" s="8" t="s">
        <v>996</v>
      </c>
      <c r="J76" s="8" t="s">
        <v>3349</v>
      </c>
      <c r="K76" s="8" t="s">
        <v>3329</v>
      </c>
      <c r="L76" s="8" t="s">
        <v>3354</v>
      </c>
      <c r="M76" s="8" t="s">
        <v>994</v>
      </c>
      <c r="N76" s="7" t="s">
        <v>91</v>
      </c>
      <c r="O76" s="17">
        <f>'Q1'!P76</f>
        <v>2.0053593299999999E-2</v>
      </c>
      <c r="P76" s="17">
        <f>'Q1'!Q76</f>
        <v>5.3611000000000002E-4</v>
      </c>
      <c r="Q76" s="17">
        <f>'Q1'!R76</f>
        <v>3.43928E-5</v>
      </c>
      <c r="R76" s="39">
        <f>SUMIFS('Crosstab Cons'!E:E,'Crosstab Cons'!N:N,'Crosstab Cons'!$N$2,'Crosstab Cons'!V:V,'Q4'!I76)</f>
        <v>330</v>
      </c>
      <c r="S76" s="3">
        <f t="shared" si="11"/>
        <v>6.6176857889999994</v>
      </c>
      <c r="T76" s="3">
        <f t="shared" si="12"/>
        <v>0.1769163</v>
      </c>
      <c r="U76" s="3">
        <f t="shared" si="13"/>
        <v>1.1349624000000001E-2</v>
      </c>
      <c r="V76" s="2" t="s">
        <v>3292</v>
      </c>
      <c r="W76" s="2" t="s">
        <v>3292</v>
      </c>
      <c r="X76" s="2" t="s">
        <v>3292</v>
      </c>
      <c r="Y76" s="4">
        <f t="shared" si="14"/>
        <v>6.8059517129999995E-3</v>
      </c>
    </row>
    <row r="77" spans="1:25" ht="47.25" x14ac:dyDescent="0.25">
      <c r="A77" s="14">
        <v>45748</v>
      </c>
      <c r="B77" s="14">
        <v>45838</v>
      </c>
      <c r="C77" s="15" t="s">
        <v>3284</v>
      </c>
      <c r="D77" s="16" t="s">
        <v>3284</v>
      </c>
      <c r="E77" s="7" t="s">
        <v>831</v>
      </c>
      <c r="F77" s="7" t="s">
        <v>3301</v>
      </c>
      <c r="G77" s="7" t="s">
        <v>3322</v>
      </c>
      <c r="H77" s="8" t="s">
        <v>3303</v>
      </c>
      <c r="I77" s="8" t="s">
        <v>19</v>
      </c>
      <c r="J77" s="8" t="s">
        <v>3304</v>
      </c>
      <c r="K77" s="8" t="s">
        <v>3289</v>
      </c>
      <c r="L77" s="8" t="s">
        <v>3305</v>
      </c>
      <c r="M77" s="8" t="s">
        <v>3384</v>
      </c>
      <c r="N77" s="7" t="s">
        <v>11</v>
      </c>
      <c r="O77" s="17">
        <f>'Q1'!P77</f>
        <v>14.552063</v>
      </c>
      <c r="P77" s="17">
        <f>'Q1'!Q77</f>
        <v>0</v>
      </c>
      <c r="Q77" s="17">
        <f>'Q1'!R77</f>
        <v>0</v>
      </c>
      <c r="R77" s="39">
        <f>SUMIFS('Crosstab Cons'!E:E,'Crosstab Cons'!N:N,'Crosstab Cons'!$N$2,'Crosstab Cons'!V:V,'Q4'!I77)</f>
        <v>0</v>
      </c>
      <c r="S77" s="3">
        <f t="shared" si="11"/>
        <v>0</v>
      </c>
      <c r="T77" s="3">
        <f t="shared" si="12"/>
        <v>0</v>
      </c>
      <c r="U77" s="3">
        <f t="shared" si="13"/>
        <v>0</v>
      </c>
      <c r="V77" s="2" t="s">
        <v>3292</v>
      </c>
      <c r="W77" s="2" t="s">
        <v>3292</v>
      </c>
      <c r="X77" s="2" t="s">
        <v>3292</v>
      </c>
      <c r="Y77" s="4">
        <f t="shared" si="14"/>
        <v>0</v>
      </c>
    </row>
    <row r="78" spans="1:25" ht="31.5" x14ac:dyDescent="0.25">
      <c r="A78" s="14">
        <v>45748</v>
      </c>
      <c r="B78" s="14">
        <v>45838</v>
      </c>
      <c r="C78" s="7" t="s">
        <v>3284</v>
      </c>
      <c r="D78" s="7" t="s">
        <v>3284</v>
      </c>
      <c r="E78" s="7" t="s">
        <v>831</v>
      </c>
      <c r="F78" s="7" t="s">
        <v>3301</v>
      </c>
      <c r="G78" s="7" t="s">
        <v>3322</v>
      </c>
      <c r="H78" s="7" t="s">
        <v>3303</v>
      </c>
      <c r="I78" s="8" t="s">
        <v>1004</v>
      </c>
      <c r="J78" s="8" t="s">
        <v>3304</v>
      </c>
      <c r="K78" s="8" t="s">
        <v>3289</v>
      </c>
      <c r="L78" s="8" t="s">
        <v>3305</v>
      </c>
      <c r="M78" s="8" t="s">
        <v>3385</v>
      </c>
      <c r="N78" s="7" t="s">
        <v>11</v>
      </c>
      <c r="O78" s="17">
        <f>'Q1'!P78</f>
        <v>6.7573100620000002</v>
      </c>
      <c r="P78" s="17">
        <f>'Q1'!Q78</f>
        <v>0</v>
      </c>
      <c r="Q78" s="17">
        <f>'Q1'!R78</f>
        <v>0</v>
      </c>
      <c r="R78" s="33">
        <f>SUMIFS('Crosstab Cons'!E:E,'Crosstab Cons'!N:N,'Crosstab Cons'!$N$2,'Crosstab Cons'!V:V,'Q4'!I78)</f>
        <v>0</v>
      </c>
      <c r="S78" s="3">
        <f t="shared" si="11"/>
        <v>0</v>
      </c>
      <c r="T78" s="3">
        <f t="shared" si="12"/>
        <v>0</v>
      </c>
      <c r="U78" s="3">
        <f t="shared" si="13"/>
        <v>0</v>
      </c>
      <c r="V78" s="2" t="s">
        <v>3292</v>
      </c>
      <c r="W78" s="2" t="s">
        <v>3292</v>
      </c>
      <c r="X78" s="2" t="s">
        <v>3292</v>
      </c>
      <c r="Y78" s="4">
        <f>SUM(S78:X78)/1000</f>
        <v>0</v>
      </c>
    </row>
    <row r="79" spans="1:25" ht="31.5" x14ac:dyDescent="0.25">
      <c r="A79" s="14">
        <v>45748</v>
      </c>
      <c r="B79" s="14">
        <v>45838</v>
      </c>
      <c r="C79" s="7" t="s">
        <v>3284</v>
      </c>
      <c r="D79" s="7" t="s">
        <v>3284</v>
      </c>
      <c r="E79" s="7" t="s">
        <v>831</v>
      </c>
      <c r="F79" s="7" t="s">
        <v>3372</v>
      </c>
      <c r="G79" s="7" t="s">
        <v>3322</v>
      </c>
      <c r="H79" s="7" t="s">
        <v>3303</v>
      </c>
      <c r="I79" s="8" t="s">
        <v>13</v>
      </c>
      <c r="J79" s="8" t="s">
        <v>3304</v>
      </c>
      <c r="K79" s="8" t="s">
        <v>3289</v>
      </c>
      <c r="L79" s="8" t="s">
        <v>3305</v>
      </c>
      <c r="M79" s="8" t="s">
        <v>3386</v>
      </c>
      <c r="N79" s="7" t="s">
        <v>11</v>
      </c>
      <c r="O79" s="17">
        <f>'Q1'!P79</f>
        <v>15.32536591</v>
      </c>
      <c r="P79" s="17">
        <f>'Q1'!Q79</f>
        <v>0</v>
      </c>
      <c r="Q79" s="17">
        <f>'Q1'!R79</f>
        <v>0</v>
      </c>
      <c r="R79" s="93">
        <f>SUMIFS('Crosstab Cons'!E:E,'Crosstab Cons'!N:N,'Crosstab Cons'!$N$2,'Crosstab Cons'!V:V,'Q4'!I79)</f>
        <v>6</v>
      </c>
      <c r="S79" s="3">
        <f t="shared" ref="S79" si="15">SUM(O79*R79)</f>
        <v>91.952195459999999</v>
      </c>
      <c r="T79" s="3">
        <f t="shared" ref="T79" si="16">SUM(P79*R79)</f>
        <v>0</v>
      </c>
      <c r="U79" s="3">
        <f t="shared" ref="U79" si="17">SUM(Q79*R79)</f>
        <v>0</v>
      </c>
      <c r="V79" s="2" t="s">
        <v>3292</v>
      </c>
      <c r="W79" s="2" t="s">
        <v>3292</v>
      </c>
      <c r="X79" s="2" t="s">
        <v>3292</v>
      </c>
      <c r="Y79" s="4">
        <f>SUM(S79:X79)/1000</f>
        <v>9.1952195459999997E-2</v>
      </c>
    </row>
    <row r="92" spans="18:25" x14ac:dyDescent="0.25">
      <c r="R92" s="39">
        <f>SUM(R4:R81)</f>
        <v>1325252.5831493547</v>
      </c>
      <c r="S92" s="39"/>
      <c r="T92" s="39"/>
      <c r="U92" s="39"/>
      <c r="V92" s="39"/>
      <c r="W92" s="39"/>
      <c r="X92" s="39"/>
      <c r="Y92" s="39">
        <f>SUM(Y4:Y81)</f>
        <v>187.83030106538888</v>
      </c>
    </row>
    <row r="93" spans="18:25" x14ac:dyDescent="0.25">
      <c r="R93" s="39">
        <f>'Crosstab Cons'!BS204</f>
        <v>1325252.5831493544</v>
      </c>
    </row>
    <row r="94" spans="18:25" x14ac:dyDescent="0.25">
      <c r="R94" s="39">
        <f>R93-R92</f>
        <v>0</v>
      </c>
    </row>
  </sheetData>
  <autoFilter ref="A3:Y79" xr:uid="{159A84AC-55A0-4200-A1F3-50FA57E026CC}"/>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917B0A-2E8A-46D5-8767-E5E0F85E8CC3}">
  <dimension ref="A1:AC90"/>
  <sheetViews>
    <sheetView topLeftCell="L73" workbookViewId="0">
      <selection activeCell="Y89" sqref="Y89"/>
    </sheetView>
  </sheetViews>
  <sheetFormatPr defaultColWidth="11.140625" defaultRowHeight="15.75" x14ac:dyDescent="0.25"/>
  <cols>
    <col min="1" max="2" width="11.85546875" style="7" bestFit="1" customWidth="1"/>
    <col min="3" max="8" width="11.140625" style="7"/>
    <col min="9" max="9" width="17.140625" style="8" customWidth="1"/>
    <col min="10" max="10" width="22" style="8" customWidth="1"/>
    <col min="11" max="11" width="30.140625" style="8" customWidth="1"/>
    <col min="12" max="12" width="46.85546875" style="8" customWidth="1"/>
    <col min="13" max="13" width="33.140625" style="8" customWidth="1"/>
    <col min="14" max="14" width="15" style="7" bestFit="1" customWidth="1"/>
    <col min="15" max="17" width="11.140625" style="7"/>
    <col min="18" max="18" width="15.28515625" style="7" customWidth="1"/>
    <col min="19" max="19" width="16.85546875" style="7" bestFit="1" customWidth="1"/>
    <col min="20" max="20" width="14.7109375" style="7" customWidth="1"/>
    <col min="21" max="24" width="11.140625" style="7"/>
    <col min="25" max="25" width="25.140625" style="7" bestFit="1" customWidth="1"/>
    <col min="26" max="26" width="18.42578125" style="7" bestFit="1" customWidth="1"/>
    <col min="27" max="27" width="11.140625" style="7"/>
    <col min="28" max="28" width="23.85546875" style="7" customWidth="1"/>
    <col min="29" max="16384" width="11.140625" style="7"/>
  </cols>
  <sheetData>
    <row r="1" spans="1:29" x14ac:dyDescent="0.25">
      <c r="A1" s="7" t="s">
        <v>3391</v>
      </c>
      <c r="B1" s="8"/>
      <c r="C1" s="8"/>
      <c r="D1" s="8"/>
      <c r="E1" s="8"/>
      <c r="F1" s="8"/>
      <c r="G1" s="8"/>
      <c r="H1" s="8"/>
      <c r="N1" s="8"/>
      <c r="O1" s="8"/>
      <c r="P1" s="8"/>
      <c r="Q1" s="8"/>
      <c r="R1" s="8"/>
      <c r="S1" s="8"/>
      <c r="T1" s="8"/>
      <c r="U1" s="8"/>
      <c r="V1" s="8"/>
      <c r="W1" s="8"/>
      <c r="X1" s="8"/>
      <c r="Y1" s="8"/>
    </row>
    <row r="2" spans="1:29" ht="31.5" x14ac:dyDescent="0.25">
      <c r="A2" s="1"/>
      <c r="B2" s="1"/>
      <c r="C2" s="1"/>
      <c r="D2" s="1"/>
      <c r="E2" s="1"/>
      <c r="F2" s="1"/>
      <c r="G2" s="1"/>
      <c r="H2" s="1"/>
      <c r="I2" s="1"/>
      <c r="J2" s="1"/>
      <c r="K2" s="1"/>
      <c r="L2" s="1"/>
      <c r="M2" s="9"/>
      <c r="N2" s="1"/>
      <c r="O2" s="10" t="s">
        <v>3261</v>
      </c>
      <c r="P2" s="10"/>
      <c r="Q2" s="10"/>
      <c r="R2" s="10"/>
      <c r="S2" s="10" t="s">
        <v>3262</v>
      </c>
      <c r="T2" s="11"/>
      <c r="U2" s="11"/>
      <c r="V2" s="11"/>
      <c r="W2" s="11"/>
      <c r="X2" s="12"/>
      <c r="Y2" s="13"/>
    </row>
    <row r="3" spans="1:29" ht="34.5" x14ac:dyDescent="0.25">
      <c r="A3" s="5" t="s">
        <v>3263</v>
      </c>
      <c r="B3" s="5" t="s">
        <v>3264</v>
      </c>
      <c r="C3" s="5" t="s">
        <v>3265</v>
      </c>
      <c r="D3" s="5" t="s">
        <v>3266</v>
      </c>
      <c r="E3" s="5" t="s">
        <v>3267</v>
      </c>
      <c r="F3" s="5" t="s">
        <v>3268</v>
      </c>
      <c r="G3" s="5" t="s">
        <v>3269</v>
      </c>
      <c r="H3" s="5" t="s">
        <v>3270</v>
      </c>
      <c r="I3" s="5" t="s">
        <v>3271</v>
      </c>
      <c r="J3" s="5" t="s">
        <v>3272</v>
      </c>
      <c r="K3" s="5" t="s">
        <v>3273</v>
      </c>
      <c r="L3" s="5" t="s">
        <v>3274</v>
      </c>
      <c r="M3" s="6" t="s">
        <v>3275</v>
      </c>
      <c r="N3" s="5" t="s">
        <v>1697</v>
      </c>
      <c r="O3" s="5" t="s">
        <v>3276</v>
      </c>
      <c r="P3" s="5" t="s">
        <v>3277</v>
      </c>
      <c r="Q3" s="5" t="s">
        <v>3278</v>
      </c>
      <c r="R3" s="6" t="s">
        <v>3279</v>
      </c>
      <c r="S3" s="5" t="s">
        <v>3276</v>
      </c>
      <c r="T3" s="5" t="s">
        <v>3277</v>
      </c>
      <c r="U3" s="5" t="s">
        <v>3278</v>
      </c>
      <c r="V3" s="5" t="s">
        <v>3280</v>
      </c>
      <c r="W3" s="5" t="s">
        <v>3281</v>
      </c>
      <c r="X3" s="5" t="s">
        <v>3282</v>
      </c>
      <c r="Y3" s="5" t="s">
        <v>3283</v>
      </c>
      <c r="Z3" s="7" t="s">
        <v>3392</v>
      </c>
      <c r="AA3" s="7" t="s">
        <v>3393</v>
      </c>
      <c r="AB3" s="7" t="s">
        <v>3394</v>
      </c>
      <c r="AC3" s="7" t="s">
        <v>3395</v>
      </c>
    </row>
    <row r="4" spans="1:29" ht="47.25" x14ac:dyDescent="0.25">
      <c r="A4" s="14">
        <v>45474</v>
      </c>
      <c r="B4" s="14">
        <v>45838</v>
      </c>
      <c r="C4" s="15" t="s">
        <v>3284</v>
      </c>
      <c r="D4" s="16" t="s">
        <v>3284</v>
      </c>
      <c r="E4" s="17" t="s">
        <v>786</v>
      </c>
      <c r="F4" s="17" t="s">
        <v>3285</v>
      </c>
      <c r="G4" s="17" t="s">
        <v>3286</v>
      </c>
      <c r="H4" s="15" t="s">
        <v>3287</v>
      </c>
      <c r="I4" s="15" t="s">
        <v>394</v>
      </c>
      <c r="J4" s="15" t="s">
        <v>3288</v>
      </c>
      <c r="K4" s="15" t="s">
        <v>3289</v>
      </c>
      <c r="L4" s="15" t="s">
        <v>3290</v>
      </c>
      <c r="M4" s="17" t="s">
        <v>3291</v>
      </c>
      <c r="N4" s="17" t="s">
        <v>121</v>
      </c>
      <c r="O4" s="17">
        <f>'Q1'!P4</f>
        <v>2.639279658</v>
      </c>
      <c r="P4" s="17">
        <f>'Q1'!Q4</f>
        <v>3.9564044999999999E-3</v>
      </c>
      <c r="Q4" s="17">
        <f>'Q1'!R4</f>
        <v>3.7444542499999997E-2</v>
      </c>
      <c r="R4" s="7">
        <f>SUMIFS('Crosstab Cons'!A:A,'Crosstab Cons'!N:N,'Crosstab Cons'!$N$2,'Crosstab Cons'!V:V,Total!I4)</f>
        <v>0</v>
      </c>
      <c r="S4" s="3">
        <f>SUM(O4*R4)</f>
        <v>0</v>
      </c>
      <c r="T4" s="3">
        <f>SUM(P4*R4)</f>
        <v>0</v>
      </c>
      <c r="U4" s="3">
        <f>SUM(Q4*R4)</f>
        <v>0</v>
      </c>
      <c r="V4" s="2" t="s">
        <v>3292</v>
      </c>
      <c r="W4" s="2" t="s">
        <v>3292</v>
      </c>
      <c r="X4" s="2" t="s">
        <v>3292</v>
      </c>
      <c r="Y4" s="4">
        <f>SUM(S4:X4)/1000</f>
        <v>0</v>
      </c>
      <c r="Z4" s="7" t="e">
        <f>INDEX('Look Up '!B:B,MATCH(M4,'Look Up '!A:A,0))</f>
        <v>#N/A</v>
      </c>
      <c r="AA4" s="7" t="e">
        <f>INDEX('Look Up '!C:C,MATCH(M4,'Look Up '!A:A,0))</f>
        <v>#N/A</v>
      </c>
      <c r="AB4" s="7" t="e">
        <f>INDEX('Look Up '!D:D,MATCH(M4,'Look Up '!A:A,0))</f>
        <v>#N/A</v>
      </c>
      <c r="AC4" s="7" t="e">
        <f>INDEX('Look Up '!E:E,MATCH(M4,'Look Up '!A:A,0))</f>
        <v>#N/A</v>
      </c>
    </row>
    <row r="5" spans="1:29" ht="47.25" x14ac:dyDescent="0.25">
      <c r="A5" s="14">
        <v>45474</v>
      </c>
      <c r="B5" s="14">
        <v>45838</v>
      </c>
      <c r="C5" s="7" t="s">
        <v>3284</v>
      </c>
      <c r="D5" s="7" t="s">
        <v>3284</v>
      </c>
      <c r="E5" s="7" t="s">
        <v>786</v>
      </c>
      <c r="F5" s="7" t="s">
        <v>3285</v>
      </c>
      <c r="G5" s="7" t="s">
        <v>3286</v>
      </c>
      <c r="H5" s="8" t="s">
        <v>3287</v>
      </c>
      <c r="I5" s="8" t="s">
        <v>406</v>
      </c>
      <c r="J5" s="8" t="s">
        <v>3288</v>
      </c>
      <c r="K5" s="8" t="s">
        <v>3289</v>
      </c>
      <c r="L5" s="8" t="s">
        <v>3290</v>
      </c>
      <c r="M5" s="7" t="s">
        <v>3293</v>
      </c>
      <c r="N5" s="7" t="s">
        <v>121</v>
      </c>
      <c r="O5" s="17">
        <f>'Q1'!P5</f>
        <v>2.3213315290000001</v>
      </c>
      <c r="P5" s="17">
        <f>'Q1'!Q5</f>
        <v>3.0769376500000001E-2</v>
      </c>
      <c r="Q5" s="17">
        <f>'Q1'!R5</f>
        <v>7.0596405000000001E-2</v>
      </c>
      <c r="R5" s="7">
        <f>SUMIFS('Crosstab Cons'!A:A,'Crosstab Cons'!N:N,'Crosstab Cons'!$N$2,'Crosstab Cons'!V:V,Total!I5)</f>
        <v>127.71</v>
      </c>
      <c r="S5" s="3">
        <f t="shared" ref="S5:S68" si="0">SUM(O5*R5)</f>
        <v>296.45724956858999</v>
      </c>
      <c r="T5" s="3">
        <f t="shared" ref="T5:T68" si="1">SUM(P5*R5)</f>
        <v>3.9295570728149998</v>
      </c>
      <c r="U5" s="3">
        <f t="shared" ref="U5:U68" si="2">SUM(Q5*R5)</f>
        <v>9.0158668825500001</v>
      </c>
      <c r="V5" s="2" t="s">
        <v>3292</v>
      </c>
      <c r="W5" s="2" t="s">
        <v>3292</v>
      </c>
      <c r="X5" s="2" t="s">
        <v>3292</v>
      </c>
      <c r="Y5" s="4">
        <f t="shared" ref="Y5:Y68" si="3">SUM(S5:X5)/1000</f>
        <v>0.30940267352395495</v>
      </c>
      <c r="Z5" s="7" t="str">
        <f>INDEX('Look Up '!B:B,MATCH(M5,'Look Up '!A:A,0))</f>
        <v>Scope1</v>
      </c>
      <c r="AA5" s="7" t="str">
        <f>INDEX('Look Up '!C:C,MATCH(M5,'Look Up '!A:A,0))</f>
        <v>Transport fuels  - Vehicle fleet (e.g. Petrol, Diesel, LPG)</v>
      </c>
      <c r="AB5" s="7" t="str">
        <f>INDEX('Look Up '!D:D,MATCH(M5,'Look Up '!A:A,0))</f>
        <v>Transport fuel Premium petrol</v>
      </c>
      <c r="AC5" s="7" t="str">
        <f>INDEX('Look Up '!E:E,MATCH(M5,'Look Up '!A:A,0))</f>
        <v>Litres</v>
      </c>
    </row>
    <row r="6" spans="1:29" ht="47.25" x14ac:dyDescent="0.25">
      <c r="A6" s="14">
        <v>45474</v>
      </c>
      <c r="B6" s="14">
        <v>45838</v>
      </c>
      <c r="C6" s="7" t="s">
        <v>3284</v>
      </c>
      <c r="D6" s="7" t="s">
        <v>3284</v>
      </c>
      <c r="E6" s="7" t="s">
        <v>786</v>
      </c>
      <c r="F6" s="7" t="s">
        <v>3285</v>
      </c>
      <c r="G6" s="7" t="s">
        <v>3286</v>
      </c>
      <c r="H6" s="8" t="s">
        <v>3287</v>
      </c>
      <c r="I6" s="8" t="s">
        <v>408</v>
      </c>
      <c r="J6" s="8" t="s">
        <v>3288</v>
      </c>
      <c r="K6" s="8" t="s">
        <v>3289</v>
      </c>
      <c r="L6" s="8" t="s">
        <v>3290</v>
      </c>
      <c r="M6" s="7" t="s">
        <v>3294</v>
      </c>
      <c r="N6" s="7" t="s">
        <v>121</v>
      </c>
      <c r="O6" s="17">
        <f>'Q1'!P6</f>
        <v>2.2831220220000001</v>
      </c>
      <c r="P6" s="17">
        <f>'Q1'!Q6</f>
        <v>3.03562842E-2</v>
      </c>
      <c r="Q6" s="17">
        <f>'Q1'!R6</f>
        <v>6.9648617400000001E-2</v>
      </c>
      <c r="R6" s="7">
        <f>SUMIFS('Crosstab Cons'!A:A,'Crosstab Cons'!N:N,'Crosstab Cons'!$N$2,'Crosstab Cons'!V:V,Total!I6)</f>
        <v>809.14999999999986</v>
      </c>
      <c r="S6" s="3">
        <f t="shared" si="0"/>
        <v>1847.3881841012999</v>
      </c>
      <c r="T6" s="3">
        <f t="shared" si="1"/>
        <v>24.562787360429997</v>
      </c>
      <c r="U6" s="3">
        <f t="shared" si="2"/>
        <v>56.35617876920999</v>
      </c>
      <c r="V6" s="2" t="s">
        <v>3292</v>
      </c>
      <c r="W6" s="2" t="s">
        <v>3292</v>
      </c>
      <c r="X6" s="2" t="s">
        <v>3292</v>
      </c>
      <c r="Y6" s="4">
        <f t="shared" si="3"/>
        <v>1.9283071502309399</v>
      </c>
      <c r="Z6" s="7" t="str">
        <f>INDEX('Look Up '!B:B,MATCH(M6,'Look Up '!A:A,0))</f>
        <v>Scope1</v>
      </c>
      <c r="AA6" s="7" t="str">
        <f>INDEX('Look Up '!C:C,MATCH(M6,'Look Up '!A:A,0))</f>
        <v>Transport fuels  - Vehicle fleet (e.g. Petrol, Diesel, LPG)</v>
      </c>
      <c r="AB6" s="7" t="str">
        <f>INDEX('Look Up '!D:D,MATCH(M6,'Look Up '!A:A,0))</f>
        <v>Transport fuel Regular petrol</v>
      </c>
      <c r="AC6" s="7" t="str">
        <f>INDEX('Look Up '!E:E,MATCH(M6,'Look Up '!A:A,0))</f>
        <v>Litres</v>
      </c>
    </row>
    <row r="7" spans="1:29" ht="47.25" x14ac:dyDescent="0.25">
      <c r="A7" s="14">
        <v>45474</v>
      </c>
      <c r="B7" s="14">
        <v>45838</v>
      </c>
      <c r="C7" s="7" t="s">
        <v>3284</v>
      </c>
      <c r="D7" s="7" t="s">
        <v>3284</v>
      </c>
      <c r="E7" s="7" t="s">
        <v>489</v>
      </c>
      <c r="F7" s="7" t="s">
        <v>3295</v>
      </c>
      <c r="G7" s="7" t="s">
        <v>3296</v>
      </c>
      <c r="H7" s="8" t="s">
        <v>3297</v>
      </c>
      <c r="I7" s="8" t="s">
        <v>151</v>
      </c>
      <c r="J7" s="8" t="s">
        <v>3298</v>
      </c>
      <c r="K7" s="8" t="s">
        <v>3289</v>
      </c>
      <c r="L7" s="8" t="s">
        <v>3299</v>
      </c>
      <c r="M7" s="7" t="s">
        <v>3300</v>
      </c>
      <c r="N7" s="7" t="s">
        <v>125</v>
      </c>
      <c r="O7" s="17">
        <f>'Q1'!P7</f>
        <v>9.8199060099999999E-2</v>
      </c>
      <c r="P7" s="17">
        <f>'Q1'!Q7</f>
        <v>2.7303581E-3</v>
      </c>
      <c r="Q7" s="17">
        <f>'Q1'!R7</f>
        <v>1.8953009999999999E-4</v>
      </c>
      <c r="R7" s="7">
        <f>SUMIFS('Crosstab Cons'!A:A,'Crosstab Cons'!N:N,'Crosstab Cons'!$N$2,'Crosstab Cons'!V:V,Total!I7)</f>
        <v>1148594.0739999998</v>
      </c>
      <c r="S7" s="3">
        <f t="shared" si="0"/>
        <v>112790.85850322983</v>
      </c>
      <c r="T7" s="3">
        <f t="shared" si="1"/>
        <v>3136.0731335578989</v>
      </c>
      <c r="U7" s="3">
        <f t="shared" si="2"/>
        <v>217.69314970462736</v>
      </c>
      <c r="V7" s="2" t="s">
        <v>3292</v>
      </c>
      <c r="W7" s="2" t="s">
        <v>3292</v>
      </c>
      <c r="X7" s="2" t="s">
        <v>3292</v>
      </c>
      <c r="Y7" s="4">
        <f t="shared" si="3"/>
        <v>116.14462478649236</v>
      </c>
      <c r="Z7" s="7" t="str">
        <f>INDEX('Look Up '!B:B,MATCH(M7,'Look Up '!A:A,0))</f>
        <v>Scope2</v>
      </c>
      <c r="AA7" s="7" t="str">
        <f>INDEX('Look Up '!C:C,MATCH(M7,'Look Up '!A:A,0))</f>
        <v>Electricity</v>
      </c>
      <c r="AB7" s="7" t="str">
        <f>INDEX('Look Up '!D:D,MATCH(M7,'Look Up '!A:A,0))</f>
        <v>Electricity - Energy</v>
      </c>
      <c r="AC7" s="7" t="str">
        <f>INDEX('Look Up '!E:E,MATCH(M7,'Look Up '!A:A,0))</f>
        <v>kWh</v>
      </c>
    </row>
    <row r="8" spans="1:29" ht="47.25" x14ac:dyDescent="0.25">
      <c r="A8" s="14">
        <v>45474</v>
      </c>
      <c r="B8" s="14">
        <v>45838</v>
      </c>
      <c r="C8" s="7" t="s">
        <v>3284</v>
      </c>
      <c r="D8" s="7" t="s">
        <v>3284</v>
      </c>
      <c r="E8" s="1" t="s">
        <v>831</v>
      </c>
      <c r="F8" s="1" t="s">
        <v>3301</v>
      </c>
      <c r="G8" s="1" t="s">
        <v>3302</v>
      </c>
      <c r="H8" s="1" t="s">
        <v>3303</v>
      </c>
      <c r="I8" s="8" t="s">
        <v>77</v>
      </c>
      <c r="J8" s="1" t="s">
        <v>3304</v>
      </c>
      <c r="K8" s="1" t="s">
        <v>3289</v>
      </c>
      <c r="L8" s="18" t="s">
        <v>3305</v>
      </c>
      <c r="M8" s="1" t="s">
        <v>3306</v>
      </c>
      <c r="N8" s="19" t="s">
        <v>11</v>
      </c>
      <c r="O8" s="17">
        <f>'Q1'!P8</f>
        <v>54.724472830000003</v>
      </c>
      <c r="P8" s="17">
        <f>'Q1'!Q8</f>
        <v>0</v>
      </c>
      <c r="Q8" s="17">
        <f>'Q1'!R8</f>
        <v>0</v>
      </c>
      <c r="R8" s="7">
        <f>SUMIFS('Crosstab Cons'!A:A,'Crosstab Cons'!N:N,'Crosstab Cons'!$N$2,'Crosstab Cons'!V:V,Total!I8)</f>
        <v>5</v>
      </c>
      <c r="S8" s="3">
        <f t="shared" si="0"/>
        <v>273.62236415000001</v>
      </c>
      <c r="T8" s="3">
        <f t="shared" si="1"/>
        <v>0</v>
      </c>
      <c r="U8" s="3">
        <f t="shared" si="2"/>
        <v>0</v>
      </c>
      <c r="V8" s="2" t="s">
        <v>3292</v>
      </c>
      <c r="W8" s="2" t="s">
        <v>3292</v>
      </c>
      <c r="X8" s="2" t="s">
        <v>3292</v>
      </c>
      <c r="Y8" s="4">
        <f t="shared" si="3"/>
        <v>0.27362236415000002</v>
      </c>
      <c r="Z8" s="7" t="str">
        <f>INDEX('Look Up '!B:B,MATCH(M8,'Look Up '!A:A,0))</f>
        <v>Scope3Mandatory</v>
      </c>
      <c r="AA8" s="7" t="str">
        <f>INDEX('Look Up '!C:C,MATCH(M8,'Look Up '!A:A,0))</f>
        <v>Business travel - Other (e.g. hotel, meals, etc)</v>
      </c>
      <c r="AB8" s="7" t="str">
        <f>INDEX('Look Up '!D:D,MATCH(M8,'Look Up '!A:A,0))</f>
        <v>Accommodation - United Arab Emirates</v>
      </c>
      <c r="AC8" s="7" t="str">
        <f>INDEX('Look Up '!E:E,MATCH(M8,'Look Up '!A:A,0))</f>
        <v>rpn (room per night)</v>
      </c>
    </row>
    <row r="9" spans="1:29" ht="47.25" x14ac:dyDescent="0.25">
      <c r="A9" s="14">
        <v>45474</v>
      </c>
      <c r="B9" s="14">
        <v>45838</v>
      </c>
      <c r="C9" s="7" t="s">
        <v>3284</v>
      </c>
      <c r="D9" s="7" t="s">
        <v>3284</v>
      </c>
      <c r="E9" s="7" t="s">
        <v>831</v>
      </c>
      <c r="F9" s="7" t="s">
        <v>3301</v>
      </c>
      <c r="G9" s="7" t="s">
        <v>3302</v>
      </c>
      <c r="H9" s="8" t="s">
        <v>3303</v>
      </c>
      <c r="I9" s="8" t="s">
        <v>15</v>
      </c>
      <c r="J9" s="8" t="s">
        <v>3304</v>
      </c>
      <c r="K9" s="8" t="s">
        <v>3289</v>
      </c>
      <c r="L9" s="8" t="s">
        <v>3305</v>
      </c>
      <c r="M9" s="7" t="s">
        <v>3307</v>
      </c>
      <c r="N9" s="7" t="s">
        <v>11</v>
      </c>
      <c r="O9" s="17">
        <f>'Q1'!P9</f>
        <v>34.119415830000001</v>
      </c>
      <c r="P9" s="17">
        <f>'Q1'!Q9</f>
        <v>0</v>
      </c>
      <c r="Q9" s="17">
        <f>'Q1'!R9</f>
        <v>0</v>
      </c>
      <c r="R9" s="7">
        <f>SUMIFS('Crosstab Cons'!A:A,'Crosstab Cons'!N:N,'Crosstab Cons'!$N$2,'Crosstab Cons'!V:V,Total!I9)</f>
        <v>35</v>
      </c>
      <c r="S9" s="3">
        <f t="shared" si="0"/>
        <v>1194.17955405</v>
      </c>
      <c r="T9" s="3">
        <f t="shared" si="1"/>
        <v>0</v>
      </c>
      <c r="U9" s="3">
        <f t="shared" si="2"/>
        <v>0</v>
      </c>
      <c r="V9" s="2" t="s">
        <v>3292</v>
      </c>
      <c r="W9" s="2" t="s">
        <v>3292</v>
      </c>
      <c r="X9" s="2" t="s">
        <v>3292</v>
      </c>
      <c r="Y9" s="4">
        <f t="shared" si="3"/>
        <v>1.19417955405</v>
      </c>
      <c r="Z9" s="7" t="str">
        <f>INDEX('Look Up '!B:B,MATCH(M9,'Look Up '!A:A,0))</f>
        <v>Scope3Mandatory</v>
      </c>
      <c r="AA9" s="7" t="str">
        <f>INDEX('Look Up '!C:C,MATCH(M9,'Look Up '!A:A,0))</f>
        <v>Business travel - Other (e.g. hotel, meals, etc)</v>
      </c>
      <c r="AB9" s="7" t="str">
        <f>INDEX('Look Up '!D:D,MATCH(M9,'Look Up '!A:A,0))</f>
        <v>Accommodation - Australia</v>
      </c>
      <c r="AC9" s="7" t="str">
        <f>INDEX('Look Up '!E:E,MATCH(M9,'Look Up '!A:A,0))</f>
        <v>rpn (room per night)</v>
      </c>
    </row>
    <row r="10" spans="1:29" ht="47.25" x14ac:dyDescent="0.25">
      <c r="A10" s="14">
        <v>45474</v>
      </c>
      <c r="B10" s="14">
        <v>45838</v>
      </c>
      <c r="C10" s="7" t="s">
        <v>3284</v>
      </c>
      <c r="D10" s="7" t="s">
        <v>3284</v>
      </c>
      <c r="E10" s="7" t="s">
        <v>831</v>
      </c>
      <c r="F10" s="7" t="s">
        <v>3301</v>
      </c>
      <c r="G10" s="7" t="s">
        <v>3302</v>
      </c>
      <c r="H10" s="8" t="s">
        <v>3303</v>
      </c>
      <c r="I10" s="8" t="s">
        <v>17</v>
      </c>
      <c r="J10" s="8" t="s">
        <v>3304</v>
      </c>
      <c r="K10" s="8" t="s">
        <v>3289</v>
      </c>
      <c r="L10" s="8" t="s">
        <v>3305</v>
      </c>
      <c r="M10" s="7" t="s">
        <v>3308</v>
      </c>
      <c r="N10" s="7" t="s">
        <v>11</v>
      </c>
      <c r="O10" s="17">
        <f>'Q1'!P10</f>
        <v>10.050758399999999</v>
      </c>
      <c r="P10" s="17">
        <f>'Q1'!Q10</f>
        <v>0</v>
      </c>
      <c r="Q10" s="17">
        <f>'Q1'!R10</f>
        <v>0</v>
      </c>
      <c r="R10" s="7">
        <f>SUMIFS('Crosstab Cons'!A:A,'Crosstab Cons'!N:N,'Crosstab Cons'!$N$2,'Crosstab Cons'!V:V,Total!I10)</f>
        <v>23</v>
      </c>
      <c r="S10" s="3">
        <f t="shared" si="0"/>
        <v>231.16744319999998</v>
      </c>
      <c r="T10" s="3">
        <f t="shared" si="1"/>
        <v>0</v>
      </c>
      <c r="U10" s="3">
        <f t="shared" si="2"/>
        <v>0</v>
      </c>
      <c r="V10" s="2" t="s">
        <v>3292</v>
      </c>
      <c r="W10" s="2" t="s">
        <v>3292</v>
      </c>
      <c r="X10" s="2" t="s">
        <v>3292</v>
      </c>
      <c r="Y10" s="4">
        <f t="shared" si="3"/>
        <v>0.23116744319999999</v>
      </c>
      <c r="Z10" s="7" t="str">
        <f>INDEX('Look Up '!B:B,MATCH(M10,'Look Up '!A:A,0))</f>
        <v>Scope3Mandatory</v>
      </c>
      <c r="AA10" s="7" t="str">
        <f>INDEX('Look Up '!C:C,MATCH(M10,'Look Up '!A:A,0))</f>
        <v>Business travel - Other (e.g. hotel, meals, etc)</v>
      </c>
      <c r="AB10" s="7" t="str">
        <f>INDEX('Look Up '!D:D,MATCH(M10,'Look Up '!A:A,0))</f>
        <v>Accommodation - Austria</v>
      </c>
      <c r="AC10" s="7" t="str">
        <f>INDEX('Look Up '!E:E,MATCH(M10,'Look Up '!A:A,0))</f>
        <v>rpn (room per night)</v>
      </c>
    </row>
    <row r="11" spans="1:29" ht="47.25" x14ac:dyDescent="0.25">
      <c r="A11" s="14">
        <v>45474</v>
      </c>
      <c r="B11" s="14">
        <v>45838</v>
      </c>
      <c r="C11" s="7" t="s">
        <v>3284</v>
      </c>
      <c r="D11" s="7" t="s">
        <v>3284</v>
      </c>
      <c r="E11" s="7" t="s">
        <v>831</v>
      </c>
      <c r="F11" s="7" t="s">
        <v>3301</v>
      </c>
      <c r="G11" s="7" t="s">
        <v>3302</v>
      </c>
      <c r="H11" s="8" t="s">
        <v>3303</v>
      </c>
      <c r="I11" s="8" t="s">
        <v>21</v>
      </c>
      <c r="J11" s="8" t="s">
        <v>3304</v>
      </c>
      <c r="K11" s="8" t="s">
        <v>3289</v>
      </c>
      <c r="L11" s="8" t="s">
        <v>3305</v>
      </c>
      <c r="M11" s="7" t="s">
        <v>3309</v>
      </c>
      <c r="N11" s="7" t="s">
        <v>11</v>
      </c>
      <c r="O11" s="17">
        <f>'Q1'!P11</f>
        <v>10.62474158</v>
      </c>
      <c r="P11" s="17">
        <f>'Q1'!Q11</f>
        <v>0</v>
      </c>
      <c r="Q11" s="17">
        <f>'Q1'!R11</f>
        <v>0</v>
      </c>
      <c r="R11" s="7">
        <f>SUMIFS('Crosstab Cons'!A:A,'Crosstab Cons'!N:N,'Crosstab Cons'!$N$2,'Crosstab Cons'!V:V,Total!I11)</f>
        <v>14</v>
      </c>
      <c r="S11" s="3">
        <f t="shared" si="0"/>
        <v>148.74638211999999</v>
      </c>
      <c r="T11" s="3">
        <f t="shared" si="1"/>
        <v>0</v>
      </c>
      <c r="U11" s="3">
        <f t="shared" si="2"/>
        <v>0</v>
      </c>
      <c r="V11" s="2" t="s">
        <v>3292</v>
      </c>
      <c r="W11" s="2" t="s">
        <v>3292</v>
      </c>
      <c r="X11" s="2" t="s">
        <v>3292</v>
      </c>
      <c r="Y11" s="4">
        <f t="shared" si="3"/>
        <v>0.14874638211999999</v>
      </c>
      <c r="Z11" s="7" t="str">
        <f>INDEX('Look Up '!B:B,MATCH(M11,'Look Up '!A:A,0))</f>
        <v>Scope3Mandatory</v>
      </c>
      <c r="AA11" s="7" t="str">
        <f>INDEX('Look Up '!C:C,MATCH(M11,'Look Up '!A:A,0))</f>
        <v>Business travel - Other (e.g. hotel, meals, etc)</v>
      </c>
      <c r="AB11" s="7" t="str">
        <f>INDEX('Look Up '!D:D,MATCH(M11,'Look Up '!A:A,0))</f>
        <v>Accommodation - Canada</v>
      </c>
      <c r="AC11" s="7" t="str">
        <f>INDEX('Look Up '!E:E,MATCH(M11,'Look Up '!A:A,0))</f>
        <v>rpn (room per night)</v>
      </c>
    </row>
    <row r="12" spans="1:29" ht="47.25" x14ac:dyDescent="0.25">
      <c r="A12" s="14">
        <v>45474</v>
      </c>
      <c r="B12" s="14">
        <v>45838</v>
      </c>
      <c r="C12" s="7" t="s">
        <v>3284</v>
      </c>
      <c r="D12" s="7" t="s">
        <v>3284</v>
      </c>
      <c r="E12" s="7" t="s">
        <v>831</v>
      </c>
      <c r="F12" s="7" t="s">
        <v>3301</v>
      </c>
      <c r="G12" s="7" t="s">
        <v>3302</v>
      </c>
      <c r="H12" s="8" t="s">
        <v>3303</v>
      </c>
      <c r="I12" s="8" t="s">
        <v>79</v>
      </c>
      <c r="J12" s="8" t="s">
        <v>3304</v>
      </c>
      <c r="K12" s="8" t="s">
        <v>3289</v>
      </c>
      <c r="L12" s="8" t="s">
        <v>3305</v>
      </c>
      <c r="M12" s="7" t="s">
        <v>3310</v>
      </c>
      <c r="N12" s="7" t="s">
        <v>11</v>
      </c>
      <c r="O12" s="17">
        <f>'Q1'!P12</f>
        <v>10.37875541</v>
      </c>
      <c r="P12" s="17">
        <f>'Q1'!Q12</f>
        <v>0</v>
      </c>
      <c r="Q12" s="17">
        <f>'Q1'!R12</f>
        <v>0</v>
      </c>
      <c r="R12" s="7">
        <f>SUMIFS('Crosstab Cons'!A:A,'Crosstab Cons'!N:N,'Crosstab Cons'!$N$2,'Crosstab Cons'!V:V,Total!I12)</f>
        <v>0</v>
      </c>
      <c r="S12" s="3">
        <f t="shared" si="0"/>
        <v>0</v>
      </c>
      <c r="T12" s="3">
        <f t="shared" si="1"/>
        <v>0</v>
      </c>
      <c r="U12" s="3">
        <f t="shared" si="2"/>
        <v>0</v>
      </c>
      <c r="V12" s="2" t="s">
        <v>3292</v>
      </c>
      <c r="W12" s="2" t="s">
        <v>3292</v>
      </c>
      <c r="X12" s="2" t="s">
        <v>3292</v>
      </c>
      <c r="Y12" s="4">
        <f t="shared" si="3"/>
        <v>0</v>
      </c>
      <c r="Z12" s="7" t="str">
        <f>INDEX('Look Up '!B:B,MATCH(M12,'Look Up '!A:A,0))</f>
        <v>Scope3Mandatory</v>
      </c>
      <c r="AA12" s="7" t="str">
        <f>INDEX('Look Up '!C:C,MATCH(M12,'Look Up '!A:A,0))</f>
        <v>Business travel - Other (e.g. hotel, meals, etc)</v>
      </c>
      <c r="AB12" s="7" t="str">
        <f>INDEX('Look Up '!D:D,MATCH(M12,'Look Up '!A:A,0))</f>
        <v>Accommodation - United Kingdom</v>
      </c>
      <c r="AC12" s="7" t="str">
        <f>INDEX('Look Up '!E:E,MATCH(M12,'Look Up '!A:A,0))</f>
        <v>rpn (room per night)</v>
      </c>
    </row>
    <row r="13" spans="1:29" ht="47.25" x14ac:dyDescent="0.25">
      <c r="A13" s="14">
        <v>45474</v>
      </c>
      <c r="B13" s="14">
        <v>45838</v>
      </c>
      <c r="C13" s="7" t="s">
        <v>3284</v>
      </c>
      <c r="D13" s="7" t="s">
        <v>3284</v>
      </c>
      <c r="E13" s="7" t="s">
        <v>831</v>
      </c>
      <c r="F13" s="7" t="s">
        <v>3301</v>
      </c>
      <c r="G13" s="7" t="s">
        <v>3302</v>
      </c>
      <c r="H13" s="8" t="s">
        <v>3303</v>
      </c>
      <c r="I13" s="8" t="s">
        <v>57</v>
      </c>
      <c r="J13" s="8" t="s">
        <v>3304</v>
      </c>
      <c r="K13" s="8" t="s">
        <v>3289</v>
      </c>
      <c r="L13" s="8" t="s">
        <v>3305</v>
      </c>
      <c r="M13" s="7" t="s">
        <v>3311</v>
      </c>
      <c r="N13" s="7" t="s">
        <v>11</v>
      </c>
      <c r="O13" s="17">
        <f>'Q1'!P13</f>
        <v>15.560623720000001</v>
      </c>
      <c r="P13" s="17">
        <f>'Q1'!Q13</f>
        <v>0</v>
      </c>
      <c r="Q13" s="17">
        <f>'Q1'!R13</f>
        <v>0</v>
      </c>
      <c r="R13" s="7">
        <f>SUMIFS('Crosstab Cons'!A:A,'Crosstab Cons'!N:N,'Crosstab Cons'!$N$2,'Crosstab Cons'!V:V,Total!I13)</f>
        <v>0</v>
      </c>
      <c r="S13" s="3">
        <f t="shared" si="0"/>
        <v>0</v>
      </c>
      <c r="T13" s="3">
        <f t="shared" si="1"/>
        <v>0</v>
      </c>
      <c r="U13" s="3">
        <f t="shared" si="2"/>
        <v>0</v>
      </c>
      <c r="V13" s="2" t="s">
        <v>3292</v>
      </c>
      <c r="W13" s="2" t="s">
        <v>3292</v>
      </c>
      <c r="X13" s="2" t="s">
        <v>3292</v>
      </c>
      <c r="Y13" s="4">
        <f t="shared" si="3"/>
        <v>0</v>
      </c>
      <c r="Z13" s="7" t="str">
        <f>INDEX('Look Up '!B:B,MATCH(M13,'Look Up '!A:A,0))</f>
        <v>Scope3Mandatory</v>
      </c>
      <c r="AA13" s="7" t="str">
        <f>INDEX('Look Up '!C:C,MATCH(M13,'Look Up '!A:A,0))</f>
        <v>Business travel - Other (e.g. hotel, meals, etc)</v>
      </c>
      <c r="AB13" s="7" t="str">
        <f>INDEX('Look Up '!D:D,MATCH(M13,'Look Up '!A:A,0))</f>
        <v>Accommodation - Netherlands</v>
      </c>
      <c r="AC13" s="7" t="str">
        <f>INDEX('Look Up '!E:E,MATCH(M13,'Look Up '!A:A,0))</f>
        <v>rpn (room per night)</v>
      </c>
    </row>
    <row r="14" spans="1:29" ht="47.25" x14ac:dyDescent="0.25">
      <c r="A14" s="14">
        <v>45474</v>
      </c>
      <c r="B14" s="14">
        <v>45838</v>
      </c>
      <c r="C14" s="7" t="s">
        <v>3284</v>
      </c>
      <c r="D14" s="7" t="s">
        <v>3284</v>
      </c>
      <c r="E14" s="7" t="s">
        <v>831</v>
      </c>
      <c r="F14" s="7" t="s">
        <v>3301</v>
      </c>
      <c r="G14" s="7" t="s">
        <v>3302</v>
      </c>
      <c r="H14" s="8" t="s">
        <v>3303</v>
      </c>
      <c r="I14" s="8" t="s">
        <v>59</v>
      </c>
      <c r="J14" s="8" t="s">
        <v>3304</v>
      </c>
      <c r="K14" s="8" t="s">
        <v>3289</v>
      </c>
      <c r="L14" s="8" t="s">
        <v>3305</v>
      </c>
      <c r="M14" s="7" t="s">
        <v>3312</v>
      </c>
      <c r="N14" s="7" t="s">
        <v>11</v>
      </c>
      <c r="O14" s="17">
        <f>'Q1'!P14</f>
        <v>10.30784912</v>
      </c>
      <c r="P14" s="17">
        <f>'Q1'!Q14</f>
        <v>0</v>
      </c>
      <c r="Q14" s="17">
        <f>'Q1'!R14</f>
        <v>0</v>
      </c>
      <c r="R14" s="7">
        <f>SUMIFS('Crosstab Cons'!A:A,'Crosstab Cons'!N:N,'Crosstab Cons'!$N$2,'Crosstab Cons'!V:V,Total!I14)</f>
        <v>1583</v>
      </c>
      <c r="S14" s="3">
        <f t="shared" si="0"/>
        <v>16317.32515696</v>
      </c>
      <c r="T14" s="3">
        <f t="shared" si="1"/>
        <v>0</v>
      </c>
      <c r="U14" s="3">
        <f t="shared" si="2"/>
        <v>0</v>
      </c>
      <c r="V14" s="2" t="s">
        <v>3292</v>
      </c>
      <c r="W14" s="2" t="s">
        <v>3292</v>
      </c>
      <c r="X14" s="2" t="s">
        <v>3292</v>
      </c>
      <c r="Y14" s="4">
        <f t="shared" si="3"/>
        <v>16.317325156959999</v>
      </c>
      <c r="Z14" s="7" t="str">
        <f>INDEX('Look Up '!B:B,MATCH(M14,'Look Up '!A:A,0))</f>
        <v>Scope3Mandatory</v>
      </c>
      <c r="AA14" s="7" t="str">
        <f>INDEX('Look Up '!C:C,MATCH(M14,'Look Up '!A:A,0))</f>
        <v>Business travel - Other (e.g. hotel, meals, etc)</v>
      </c>
      <c r="AB14" s="7" t="str">
        <f>INDEX('Look Up '!D:D,MATCH(M14,'Look Up '!A:A,0))</f>
        <v>Accommodation - New Zealand</v>
      </c>
      <c r="AC14" s="7" t="str">
        <f>INDEX('Look Up '!E:E,MATCH(M14,'Look Up '!A:A,0))</f>
        <v>rpn (room per night)</v>
      </c>
    </row>
    <row r="15" spans="1:29" ht="47.25" x14ac:dyDescent="0.25">
      <c r="A15" s="14">
        <v>45474</v>
      </c>
      <c r="B15" s="14">
        <v>45838</v>
      </c>
      <c r="C15" s="7" t="s">
        <v>3284</v>
      </c>
      <c r="D15" s="7" t="s">
        <v>3284</v>
      </c>
      <c r="E15" s="7" t="s">
        <v>831</v>
      </c>
      <c r="F15" s="7" t="s">
        <v>3301</v>
      </c>
      <c r="G15" s="7" t="s">
        <v>3302</v>
      </c>
      <c r="H15" s="8" t="s">
        <v>3303</v>
      </c>
      <c r="I15" s="8" t="s">
        <v>63</v>
      </c>
      <c r="J15" s="8" t="s">
        <v>3304</v>
      </c>
      <c r="K15" s="8" t="s">
        <v>3289</v>
      </c>
      <c r="L15" s="8" t="s">
        <v>3305</v>
      </c>
      <c r="M15" s="7" t="s">
        <v>3313</v>
      </c>
      <c r="N15" s="7" t="s">
        <v>11</v>
      </c>
      <c r="O15" s="17">
        <f>'Q1'!P15</f>
        <v>55.761616889999999</v>
      </c>
      <c r="P15" s="17">
        <f>'Q1'!Q15</f>
        <v>0</v>
      </c>
      <c r="Q15" s="17">
        <f>'Q1'!R15</f>
        <v>0</v>
      </c>
      <c r="R15" s="7">
        <f>SUMIFS('Crosstab Cons'!A:A,'Crosstab Cons'!N:N,'Crosstab Cons'!$N$2,'Crosstab Cons'!V:V,Total!I15)</f>
        <v>3</v>
      </c>
      <c r="S15" s="3">
        <f t="shared" si="0"/>
        <v>167.28485067</v>
      </c>
      <c r="T15" s="3">
        <f t="shared" si="1"/>
        <v>0</v>
      </c>
      <c r="U15" s="3">
        <f t="shared" si="2"/>
        <v>0</v>
      </c>
      <c r="V15" s="2" t="s">
        <v>3292</v>
      </c>
      <c r="W15" s="2" t="s">
        <v>3292</v>
      </c>
      <c r="X15" s="2" t="s">
        <v>3292</v>
      </c>
      <c r="Y15" s="4">
        <f t="shared" si="3"/>
        <v>0.16728485066999998</v>
      </c>
      <c r="Z15" s="7" t="str">
        <f>INDEX('Look Up '!B:B,MATCH(M15,'Look Up '!A:A,0))</f>
        <v>Scope3Mandatory</v>
      </c>
      <c r="AA15" s="7" t="str">
        <f>INDEX('Look Up '!C:C,MATCH(M15,'Look Up '!A:A,0))</f>
        <v>Business travel - Other (e.g. hotel, meals, etc)</v>
      </c>
      <c r="AB15" s="7" t="str">
        <f>INDEX('Look Up '!D:D,MATCH(M15,'Look Up '!A:A,0))</f>
        <v>Accommodation - Philippines</v>
      </c>
      <c r="AC15" s="7" t="str">
        <f>INDEX('Look Up '!E:E,MATCH(M15,'Look Up '!A:A,0))</f>
        <v>rpn (room per night)</v>
      </c>
    </row>
    <row r="16" spans="1:29" ht="47.25" x14ac:dyDescent="0.25">
      <c r="A16" s="14">
        <v>45474</v>
      </c>
      <c r="B16" s="14">
        <v>45838</v>
      </c>
      <c r="C16" s="7" t="s">
        <v>3284</v>
      </c>
      <c r="D16" s="7" t="s">
        <v>3284</v>
      </c>
      <c r="E16" s="7" t="s">
        <v>831</v>
      </c>
      <c r="F16" s="7" t="s">
        <v>3301</v>
      </c>
      <c r="G16" s="7" t="s">
        <v>3302</v>
      </c>
      <c r="H16" s="8" t="s">
        <v>3303</v>
      </c>
      <c r="I16" s="8" t="s">
        <v>69</v>
      </c>
      <c r="J16" s="8" t="s">
        <v>3304</v>
      </c>
      <c r="K16" s="8" t="s">
        <v>3289</v>
      </c>
      <c r="L16" s="8" t="s">
        <v>3305</v>
      </c>
      <c r="M16" s="7" t="s">
        <v>3314</v>
      </c>
      <c r="N16" s="7" t="s">
        <v>11</v>
      </c>
      <c r="O16" s="17">
        <f>'Q1'!P16</f>
        <v>23.305414110000001</v>
      </c>
      <c r="P16" s="17">
        <f>'Q1'!Q16</f>
        <v>0</v>
      </c>
      <c r="Q16" s="17">
        <f>'Q1'!R16</f>
        <v>0</v>
      </c>
      <c r="R16" s="7">
        <f>SUMIFS('Crosstab Cons'!A:A,'Crosstab Cons'!N:N,'Crosstab Cons'!$N$2,'Crosstab Cons'!V:V,Total!I16)</f>
        <v>5.9999999999999991</v>
      </c>
      <c r="S16" s="3">
        <f t="shared" si="0"/>
        <v>139.83248465999998</v>
      </c>
      <c r="T16" s="3">
        <f t="shared" si="1"/>
        <v>0</v>
      </c>
      <c r="U16" s="3">
        <f t="shared" si="2"/>
        <v>0</v>
      </c>
      <c r="V16" s="2" t="s">
        <v>3292</v>
      </c>
      <c r="W16" s="2" t="s">
        <v>3292</v>
      </c>
      <c r="X16" s="2" t="s">
        <v>3292</v>
      </c>
      <c r="Y16" s="4">
        <f t="shared" si="3"/>
        <v>0.13983248465999998</v>
      </c>
      <c r="Z16" s="7" t="str">
        <f>INDEX('Look Up '!B:B,MATCH(M16,'Look Up '!A:A,0))</f>
        <v>Scope3Mandatory</v>
      </c>
      <c r="AA16" s="7" t="str">
        <f>INDEX('Look Up '!C:C,MATCH(M16,'Look Up '!A:A,0))</f>
        <v>Business travel - Other (e.g. hotel, meals, etc)</v>
      </c>
      <c r="AB16" s="7" t="str">
        <f>INDEX('Look Up '!D:D,MATCH(M16,'Look Up '!A:A,0))</f>
        <v>Accommodation - Singapore</v>
      </c>
      <c r="AC16" s="7" t="str">
        <f>INDEX('Look Up '!E:E,MATCH(M16,'Look Up '!A:A,0))</f>
        <v>rpn (room per night)</v>
      </c>
    </row>
    <row r="17" spans="1:29" ht="47.25" x14ac:dyDescent="0.25">
      <c r="A17" s="14">
        <v>45474</v>
      </c>
      <c r="B17" s="14">
        <v>45838</v>
      </c>
      <c r="C17" s="7" t="s">
        <v>3284</v>
      </c>
      <c r="D17" s="7" t="s">
        <v>3284</v>
      </c>
      <c r="E17" s="7" t="s">
        <v>831</v>
      </c>
      <c r="F17" s="7" t="s">
        <v>3301</v>
      </c>
      <c r="G17" s="7" t="s">
        <v>3302</v>
      </c>
      <c r="H17" s="8" t="s">
        <v>3303</v>
      </c>
      <c r="I17" s="8" t="s">
        <v>25</v>
      </c>
      <c r="J17" s="8" t="s">
        <v>3304</v>
      </c>
      <c r="K17" s="8" t="s">
        <v>3289</v>
      </c>
      <c r="L17" s="8" t="s">
        <v>3305</v>
      </c>
      <c r="M17" s="7" t="s">
        <v>3315</v>
      </c>
      <c r="N17" s="7" t="s">
        <v>11</v>
      </c>
      <c r="O17" s="17">
        <f>'Q1'!P17</f>
        <v>58.306250720000001</v>
      </c>
      <c r="P17" s="17">
        <f>'Q1'!Q17</f>
        <v>0</v>
      </c>
      <c r="Q17" s="17">
        <f>'Q1'!R17</f>
        <v>0</v>
      </c>
      <c r="R17" s="7">
        <f>SUMIFS('Crosstab Cons'!A:A,'Crosstab Cons'!N:N,'Crosstab Cons'!$N$2,'Crosstab Cons'!V:V,Total!I17)</f>
        <v>0</v>
      </c>
      <c r="S17" s="3">
        <f t="shared" si="0"/>
        <v>0</v>
      </c>
      <c r="T17" s="3">
        <f t="shared" si="1"/>
        <v>0</v>
      </c>
      <c r="U17" s="3">
        <f t="shared" si="2"/>
        <v>0</v>
      </c>
      <c r="V17" s="2" t="s">
        <v>3292</v>
      </c>
      <c r="W17" s="2" t="s">
        <v>3292</v>
      </c>
      <c r="X17" s="2" t="s">
        <v>3292</v>
      </c>
      <c r="Y17" s="4">
        <f t="shared" si="3"/>
        <v>0</v>
      </c>
      <c r="Z17" s="7" t="e">
        <f>INDEX('Look Up '!B:B,MATCH(M17,'Look Up '!A:A,0))</f>
        <v>#N/A</v>
      </c>
      <c r="AA17" s="7" t="e">
        <f>INDEX('Look Up '!C:C,MATCH(M17,'Look Up '!A:A,0))</f>
        <v>#N/A</v>
      </c>
      <c r="AB17" s="7" t="e">
        <f>INDEX('Look Up '!D:D,MATCH(M17,'Look Up '!A:A,0))</f>
        <v>#N/A</v>
      </c>
      <c r="AC17" s="7" t="e">
        <f>INDEX('Look Up '!E:E,MATCH(M17,'Look Up '!A:A,0))</f>
        <v>#N/A</v>
      </c>
    </row>
    <row r="18" spans="1:29" ht="47.25" x14ac:dyDescent="0.25">
      <c r="A18" s="14">
        <v>45474</v>
      </c>
      <c r="B18" s="14">
        <v>45838</v>
      </c>
      <c r="C18" s="7" t="s">
        <v>3284</v>
      </c>
      <c r="D18" s="7" t="s">
        <v>3284</v>
      </c>
      <c r="E18" s="7" t="s">
        <v>831</v>
      </c>
      <c r="F18" s="7" t="s">
        <v>3301</v>
      </c>
      <c r="G18" s="7" t="s">
        <v>3302</v>
      </c>
      <c r="H18" s="8" t="s">
        <v>3303</v>
      </c>
      <c r="I18" s="8" t="s">
        <v>29</v>
      </c>
      <c r="J18" s="8" t="s">
        <v>3304</v>
      </c>
      <c r="K18" s="8" t="s">
        <v>3289</v>
      </c>
      <c r="L18" s="8" t="s">
        <v>3305</v>
      </c>
      <c r="M18" s="7" t="s">
        <v>3316</v>
      </c>
      <c r="N18" s="7" t="s">
        <v>11</v>
      </c>
      <c r="O18" s="17">
        <f>'Q1'!P18</f>
        <v>16.27678951</v>
      </c>
      <c r="P18" s="17">
        <f>'Q1'!Q18</f>
        <v>0</v>
      </c>
      <c r="Q18" s="17">
        <f>'Q1'!R18</f>
        <v>0</v>
      </c>
      <c r="R18" s="7">
        <f>SUMIFS('Crosstab Cons'!A:A,'Crosstab Cons'!N:N,'Crosstab Cons'!$N$2,'Crosstab Cons'!V:V,Total!I18)</f>
        <v>6</v>
      </c>
      <c r="S18" s="3">
        <f t="shared" si="0"/>
        <v>97.660737060000002</v>
      </c>
      <c r="T18" s="3">
        <f t="shared" si="1"/>
        <v>0</v>
      </c>
      <c r="U18" s="3">
        <f t="shared" si="2"/>
        <v>0</v>
      </c>
      <c r="V18" s="2" t="s">
        <v>3292</v>
      </c>
      <c r="W18" s="2" t="s">
        <v>3292</v>
      </c>
      <c r="X18" s="2" t="s">
        <v>3292</v>
      </c>
      <c r="Y18" s="4">
        <f t="shared" si="3"/>
        <v>9.7660737060000002E-2</v>
      </c>
      <c r="Z18" s="7" t="str">
        <f>INDEX('Look Up '!B:B,MATCH(M18,'Look Up '!A:A,0))</f>
        <v>Scope3Mandatory</v>
      </c>
      <c r="AA18" s="7" t="str">
        <f>INDEX('Look Up '!C:C,MATCH(M18,'Look Up '!A:A,0))</f>
        <v>Business travel - Other (e.g. hotel, meals, etc)</v>
      </c>
      <c r="AB18" s="7" t="str">
        <f>INDEX('Look Up '!D:D,MATCH(M18,'Look Up '!A:A,0))</f>
        <v>Accommodation - Colombia</v>
      </c>
      <c r="AC18" s="7" t="str">
        <f>INDEX('Look Up '!E:E,MATCH(M18,'Look Up '!A:A,0))</f>
        <v>rpn (room per night)</v>
      </c>
    </row>
    <row r="19" spans="1:29" ht="47.25" x14ac:dyDescent="0.25">
      <c r="A19" s="14">
        <v>45474</v>
      </c>
      <c r="B19" s="14">
        <v>45838</v>
      </c>
      <c r="C19" s="7" t="s">
        <v>3284</v>
      </c>
      <c r="D19" s="7" t="s">
        <v>3284</v>
      </c>
      <c r="E19" s="7" t="s">
        <v>831</v>
      </c>
      <c r="F19" s="7" t="s">
        <v>3301</v>
      </c>
      <c r="G19" s="7" t="s">
        <v>3302</v>
      </c>
      <c r="H19" s="8" t="s">
        <v>3303</v>
      </c>
      <c r="I19" s="8" t="s">
        <v>53</v>
      </c>
      <c r="J19" s="8" t="s">
        <v>3304</v>
      </c>
      <c r="K19" s="8" t="s">
        <v>3289</v>
      </c>
      <c r="L19" s="8" t="s">
        <v>3305</v>
      </c>
      <c r="M19" s="7" t="s">
        <v>3317</v>
      </c>
      <c r="N19" s="7" t="s">
        <v>11</v>
      </c>
      <c r="O19" s="17">
        <f>'Q1'!P19</f>
        <v>55.175452630000002</v>
      </c>
      <c r="P19" s="17">
        <f>'Q1'!Q19</f>
        <v>0</v>
      </c>
      <c r="Q19" s="17">
        <f>'Q1'!R19</f>
        <v>0</v>
      </c>
      <c r="R19" s="7">
        <f>SUMIFS('Crosstab Cons'!A:A,'Crosstab Cons'!N:N,'Crosstab Cons'!$N$2,'Crosstab Cons'!V:V,Total!I19)</f>
        <v>0</v>
      </c>
      <c r="S19" s="3">
        <f t="shared" si="0"/>
        <v>0</v>
      </c>
      <c r="T19" s="3">
        <f t="shared" si="1"/>
        <v>0</v>
      </c>
      <c r="U19" s="3">
        <f t="shared" si="2"/>
        <v>0</v>
      </c>
      <c r="V19" s="2" t="s">
        <v>3292</v>
      </c>
      <c r="W19" s="2" t="s">
        <v>3292</v>
      </c>
      <c r="X19" s="2" t="s">
        <v>3292</v>
      </c>
      <c r="Y19" s="4">
        <f t="shared" si="3"/>
        <v>0</v>
      </c>
      <c r="Z19" s="7" t="str">
        <f>INDEX('Look Up '!B:B,MATCH(M19,'Look Up '!A:A,0))</f>
        <v>Scope3Mandatory</v>
      </c>
      <c r="AA19" s="7" t="str">
        <f>INDEX('Look Up '!C:C,MATCH(M19,'Look Up '!A:A,0))</f>
        <v>Business travel - Other (e.g. hotel, meals, etc)</v>
      </c>
      <c r="AB19" s="7" t="str">
        <f>INDEX('Look Up '!D:D,MATCH(M19,'Look Up '!A:A,0))</f>
        <v>Accommodation - Malaysia</v>
      </c>
      <c r="AC19" s="7" t="str">
        <f>INDEX('Look Up '!E:E,MATCH(M19,'Look Up '!A:A,0))</f>
        <v>rpn (room per night)</v>
      </c>
    </row>
    <row r="20" spans="1:29" ht="47.25" x14ac:dyDescent="0.25">
      <c r="A20" s="14">
        <v>45474</v>
      </c>
      <c r="B20" s="14">
        <v>45838</v>
      </c>
      <c r="C20" s="7" t="s">
        <v>3284</v>
      </c>
      <c r="D20" s="7" t="s">
        <v>3284</v>
      </c>
      <c r="E20" s="7" t="s">
        <v>831</v>
      </c>
      <c r="F20" s="7" t="s">
        <v>3301</v>
      </c>
      <c r="G20" s="7" t="s">
        <v>3302</v>
      </c>
      <c r="H20" s="8" t="s">
        <v>3303</v>
      </c>
      <c r="I20" s="8" t="s">
        <v>37</v>
      </c>
      <c r="J20" s="8" t="s">
        <v>3304</v>
      </c>
      <c r="K20" s="8" t="s">
        <v>3289</v>
      </c>
      <c r="L20" s="8" t="s">
        <v>3305</v>
      </c>
      <c r="M20" s="7" t="s">
        <v>3318</v>
      </c>
      <c r="N20" s="7" t="s">
        <v>11</v>
      </c>
      <c r="O20" s="17">
        <f>'Q1'!P20</f>
        <v>73</v>
      </c>
      <c r="P20" s="17">
        <f>'Q1'!Q20</f>
        <v>0</v>
      </c>
      <c r="Q20" s="17">
        <f>'Q1'!R20</f>
        <v>0</v>
      </c>
      <c r="R20" s="7">
        <f>SUMIFS('Crosstab Cons'!A:A,'Crosstab Cons'!N:N,'Crosstab Cons'!$N$2,'Crosstab Cons'!V:V,Total!I20)</f>
        <v>19</v>
      </c>
      <c r="S20" s="3">
        <f t="shared" si="0"/>
        <v>1387</v>
      </c>
      <c r="T20" s="3">
        <f t="shared" si="1"/>
        <v>0</v>
      </c>
      <c r="U20" s="3">
        <f t="shared" si="2"/>
        <v>0</v>
      </c>
      <c r="V20" s="2" t="s">
        <v>3292</v>
      </c>
      <c r="W20" s="2" t="s">
        <v>3292</v>
      </c>
      <c r="X20" s="2" t="s">
        <v>3292</v>
      </c>
      <c r="Y20" s="4">
        <f t="shared" si="3"/>
        <v>1.387</v>
      </c>
      <c r="Z20" s="7" t="str">
        <f>INDEX('Look Up '!B:B,MATCH(M20,'Look Up '!A:A,0))</f>
        <v>Scope3Mandatory</v>
      </c>
      <c r="AA20" s="7" t="str">
        <f>INDEX('Look Up '!C:C,MATCH(M20,'Look Up '!A:A,0))</f>
        <v>Business travel - Other (e.g. hotel, meals, etc)</v>
      </c>
      <c r="AB20" s="7" t="str">
        <f>INDEX('Look Up '!D:D,MATCH(M20,'Look Up '!A:A,0))</f>
        <v>Accommodation - French Polynesia</v>
      </c>
      <c r="AC20" s="7" t="str">
        <f>INDEX('Look Up '!E:E,MATCH(M20,'Look Up '!A:A,0))</f>
        <v>rpn (room per night)</v>
      </c>
    </row>
    <row r="21" spans="1:29" ht="47.25" x14ac:dyDescent="0.25">
      <c r="A21" s="14">
        <v>45474</v>
      </c>
      <c r="B21" s="14">
        <v>45838</v>
      </c>
      <c r="C21" s="7" t="s">
        <v>3284</v>
      </c>
      <c r="D21" s="7" t="s">
        <v>3284</v>
      </c>
      <c r="E21" s="7" t="s">
        <v>831</v>
      </c>
      <c r="F21" s="7" t="s">
        <v>3301</v>
      </c>
      <c r="G21" s="7" t="s">
        <v>3302</v>
      </c>
      <c r="H21" s="8" t="s">
        <v>3303</v>
      </c>
      <c r="I21" s="8" t="s">
        <v>73</v>
      </c>
      <c r="J21" s="8" t="s">
        <v>3304</v>
      </c>
      <c r="K21" s="8" t="s">
        <v>3289</v>
      </c>
      <c r="L21" s="8" t="s">
        <v>3305</v>
      </c>
      <c r="M21" s="7" t="s">
        <v>3319</v>
      </c>
      <c r="N21" s="7" t="s">
        <v>11</v>
      </c>
      <c r="O21" s="17">
        <f>'Q1'!P21</f>
        <v>7.9408291599999998</v>
      </c>
      <c r="P21" s="17">
        <f>'Q1'!Q21</f>
        <v>0</v>
      </c>
      <c r="Q21" s="17">
        <f>'Q1'!R21</f>
        <v>0</v>
      </c>
      <c r="R21" s="7">
        <f>SUMIFS('Crosstab Cons'!A:A,'Crosstab Cons'!N:N,'Crosstab Cons'!$N$2,'Crosstab Cons'!V:V,Total!I21)</f>
        <v>25</v>
      </c>
      <c r="S21" s="3">
        <f t="shared" si="0"/>
        <v>198.52072899999999</v>
      </c>
      <c r="T21" s="3">
        <f t="shared" si="1"/>
        <v>0</v>
      </c>
      <c r="U21" s="3">
        <f t="shared" si="2"/>
        <v>0</v>
      </c>
      <c r="V21" s="2" t="s">
        <v>3292</v>
      </c>
      <c r="W21" s="2" t="s">
        <v>3292</v>
      </c>
      <c r="X21" s="2" t="s">
        <v>3292</v>
      </c>
      <c r="Y21" s="4">
        <f t="shared" si="3"/>
        <v>0.19852072899999998</v>
      </c>
      <c r="Z21" s="7" t="str">
        <f>INDEX('Look Up '!B:B,MATCH(M21,'Look Up '!A:A,0))</f>
        <v>Scope3Mandatory</v>
      </c>
      <c r="AA21" s="7" t="str">
        <f>INDEX('Look Up '!C:C,MATCH(M21,'Look Up '!A:A,0))</f>
        <v>Business travel - Other (e.g. hotel, meals, etc)</v>
      </c>
      <c r="AB21" s="7" t="str">
        <f>INDEX('Look Up '!D:D,MATCH(M21,'Look Up '!A:A,0))</f>
        <v>Accommodation - Switzerland</v>
      </c>
      <c r="AC21" s="7" t="str">
        <f>INDEX('Look Up '!E:E,MATCH(M21,'Look Up '!A:A,0))</f>
        <v>rpn (room per night)</v>
      </c>
    </row>
    <row r="22" spans="1:29" ht="47.25" x14ac:dyDescent="0.25">
      <c r="A22" s="14">
        <v>45474</v>
      </c>
      <c r="B22" s="14">
        <v>45838</v>
      </c>
      <c r="C22" s="7" t="s">
        <v>3284</v>
      </c>
      <c r="D22" s="7" t="s">
        <v>3284</v>
      </c>
      <c r="E22" s="7" t="s">
        <v>831</v>
      </c>
      <c r="F22" s="7" t="s">
        <v>3301</v>
      </c>
      <c r="G22" s="7" t="s">
        <v>3302</v>
      </c>
      <c r="H22" s="8" t="s">
        <v>3303</v>
      </c>
      <c r="I22" s="8" t="s">
        <v>75</v>
      </c>
      <c r="J22" s="8" t="s">
        <v>3304</v>
      </c>
      <c r="K22" s="8" t="s">
        <v>3289</v>
      </c>
      <c r="L22" s="8" t="s">
        <v>3305</v>
      </c>
      <c r="M22" s="7" t="s">
        <v>3320</v>
      </c>
      <c r="N22" s="7" t="s">
        <v>11</v>
      </c>
      <c r="O22" s="17">
        <f>'Q1'!P22</f>
        <v>43.879308000000002</v>
      </c>
      <c r="P22" s="17">
        <f>'Q1'!Q22</f>
        <v>0</v>
      </c>
      <c r="Q22" s="17">
        <f>'Q1'!R22</f>
        <v>0</v>
      </c>
      <c r="R22" s="7">
        <f>SUMIFS('Crosstab Cons'!A:A,'Crosstab Cons'!N:N,'Crosstab Cons'!$N$2,'Crosstab Cons'!V:V,Total!I22)</f>
        <v>4</v>
      </c>
      <c r="S22" s="3">
        <f t="shared" si="0"/>
        <v>175.51723200000001</v>
      </c>
      <c r="T22" s="3">
        <f t="shared" si="1"/>
        <v>0</v>
      </c>
      <c r="U22" s="3">
        <f t="shared" si="2"/>
        <v>0</v>
      </c>
      <c r="V22" s="2" t="s">
        <v>3292</v>
      </c>
      <c r="W22" s="2" t="s">
        <v>3292</v>
      </c>
      <c r="X22" s="2" t="s">
        <v>3292</v>
      </c>
      <c r="Y22" s="4">
        <f t="shared" si="3"/>
        <v>0.175517232</v>
      </c>
      <c r="Z22" s="7" t="str">
        <f>INDEX('Look Up '!B:B,MATCH(M22,'Look Up '!A:A,0))</f>
        <v>Scope3Mandatory</v>
      </c>
      <c r="AA22" s="7" t="str">
        <f>INDEX('Look Up '!C:C,MATCH(M22,'Look Up '!A:A,0))</f>
        <v>Business travel - Other (e.g. hotel, meals, etc)</v>
      </c>
      <c r="AB22" s="7" t="str">
        <f>INDEX('Look Up '!D:D,MATCH(M22,'Look Up '!A:A,0))</f>
        <v>Accommodation - Thailand</v>
      </c>
      <c r="AC22" s="7" t="str">
        <f>INDEX('Look Up '!E:E,MATCH(M22,'Look Up '!A:A,0))</f>
        <v>rpn (room per night)</v>
      </c>
    </row>
    <row r="23" spans="1:29" ht="47.25" x14ac:dyDescent="0.25">
      <c r="A23" s="14">
        <v>45474</v>
      </c>
      <c r="B23" s="14">
        <v>45838</v>
      </c>
      <c r="C23" s="7" t="s">
        <v>3284</v>
      </c>
      <c r="D23" s="7" t="s">
        <v>3284</v>
      </c>
      <c r="E23" s="7" t="s">
        <v>831</v>
      </c>
      <c r="F23" s="7" t="s">
        <v>3301</v>
      </c>
      <c r="G23" s="7" t="s">
        <v>3302</v>
      </c>
      <c r="H23" s="8" t="s">
        <v>3303</v>
      </c>
      <c r="I23" s="8" t="s">
        <v>81</v>
      </c>
      <c r="J23" s="8" t="s">
        <v>3304</v>
      </c>
      <c r="K23" s="8" t="s">
        <v>3289</v>
      </c>
      <c r="L23" s="8" t="s">
        <v>3305</v>
      </c>
      <c r="M23" s="7" t="s">
        <v>3321</v>
      </c>
      <c r="N23" s="7" t="s">
        <v>11</v>
      </c>
      <c r="O23" s="17">
        <f>'Q1'!P23</f>
        <v>14.23988937</v>
      </c>
      <c r="P23" s="17">
        <f>'Q1'!Q23</f>
        <v>0</v>
      </c>
      <c r="Q23" s="17">
        <f>'Q1'!R23</f>
        <v>0</v>
      </c>
      <c r="R23" s="7">
        <f>SUMIFS('Crosstab Cons'!A:A,'Crosstab Cons'!N:N,'Crosstab Cons'!$N$2,'Crosstab Cons'!V:V,Total!I23)</f>
        <v>0.999999999999999</v>
      </c>
      <c r="S23" s="3">
        <f t="shared" si="0"/>
        <v>14.239889369999986</v>
      </c>
      <c r="T23" s="3">
        <f t="shared" si="1"/>
        <v>0</v>
      </c>
      <c r="U23" s="3">
        <f t="shared" si="2"/>
        <v>0</v>
      </c>
      <c r="V23" s="2" t="s">
        <v>3292</v>
      </c>
      <c r="W23" s="2" t="s">
        <v>3292</v>
      </c>
      <c r="X23" s="2" t="s">
        <v>3292</v>
      </c>
      <c r="Y23" s="4">
        <f t="shared" si="3"/>
        <v>1.4239889369999986E-2</v>
      </c>
      <c r="Z23" s="7" t="str">
        <f>INDEX('Look Up '!B:B,MATCH(M23,'Look Up '!A:A,0))</f>
        <v>Scope3Mandatory</v>
      </c>
      <c r="AA23" s="7" t="str">
        <f>INDEX('Look Up '!C:C,MATCH(M23,'Look Up '!A:A,0))</f>
        <v>Business travel - Other (e.g. hotel, meals, etc)</v>
      </c>
      <c r="AB23" s="7" t="str">
        <f>INDEX('Look Up '!D:D,MATCH(M23,'Look Up '!A:A,0))</f>
        <v>Accommodation - United States</v>
      </c>
      <c r="AC23" s="7" t="str">
        <f>INDEX('Look Up '!E:E,MATCH(M23,'Look Up '!A:A,0))</f>
        <v>rpn (room per night)</v>
      </c>
    </row>
    <row r="24" spans="1:29" ht="47.25" x14ac:dyDescent="0.25">
      <c r="A24" s="14">
        <v>45474</v>
      </c>
      <c r="B24" s="14">
        <v>45838</v>
      </c>
      <c r="C24" s="7" t="s">
        <v>3284</v>
      </c>
      <c r="D24" s="7" t="s">
        <v>3284</v>
      </c>
      <c r="E24" s="7" t="s">
        <v>831</v>
      </c>
      <c r="F24" s="7" t="s">
        <v>3301</v>
      </c>
      <c r="G24" s="7" t="s">
        <v>3322</v>
      </c>
      <c r="H24" s="8" t="s">
        <v>3303</v>
      </c>
      <c r="I24" s="8" t="s">
        <v>67</v>
      </c>
      <c r="J24" s="8" t="s">
        <v>3304</v>
      </c>
      <c r="K24" s="8" t="s">
        <v>3289</v>
      </c>
      <c r="L24" s="8" t="s">
        <v>3305</v>
      </c>
      <c r="M24" s="7" t="s">
        <v>3323</v>
      </c>
      <c r="N24" s="7" t="s">
        <v>11</v>
      </c>
      <c r="O24" s="17">
        <f>'Q1'!P24</f>
        <v>30.9</v>
      </c>
      <c r="P24" s="17">
        <f>'Q1'!Q24</f>
        <v>0</v>
      </c>
      <c r="Q24" s="17">
        <f>'Q1'!R24</f>
        <v>0</v>
      </c>
      <c r="R24" s="7">
        <f>SUMIFS('Crosstab Cons'!A:A,'Crosstab Cons'!N:N,'Crosstab Cons'!$N$2,'Crosstab Cons'!V:V,Total!I24)</f>
        <v>0</v>
      </c>
      <c r="S24" s="3">
        <f t="shared" si="0"/>
        <v>0</v>
      </c>
      <c r="T24" s="3">
        <f t="shared" si="1"/>
        <v>0</v>
      </c>
      <c r="U24" s="3">
        <f t="shared" si="2"/>
        <v>0</v>
      </c>
      <c r="V24" s="2" t="s">
        <v>3292</v>
      </c>
      <c r="W24" s="2" t="s">
        <v>3292</v>
      </c>
      <c r="X24" s="2" t="s">
        <v>3292</v>
      </c>
      <c r="Y24" s="4">
        <f t="shared" si="3"/>
        <v>0</v>
      </c>
      <c r="Z24" s="7" t="e">
        <f>INDEX('Look Up '!B:B,MATCH(M24,'Look Up '!A:A,0))</f>
        <v>#N/A</v>
      </c>
      <c r="AA24" s="7" t="e">
        <f>INDEX('Look Up '!C:C,MATCH(M24,'Look Up '!A:A,0))</f>
        <v>#N/A</v>
      </c>
      <c r="AB24" s="7" t="e">
        <f>INDEX('Look Up '!D:D,MATCH(M24,'Look Up '!A:A,0))</f>
        <v>#N/A</v>
      </c>
      <c r="AC24" s="7" t="e">
        <f>INDEX('Look Up '!E:E,MATCH(M24,'Look Up '!A:A,0))</f>
        <v>#N/A</v>
      </c>
    </row>
    <row r="25" spans="1:29" ht="47.25" x14ac:dyDescent="0.25">
      <c r="A25" s="14">
        <v>45474</v>
      </c>
      <c r="B25" s="14">
        <v>45838</v>
      </c>
      <c r="C25" s="7" t="s">
        <v>3284</v>
      </c>
      <c r="D25" s="7" t="s">
        <v>3284</v>
      </c>
      <c r="E25" s="7" t="s">
        <v>831</v>
      </c>
      <c r="F25" s="7" t="s">
        <v>3301</v>
      </c>
      <c r="G25" s="7" t="s">
        <v>3322</v>
      </c>
      <c r="H25" s="8" t="s">
        <v>3303</v>
      </c>
      <c r="I25" s="8" t="s">
        <v>33</v>
      </c>
      <c r="J25" s="8" t="s">
        <v>3304</v>
      </c>
      <c r="K25" s="8" t="s">
        <v>3289</v>
      </c>
      <c r="L25" s="8" t="s">
        <v>3305</v>
      </c>
      <c r="M25" s="7" t="s">
        <v>3324</v>
      </c>
      <c r="N25" s="7" t="s">
        <v>11</v>
      </c>
      <c r="O25" s="17">
        <f>'Q1'!P25</f>
        <v>54.8</v>
      </c>
      <c r="P25" s="17">
        <f>'Q1'!Q25</f>
        <v>0</v>
      </c>
      <c r="Q25" s="17">
        <f>'Q1'!R25</f>
        <v>0</v>
      </c>
      <c r="R25" s="7">
        <f>SUMIFS('Crosstab Cons'!A:A,'Crosstab Cons'!N:N,'Crosstab Cons'!$N$2,'Crosstab Cons'!V:V,Total!I25)</f>
        <v>34</v>
      </c>
      <c r="S25" s="3">
        <f t="shared" si="0"/>
        <v>1863.1999999999998</v>
      </c>
      <c r="T25" s="3">
        <f t="shared" si="1"/>
        <v>0</v>
      </c>
      <c r="U25" s="3">
        <f t="shared" si="2"/>
        <v>0</v>
      </c>
      <c r="V25" s="2" t="s">
        <v>3292</v>
      </c>
      <c r="W25" s="2" t="s">
        <v>3292</v>
      </c>
      <c r="X25" s="2" t="s">
        <v>3292</v>
      </c>
      <c r="Y25" s="4">
        <f t="shared" si="3"/>
        <v>1.8631999999999997</v>
      </c>
      <c r="Z25" s="7" t="str">
        <f>INDEX('Look Up '!B:B,MATCH(M25,'Look Up '!A:A,0))</f>
        <v>Scope3Mandatory</v>
      </c>
      <c r="AA25" s="7" t="str">
        <f>INDEX('Look Up '!C:C,MATCH(M25,'Look Up '!A:A,0))</f>
        <v>Business travel - Other (e.g. hotel, meals, etc)</v>
      </c>
      <c r="AB25" s="7" t="str">
        <f>INDEX('Look Up '!D:D,MATCH(M25,'Look Up '!A:A,0))</f>
        <v>Accommodation - Fiji</v>
      </c>
      <c r="AC25" s="7" t="str">
        <f>INDEX('Look Up '!E:E,MATCH(M25,'Look Up '!A:A,0))</f>
        <v>rpn (room per night)</v>
      </c>
    </row>
    <row r="26" spans="1:29" ht="47.25" x14ac:dyDescent="0.25">
      <c r="A26" s="14">
        <v>45474</v>
      </c>
      <c r="B26" s="14">
        <v>45838</v>
      </c>
      <c r="C26" s="7" t="s">
        <v>3284</v>
      </c>
      <c r="D26" s="7" t="s">
        <v>3284</v>
      </c>
      <c r="E26" s="7" t="s">
        <v>831</v>
      </c>
      <c r="F26" s="7" t="s">
        <v>3301</v>
      </c>
      <c r="G26" s="7" t="s">
        <v>3322</v>
      </c>
      <c r="H26" s="8" t="s">
        <v>3303</v>
      </c>
      <c r="I26" s="8" t="s">
        <v>65</v>
      </c>
      <c r="J26" s="8" t="s">
        <v>3304</v>
      </c>
      <c r="K26" s="8" t="s">
        <v>3289</v>
      </c>
      <c r="L26" s="8" t="s">
        <v>3305</v>
      </c>
      <c r="M26" s="7" t="s">
        <v>3325</v>
      </c>
      <c r="N26" s="7" t="s">
        <v>11</v>
      </c>
      <c r="O26" s="17">
        <f>'Q1'!P26</f>
        <v>12.77550297</v>
      </c>
      <c r="P26" s="17">
        <f>'Q1'!Q26</f>
        <v>0</v>
      </c>
      <c r="Q26" s="17">
        <f>'Q1'!R26</f>
        <v>0</v>
      </c>
      <c r="R26" s="7">
        <f>SUMIFS('Crosstab Cons'!A:A,'Crosstab Cons'!N:N,'Crosstab Cons'!$N$2,'Crosstab Cons'!V:V,Total!I26)</f>
        <v>0</v>
      </c>
      <c r="S26" s="3">
        <f t="shared" si="0"/>
        <v>0</v>
      </c>
      <c r="T26" s="3">
        <f t="shared" si="1"/>
        <v>0</v>
      </c>
      <c r="U26" s="3">
        <f t="shared" si="2"/>
        <v>0</v>
      </c>
      <c r="V26" s="2" t="s">
        <v>3292</v>
      </c>
      <c r="W26" s="2" t="s">
        <v>3292</v>
      </c>
      <c r="X26" s="2" t="s">
        <v>3292</v>
      </c>
      <c r="Y26" s="4">
        <f t="shared" si="3"/>
        <v>0</v>
      </c>
      <c r="Z26" s="7" t="str">
        <f>INDEX('Look Up '!B:B,MATCH(M26,'Look Up '!A:A,0))</f>
        <v>Scope3Mandatory</v>
      </c>
      <c r="AA26" s="7" t="str">
        <f>INDEX('Look Up '!C:C,MATCH(M26,'Look Up '!A:A,0))</f>
        <v>Business travel - Other (e.g. hotel, meals, etc)</v>
      </c>
      <c r="AB26" s="7" t="str">
        <f>INDEX('Look Up '!D:D,MATCH(M26,'Look Up '!A:A,0))</f>
        <v>Accommodation - Portugal</v>
      </c>
      <c r="AC26" s="7" t="str">
        <f>INDEX('Look Up '!E:E,MATCH(M26,'Look Up '!A:A,0))</f>
        <v>rpn (room per night)</v>
      </c>
    </row>
    <row r="27" spans="1:29" ht="47.25" x14ac:dyDescent="0.25">
      <c r="A27" s="14">
        <v>45474</v>
      </c>
      <c r="B27" s="14">
        <v>45838</v>
      </c>
      <c r="C27" s="7" t="s">
        <v>3284</v>
      </c>
      <c r="D27" s="7" t="s">
        <v>3284</v>
      </c>
      <c r="E27" s="7" t="s">
        <v>831</v>
      </c>
      <c r="F27" s="7" t="s">
        <v>3301</v>
      </c>
      <c r="G27" s="7" t="s">
        <v>3322</v>
      </c>
      <c r="H27" s="8" t="s">
        <v>3303</v>
      </c>
      <c r="I27" s="8" t="s">
        <v>47</v>
      </c>
      <c r="J27" s="8" t="s">
        <v>3304</v>
      </c>
      <c r="K27" s="8" t="s">
        <v>3289</v>
      </c>
      <c r="L27" s="8" t="s">
        <v>3305</v>
      </c>
      <c r="M27" s="7" t="s">
        <v>3326</v>
      </c>
      <c r="N27" s="7" t="s">
        <v>11</v>
      </c>
      <c r="O27" s="17">
        <f>'Q1'!P27</f>
        <v>15.33321042</v>
      </c>
      <c r="P27" s="17">
        <f>'Q1'!Q27</f>
        <v>0</v>
      </c>
      <c r="Q27" s="17">
        <f>'Q1'!R27</f>
        <v>0</v>
      </c>
      <c r="R27" s="7">
        <f>SUMIFS('Crosstab Cons'!A:A,'Crosstab Cons'!N:N,'Crosstab Cons'!$N$2,'Crosstab Cons'!V:V,Total!I27)</f>
        <v>0</v>
      </c>
      <c r="S27" s="3">
        <f t="shared" si="0"/>
        <v>0</v>
      </c>
      <c r="T27" s="3">
        <f t="shared" si="1"/>
        <v>0</v>
      </c>
      <c r="U27" s="3">
        <f t="shared" si="2"/>
        <v>0</v>
      </c>
      <c r="V27" s="2" t="s">
        <v>3292</v>
      </c>
      <c r="W27" s="2" t="s">
        <v>3292</v>
      </c>
      <c r="X27" s="2" t="s">
        <v>3292</v>
      </c>
      <c r="Y27" s="4">
        <f t="shared" si="3"/>
        <v>0</v>
      </c>
      <c r="Z27" s="7" t="str">
        <f>INDEX('Look Up '!B:B,MATCH(M27,'Look Up '!A:A,0))</f>
        <v>Scope3Mandatory</v>
      </c>
      <c r="AA27" s="7" t="str">
        <f>INDEX('Look Up '!C:C,MATCH(M27,'Look Up '!A:A,0))</f>
        <v>Business travel - Other (e.g. hotel, meals, etc)</v>
      </c>
      <c r="AB27" s="7" t="str">
        <f>INDEX('Look Up '!D:D,MATCH(M27,'Look Up '!A:A,0))</f>
        <v>Accommodation - Italy</v>
      </c>
      <c r="AC27" s="7" t="str">
        <f>INDEX('Look Up '!E:E,MATCH(M27,'Look Up '!A:A,0))</f>
        <v>rpn (room per night)</v>
      </c>
    </row>
    <row r="28" spans="1:29" ht="47.25" x14ac:dyDescent="0.25">
      <c r="A28" s="14">
        <v>45474</v>
      </c>
      <c r="B28" s="14">
        <v>45838</v>
      </c>
      <c r="C28" s="7" t="s">
        <v>3284</v>
      </c>
      <c r="D28" s="7" t="s">
        <v>3284</v>
      </c>
      <c r="E28" s="7" t="s">
        <v>796</v>
      </c>
      <c r="F28" s="7" t="s">
        <v>3301</v>
      </c>
      <c r="G28" s="7" t="s">
        <v>3327</v>
      </c>
      <c r="H28" s="8" t="s">
        <v>3328</v>
      </c>
      <c r="I28" s="8" t="s">
        <v>90</v>
      </c>
      <c r="J28" s="8" t="s">
        <v>3304</v>
      </c>
      <c r="K28" s="8" t="s">
        <v>3329</v>
      </c>
      <c r="L28" s="8" t="s">
        <v>3330</v>
      </c>
      <c r="M28" s="7" t="s">
        <v>3331</v>
      </c>
      <c r="N28" s="7" t="s">
        <v>91</v>
      </c>
      <c r="O28" s="17">
        <f>'Q1'!P28</f>
        <v>0.193417546</v>
      </c>
      <c r="P28" s="17">
        <f>'Q1'!Q28</f>
        <v>2.2274699999999999E-5</v>
      </c>
      <c r="Q28" s="17">
        <f>'Q1'!R28</f>
        <v>8.4325540000000003E-4</v>
      </c>
      <c r="R28" s="7">
        <f>SUMIFS('Crosstab Cons'!A:A,'Crosstab Cons'!N:N,'Crosstab Cons'!$N$2,'Crosstab Cons'!V:V,Total!I28)</f>
        <v>7681</v>
      </c>
      <c r="S28" s="3">
        <f t="shared" si="0"/>
        <v>1485.640170826</v>
      </c>
      <c r="T28" s="3">
        <f t="shared" si="1"/>
        <v>0.17109197069999998</v>
      </c>
      <c r="U28" s="3">
        <f t="shared" si="2"/>
        <v>6.4770447274</v>
      </c>
      <c r="V28" s="2" t="s">
        <v>3292</v>
      </c>
      <c r="W28" s="2" t="s">
        <v>3292</v>
      </c>
      <c r="X28" s="2" t="s">
        <v>3292</v>
      </c>
      <c r="Y28" s="4">
        <f t="shared" si="3"/>
        <v>1.4922883075241</v>
      </c>
      <c r="Z28" s="7" t="str">
        <f>INDEX('Look Up '!B:B,MATCH(M28,'Look Up '!A:A,0))</f>
        <v>Scope3Mandatory</v>
      </c>
      <c r="AA28" s="7" t="str">
        <f>INDEX('Look Up '!C:C,MATCH(M28,'Look Up '!A:A,0))</f>
        <v>Business travel - Air travel domestic</v>
      </c>
      <c r="AB28" s="7" t="str">
        <f>INDEX('Look Up '!D:D,MATCH(M28,'Look Up '!A:A,0))</f>
        <v>Air Travel - Domestic Ave</v>
      </c>
      <c r="AC28" s="7" t="str">
        <f>INDEX('Look Up '!E:E,MATCH(M28,'Look Up '!A:A,0))</f>
        <v>pkm (person kilometers travelled)</v>
      </c>
    </row>
    <row r="29" spans="1:29" ht="47.25" x14ac:dyDescent="0.25">
      <c r="A29" s="14">
        <v>45474</v>
      </c>
      <c r="B29" s="14">
        <v>45838</v>
      </c>
      <c r="C29" s="7" t="s">
        <v>3284</v>
      </c>
      <c r="D29" s="7" t="s">
        <v>3284</v>
      </c>
      <c r="E29" s="7" t="s">
        <v>796</v>
      </c>
      <c r="F29" s="7" t="s">
        <v>3301</v>
      </c>
      <c r="G29" s="7" t="s">
        <v>3322</v>
      </c>
      <c r="H29" s="8" t="s">
        <v>3303</v>
      </c>
      <c r="I29" s="8" t="s">
        <v>93</v>
      </c>
      <c r="J29" s="8" t="s">
        <v>3304</v>
      </c>
      <c r="K29" s="8" t="s">
        <v>3289</v>
      </c>
      <c r="L29" s="8" t="s">
        <v>3332</v>
      </c>
      <c r="M29" s="7" t="s">
        <v>3333</v>
      </c>
      <c r="N29" s="7" t="s">
        <v>91</v>
      </c>
      <c r="O29" s="17">
        <f>'Q1'!P29</f>
        <v>0.17585382560000001</v>
      </c>
      <c r="P29" s="17">
        <f>'Q1'!Q29</f>
        <v>2.0251999999999999E-5</v>
      </c>
      <c r="Q29" s="17">
        <f>'Q1'!R29</f>
        <v>7.6668169999999998E-4</v>
      </c>
      <c r="R29" s="7">
        <f>SUMIFS('Crosstab Cons'!A:A,'Crosstab Cons'!N:N,'Crosstab Cons'!$N$2,'Crosstab Cons'!V:V,Total!I29)</f>
        <v>776349.15493999992</v>
      </c>
      <c r="S29" s="3">
        <f t="shared" si="0"/>
        <v>136523.96889752612</v>
      </c>
      <c r="T29" s="3">
        <f t="shared" si="1"/>
        <v>15.722623085844877</v>
      </c>
      <c r="U29" s="3">
        <f t="shared" si="2"/>
        <v>595.21268990296255</v>
      </c>
      <c r="V29" s="2" t="s">
        <v>3292</v>
      </c>
      <c r="W29" s="2" t="s">
        <v>3292</v>
      </c>
      <c r="X29" s="2" t="s">
        <v>3292</v>
      </c>
      <c r="Y29" s="4">
        <f t="shared" si="3"/>
        <v>137.13490421051492</v>
      </c>
      <c r="Z29" s="7" t="str">
        <f>INDEX('Look Up '!B:B,MATCH(M29,'Look Up '!A:A,0))</f>
        <v>Scope3Mandatory</v>
      </c>
      <c r="AA29" s="7" t="str">
        <f>INDEX('Look Up '!C:C,MATCH(M29,'Look Up '!A:A,0))</f>
        <v>Business travel - Air travel domestic</v>
      </c>
      <c r="AB29" s="7" t="str">
        <f>INDEX('Look Up '!D:D,MATCH(M29,'Look Up '!A:A,0))</f>
        <v>Air Travel - Domestic Large</v>
      </c>
      <c r="AC29" s="7" t="str">
        <f>INDEX('Look Up '!E:E,MATCH(M29,'Look Up '!A:A,0))</f>
        <v>pkm (person kilometers travelled)</v>
      </c>
    </row>
    <row r="30" spans="1:29" ht="47.25" x14ac:dyDescent="0.25">
      <c r="A30" s="14">
        <v>45474</v>
      </c>
      <c r="B30" s="14">
        <v>45838</v>
      </c>
      <c r="C30" s="7" t="s">
        <v>3284</v>
      </c>
      <c r="D30" s="7" t="s">
        <v>3284</v>
      </c>
      <c r="E30" s="7" t="s">
        <v>796</v>
      </c>
      <c r="F30" s="7" t="s">
        <v>3301</v>
      </c>
      <c r="G30" s="7" t="s">
        <v>3322</v>
      </c>
      <c r="H30" s="8" t="s">
        <v>3303</v>
      </c>
      <c r="I30" s="8" t="s">
        <v>95</v>
      </c>
      <c r="J30" s="8" t="s">
        <v>3304</v>
      </c>
      <c r="K30" s="8" t="s">
        <v>3289</v>
      </c>
      <c r="L30" s="8" t="s">
        <v>3332</v>
      </c>
      <c r="M30" s="7" t="s">
        <v>3334</v>
      </c>
      <c r="N30" s="7" t="s">
        <v>91</v>
      </c>
      <c r="O30" s="17">
        <f>'Q1'!P30</f>
        <v>0.2022103623</v>
      </c>
      <c r="P30" s="17">
        <f>'Q1'!Q30</f>
        <v>2.32873E-5</v>
      </c>
      <c r="Q30" s="17">
        <f>'Q1'!R30</f>
        <v>8.8159000000000002E-4</v>
      </c>
      <c r="R30" s="7">
        <f>SUMIFS('Crosstab Cons'!A:A,'Crosstab Cons'!N:N,'Crosstab Cons'!$N$2,'Crosstab Cons'!V:V,Total!I30)</f>
        <v>386287.62163000001</v>
      </c>
      <c r="S30" s="3">
        <f t="shared" si="0"/>
        <v>78111.359921807612</v>
      </c>
      <c r="T30" s="3">
        <f t="shared" si="1"/>
        <v>8.9955957311842987</v>
      </c>
      <c r="U30" s="3">
        <f t="shared" si="2"/>
        <v>340.54730435279174</v>
      </c>
      <c r="V30" s="2" t="s">
        <v>3292</v>
      </c>
      <c r="W30" s="2" t="s">
        <v>3292</v>
      </c>
      <c r="X30" s="2" t="s">
        <v>3292</v>
      </c>
      <c r="Y30" s="4">
        <f t="shared" si="3"/>
        <v>78.460902821891594</v>
      </c>
      <c r="Z30" s="7" t="str">
        <f>INDEX('Look Up '!B:B,MATCH(M30,'Look Up '!A:A,0))</f>
        <v>Scope3Mandatory</v>
      </c>
      <c r="AA30" s="7" t="str">
        <f>INDEX('Look Up '!C:C,MATCH(M30,'Look Up '!A:A,0))</f>
        <v>Business travel - Air travel domestic</v>
      </c>
      <c r="AB30" s="7" t="str">
        <f>INDEX('Look Up '!D:D,MATCH(M30,'Look Up '!A:A,0))</f>
        <v>Air Travel - Domestic Medium</v>
      </c>
      <c r="AC30" s="7" t="str">
        <f>INDEX('Look Up '!E:E,MATCH(M30,'Look Up '!A:A,0))</f>
        <v>pkm (person kilometers travelled)</v>
      </c>
    </row>
    <row r="31" spans="1:29" ht="47.25" x14ac:dyDescent="0.25">
      <c r="A31" s="14">
        <v>45474</v>
      </c>
      <c r="B31" s="14">
        <v>45838</v>
      </c>
      <c r="C31" s="7" t="s">
        <v>3284</v>
      </c>
      <c r="D31" s="7" t="s">
        <v>3284</v>
      </c>
      <c r="E31" s="7" t="s">
        <v>796</v>
      </c>
      <c r="F31" s="7" t="s">
        <v>3301</v>
      </c>
      <c r="G31" s="7" t="s">
        <v>3322</v>
      </c>
      <c r="H31" s="8" t="s">
        <v>3303</v>
      </c>
      <c r="I31" s="8" t="s">
        <v>97</v>
      </c>
      <c r="J31" s="8" t="s">
        <v>3304</v>
      </c>
      <c r="K31" s="8" t="s">
        <v>3289</v>
      </c>
      <c r="L31" s="8" t="s">
        <v>3332</v>
      </c>
      <c r="M31" s="7" t="s">
        <v>3335</v>
      </c>
      <c r="N31" s="7" t="s">
        <v>91</v>
      </c>
      <c r="O31" s="17">
        <f>'Q1'!P31</f>
        <v>0.57891230770000002</v>
      </c>
      <c r="P31" s="17">
        <f>'Q1'!Q31</f>
        <v>2.8841628999999999E-3</v>
      </c>
      <c r="Q31" s="17">
        <f>'Q1'!R31</f>
        <v>9.0416290000000007E-3</v>
      </c>
      <c r="R31" s="7">
        <f>SUMIFS('Crosstab Cons'!A:A,'Crosstab Cons'!N:N,'Crosstab Cons'!$N$2,'Crosstab Cons'!V:V,Total!I31)</f>
        <v>4794.3222299999998</v>
      </c>
      <c r="S31" s="3">
        <f t="shared" si="0"/>
        <v>2775.4921460267101</v>
      </c>
      <c r="T31" s="3">
        <f t="shared" si="1"/>
        <v>13.827606306411266</v>
      </c>
      <c r="U31" s="3">
        <f t="shared" si="2"/>
        <v>43.348482910112672</v>
      </c>
      <c r="V31" s="2" t="s">
        <v>3292</v>
      </c>
      <c r="W31" s="2" t="s">
        <v>3292</v>
      </c>
      <c r="X31" s="2" t="s">
        <v>3292</v>
      </c>
      <c r="Y31" s="4">
        <f t="shared" si="3"/>
        <v>2.8326682352432342</v>
      </c>
      <c r="Z31" s="7" t="str">
        <f>INDEX('Look Up '!B:B,MATCH(M31,'Look Up '!A:A,0))</f>
        <v>Scope3Mandatory</v>
      </c>
      <c r="AA31" s="7" t="str">
        <f>INDEX('Look Up '!C:C,MATCH(M31,'Look Up '!A:A,0))</f>
        <v>Business travel - Air travel domestic</v>
      </c>
      <c r="AB31" s="7" t="str">
        <f>INDEX('Look Up '!D:D,MATCH(M31,'Look Up '!A:A,0))</f>
        <v>Air Travel - Domestic Small</v>
      </c>
      <c r="AC31" s="7" t="str">
        <f>INDEX('Look Up '!E:E,MATCH(M31,'Look Up '!A:A,0))</f>
        <v>pkm (person kilometers travelled)</v>
      </c>
    </row>
    <row r="32" spans="1:29" ht="47.25" x14ac:dyDescent="0.25">
      <c r="A32" s="14">
        <v>45474</v>
      </c>
      <c r="B32" s="14">
        <v>45838</v>
      </c>
      <c r="C32" s="7" t="s">
        <v>3284</v>
      </c>
      <c r="D32" s="7" t="s">
        <v>3284</v>
      </c>
      <c r="E32" s="7" t="s">
        <v>796</v>
      </c>
      <c r="F32" s="7" t="s">
        <v>3301</v>
      </c>
      <c r="G32" s="7" t="s">
        <v>3322</v>
      </c>
      <c r="H32" s="8" t="s">
        <v>3303</v>
      </c>
      <c r="I32" s="8" t="s">
        <v>103</v>
      </c>
      <c r="J32" s="8" t="s">
        <v>3304</v>
      </c>
      <c r="K32" s="8" t="s">
        <v>3289</v>
      </c>
      <c r="L32" s="8" t="s">
        <v>3332</v>
      </c>
      <c r="M32" s="7" t="s">
        <v>3336</v>
      </c>
      <c r="N32" s="7" t="s">
        <v>91</v>
      </c>
      <c r="O32" s="17">
        <f>'Q1'!P32</f>
        <v>0.42668</v>
      </c>
      <c r="P32" s="17">
        <f>'Q1'!Q32</f>
        <v>2.2399999999999999E-5</v>
      </c>
      <c r="Q32" s="17">
        <f>'Q1'!R32</f>
        <v>1.8852349E-3</v>
      </c>
      <c r="R32" s="7">
        <f>SUMIFS('Crosstab Cons'!A:A,'Crosstab Cons'!N:N,'Crosstab Cons'!$N$2,'Crosstab Cons'!V:V,Total!I32)</f>
        <v>52733.374859999996</v>
      </c>
      <c r="S32" s="3">
        <f t="shared" si="0"/>
        <v>22500.276385264799</v>
      </c>
      <c r="T32" s="3">
        <f t="shared" si="1"/>
        <v>1.1812275968639998</v>
      </c>
      <c r="U32" s="3">
        <f t="shared" si="2"/>
        <v>99.414798680854602</v>
      </c>
      <c r="V32" s="2" t="s">
        <v>3292</v>
      </c>
      <c r="W32" s="2" t="s">
        <v>3292</v>
      </c>
      <c r="X32" s="2" t="s">
        <v>3292</v>
      </c>
      <c r="Y32" s="4">
        <f t="shared" si="3"/>
        <v>22.600872411542515</v>
      </c>
      <c r="Z32" s="7" t="str">
        <f>INDEX('Look Up '!B:B,MATCH(M32,'Look Up '!A:A,0))</f>
        <v>Scope3Mandatory</v>
      </c>
      <c r="AA32" s="7" t="str">
        <f>INDEX('Look Up '!C:C,MATCH(M32,'Look Up '!A:A,0))</f>
        <v>Business travel - Air travel international - Business class</v>
      </c>
      <c r="AB32" s="7" t="str">
        <f>INDEX('Look Up '!D:D,MATCH(M32,'Look Up '!A:A,0))</f>
        <v>Air Travel - Long Haul Business</v>
      </c>
      <c r="AC32" s="7" t="str">
        <f>INDEX('Look Up '!E:E,MATCH(M32,'Look Up '!A:A,0))</f>
        <v>pkm (person kilometers travelled)</v>
      </c>
    </row>
    <row r="33" spans="1:29" ht="47.25" x14ac:dyDescent="0.25">
      <c r="A33" s="14">
        <v>45474</v>
      </c>
      <c r="B33" s="14">
        <v>45838</v>
      </c>
      <c r="C33" s="7" t="s">
        <v>3284</v>
      </c>
      <c r="D33" s="7" t="s">
        <v>3284</v>
      </c>
      <c r="E33" s="7" t="s">
        <v>796</v>
      </c>
      <c r="F33" s="7" t="s">
        <v>3301</v>
      </c>
      <c r="G33" s="7" t="s">
        <v>3322</v>
      </c>
      <c r="H33" s="8" t="s">
        <v>3303</v>
      </c>
      <c r="I33" s="8" t="s">
        <v>105</v>
      </c>
      <c r="J33" s="8" t="s">
        <v>3304</v>
      </c>
      <c r="K33" s="8" t="s">
        <v>3289</v>
      </c>
      <c r="L33" s="8" t="s">
        <v>3332</v>
      </c>
      <c r="M33" s="7" t="s">
        <v>3337</v>
      </c>
      <c r="N33" s="7" t="s">
        <v>91</v>
      </c>
      <c r="O33" s="17">
        <f>'Q1'!P33</f>
        <v>0.14713000000000001</v>
      </c>
      <c r="P33" s="17">
        <f>'Q1'!Q33</f>
        <v>1.1199999999999999E-5</v>
      </c>
      <c r="Q33" s="17">
        <f>'Q1'!R33</f>
        <v>6.4916110000000002E-4</v>
      </c>
      <c r="R33" s="7">
        <f>SUMIFS('Crosstab Cons'!A:A,'Crosstab Cons'!N:N,'Crosstab Cons'!$N$2,'Crosstab Cons'!V:V,Total!I33)</f>
        <v>433687.46444999985</v>
      </c>
      <c r="S33" s="3">
        <f t="shared" si="0"/>
        <v>63808.436644528483</v>
      </c>
      <c r="T33" s="3">
        <f t="shared" si="1"/>
        <v>4.8572996018399985</v>
      </c>
      <c r="U33" s="3">
        <f t="shared" si="2"/>
        <v>281.53303147857281</v>
      </c>
      <c r="V33" s="2" t="s">
        <v>3292</v>
      </c>
      <c r="W33" s="2" t="s">
        <v>3292</v>
      </c>
      <c r="X33" s="2" t="s">
        <v>3292</v>
      </c>
      <c r="Y33" s="4">
        <f t="shared" si="3"/>
        <v>64.094826975608896</v>
      </c>
      <c r="Z33" s="7" t="str">
        <f>INDEX('Look Up '!B:B,MATCH(M33,'Look Up '!A:A,0))</f>
        <v>Scope3Mandatory</v>
      </c>
      <c r="AA33" s="7" t="str">
        <f>INDEX('Look Up '!C:C,MATCH(M33,'Look Up '!A:A,0))</f>
        <v>Business travel - Air travel international - Economy</v>
      </c>
      <c r="AB33" s="7" t="str">
        <f>INDEX('Look Up '!D:D,MATCH(M33,'Look Up '!A:A,0))</f>
        <v>Air Travel - Long Haul Economy</v>
      </c>
      <c r="AC33" s="7" t="str">
        <f>INDEX('Look Up '!E:E,MATCH(M33,'Look Up '!A:A,0))</f>
        <v>pkm (person kilometers travelled)</v>
      </c>
    </row>
    <row r="34" spans="1:29" ht="47.25" x14ac:dyDescent="0.25">
      <c r="A34" s="14">
        <v>45474</v>
      </c>
      <c r="B34" s="14">
        <v>45838</v>
      </c>
      <c r="C34" s="7" t="s">
        <v>3284</v>
      </c>
      <c r="D34" s="7" t="s">
        <v>3284</v>
      </c>
      <c r="E34" s="7" t="s">
        <v>796</v>
      </c>
      <c r="F34" s="7" t="s">
        <v>3301</v>
      </c>
      <c r="G34" s="7" t="s">
        <v>3322</v>
      </c>
      <c r="H34" s="8" t="s">
        <v>3303</v>
      </c>
      <c r="I34" s="8" t="s">
        <v>109</v>
      </c>
      <c r="J34" s="8" t="s">
        <v>3304</v>
      </c>
      <c r="K34" s="8" t="s">
        <v>3289</v>
      </c>
      <c r="L34" s="8" t="s">
        <v>3332</v>
      </c>
      <c r="M34" s="7" t="s">
        <v>3338</v>
      </c>
      <c r="N34" s="7" t="s">
        <v>91</v>
      </c>
      <c r="O34" s="17">
        <f>'Q1'!P34</f>
        <v>0.23541000000000001</v>
      </c>
      <c r="P34" s="17">
        <f>'Q1'!Q34</f>
        <v>1.1199999999999999E-5</v>
      </c>
      <c r="Q34" s="17">
        <f>'Q1'!R34</f>
        <v>1.0404361999999999E-3</v>
      </c>
      <c r="R34" s="7">
        <f>SUMIFS('Crosstab Cons'!A:A,'Crosstab Cons'!N:N,'Crosstab Cons'!$N$2,'Crosstab Cons'!V:V,Total!I34)</f>
        <v>105891.61652000001</v>
      </c>
      <c r="S34" s="3">
        <f t="shared" si="0"/>
        <v>24927.945444973204</v>
      </c>
      <c r="T34" s="3">
        <f t="shared" si="1"/>
        <v>1.1859861050240001</v>
      </c>
      <c r="U34" s="3">
        <f t="shared" si="2"/>
        <v>110.17347110392602</v>
      </c>
      <c r="V34" s="2" t="s">
        <v>3292</v>
      </c>
      <c r="W34" s="2" t="s">
        <v>3292</v>
      </c>
      <c r="X34" s="2" t="s">
        <v>3292</v>
      </c>
      <c r="Y34" s="4">
        <f t="shared" si="3"/>
        <v>25.039304902182153</v>
      </c>
      <c r="Z34" s="7" t="str">
        <f>INDEX('Look Up '!B:B,MATCH(M34,'Look Up '!A:A,0))</f>
        <v>Scope3Mandatory</v>
      </c>
      <c r="AA34" s="7" t="str">
        <f>INDEX('Look Up '!C:C,MATCH(M34,'Look Up '!A:A,0))</f>
        <v>Business travel - Air travel international - Premium economy</v>
      </c>
      <c r="AB34" s="7" t="str">
        <f>INDEX('Look Up '!D:D,MATCH(M34,'Look Up '!A:A,0))</f>
        <v>Air Travel - Long Haul Premium Economy</v>
      </c>
      <c r="AC34" s="7" t="str">
        <f>INDEX('Look Up '!E:E,MATCH(M34,'Look Up '!A:A,0))</f>
        <v>pkm (person kilometers travelled)</v>
      </c>
    </row>
    <row r="35" spans="1:29" ht="47.25" x14ac:dyDescent="0.25">
      <c r="A35" s="14">
        <v>45474</v>
      </c>
      <c r="B35" s="14">
        <v>45838</v>
      </c>
      <c r="C35" s="7" t="s">
        <v>3284</v>
      </c>
      <c r="D35" s="7" t="s">
        <v>3284</v>
      </c>
      <c r="E35" s="7" t="s">
        <v>796</v>
      </c>
      <c r="F35" s="7" t="s">
        <v>3301</v>
      </c>
      <c r="G35" s="7" t="s">
        <v>3322</v>
      </c>
      <c r="H35" s="8" t="s">
        <v>3303</v>
      </c>
      <c r="I35" s="8" t="s">
        <v>113</v>
      </c>
      <c r="J35" s="8" t="s">
        <v>3304</v>
      </c>
      <c r="K35" s="8" t="s">
        <v>3289</v>
      </c>
      <c r="L35" s="8" t="s">
        <v>3332</v>
      </c>
      <c r="M35" s="7" t="s">
        <v>3339</v>
      </c>
      <c r="N35" s="7" t="s">
        <v>91</v>
      </c>
      <c r="O35" s="17">
        <f>'Q1'!P35</f>
        <v>0.22539000000000001</v>
      </c>
      <c r="P35" s="17">
        <f>'Q1'!Q35</f>
        <v>1.1199999999999999E-5</v>
      </c>
      <c r="Q35" s="17">
        <f>'Q1'!R35</f>
        <v>9.9597319999999989E-4</v>
      </c>
      <c r="R35" s="7">
        <f>SUMIFS('Crosstab Cons'!A:A,'Crosstab Cons'!N:N,'Crosstab Cons'!$N$2,'Crosstab Cons'!V:V,Total!I35)</f>
        <v>4757.2208600000004</v>
      </c>
      <c r="S35" s="3">
        <f t="shared" si="0"/>
        <v>1072.2300096354002</v>
      </c>
      <c r="T35" s="3">
        <f t="shared" si="1"/>
        <v>5.3280873632E-2</v>
      </c>
      <c r="U35" s="3">
        <f t="shared" si="2"/>
        <v>4.7380644830409517</v>
      </c>
      <c r="V35" s="2" t="s">
        <v>3292</v>
      </c>
      <c r="W35" s="2" t="s">
        <v>3292</v>
      </c>
      <c r="X35" s="2" t="s">
        <v>3292</v>
      </c>
      <c r="Y35" s="4">
        <f t="shared" si="3"/>
        <v>1.0770213549920731</v>
      </c>
      <c r="Z35" s="7" t="str">
        <f>INDEX('Look Up '!B:B,MATCH(M35,'Look Up '!A:A,0))</f>
        <v>Scope3Mandatory</v>
      </c>
      <c r="AA35" s="7" t="str">
        <f>INDEX('Look Up '!C:C,MATCH(M35,'Look Up '!A:A,0))</f>
        <v>Business travel - Air travel international - Business class</v>
      </c>
      <c r="AB35" s="7" t="str">
        <f>INDEX('Look Up '!D:D,MATCH(M35,'Look Up '!A:A,0))</f>
        <v>Air Travel - Short Haul Business</v>
      </c>
      <c r="AC35" s="7" t="str">
        <f>INDEX('Look Up '!E:E,MATCH(M35,'Look Up '!A:A,0))</f>
        <v>pkm (person kilometers travelled)</v>
      </c>
    </row>
    <row r="36" spans="1:29" ht="47.25" x14ac:dyDescent="0.25">
      <c r="A36" s="14">
        <v>45474</v>
      </c>
      <c r="B36" s="14">
        <v>45838</v>
      </c>
      <c r="C36" s="7" t="s">
        <v>3284</v>
      </c>
      <c r="D36" s="7" t="s">
        <v>3284</v>
      </c>
      <c r="E36" s="7" t="s">
        <v>796</v>
      </c>
      <c r="F36" s="7" t="s">
        <v>3301</v>
      </c>
      <c r="G36" s="7" t="s">
        <v>3322</v>
      </c>
      <c r="H36" s="8" t="s">
        <v>3303</v>
      </c>
      <c r="I36" s="8" t="s">
        <v>115</v>
      </c>
      <c r="J36" s="8" t="s">
        <v>3304</v>
      </c>
      <c r="K36" s="8" t="s">
        <v>3289</v>
      </c>
      <c r="L36" s="8" t="s">
        <v>3332</v>
      </c>
      <c r="M36" s="7" t="s">
        <v>3340</v>
      </c>
      <c r="N36" s="7" t="s">
        <v>91</v>
      </c>
      <c r="O36" s="17">
        <f>'Q1'!P36</f>
        <v>0.15026</v>
      </c>
      <c r="P36" s="17">
        <f>'Q1'!Q36</f>
        <v>1.1199999999999999E-5</v>
      </c>
      <c r="Q36" s="17">
        <f>'Q1'!R36</f>
        <v>6.6694629999999996E-4</v>
      </c>
      <c r="R36" s="7">
        <f>SUMIFS('Crosstab Cons'!A:A,'Crosstab Cons'!N:N,'Crosstab Cons'!$N$2,'Crosstab Cons'!V:V,Total!I36)</f>
        <v>251710.86002999998</v>
      </c>
      <c r="S36" s="3">
        <f t="shared" si="0"/>
        <v>37822.073828107801</v>
      </c>
      <c r="T36" s="3">
        <f t="shared" si="1"/>
        <v>2.8191616323359998</v>
      </c>
      <c r="U36" s="3">
        <f t="shared" si="2"/>
        <v>167.87762676682635</v>
      </c>
      <c r="V36" s="2" t="s">
        <v>3292</v>
      </c>
      <c r="W36" s="2" t="s">
        <v>3292</v>
      </c>
      <c r="X36" s="2" t="s">
        <v>3292</v>
      </c>
      <c r="Y36" s="4">
        <f t="shared" si="3"/>
        <v>37.992770616506967</v>
      </c>
      <c r="Z36" s="7" t="str">
        <f>INDEX('Look Up '!B:B,MATCH(M36,'Look Up '!A:A,0))</f>
        <v>Scope3Mandatory</v>
      </c>
      <c r="AA36" s="7" t="str">
        <f>INDEX('Look Up '!C:C,MATCH(M36,'Look Up '!A:A,0))</f>
        <v>Business travel - Air travel international - Economy</v>
      </c>
      <c r="AB36" s="7" t="str">
        <f>INDEX('Look Up '!D:D,MATCH(M36,'Look Up '!A:A,0))</f>
        <v>Air Travel - Short Haul Economy</v>
      </c>
      <c r="AC36" s="7" t="str">
        <f>INDEX('Look Up '!E:E,MATCH(M36,'Look Up '!A:A,0))</f>
        <v>pkm (person kilometers travelled)</v>
      </c>
    </row>
    <row r="37" spans="1:29" ht="63" x14ac:dyDescent="0.25">
      <c r="A37" s="14">
        <v>45474</v>
      </c>
      <c r="B37" s="14">
        <v>45838</v>
      </c>
      <c r="C37" s="7" t="s">
        <v>3284</v>
      </c>
      <c r="D37" s="7" t="s">
        <v>3284</v>
      </c>
      <c r="E37" s="7" t="s">
        <v>815</v>
      </c>
      <c r="F37" s="7" t="s">
        <v>3301</v>
      </c>
      <c r="G37" s="7" t="s">
        <v>3341</v>
      </c>
      <c r="H37" s="8" t="s">
        <v>3303</v>
      </c>
      <c r="I37" s="8" t="s">
        <v>186</v>
      </c>
      <c r="J37" s="8" t="s">
        <v>3304</v>
      </c>
      <c r="K37" s="8" t="s">
        <v>3342</v>
      </c>
      <c r="L37" s="8" t="s">
        <v>3343</v>
      </c>
      <c r="M37" s="7" t="s">
        <v>186</v>
      </c>
      <c r="N37" s="7" t="s">
        <v>170</v>
      </c>
      <c r="O37" s="17">
        <f>'Q1'!P37</f>
        <v>0.3137383869</v>
      </c>
      <c r="P37" s="17">
        <f>'Q1'!Q37</f>
        <v>4.1714509999999996E-3</v>
      </c>
      <c r="Q37" s="17">
        <f>'Q1'!R37</f>
        <v>9.5708615999999993E-3</v>
      </c>
      <c r="R37" s="7">
        <f>SUMIFS('Crosstab Cons'!A:A,'Crosstab Cons'!N:N,'Crosstab Cons'!$N$2,'Crosstab Cons'!V:V,Total!I37)</f>
        <v>0</v>
      </c>
      <c r="S37" s="3">
        <f t="shared" si="0"/>
        <v>0</v>
      </c>
      <c r="T37" s="3">
        <f t="shared" si="1"/>
        <v>0</v>
      </c>
      <c r="U37" s="3">
        <f t="shared" si="2"/>
        <v>0</v>
      </c>
      <c r="V37" s="2" t="s">
        <v>3292</v>
      </c>
      <c r="W37" s="2" t="s">
        <v>3292</v>
      </c>
      <c r="X37" s="2" t="s">
        <v>3292</v>
      </c>
      <c r="Y37" s="4">
        <f t="shared" si="3"/>
        <v>0</v>
      </c>
      <c r="Z37" s="7" t="e">
        <f>INDEX('Look Up '!B:B,MATCH(M37,'Look Up '!A:A,0))</f>
        <v>#N/A</v>
      </c>
      <c r="AA37" s="7" t="e">
        <f>INDEX('Look Up '!C:C,MATCH(M37,'Look Up '!A:A,0))</f>
        <v>#N/A</v>
      </c>
      <c r="AB37" s="7" t="e">
        <f>INDEX('Look Up '!D:D,MATCH(M37,'Look Up '!A:A,0))</f>
        <v>#N/A</v>
      </c>
      <c r="AC37" s="7" t="e">
        <f>INDEX('Look Up '!E:E,MATCH(M37,'Look Up '!A:A,0))</f>
        <v>#N/A</v>
      </c>
    </row>
    <row r="38" spans="1:29" ht="63" x14ac:dyDescent="0.25">
      <c r="A38" s="14">
        <v>45474</v>
      </c>
      <c r="B38" s="14">
        <v>45838</v>
      </c>
      <c r="C38" s="7" t="s">
        <v>3284</v>
      </c>
      <c r="D38" s="7" t="s">
        <v>3284</v>
      </c>
      <c r="E38" s="7" t="s">
        <v>815</v>
      </c>
      <c r="F38" s="7" t="s">
        <v>3301</v>
      </c>
      <c r="G38" s="7" t="s">
        <v>3341</v>
      </c>
      <c r="H38" s="8" t="s">
        <v>3303</v>
      </c>
      <c r="I38" s="8" t="s">
        <v>172</v>
      </c>
      <c r="J38" s="8" t="s">
        <v>3304</v>
      </c>
      <c r="K38" s="8" t="s">
        <v>3342</v>
      </c>
      <c r="L38" s="8" t="s">
        <v>3343</v>
      </c>
      <c r="M38" s="7" t="s">
        <v>172</v>
      </c>
      <c r="N38" s="7" t="s">
        <v>170</v>
      </c>
      <c r="O38" s="17">
        <f>'Q1'!P38</f>
        <v>0.30088263990000003</v>
      </c>
      <c r="P38" s="17">
        <f>'Q1'!Q38</f>
        <v>4.5103720000000001E-4</v>
      </c>
      <c r="Q38" s="17">
        <f>'Q1'!R38</f>
        <v>4.2687454000000001E-3</v>
      </c>
      <c r="R38" s="7">
        <f>SUMIFS('Crosstab Cons'!A:A,'Crosstab Cons'!N:N,'Crosstab Cons'!$N$2,'Crosstab Cons'!V:V,Total!I38)</f>
        <v>0</v>
      </c>
      <c r="S38" s="3">
        <f t="shared" si="0"/>
        <v>0</v>
      </c>
      <c r="T38" s="3">
        <f t="shared" si="1"/>
        <v>0</v>
      </c>
      <c r="U38" s="3">
        <f t="shared" si="2"/>
        <v>0</v>
      </c>
      <c r="V38" s="2" t="s">
        <v>3292</v>
      </c>
      <c r="W38" s="2" t="s">
        <v>3292</v>
      </c>
      <c r="X38" s="2" t="s">
        <v>3292</v>
      </c>
      <c r="Y38" s="4">
        <f t="shared" si="3"/>
        <v>0</v>
      </c>
      <c r="Z38" s="7" t="str">
        <f>INDEX('Look Up '!B:B,MATCH(M38,'Look Up '!A:A,0))</f>
        <v>Scope3Mandatory</v>
      </c>
      <c r="AA38" s="7" t="str">
        <f>INDEX('Look Up '!C:C,MATCH(M38,'Look Up '!A:A,0))</f>
        <v>Freight rail, road, coastal shipping and couriers</v>
      </c>
      <c r="AB38" s="7" t="str">
        <f>INDEX('Look Up '!D:D,MATCH(M38,'Look Up '!A:A,0))</f>
        <v>Freight - Light Vehicle-Diesel-&lt;2010-2000-3000CC</v>
      </c>
      <c r="AC38" s="7" t="str">
        <f>INDEX('Look Up '!E:E,MATCH(M38,'Look Up '!A:A,0))</f>
        <v>km</v>
      </c>
    </row>
    <row r="39" spans="1:29" ht="63" x14ac:dyDescent="0.25">
      <c r="A39" s="14">
        <v>45474</v>
      </c>
      <c r="B39" s="14">
        <v>45838</v>
      </c>
      <c r="C39" s="7" t="s">
        <v>3284</v>
      </c>
      <c r="D39" s="7" t="s">
        <v>3284</v>
      </c>
      <c r="E39" s="7" t="s">
        <v>815</v>
      </c>
      <c r="F39" s="7" t="s">
        <v>3301</v>
      </c>
      <c r="G39" s="7" t="s">
        <v>3341</v>
      </c>
      <c r="H39" s="8" t="s">
        <v>3303</v>
      </c>
      <c r="I39" s="8" t="s">
        <v>188</v>
      </c>
      <c r="J39" s="8" t="s">
        <v>3304</v>
      </c>
      <c r="K39" s="8" t="s">
        <v>3342</v>
      </c>
      <c r="L39" s="8" t="s">
        <v>3343</v>
      </c>
      <c r="M39" s="7" t="s">
        <v>188</v>
      </c>
      <c r="N39" s="7" t="s">
        <v>170</v>
      </c>
      <c r="O39" s="17">
        <f>'Q1'!P39</f>
        <v>0.2627631808</v>
      </c>
      <c r="P39" s="17">
        <f>'Q1'!Q39</f>
        <v>3.4936870000000001E-3</v>
      </c>
      <c r="Q39" s="17">
        <f>'Q1'!R39</f>
        <v>8.0158186999999999E-3</v>
      </c>
      <c r="R39" s="7">
        <f>SUMIFS('Crosstab Cons'!A:A,'Crosstab Cons'!N:N,'Crosstab Cons'!$N$2,'Crosstab Cons'!V:V,Total!I39)</f>
        <v>0</v>
      </c>
      <c r="S39" s="3">
        <f t="shared" si="0"/>
        <v>0</v>
      </c>
      <c r="T39" s="3">
        <f t="shared" si="1"/>
        <v>0</v>
      </c>
      <c r="U39" s="3">
        <f t="shared" si="2"/>
        <v>0</v>
      </c>
      <c r="V39" s="2" t="s">
        <v>3292</v>
      </c>
      <c r="W39" s="2" t="s">
        <v>3292</v>
      </c>
      <c r="X39" s="2" t="s">
        <v>3292</v>
      </c>
      <c r="Y39" s="4">
        <f t="shared" si="3"/>
        <v>0</v>
      </c>
      <c r="Z39" s="7" t="e">
        <f>INDEX('Look Up '!B:B,MATCH(M39,'Look Up '!A:A,0))</f>
        <v>#N/A</v>
      </c>
      <c r="AA39" s="7" t="e">
        <f>INDEX('Look Up '!C:C,MATCH(M39,'Look Up '!A:A,0))</f>
        <v>#N/A</v>
      </c>
      <c r="AB39" s="7" t="e">
        <f>INDEX('Look Up '!D:D,MATCH(M39,'Look Up '!A:A,0))</f>
        <v>#N/A</v>
      </c>
      <c r="AC39" s="7" t="e">
        <f>INDEX('Look Up '!E:E,MATCH(M39,'Look Up '!A:A,0))</f>
        <v>#N/A</v>
      </c>
    </row>
    <row r="40" spans="1:29" ht="63" x14ac:dyDescent="0.25">
      <c r="A40" s="14">
        <v>45474</v>
      </c>
      <c r="B40" s="14">
        <v>45838</v>
      </c>
      <c r="C40" s="7" t="s">
        <v>3284</v>
      </c>
      <c r="D40" s="7" t="s">
        <v>3284</v>
      </c>
      <c r="E40" s="7" t="s">
        <v>815</v>
      </c>
      <c r="F40" s="7" t="s">
        <v>3301</v>
      </c>
      <c r="G40" s="7" t="s">
        <v>3341</v>
      </c>
      <c r="H40" s="8" t="s">
        <v>3303</v>
      </c>
      <c r="I40" s="8" t="s">
        <v>190</v>
      </c>
      <c r="J40" s="8" t="s">
        <v>3304</v>
      </c>
      <c r="K40" s="8" t="s">
        <v>3342</v>
      </c>
      <c r="L40" s="8" t="s">
        <v>3343</v>
      </c>
      <c r="M40" s="7" t="s">
        <v>190</v>
      </c>
      <c r="N40" s="7" t="s">
        <v>170</v>
      </c>
      <c r="O40" s="17">
        <f>'Q1'!P40</f>
        <v>0.27795311439999998</v>
      </c>
      <c r="P40" s="17">
        <f>'Q1'!Q40</f>
        <v>3.6956517000000001E-3</v>
      </c>
      <c r="Q40" s="17">
        <f>'Q1'!R40</f>
        <v>8.4792007999999995E-3</v>
      </c>
      <c r="R40" s="7">
        <f>SUMIFS('Crosstab Cons'!A:A,'Crosstab Cons'!N:N,'Crosstab Cons'!$N$2,'Crosstab Cons'!V:V,Total!I40)</f>
        <v>0</v>
      </c>
      <c r="S40" s="3">
        <f t="shared" si="0"/>
        <v>0</v>
      </c>
      <c r="T40" s="3">
        <f t="shared" si="1"/>
        <v>0</v>
      </c>
      <c r="U40" s="3">
        <f t="shared" si="2"/>
        <v>0</v>
      </c>
      <c r="V40" s="2" t="s">
        <v>3292</v>
      </c>
      <c r="W40" s="2" t="s">
        <v>3292</v>
      </c>
      <c r="X40" s="2" t="s">
        <v>3292</v>
      </c>
      <c r="Y40" s="4">
        <f t="shared" si="3"/>
        <v>0</v>
      </c>
      <c r="Z40" s="7" t="e">
        <f>INDEX('Look Up '!B:B,MATCH(M40,'Look Up '!A:A,0))</f>
        <v>#N/A</v>
      </c>
      <c r="AA40" s="7" t="e">
        <f>INDEX('Look Up '!C:C,MATCH(M40,'Look Up '!A:A,0))</f>
        <v>#N/A</v>
      </c>
      <c r="AB40" s="7" t="e">
        <f>INDEX('Look Up '!D:D,MATCH(M40,'Look Up '!A:A,0))</f>
        <v>#N/A</v>
      </c>
      <c r="AC40" s="7" t="e">
        <f>INDEX('Look Up '!E:E,MATCH(M40,'Look Up '!A:A,0))</f>
        <v>#N/A</v>
      </c>
    </row>
    <row r="41" spans="1:29" ht="63" x14ac:dyDescent="0.25">
      <c r="A41" s="14">
        <v>45474</v>
      </c>
      <c r="B41" s="14">
        <v>45838</v>
      </c>
      <c r="C41" s="7" t="s">
        <v>3284</v>
      </c>
      <c r="D41" s="7" t="s">
        <v>3284</v>
      </c>
      <c r="E41" s="7" t="s">
        <v>815</v>
      </c>
      <c r="F41" s="7" t="s">
        <v>3301</v>
      </c>
      <c r="G41" s="7" t="s">
        <v>3341</v>
      </c>
      <c r="H41" s="8" t="s">
        <v>3303</v>
      </c>
      <c r="I41" s="8" t="s">
        <v>176</v>
      </c>
      <c r="J41" s="8" t="s">
        <v>3304</v>
      </c>
      <c r="K41" s="8" t="s">
        <v>3342</v>
      </c>
      <c r="L41" s="8" t="s">
        <v>3343</v>
      </c>
      <c r="M41" s="7" t="s">
        <v>176</v>
      </c>
      <c r="N41" s="7" t="s">
        <v>170</v>
      </c>
      <c r="O41" s="17">
        <f>'Q1'!P41</f>
        <v>0.26656370509999999</v>
      </c>
      <c r="P41" s="17">
        <f>'Q1'!Q41</f>
        <v>3.9959149999999998E-4</v>
      </c>
      <c r="Q41" s="17">
        <f>'Q1'!R41</f>
        <v>3.7818486000000002E-3</v>
      </c>
      <c r="R41" s="7">
        <f>SUMIFS('Crosstab Cons'!A:A,'Crosstab Cons'!N:N,'Crosstab Cons'!$N$2,'Crosstab Cons'!V:V,Total!I41)</f>
        <v>105</v>
      </c>
      <c r="S41" s="3">
        <f t="shared" si="0"/>
        <v>27.989189035500001</v>
      </c>
      <c r="T41" s="3">
        <f t="shared" si="1"/>
        <v>4.19571075E-2</v>
      </c>
      <c r="U41" s="3">
        <f t="shared" si="2"/>
        <v>0.39709410300000003</v>
      </c>
      <c r="V41" s="2" t="s">
        <v>3292</v>
      </c>
      <c r="W41" s="2" t="s">
        <v>3292</v>
      </c>
      <c r="X41" s="2" t="s">
        <v>3292</v>
      </c>
      <c r="Y41" s="4">
        <f t="shared" si="3"/>
        <v>2.8428240246000002E-2</v>
      </c>
      <c r="Z41" s="7" t="str">
        <f>INDEX('Look Up '!B:B,MATCH(M41,'Look Up '!A:A,0))</f>
        <v>Scope3Mandatory</v>
      </c>
      <c r="AA41" s="7" t="str">
        <f>INDEX('Look Up '!C:C,MATCH(M41,'Look Up '!A:A,0))</f>
        <v>Freight rail, road, coastal shipping and couriers</v>
      </c>
      <c r="AB41" s="7" t="str">
        <f>INDEX('Look Up '!D:D,MATCH(M41,'Look Up '!A:A,0))</f>
        <v>Freight - Light Vehicle-Diesel-&lt;2015-2000-3000CC</v>
      </c>
      <c r="AC41" s="7" t="str">
        <f>INDEX('Look Up '!E:E,MATCH(M41,'Look Up '!A:A,0))</f>
        <v>km</v>
      </c>
    </row>
    <row r="42" spans="1:29" ht="47.25" x14ac:dyDescent="0.25">
      <c r="A42" s="14">
        <v>45474</v>
      </c>
      <c r="B42" s="14">
        <v>45838</v>
      </c>
      <c r="C42" s="7" t="s">
        <v>3284</v>
      </c>
      <c r="D42" s="7" t="s">
        <v>3284</v>
      </c>
      <c r="E42" s="7" t="s">
        <v>815</v>
      </c>
      <c r="F42" s="7" t="s">
        <v>3301</v>
      </c>
      <c r="G42" s="7" t="s">
        <v>3341</v>
      </c>
      <c r="H42" s="8" t="s">
        <v>3303</v>
      </c>
      <c r="I42" s="8" t="s">
        <v>174</v>
      </c>
      <c r="J42" s="8" t="s">
        <v>3304</v>
      </c>
      <c r="K42" s="8" t="s">
        <v>3342</v>
      </c>
      <c r="L42" s="8" t="s">
        <v>3343</v>
      </c>
      <c r="M42" s="7" t="s">
        <v>174</v>
      </c>
      <c r="N42" s="7" t="s">
        <v>170</v>
      </c>
      <c r="O42" s="17">
        <f>'Q1'!P42</f>
        <v>0.26991835600000003</v>
      </c>
      <c r="P42" s="17">
        <f>'Q1'!Q42</f>
        <v>4.0462030000000001E-4</v>
      </c>
      <c r="Q42" s="17">
        <f>'Q1'!R42</f>
        <v>3.8294423999999999E-3</v>
      </c>
      <c r="R42" s="7">
        <f>SUMIFS('Crosstab Cons'!A:A,'Crosstab Cons'!N:N,'Crosstab Cons'!$N$2,'Crosstab Cons'!V:V,Total!I42)</f>
        <v>20</v>
      </c>
      <c r="S42" s="3">
        <f t="shared" si="0"/>
        <v>5.3983671200000005</v>
      </c>
      <c r="T42" s="3">
        <f t="shared" si="1"/>
        <v>8.0924059999999999E-3</v>
      </c>
      <c r="U42" s="3">
        <f t="shared" si="2"/>
        <v>7.6588848000000001E-2</v>
      </c>
      <c r="V42" s="2" t="s">
        <v>3292</v>
      </c>
      <c r="W42" s="2" t="s">
        <v>3292</v>
      </c>
      <c r="X42" s="2" t="s">
        <v>3292</v>
      </c>
      <c r="Y42" s="4">
        <f t="shared" si="3"/>
        <v>5.483048374000001E-3</v>
      </c>
      <c r="Z42" s="7" t="str">
        <f>INDEX('Look Up '!B:B,MATCH(M42,'Look Up '!A:A,0))</f>
        <v>Scope3Mandatory</v>
      </c>
      <c r="AA42" s="7" t="str">
        <f>INDEX('Look Up '!C:C,MATCH(M42,'Look Up '!A:A,0))</f>
        <v>Freight rail, road, coastal shipping and couriers</v>
      </c>
      <c r="AB42" s="7" t="str">
        <f>INDEX('Look Up '!D:D,MATCH(M42,'Look Up '!A:A,0))</f>
        <v>Freight - Light Vehicle-Diesel-&lt;2015-&gt;=3000CC</v>
      </c>
      <c r="AC42" s="7" t="str">
        <f>INDEX('Look Up '!E:E,MATCH(M42,'Look Up '!A:A,0))</f>
        <v>km</v>
      </c>
    </row>
    <row r="43" spans="1:29" ht="63" x14ac:dyDescent="0.25">
      <c r="A43" s="14">
        <v>45474</v>
      </c>
      <c r="B43" s="14">
        <v>45838</v>
      </c>
      <c r="C43" s="7" t="s">
        <v>3284</v>
      </c>
      <c r="D43" s="7" t="s">
        <v>3284</v>
      </c>
      <c r="E43" s="7" t="s">
        <v>815</v>
      </c>
      <c r="F43" s="7" t="s">
        <v>3301</v>
      </c>
      <c r="G43" s="7" t="s">
        <v>3341</v>
      </c>
      <c r="H43" s="8" t="s">
        <v>3303</v>
      </c>
      <c r="I43" s="8" t="s">
        <v>192</v>
      </c>
      <c r="J43" s="8" t="s">
        <v>3304</v>
      </c>
      <c r="K43" s="8" t="s">
        <v>3342</v>
      </c>
      <c r="L43" s="8" t="s">
        <v>3343</v>
      </c>
      <c r="M43" s="7" t="s">
        <v>192</v>
      </c>
      <c r="N43" s="7" t="s">
        <v>170</v>
      </c>
      <c r="O43" s="17">
        <f>'Q1'!P43</f>
        <v>0.24883386220000001</v>
      </c>
      <c r="P43" s="17">
        <f>'Q1'!Q43</f>
        <v>3.3084834999999998E-3</v>
      </c>
      <c r="Q43" s="17">
        <f>'Q1'!R43</f>
        <v>7.5908928000000004E-3</v>
      </c>
      <c r="R43" s="7">
        <f>SUMIFS('Crosstab Cons'!A:A,'Crosstab Cons'!N:N,'Crosstab Cons'!$N$2,'Crosstab Cons'!V:V,Total!I43)</f>
        <v>0</v>
      </c>
      <c r="S43" s="3">
        <f t="shared" si="0"/>
        <v>0</v>
      </c>
      <c r="T43" s="3">
        <f t="shared" si="1"/>
        <v>0</v>
      </c>
      <c r="U43" s="3">
        <f t="shared" si="2"/>
        <v>0</v>
      </c>
      <c r="V43" s="2" t="s">
        <v>3292</v>
      </c>
      <c r="W43" s="2" t="s">
        <v>3292</v>
      </c>
      <c r="X43" s="2" t="s">
        <v>3292</v>
      </c>
      <c r="Y43" s="4">
        <f t="shared" si="3"/>
        <v>0</v>
      </c>
      <c r="Z43" s="7" t="str">
        <f>INDEX('Look Up '!B:B,MATCH(M43,'Look Up '!A:A,0))</f>
        <v>Scope3Mandatory</v>
      </c>
      <c r="AA43" s="7" t="str">
        <f>INDEX('Look Up '!C:C,MATCH(M43,'Look Up '!A:A,0))</f>
        <v>Freight rail, road, coastal shipping and couriers</v>
      </c>
      <c r="AB43" s="7" t="str">
        <f>INDEX('Look Up '!D:D,MATCH(M43,'Look Up '!A:A,0))</f>
        <v>Freight - Light Vehicle-Petrol-&gt;2015-1600-2000CC</v>
      </c>
      <c r="AC43" s="7" t="str">
        <f>INDEX('Look Up '!E:E,MATCH(M43,'Look Up '!A:A,0))</f>
        <v>km</v>
      </c>
    </row>
    <row r="44" spans="1:29" ht="63" x14ac:dyDescent="0.25">
      <c r="A44" s="14">
        <v>45474</v>
      </c>
      <c r="B44" s="14">
        <v>45838</v>
      </c>
      <c r="C44" s="7" t="s">
        <v>3284</v>
      </c>
      <c r="D44" s="7" t="s">
        <v>3284</v>
      </c>
      <c r="E44" s="7" t="s">
        <v>815</v>
      </c>
      <c r="F44" s="7" t="s">
        <v>3301</v>
      </c>
      <c r="G44" s="7" t="s">
        <v>3341</v>
      </c>
      <c r="H44" s="8" t="s">
        <v>3303</v>
      </c>
      <c r="I44" s="8" t="s">
        <v>194</v>
      </c>
      <c r="J44" s="8" t="s">
        <v>3304</v>
      </c>
      <c r="K44" s="8" t="s">
        <v>3342</v>
      </c>
      <c r="L44" s="8" t="s">
        <v>3343</v>
      </c>
      <c r="M44" s="7" t="s">
        <v>194</v>
      </c>
      <c r="N44" s="7" t="s">
        <v>170</v>
      </c>
      <c r="O44" s="17">
        <f>'Q1'!P44</f>
        <v>0.2632185635</v>
      </c>
      <c r="P44" s="17">
        <f>'Q1'!Q44</f>
        <v>3.4997418000000001E-3</v>
      </c>
      <c r="Q44" s="17">
        <f>'Q1'!R44</f>
        <v>8.0297106E-3</v>
      </c>
      <c r="R44" s="7">
        <f>SUMIFS('Crosstab Cons'!A:A,'Crosstab Cons'!N:N,'Crosstab Cons'!$N$2,'Crosstab Cons'!V:V,Total!I44)</f>
        <v>20</v>
      </c>
      <c r="S44" s="3">
        <f t="shared" si="0"/>
        <v>5.2643712699999998</v>
      </c>
      <c r="T44" s="3">
        <f t="shared" si="1"/>
        <v>6.9994836000000005E-2</v>
      </c>
      <c r="U44" s="3">
        <f t="shared" si="2"/>
        <v>0.16059421200000001</v>
      </c>
      <c r="V44" s="2" t="s">
        <v>3292</v>
      </c>
      <c r="W44" s="2" t="s">
        <v>3292</v>
      </c>
      <c r="X44" s="2" t="s">
        <v>3292</v>
      </c>
      <c r="Y44" s="4">
        <f t="shared" si="3"/>
        <v>5.4949603180000006E-3</v>
      </c>
      <c r="Z44" s="7" t="str">
        <f>INDEX('Look Up '!B:B,MATCH(M44,'Look Up '!A:A,0))</f>
        <v>Scope3Mandatory</v>
      </c>
      <c r="AA44" s="7" t="str">
        <f>INDEX('Look Up '!C:C,MATCH(M44,'Look Up '!A:A,0))</f>
        <v>Freight rail, road, coastal shipping and couriers</v>
      </c>
      <c r="AB44" s="7" t="str">
        <f>INDEX('Look Up '!D:D,MATCH(M44,'Look Up '!A:A,0))</f>
        <v>Freight - Light Vehicle-Petrol-&gt;2015-2000-3000CC</v>
      </c>
      <c r="AC44" s="7" t="str">
        <f>INDEX('Look Up '!E:E,MATCH(M44,'Look Up '!A:A,0))</f>
        <v>km</v>
      </c>
    </row>
    <row r="45" spans="1:29" ht="63" x14ac:dyDescent="0.25">
      <c r="A45" s="14">
        <v>45474</v>
      </c>
      <c r="B45" s="14">
        <v>45838</v>
      </c>
      <c r="C45" s="7" t="s">
        <v>3284</v>
      </c>
      <c r="D45" s="7" t="s">
        <v>3284</v>
      </c>
      <c r="E45" s="7" t="s">
        <v>815</v>
      </c>
      <c r="F45" s="7" t="s">
        <v>3301</v>
      </c>
      <c r="G45" s="7" t="s">
        <v>3341</v>
      </c>
      <c r="H45" s="8" t="s">
        <v>3303</v>
      </c>
      <c r="I45" s="8" t="s">
        <v>180</v>
      </c>
      <c r="J45" s="8" t="s">
        <v>3304</v>
      </c>
      <c r="K45" s="8" t="s">
        <v>3342</v>
      </c>
      <c r="L45" s="8" t="s">
        <v>3343</v>
      </c>
      <c r="M45" s="7" t="s">
        <v>180</v>
      </c>
      <c r="N45" s="7" t="s">
        <v>170</v>
      </c>
      <c r="O45" s="17">
        <f>'Q1'!P45</f>
        <v>0.23542205090000001</v>
      </c>
      <c r="P45" s="17">
        <f>'Q1'!Q45</f>
        <v>3.529087E-4</v>
      </c>
      <c r="Q45" s="17">
        <f>'Q1'!R45</f>
        <v>3.3400291E-3</v>
      </c>
      <c r="R45" s="7">
        <f>SUMIFS('Crosstab Cons'!A:A,'Crosstab Cons'!N:N,'Crosstab Cons'!$N$2,'Crosstab Cons'!V:V,Total!I45)</f>
        <v>0</v>
      </c>
      <c r="S45" s="3">
        <f t="shared" si="0"/>
        <v>0</v>
      </c>
      <c r="T45" s="3">
        <f t="shared" si="1"/>
        <v>0</v>
      </c>
      <c r="U45" s="3">
        <f t="shared" si="2"/>
        <v>0</v>
      </c>
      <c r="V45" s="2" t="s">
        <v>3292</v>
      </c>
      <c r="W45" s="2" t="s">
        <v>3292</v>
      </c>
      <c r="X45" s="2" t="s">
        <v>3292</v>
      </c>
      <c r="Y45" s="4">
        <f t="shared" si="3"/>
        <v>0</v>
      </c>
      <c r="Z45" s="7" t="e">
        <f>INDEX('Look Up '!B:B,MATCH(M45,'Look Up '!A:A,0))</f>
        <v>#N/A</v>
      </c>
      <c r="AA45" s="7" t="e">
        <f>INDEX('Look Up '!C:C,MATCH(M45,'Look Up '!A:A,0))</f>
        <v>#N/A</v>
      </c>
      <c r="AB45" s="7" t="e">
        <f>INDEX('Look Up '!D:D,MATCH(M45,'Look Up '!A:A,0))</f>
        <v>#N/A</v>
      </c>
      <c r="AC45" s="7" t="e">
        <f>INDEX('Look Up '!E:E,MATCH(M45,'Look Up '!A:A,0))</f>
        <v>#N/A</v>
      </c>
    </row>
    <row r="46" spans="1:29" ht="63" x14ac:dyDescent="0.25">
      <c r="A46" s="14">
        <v>45474</v>
      </c>
      <c r="B46" s="14">
        <v>45838</v>
      </c>
      <c r="C46" s="7" t="s">
        <v>3284</v>
      </c>
      <c r="D46" s="7" t="s">
        <v>3284</v>
      </c>
      <c r="E46" s="7" t="s">
        <v>815</v>
      </c>
      <c r="F46" s="7" t="s">
        <v>3301</v>
      </c>
      <c r="G46" s="7" t="s">
        <v>3341</v>
      </c>
      <c r="H46" s="8" t="s">
        <v>3303</v>
      </c>
      <c r="I46" s="8" t="s">
        <v>182</v>
      </c>
      <c r="J46" s="8" t="s">
        <v>3304</v>
      </c>
      <c r="K46" s="8" t="s">
        <v>3342</v>
      </c>
      <c r="L46" s="8" t="s">
        <v>3343</v>
      </c>
      <c r="M46" s="7" t="s">
        <v>182</v>
      </c>
      <c r="N46" s="7" t="s">
        <v>170</v>
      </c>
      <c r="O46" s="17">
        <f>'Q1'!P46</f>
        <v>0.2524329173</v>
      </c>
      <c r="P46" s="17">
        <f>'Q1'!Q46</f>
        <v>3.784088E-4</v>
      </c>
      <c r="Q46" s="17">
        <f>'Q1'!R46</f>
        <v>3.5813693000000001E-3</v>
      </c>
      <c r="R46" s="7">
        <f>SUMIFS('Crosstab Cons'!A:A,'Crosstab Cons'!N:N,'Crosstab Cons'!$N$2,'Crosstab Cons'!V:V,Total!I46)</f>
        <v>0</v>
      </c>
      <c r="S46" s="3">
        <f t="shared" si="0"/>
        <v>0</v>
      </c>
      <c r="T46" s="3">
        <f t="shared" si="1"/>
        <v>0</v>
      </c>
      <c r="U46" s="3">
        <f t="shared" si="2"/>
        <v>0</v>
      </c>
      <c r="V46" s="2" t="s">
        <v>3292</v>
      </c>
      <c r="W46" s="2" t="s">
        <v>3292</v>
      </c>
      <c r="X46" s="2" t="s">
        <v>3292</v>
      </c>
      <c r="Y46" s="4">
        <f t="shared" si="3"/>
        <v>0</v>
      </c>
      <c r="Z46" s="7" t="str">
        <f>INDEX('Look Up '!B:B,MATCH(M46,'Look Up '!A:A,0))</f>
        <v>Scope3Mandatory</v>
      </c>
      <c r="AA46" s="7" t="str">
        <f>INDEX('Look Up '!C:C,MATCH(M46,'Look Up '!A:A,0))</f>
        <v>Freight rail, road, coastal shipping and couriers</v>
      </c>
      <c r="AB46" s="7" t="str">
        <f>INDEX('Look Up '!D:D,MATCH(M46,'Look Up '!A:A,0))</f>
        <v>Freight - Light Vehicle-Diesel-&gt;2015-2000-3000CC</v>
      </c>
      <c r="AC46" s="7" t="str">
        <f>INDEX('Look Up '!E:E,MATCH(M46,'Look Up '!A:A,0))</f>
        <v>km</v>
      </c>
    </row>
    <row r="47" spans="1:29" ht="47.25" x14ac:dyDescent="0.25">
      <c r="A47" s="14">
        <v>45474</v>
      </c>
      <c r="B47" s="14">
        <v>45838</v>
      </c>
      <c r="C47" s="7" t="s">
        <v>3284</v>
      </c>
      <c r="D47" s="7" t="s">
        <v>3284</v>
      </c>
      <c r="E47" s="7" t="s">
        <v>815</v>
      </c>
      <c r="F47" s="7" t="s">
        <v>3301</v>
      </c>
      <c r="G47" s="7" t="s">
        <v>3341</v>
      </c>
      <c r="H47" s="8" t="s">
        <v>3303</v>
      </c>
      <c r="I47" s="8" t="s">
        <v>178</v>
      </c>
      <c r="J47" s="8" t="s">
        <v>3304</v>
      </c>
      <c r="K47" s="8" t="s">
        <v>3342</v>
      </c>
      <c r="L47" s="8" t="s">
        <v>3343</v>
      </c>
      <c r="M47" s="7" t="s">
        <v>178</v>
      </c>
      <c r="N47" s="7" t="s">
        <v>170</v>
      </c>
      <c r="O47" s="17">
        <f>'Q1'!P47</f>
        <v>0.255609735</v>
      </c>
      <c r="P47" s="17">
        <f>'Q1'!Q47</f>
        <v>3.8317100000000002E-4</v>
      </c>
      <c r="Q47" s="17">
        <f>'Q1'!R47</f>
        <v>3.6264400999999999E-3</v>
      </c>
      <c r="R47" s="7">
        <f>SUMIFS('Crosstab Cons'!A:A,'Crosstab Cons'!N:N,'Crosstab Cons'!$N$2,'Crosstab Cons'!V:V,Total!I47)</f>
        <v>0</v>
      </c>
      <c r="S47" s="3">
        <f t="shared" si="0"/>
        <v>0</v>
      </c>
      <c r="T47" s="3">
        <f t="shared" si="1"/>
        <v>0</v>
      </c>
      <c r="U47" s="3">
        <f t="shared" si="2"/>
        <v>0</v>
      </c>
      <c r="V47" s="2" t="s">
        <v>3292</v>
      </c>
      <c r="W47" s="2" t="s">
        <v>3292</v>
      </c>
      <c r="X47" s="2" t="s">
        <v>3292</v>
      </c>
      <c r="Y47" s="4">
        <f t="shared" si="3"/>
        <v>0</v>
      </c>
      <c r="Z47" s="7" t="str">
        <f>INDEX('Look Up '!B:B,MATCH(M47,'Look Up '!A:A,0))</f>
        <v>Scope3Mandatory</v>
      </c>
      <c r="AA47" s="7" t="str">
        <f>INDEX('Look Up '!C:C,MATCH(M47,'Look Up '!A:A,0))</f>
        <v>Freight rail, road, coastal shipping and couriers</v>
      </c>
      <c r="AB47" s="7" t="str">
        <f>INDEX('Look Up '!D:D,MATCH(M47,'Look Up '!A:A,0))</f>
        <v>Freight - Light Vehicle-Diesel-&gt;2015-&gt;=3000CC</v>
      </c>
      <c r="AC47" s="7" t="str">
        <f>INDEX('Look Up '!E:E,MATCH(M47,'Look Up '!A:A,0))</f>
        <v>km</v>
      </c>
    </row>
    <row r="48" spans="1:29" ht="47.25" x14ac:dyDescent="0.25">
      <c r="A48" s="14">
        <v>45474</v>
      </c>
      <c r="B48" s="14">
        <v>45838</v>
      </c>
      <c r="C48" s="7" t="s">
        <v>3284</v>
      </c>
      <c r="D48" s="7" t="s">
        <v>3284</v>
      </c>
      <c r="E48" s="7" t="s">
        <v>815</v>
      </c>
      <c r="F48" s="7" t="s">
        <v>3301</v>
      </c>
      <c r="G48" s="7" t="s">
        <v>3344</v>
      </c>
      <c r="H48" s="8" t="s">
        <v>3303</v>
      </c>
      <c r="I48" s="8" t="s">
        <v>166</v>
      </c>
      <c r="J48" s="8" t="s">
        <v>3304</v>
      </c>
      <c r="K48" s="8" t="s">
        <v>3289</v>
      </c>
      <c r="L48" s="8" t="s">
        <v>3345</v>
      </c>
      <c r="M48" s="7" t="s">
        <v>3346</v>
      </c>
      <c r="N48" s="7" t="s">
        <v>167</v>
      </c>
      <c r="O48" s="17">
        <f>'Q1'!P48</f>
        <v>1000</v>
      </c>
      <c r="P48" s="17">
        <f>'Q1'!Q48</f>
        <v>0</v>
      </c>
      <c r="Q48" s="17">
        <f>'Q1'!R48</f>
        <v>0</v>
      </c>
      <c r="R48" s="7">
        <f>SUMIFS('Crosstab Cons'!A:A,'Crosstab Cons'!N:N,'Crosstab Cons'!$N$2,'Crosstab Cons'!V:V,Total!I48)</f>
        <v>0.13788</v>
      </c>
      <c r="S48" s="3">
        <f t="shared" si="0"/>
        <v>137.88</v>
      </c>
      <c r="T48" s="3">
        <f t="shared" si="1"/>
        <v>0</v>
      </c>
      <c r="U48" s="3">
        <f t="shared" si="2"/>
        <v>0</v>
      </c>
      <c r="V48" s="2" t="s">
        <v>3292</v>
      </c>
      <c r="W48" s="2" t="s">
        <v>3292</v>
      </c>
      <c r="X48" s="2" t="s">
        <v>3292</v>
      </c>
      <c r="Y48" s="4">
        <f t="shared" si="3"/>
        <v>0.13788</v>
      </c>
      <c r="Z48" s="7" t="str">
        <f>INDEX('Look Up '!B:B,MATCH(M48,'Look Up '!A:A,0))</f>
        <v>Scope3Mandatory</v>
      </c>
      <c r="AA48" s="7" t="str">
        <f>INDEX('Look Up '!C:C,MATCH(M48,'Look Up '!A:A,0))</f>
        <v>Freight rail, road, coastal shipping and couriers</v>
      </c>
      <c r="AB48" s="7" t="str">
        <f>INDEX('Look Up '!D:D,MATCH(M48,'Look Up '!A:A,0))</f>
        <v>Freight - entered as tCO2-e (custom)</v>
      </c>
      <c r="AC48" s="7" t="str">
        <f>INDEX('Look Up '!E:E,MATCH(M48,'Look Up '!A:A,0))</f>
        <v>tCO2e</v>
      </c>
    </row>
    <row r="49" spans="1:29" ht="63" x14ac:dyDescent="0.25">
      <c r="A49" s="14">
        <v>45474</v>
      </c>
      <c r="B49" s="14">
        <v>45838</v>
      </c>
      <c r="C49" s="7" t="s">
        <v>3284</v>
      </c>
      <c r="D49" s="7" t="s">
        <v>3284</v>
      </c>
      <c r="E49" s="7" t="s">
        <v>815</v>
      </c>
      <c r="F49" s="7" t="s">
        <v>3301</v>
      </c>
      <c r="G49" s="7" t="s">
        <v>3341</v>
      </c>
      <c r="H49" s="8" t="s">
        <v>3303</v>
      </c>
      <c r="I49" s="8" t="s">
        <v>3347</v>
      </c>
      <c r="J49" s="8" t="s">
        <v>3304</v>
      </c>
      <c r="K49" s="8" t="s">
        <v>3342</v>
      </c>
      <c r="L49" s="8" t="s">
        <v>3343</v>
      </c>
      <c r="M49" s="7" t="s">
        <v>3347</v>
      </c>
      <c r="N49" s="7" t="s">
        <v>170</v>
      </c>
      <c r="O49" s="17">
        <f>'Q1'!P49</f>
        <v>0.1867466012</v>
      </c>
      <c r="P49" s="17">
        <f>'Q1'!Q49</f>
        <v>2.799419E-4</v>
      </c>
      <c r="Q49" s="17">
        <f>'Q1'!R49</f>
        <v>2.6494506E-3</v>
      </c>
      <c r="R49" s="7">
        <f>SUMIFS('Crosstab Cons'!A:A,'Crosstab Cons'!N:N,'Crosstab Cons'!$N$2,'Crosstab Cons'!V:V,Total!I49)</f>
        <v>0</v>
      </c>
      <c r="S49" s="3">
        <f t="shared" si="0"/>
        <v>0</v>
      </c>
      <c r="T49" s="3">
        <f t="shared" si="1"/>
        <v>0</v>
      </c>
      <c r="U49" s="3">
        <f t="shared" si="2"/>
        <v>0</v>
      </c>
      <c r="V49" s="2" t="s">
        <v>3292</v>
      </c>
      <c r="W49" s="2" t="s">
        <v>3292</v>
      </c>
      <c r="X49" s="2" t="s">
        <v>3292</v>
      </c>
      <c r="Y49" s="4">
        <f t="shared" si="3"/>
        <v>0</v>
      </c>
      <c r="Z49" s="7" t="e">
        <f>INDEX('Look Up '!B:B,MATCH(M49,'Look Up '!A:A,0))</f>
        <v>#N/A</v>
      </c>
      <c r="AA49" s="7" t="e">
        <f>INDEX('Look Up '!C:C,MATCH(M49,'Look Up '!A:A,0))</f>
        <v>#N/A</v>
      </c>
      <c r="AB49" s="7" t="e">
        <f>INDEX('Look Up '!D:D,MATCH(M49,'Look Up '!A:A,0))</f>
        <v>#N/A</v>
      </c>
      <c r="AC49" s="7" t="e">
        <f>INDEX('Look Up '!E:E,MATCH(M49,'Look Up '!A:A,0))</f>
        <v>#N/A</v>
      </c>
    </row>
    <row r="50" spans="1:29" ht="63" x14ac:dyDescent="0.25">
      <c r="A50" s="14">
        <v>45474</v>
      </c>
      <c r="B50" s="14">
        <v>45838</v>
      </c>
      <c r="C50" s="7" t="s">
        <v>3284</v>
      </c>
      <c r="D50" s="7" t="s">
        <v>3284</v>
      </c>
      <c r="E50" s="7" t="s">
        <v>815</v>
      </c>
      <c r="F50" s="7" t="s">
        <v>3301</v>
      </c>
      <c r="G50" s="7" t="s">
        <v>3341</v>
      </c>
      <c r="H50" s="8" t="s">
        <v>3303</v>
      </c>
      <c r="I50" s="8" t="s">
        <v>184</v>
      </c>
      <c r="J50" s="8" t="s">
        <v>3304</v>
      </c>
      <c r="K50" s="8" t="s">
        <v>3342</v>
      </c>
      <c r="L50" s="8" t="s">
        <v>3343</v>
      </c>
      <c r="M50" s="7" t="s">
        <v>184</v>
      </c>
      <c r="N50" s="7" t="s">
        <v>170</v>
      </c>
      <c r="O50" s="17">
        <f>'Q1'!P50</f>
        <v>0.29659281440000002</v>
      </c>
      <c r="P50" s="17">
        <f>'Q1'!Q50</f>
        <v>3.9434843000000002E-3</v>
      </c>
      <c r="Q50" s="17">
        <f>'Q1'!R50</f>
        <v>9.0478209999999993E-3</v>
      </c>
      <c r="R50" s="7">
        <f>SUMIFS('Crosstab Cons'!A:A,'Crosstab Cons'!N:N,'Crosstab Cons'!$N$2,'Crosstab Cons'!V:V,Total!I50)</f>
        <v>98</v>
      </c>
      <c r="S50" s="3">
        <f>SUM(O50*R50)</f>
        <v>29.0660958112</v>
      </c>
      <c r="T50" s="3">
        <f t="shared" si="1"/>
        <v>0.38646146140000004</v>
      </c>
      <c r="U50" s="3">
        <f t="shared" si="2"/>
        <v>0.8866864579999999</v>
      </c>
      <c r="V50" s="2" t="s">
        <v>3292</v>
      </c>
      <c r="W50" s="2" t="s">
        <v>3292</v>
      </c>
      <c r="X50" s="2" t="s">
        <v>3292</v>
      </c>
      <c r="Y50" s="4">
        <f t="shared" si="3"/>
        <v>3.0339243730599999E-2</v>
      </c>
      <c r="Z50" s="7" t="str">
        <f>INDEX('Look Up '!B:B,MATCH(M50,'Look Up '!A:A,0))</f>
        <v>Scope3Mandatory</v>
      </c>
      <c r="AA50" s="7" t="str">
        <f>INDEX('Look Up '!C:C,MATCH(M50,'Look Up '!A:A,0))</f>
        <v>Freight rail, road, coastal shipping and couriers</v>
      </c>
      <c r="AB50" s="7" t="str">
        <f>INDEX('Look Up '!D:D,MATCH(M50,'Look Up '!A:A,0))</f>
        <v>Freight - Light Vehicle-Petrol_&lt;2010_1600-2000CC</v>
      </c>
      <c r="AC50" s="7" t="str">
        <f>INDEX('Look Up '!E:E,MATCH(M50,'Look Up '!A:A,0))</f>
        <v>km</v>
      </c>
    </row>
    <row r="51" spans="1:29" ht="47.25" x14ac:dyDescent="0.25">
      <c r="A51" s="14">
        <v>45474</v>
      </c>
      <c r="B51" s="14">
        <v>45838</v>
      </c>
      <c r="C51" s="7" t="s">
        <v>3284</v>
      </c>
      <c r="D51" s="7" t="s">
        <v>3284</v>
      </c>
      <c r="E51" s="7" t="s">
        <v>852</v>
      </c>
      <c r="F51" s="7" t="s">
        <v>3301</v>
      </c>
      <c r="G51" s="7" t="s">
        <v>3348</v>
      </c>
      <c r="H51" s="8" t="s">
        <v>3328</v>
      </c>
      <c r="I51" s="8" t="s">
        <v>276</v>
      </c>
      <c r="J51" s="8" t="s">
        <v>3349</v>
      </c>
      <c r="K51" s="8" t="s">
        <v>3329</v>
      </c>
      <c r="L51" s="8" t="s">
        <v>3350</v>
      </c>
      <c r="M51" s="7" t="s">
        <v>3351</v>
      </c>
      <c r="N51" s="7" t="s">
        <v>170</v>
      </c>
      <c r="O51" s="17">
        <f>'Q1'!P51</f>
        <v>0.23411383620000001</v>
      </c>
      <c r="P51" s="17">
        <f>'Q1'!Q51</f>
        <v>3.1127667000000001E-3</v>
      </c>
      <c r="Q51" s="17">
        <f>'Q1'!R51</f>
        <v>7.1418456000000002E-3</v>
      </c>
      <c r="R51" s="7">
        <f>SUMIFS('Crosstab Cons'!A:A,'Crosstab Cons'!N:N,'Crosstab Cons'!$N$2,'Crosstab Cons'!V:V,Total!I51)</f>
        <v>8143.48506</v>
      </c>
      <c r="S51" s="3">
        <f t="shared" si="0"/>
        <v>1906.5025274339873</v>
      </c>
      <c r="T51" s="3">
        <f t="shared" si="1"/>
        <v>25.348769116715502</v>
      </c>
      <c r="U51" s="3">
        <f t="shared" si="2"/>
        <v>58.159512944426737</v>
      </c>
      <c r="V51" s="2" t="s">
        <v>3292</v>
      </c>
      <c r="W51" s="2" t="s">
        <v>3292</v>
      </c>
      <c r="X51" s="2" t="s">
        <v>3292</v>
      </c>
      <c r="Y51" s="4">
        <f t="shared" si="3"/>
        <v>1.9900108094951294</v>
      </c>
      <c r="Z51" s="7" t="str">
        <f>INDEX('Look Up '!B:B,MATCH(M51,'Look Up '!A:A,0))</f>
        <v>Scope3Mandatory</v>
      </c>
      <c r="AA51" s="7" t="str">
        <f>INDEX('Look Up '!C:C,MATCH(M51,'Look Up '!A:A,0))</f>
        <v>Business travel - Transport (e.g. taxi, public transport, rental cars)</v>
      </c>
      <c r="AB51" s="7" t="str">
        <f>INDEX('Look Up '!D:D,MATCH(M51,'Look Up '!A:A,0))</f>
        <v>Personal Vehicles petrol - km</v>
      </c>
      <c r="AC51" s="7" t="str">
        <f>INDEX('Look Up '!E:E,MATCH(M51,'Look Up '!A:A,0))</f>
        <v>km</v>
      </c>
    </row>
    <row r="52" spans="1:29" ht="47.25" x14ac:dyDescent="0.25">
      <c r="A52" s="14">
        <v>45474</v>
      </c>
      <c r="B52" s="14">
        <v>45838</v>
      </c>
      <c r="C52" s="7" t="s">
        <v>3284</v>
      </c>
      <c r="D52" s="7" t="s">
        <v>3284</v>
      </c>
      <c r="E52" s="7" t="s">
        <v>852</v>
      </c>
      <c r="F52" s="7" t="s">
        <v>3301</v>
      </c>
      <c r="G52" s="7" t="s">
        <v>3348</v>
      </c>
      <c r="H52" s="8" t="s">
        <v>3328</v>
      </c>
      <c r="I52" s="8" t="s">
        <v>274</v>
      </c>
      <c r="J52" s="8" t="s">
        <v>3349</v>
      </c>
      <c r="K52" s="8" t="s">
        <v>3329</v>
      </c>
      <c r="L52" s="8" t="s">
        <v>3352</v>
      </c>
      <c r="M52" s="7" t="s">
        <v>3353</v>
      </c>
      <c r="N52" s="7" t="s">
        <v>170</v>
      </c>
      <c r="O52" s="17">
        <f>'Q1'!P52</f>
        <v>0.2609249461</v>
      </c>
      <c r="P52" s="17">
        <f>'Q1'!Q52</f>
        <v>3.9113880000000002E-4</v>
      </c>
      <c r="Q52" s="17">
        <f>'Q1'!R52</f>
        <v>3.7018492000000002E-3</v>
      </c>
      <c r="R52" s="7">
        <f>SUMIFS('Crosstab Cons'!A:A,'Crosstab Cons'!N:N,'Crosstab Cons'!$N$2,'Crosstab Cons'!V:V,Total!I52)</f>
        <v>805.39960999999983</v>
      </c>
      <c r="S52" s="3">
        <f t="shared" si="0"/>
        <v>210.14884982821098</v>
      </c>
      <c r="T52" s="3">
        <f t="shared" si="1"/>
        <v>0.31502303697586798</v>
      </c>
      <c r="U52" s="3">
        <f t="shared" si="2"/>
        <v>2.9814679019588115</v>
      </c>
      <c r="V52" s="2" t="s">
        <v>3292</v>
      </c>
      <c r="W52" s="2" t="s">
        <v>3292</v>
      </c>
      <c r="X52" s="2" t="s">
        <v>3292</v>
      </c>
      <c r="Y52" s="4">
        <f t="shared" si="3"/>
        <v>0.21344534076714566</v>
      </c>
      <c r="Z52" s="7" t="str">
        <f>INDEX('Look Up '!B:B,MATCH(M52,'Look Up '!A:A,0))</f>
        <v>Scope3Mandatory</v>
      </c>
      <c r="AA52" s="7" t="str">
        <f>INDEX('Look Up '!C:C,MATCH(M52,'Look Up '!A:A,0))</f>
        <v>Business travel - Transport (e.g. taxi, public transport, rental cars)</v>
      </c>
      <c r="AB52" s="7" t="str">
        <f>INDEX('Look Up '!D:D,MATCH(M52,'Look Up '!A:A,0))</f>
        <v>Personal Vehicles diesel - km</v>
      </c>
      <c r="AC52" s="7" t="str">
        <f>INDEX('Look Up '!E:E,MATCH(M52,'Look Up '!A:A,0))</f>
        <v>km</v>
      </c>
    </row>
    <row r="53" spans="1:29" ht="47.25" x14ac:dyDescent="0.25">
      <c r="A53" s="14">
        <v>45474</v>
      </c>
      <c r="B53" s="14">
        <v>45838</v>
      </c>
      <c r="C53" s="7" t="s">
        <v>3284</v>
      </c>
      <c r="D53" s="7" t="s">
        <v>3284</v>
      </c>
      <c r="E53" s="7" t="s">
        <v>883</v>
      </c>
      <c r="F53" s="7" t="s">
        <v>3301</v>
      </c>
      <c r="G53" s="7" t="s">
        <v>3348</v>
      </c>
      <c r="H53" s="8" t="s">
        <v>3328</v>
      </c>
      <c r="I53" s="8" t="s">
        <v>292</v>
      </c>
      <c r="J53" s="8" t="s">
        <v>3349</v>
      </c>
      <c r="K53" s="8" t="s">
        <v>3329</v>
      </c>
      <c r="L53" s="8" t="s">
        <v>3354</v>
      </c>
      <c r="M53" s="7" t="s">
        <v>292</v>
      </c>
      <c r="N53" s="7" t="s">
        <v>91</v>
      </c>
      <c r="O53" s="17">
        <f>'Q1'!P53</f>
        <v>0.1674311876</v>
      </c>
      <c r="P53" s="17">
        <f>'Q1'!Q53</f>
        <v>2.509872E-4</v>
      </c>
      <c r="Q53" s="17">
        <f>'Q1'!R53</f>
        <v>2.3754149E-3</v>
      </c>
      <c r="R53" s="7">
        <f>SUMIFS('Crosstab Cons'!A:A,'Crosstab Cons'!N:N,'Crosstab Cons'!$N$2,'Crosstab Cons'!V:V,Total!I53)</f>
        <v>0</v>
      </c>
      <c r="S53" s="3">
        <f t="shared" si="0"/>
        <v>0</v>
      </c>
      <c r="T53" s="3">
        <f t="shared" si="1"/>
        <v>0</v>
      </c>
      <c r="U53" s="3">
        <f t="shared" si="2"/>
        <v>0</v>
      </c>
      <c r="V53" s="2" t="s">
        <v>3292</v>
      </c>
      <c r="W53" s="2" t="s">
        <v>3292</v>
      </c>
      <c r="X53" s="2" t="s">
        <v>3292</v>
      </c>
      <c r="Y53" s="4">
        <f t="shared" si="3"/>
        <v>0</v>
      </c>
      <c r="Z53" s="7" t="str">
        <f>INDEX('Look Up '!B:B,MATCH(M53,'Look Up '!A:A,0))</f>
        <v>Scope3Mandatory</v>
      </c>
      <c r="AA53" s="7" t="str">
        <f>INDEX('Look Up '!C:C,MATCH(M53,'Look Up '!A:A,0))</f>
        <v>Business travel - Transport (e.g. taxi, public transport, rental cars)</v>
      </c>
      <c r="AB53" s="7" t="str">
        <f>INDEX('Look Up '!D:D,MATCH(M53,'Look Up '!A:A,0))</f>
        <v>Public transport-Bus Diesel</v>
      </c>
      <c r="AC53" s="7" t="str">
        <f>INDEX('Look Up '!E:E,MATCH(M53,'Look Up '!A:A,0))</f>
        <v>pkm (person kilometers travelled)</v>
      </c>
    </row>
    <row r="54" spans="1:29" ht="47.25" x14ac:dyDescent="0.25">
      <c r="A54" s="14">
        <v>45474</v>
      </c>
      <c r="B54" s="14">
        <v>45838</v>
      </c>
      <c r="C54" s="7" t="s">
        <v>3284</v>
      </c>
      <c r="D54" s="7" t="s">
        <v>3284</v>
      </c>
      <c r="E54" s="7" t="s">
        <v>883</v>
      </c>
      <c r="F54" s="7" t="s">
        <v>3301</v>
      </c>
      <c r="G54" s="7" t="s">
        <v>3348</v>
      </c>
      <c r="H54" s="8" t="s">
        <v>3328</v>
      </c>
      <c r="I54" s="8" t="s">
        <v>296</v>
      </c>
      <c r="J54" s="8" t="s">
        <v>3349</v>
      </c>
      <c r="K54" s="8" t="s">
        <v>3329</v>
      </c>
      <c r="L54" s="8" t="s">
        <v>3354</v>
      </c>
      <c r="M54" s="7" t="s">
        <v>296</v>
      </c>
      <c r="N54" s="7" t="s">
        <v>91</v>
      </c>
      <c r="O54" s="17">
        <f>'Q1'!P54</f>
        <v>1.9677095700000001E-2</v>
      </c>
      <c r="P54" s="17">
        <f>'Q1'!Q54</f>
        <v>5.132286E-4</v>
      </c>
      <c r="Q54" s="17">
        <f>'Q1'!R54</f>
        <v>3.2268799999999998E-5</v>
      </c>
      <c r="R54" s="7">
        <f>SUMIFS('Crosstab Cons'!A:A,'Crosstab Cons'!N:N,'Crosstab Cons'!$N$2,'Crosstab Cons'!V:V,Total!I54)</f>
        <v>305</v>
      </c>
      <c r="S54" s="3">
        <f t="shared" si="0"/>
        <v>6.0015141885000007</v>
      </c>
      <c r="T54" s="3">
        <f t="shared" si="1"/>
        <v>0.15653472299999999</v>
      </c>
      <c r="U54" s="3">
        <f t="shared" si="2"/>
        <v>9.8419839999999998E-3</v>
      </c>
      <c r="V54" s="2" t="s">
        <v>3292</v>
      </c>
      <c r="W54" s="2" t="s">
        <v>3292</v>
      </c>
      <c r="X54" s="2" t="s">
        <v>3292</v>
      </c>
      <c r="Y54" s="4">
        <f t="shared" si="3"/>
        <v>6.1678908955000011E-3</v>
      </c>
      <c r="Z54" s="7" t="str">
        <f>INDEX('Look Up '!B:B,MATCH(M54,'Look Up '!A:A,0))</f>
        <v>Scope3Mandatory</v>
      </c>
      <c r="AA54" s="7" t="str">
        <f>INDEX('Look Up '!C:C,MATCH(M54,'Look Up '!A:A,0))</f>
        <v>Business travel - Transport (e.g. taxi, public transport, rental cars)</v>
      </c>
      <c r="AB54" s="7" t="str">
        <f>INDEX('Look Up '!D:D,MATCH(M54,'Look Up '!A:A,0))</f>
        <v>Public transport-Train metro electric</v>
      </c>
      <c r="AC54" s="7" t="str">
        <f>INDEX('Look Up '!E:E,MATCH(M54,'Look Up '!A:A,0))</f>
        <v>pkm (person kilometers travelled)</v>
      </c>
    </row>
    <row r="55" spans="1:29" ht="47.25" x14ac:dyDescent="0.25">
      <c r="A55" s="14">
        <v>45474</v>
      </c>
      <c r="B55" s="14">
        <v>45838</v>
      </c>
      <c r="C55" s="7" t="s">
        <v>3284</v>
      </c>
      <c r="D55" s="7" t="s">
        <v>3284</v>
      </c>
      <c r="E55" s="7" t="s">
        <v>883</v>
      </c>
      <c r="F55" s="7" t="s">
        <v>3301</v>
      </c>
      <c r="G55" s="7" t="s">
        <v>3327</v>
      </c>
      <c r="H55" s="8" t="s">
        <v>3328</v>
      </c>
      <c r="I55" s="8" t="s">
        <v>294</v>
      </c>
      <c r="J55" s="8" t="s">
        <v>3349</v>
      </c>
      <c r="K55" s="8" t="s">
        <v>3329</v>
      </c>
      <c r="L55" s="8" t="s">
        <v>3354</v>
      </c>
      <c r="M55" s="7" t="s">
        <v>294</v>
      </c>
      <c r="N55" s="7" t="s">
        <v>91</v>
      </c>
      <c r="O55" s="17">
        <f>'Q1'!P55</f>
        <v>0.27061144320000002</v>
      </c>
      <c r="P55" s="17">
        <f>'Q1'!Q55</f>
        <v>4.0565929999999999E-4</v>
      </c>
      <c r="Q55" s="17">
        <f>'Q1'!R55</f>
        <v>3.8392754999999998E-3</v>
      </c>
      <c r="R55" s="7">
        <f>SUMIFS('Crosstab Cons'!A:A,'Crosstab Cons'!N:N,'Crosstab Cons'!$N$2,'Crosstab Cons'!V:V,Total!I55)</f>
        <v>0</v>
      </c>
      <c r="S55" s="3">
        <f t="shared" si="0"/>
        <v>0</v>
      </c>
      <c r="T55" s="3">
        <f t="shared" si="1"/>
        <v>0</v>
      </c>
      <c r="U55" s="3">
        <f t="shared" si="2"/>
        <v>0</v>
      </c>
      <c r="V55" s="2" t="s">
        <v>3292</v>
      </c>
      <c r="W55" s="2" t="s">
        <v>3292</v>
      </c>
      <c r="X55" s="2" t="s">
        <v>3292</v>
      </c>
      <c r="Y55" s="4">
        <f t="shared" si="3"/>
        <v>0</v>
      </c>
      <c r="Z55" s="7" t="e">
        <f>INDEX('Look Up '!B:B,MATCH(M55,'Look Up '!A:A,0))</f>
        <v>#N/A</v>
      </c>
      <c r="AA55" s="7" t="e">
        <f>INDEX('Look Up '!C:C,MATCH(M55,'Look Up '!A:A,0))</f>
        <v>#N/A</v>
      </c>
      <c r="AB55" s="7" t="e">
        <f>INDEX('Look Up '!D:D,MATCH(M55,'Look Up '!A:A,0))</f>
        <v>#N/A</v>
      </c>
      <c r="AC55" s="7" t="e">
        <f>INDEX('Look Up '!E:E,MATCH(M55,'Look Up '!A:A,0))</f>
        <v>#N/A</v>
      </c>
    </row>
    <row r="56" spans="1:29" ht="47.25" x14ac:dyDescent="0.25">
      <c r="A56" s="14">
        <v>45474</v>
      </c>
      <c r="B56" s="14">
        <v>45838</v>
      </c>
      <c r="C56" s="7" t="s">
        <v>3284</v>
      </c>
      <c r="D56" s="7" t="s">
        <v>3284</v>
      </c>
      <c r="E56" s="7" t="s">
        <v>857</v>
      </c>
      <c r="F56" s="7" t="s">
        <v>3301</v>
      </c>
      <c r="G56" s="7" t="s">
        <v>3355</v>
      </c>
      <c r="H56" s="8" t="s">
        <v>3303</v>
      </c>
      <c r="I56" s="8" t="s">
        <v>333</v>
      </c>
      <c r="J56" s="8" t="s">
        <v>3356</v>
      </c>
      <c r="K56" s="8" t="s">
        <v>3289</v>
      </c>
      <c r="L56" s="8" t="s">
        <v>3357</v>
      </c>
      <c r="M56" s="7" t="s">
        <v>3358</v>
      </c>
      <c r="N56" s="7" t="s">
        <v>170</v>
      </c>
      <c r="O56" s="17">
        <f>'Q1'!P56</f>
        <v>0.17918902519999999</v>
      </c>
      <c r="P56" s="17">
        <f>'Q1'!Q56</f>
        <v>2.686128E-4</v>
      </c>
      <c r="Q56" s="17">
        <f>'Q1'!R56</f>
        <v>2.5422282000000002E-3</v>
      </c>
      <c r="R56" s="7">
        <f>SUMIFS('Crosstab Cons'!A:A,'Crosstab Cons'!N:N,'Crosstab Cons'!$N$2,'Crosstab Cons'!V:V,Total!I56)</f>
        <v>4998.0000000000009</v>
      </c>
      <c r="S56" s="3">
        <f t="shared" si="0"/>
        <v>895.58674794960007</v>
      </c>
      <c r="T56" s="3">
        <f t="shared" si="1"/>
        <v>1.3425267744000002</v>
      </c>
      <c r="U56" s="3">
        <f t="shared" si="2"/>
        <v>12.706056543600003</v>
      </c>
      <c r="V56" s="2" t="s">
        <v>3292</v>
      </c>
      <c r="W56" s="2" t="s">
        <v>3292</v>
      </c>
      <c r="X56" s="2" t="s">
        <v>3292</v>
      </c>
      <c r="Y56" s="4">
        <f t="shared" si="3"/>
        <v>0.90963533126759999</v>
      </c>
      <c r="Z56" s="7" t="str">
        <f>INDEX('Look Up '!B:B,MATCH(M56,'Look Up '!A:A,0))</f>
        <v>Scope3Mandatory</v>
      </c>
      <c r="AA56" s="7" t="str">
        <f>INDEX('Look Up '!C:C,MATCH(M56,'Look Up '!A:A,0))</f>
        <v>Business travel - Transport (e.g. taxi, public transport, rental cars)</v>
      </c>
      <c r="AB56" s="7" t="str">
        <f>INDEX('Look Up '!D:D,MATCH(M56,'Look Up '!A:A,0))</f>
        <v>Rental Vehicles - Diesel</v>
      </c>
      <c r="AC56" s="7" t="str">
        <f>INDEX('Look Up '!E:E,MATCH(M56,'Look Up '!A:A,0))</f>
        <v>km</v>
      </c>
    </row>
    <row r="57" spans="1:29" ht="47.25" x14ac:dyDescent="0.25">
      <c r="A57" s="14">
        <v>45474</v>
      </c>
      <c r="B57" s="14">
        <v>45838</v>
      </c>
      <c r="C57" s="7" t="s">
        <v>3284</v>
      </c>
      <c r="D57" s="7" t="s">
        <v>3284</v>
      </c>
      <c r="E57" s="7" t="s">
        <v>857</v>
      </c>
      <c r="F57" s="7" t="s">
        <v>3301</v>
      </c>
      <c r="G57" s="7" t="s">
        <v>3355</v>
      </c>
      <c r="H57" s="8" t="s">
        <v>3303</v>
      </c>
      <c r="I57" s="8" t="s">
        <v>335</v>
      </c>
      <c r="J57" s="8" t="s">
        <v>3356</v>
      </c>
      <c r="K57" s="8" t="s">
        <v>3289</v>
      </c>
      <c r="L57" s="8" t="s">
        <v>3357</v>
      </c>
      <c r="M57" s="7" t="s">
        <v>3359</v>
      </c>
      <c r="N57" s="7" t="s">
        <v>170</v>
      </c>
      <c r="O57" s="17">
        <f>'Q1'!P57</f>
        <v>2.1983857999999998E-2</v>
      </c>
      <c r="P57" s="17">
        <f>'Q1'!Q57</f>
        <v>6.1124620000000004E-4</v>
      </c>
      <c r="Q57" s="17">
        <f>'Q1'!R57</f>
        <v>4.2430199999999999E-5</v>
      </c>
      <c r="R57" s="7">
        <f>SUMIFS('Crosstab Cons'!A:A,'Crosstab Cons'!N:N,'Crosstab Cons'!$N$2,'Crosstab Cons'!V:V,Total!I57)</f>
        <v>776</v>
      </c>
      <c r="S57" s="3">
        <f t="shared" si="0"/>
        <v>17.059473808</v>
      </c>
      <c r="T57" s="3">
        <f t="shared" si="1"/>
        <v>0.47432705120000002</v>
      </c>
      <c r="U57" s="3">
        <f t="shared" si="2"/>
        <v>3.2925835199999996E-2</v>
      </c>
      <c r="V57" s="2" t="s">
        <v>3292</v>
      </c>
      <c r="W57" s="2" t="s">
        <v>3292</v>
      </c>
      <c r="X57" s="2" t="s">
        <v>3292</v>
      </c>
      <c r="Y57" s="4">
        <f t="shared" si="3"/>
        <v>1.7566726694400001E-2</v>
      </c>
      <c r="Z57" s="7" t="str">
        <f>INDEX('Look Up '!B:B,MATCH(M57,'Look Up '!A:A,0))</f>
        <v>Scope3Mandatory</v>
      </c>
      <c r="AA57" s="7" t="str">
        <f>INDEX('Look Up '!C:C,MATCH(M57,'Look Up '!A:A,0))</f>
        <v>Business travel - Transport (e.g. taxi, public transport, rental cars)</v>
      </c>
      <c r="AB57" s="7" t="str">
        <f>INDEX('Look Up '!D:D,MATCH(M57,'Look Up '!A:A,0))</f>
        <v>Rental Vehicles - Electric</v>
      </c>
      <c r="AC57" s="7" t="str">
        <f>INDEX('Look Up '!E:E,MATCH(M57,'Look Up '!A:A,0))</f>
        <v>km</v>
      </c>
    </row>
    <row r="58" spans="1:29" ht="47.25" x14ac:dyDescent="0.25">
      <c r="A58" s="14">
        <v>45474</v>
      </c>
      <c r="B58" s="14">
        <v>45838</v>
      </c>
      <c r="C58" s="7" t="s">
        <v>3284</v>
      </c>
      <c r="D58" s="7" t="s">
        <v>3284</v>
      </c>
      <c r="E58" s="7" t="s">
        <v>857</v>
      </c>
      <c r="F58" s="7" t="s">
        <v>3301</v>
      </c>
      <c r="G58" s="7" t="s">
        <v>3355</v>
      </c>
      <c r="H58" s="8" t="s">
        <v>3303</v>
      </c>
      <c r="I58" s="8" t="s">
        <v>345</v>
      </c>
      <c r="J58" s="8" t="s">
        <v>3356</v>
      </c>
      <c r="K58" s="8" t="s">
        <v>3289</v>
      </c>
      <c r="L58" s="8" t="s">
        <v>3357</v>
      </c>
      <c r="M58" s="7" t="s">
        <v>3360</v>
      </c>
      <c r="N58" s="7" t="s">
        <v>170</v>
      </c>
      <c r="O58" s="17">
        <f>'Q1'!P58</f>
        <v>0.17617028879999999</v>
      </c>
      <c r="P58" s="17">
        <f>'Q1'!Q58</f>
        <v>2.3423519999999998E-3</v>
      </c>
      <c r="Q58" s="17">
        <f>'Q1'!R58</f>
        <v>5.3742273999999998E-3</v>
      </c>
      <c r="R58" s="7">
        <f>SUMIFS('Crosstab Cons'!A:A,'Crosstab Cons'!N:N,'Crosstab Cons'!$N$2,'Crosstab Cons'!V:V,Total!I58)</f>
        <v>31288</v>
      </c>
      <c r="S58" s="3">
        <f t="shared" si="0"/>
        <v>5512.0159959743996</v>
      </c>
      <c r="T58" s="3">
        <f t="shared" si="1"/>
        <v>73.287509375999988</v>
      </c>
      <c r="U58" s="3">
        <f t="shared" si="2"/>
        <v>168.1488268912</v>
      </c>
      <c r="V58" s="2" t="s">
        <v>3292</v>
      </c>
      <c r="W58" s="2" t="s">
        <v>3292</v>
      </c>
      <c r="X58" s="2" t="s">
        <v>3292</v>
      </c>
      <c r="Y58" s="4">
        <f t="shared" si="3"/>
        <v>5.7534523322415998</v>
      </c>
      <c r="Z58" s="7" t="str">
        <f>INDEX('Look Up '!B:B,MATCH(M58,'Look Up '!A:A,0))</f>
        <v>Scope3Mandatory</v>
      </c>
      <c r="AA58" s="7" t="str">
        <f>INDEX('Look Up '!C:C,MATCH(M58,'Look Up '!A:A,0))</f>
        <v>Business travel - Transport (e.g. taxi, public transport, rental cars)</v>
      </c>
      <c r="AB58" s="7" t="str">
        <f>INDEX('Look Up '!D:D,MATCH(M58,'Look Up '!A:A,0))</f>
        <v>Rental Vehicles - Petrol</v>
      </c>
      <c r="AC58" s="7" t="str">
        <f>INDEX('Look Up '!E:E,MATCH(M58,'Look Up '!A:A,0))</f>
        <v>km</v>
      </c>
    </row>
    <row r="59" spans="1:29" ht="78.75" x14ac:dyDescent="0.25">
      <c r="A59" s="14">
        <v>45474</v>
      </c>
      <c r="B59" s="14">
        <v>45838</v>
      </c>
      <c r="C59" s="7" t="s">
        <v>3284</v>
      </c>
      <c r="D59" s="7" t="s">
        <v>3284</v>
      </c>
      <c r="E59" s="7" t="s">
        <v>857</v>
      </c>
      <c r="F59" s="7" t="s">
        <v>3301</v>
      </c>
      <c r="G59" s="7" t="s">
        <v>3361</v>
      </c>
      <c r="H59" s="8" t="s">
        <v>3303</v>
      </c>
      <c r="I59" s="8" t="s">
        <v>323</v>
      </c>
      <c r="J59" s="8" t="s">
        <v>3361</v>
      </c>
      <c r="K59" s="8" t="s">
        <v>3342</v>
      </c>
      <c r="L59" s="8" t="s">
        <v>3362</v>
      </c>
      <c r="M59" s="7" t="s">
        <v>323</v>
      </c>
      <c r="N59" s="7" t="s">
        <v>170</v>
      </c>
      <c r="O59" s="17">
        <f>'Q1'!P59</f>
        <v>0.1564603487</v>
      </c>
      <c r="P59" s="17">
        <f>'Q1'!Q59</f>
        <v>2.0802895000000001E-3</v>
      </c>
      <c r="Q59" s="17">
        <f>'Q1'!R59</f>
        <v>4.7729586000000001E-3</v>
      </c>
      <c r="R59" s="7">
        <f>SUMIFS('Crosstab Cons'!A:A,'Crosstab Cons'!N:N,'Crosstab Cons'!$N$2,'Crosstab Cons'!V:V,Total!I59)</f>
        <v>668</v>
      </c>
      <c r="S59" s="3">
        <f t="shared" si="0"/>
        <v>104.5155129316</v>
      </c>
      <c r="T59" s="3">
        <f t="shared" si="1"/>
        <v>1.3896333860000001</v>
      </c>
      <c r="U59" s="3">
        <f t="shared" si="2"/>
        <v>3.1883363448000002</v>
      </c>
      <c r="V59" s="2" t="s">
        <v>3292</v>
      </c>
      <c r="W59" s="2" t="s">
        <v>3292</v>
      </c>
      <c r="X59" s="2" t="s">
        <v>3292</v>
      </c>
      <c r="Y59" s="4">
        <f t="shared" si="3"/>
        <v>0.1090934826624</v>
      </c>
      <c r="Z59" s="7" t="str">
        <f>INDEX('Look Up '!B:B,MATCH(M59,'Look Up '!A:A,0))</f>
        <v>Scope3Mandatory</v>
      </c>
      <c r="AA59" s="7" t="str">
        <f>INDEX('Look Up '!C:C,MATCH(M59,'Look Up '!A:A,0))</f>
        <v>Business travel - Transport (e.g. taxi, public transport, rental cars)</v>
      </c>
      <c r="AB59" s="7" t="str">
        <f>INDEX('Look Up '!D:D,MATCH(M59,'Look Up '!A:A,0))</f>
        <v>Rental Cars-Light Passenger vehicle petrol post 2015 fleet 1350-&lt;1600CC</v>
      </c>
      <c r="AC59" s="7" t="str">
        <f>INDEX('Look Up '!E:E,MATCH(M59,'Look Up '!A:A,0))</f>
        <v>km</v>
      </c>
    </row>
    <row r="60" spans="1:29" ht="78.75" x14ac:dyDescent="0.25">
      <c r="A60" s="14">
        <v>45474</v>
      </c>
      <c r="B60" s="14">
        <v>45838</v>
      </c>
      <c r="C60" s="7" t="s">
        <v>3284</v>
      </c>
      <c r="D60" s="7" t="s">
        <v>3284</v>
      </c>
      <c r="E60" s="7" t="s">
        <v>857</v>
      </c>
      <c r="F60" s="7" t="s">
        <v>3301</v>
      </c>
      <c r="G60" s="7" t="s">
        <v>3361</v>
      </c>
      <c r="H60" s="8" t="s">
        <v>3303</v>
      </c>
      <c r="I60" s="8" t="s">
        <v>325</v>
      </c>
      <c r="J60" s="8" t="s">
        <v>3361</v>
      </c>
      <c r="K60" s="8" t="s">
        <v>3342</v>
      </c>
      <c r="L60" s="8" t="s">
        <v>3362</v>
      </c>
      <c r="M60" s="7" t="s">
        <v>325</v>
      </c>
      <c r="N60" s="7" t="s">
        <v>170</v>
      </c>
      <c r="O60" s="17">
        <f>'Q1'!P60</f>
        <v>0.17617028879999999</v>
      </c>
      <c r="P60" s="17">
        <f>'Q1'!Q60</f>
        <v>2.3423519999999998E-3</v>
      </c>
      <c r="Q60" s="17">
        <f>'Q1'!R60</f>
        <v>5.3742273999999998E-3</v>
      </c>
      <c r="R60" s="7">
        <f>SUMIFS('Crosstab Cons'!A:A,'Crosstab Cons'!N:N,'Crosstab Cons'!$N$2,'Crosstab Cons'!V:V,Total!I60)</f>
        <v>5701.0000100000016</v>
      </c>
      <c r="S60" s="3">
        <f t="shared" si="0"/>
        <v>1004.3468182105031</v>
      </c>
      <c r="T60" s="3">
        <f t="shared" si="1"/>
        <v>13.353748775423522</v>
      </c>
      <c r="U60" s="3">
        <f t="shared" si="2"/>
        <v>30.63847046114228</v>
      </c>
      <c r="V60" s="2" t="s">
        <v>3292</v>
      </c>
      <c r="W60" s="2" t="s">
        <v>3292</v>
      </c>
      <c r="X60" s="2" t="s">
        <v>3292</v>
      </c>
      <c r="Y60" s="4">
        <f t="shared" si="3"/>
        <v>1.0483390374470689</v>
      </c>
      <c r="Z60" s="7" t="str">
        <f>INDEX('Look Up '!B:B,MATCH(M60,'Look Up '!A:A,0))</f>
        <v>Scope3Mandatory</v>
      </c>
      <c r="AA60" s="7" t="str">
        <f>INDEX('Look Up '!C:C,MATCH(M60,'Look Up '!A:A,0))</f>
        <v>Business travel - Transport (e.g. taxi, public transport, rental cars)</v>
      </c>
      <c r="AB60" s="7" t="str">
        <f>INDEX('Look Up '!D:D,MATCH(M60,'Look Up '!A:A,0))</f>
        <v>Rental Cars-Light Passenger vehicle petrol post 2015 fleet 1600-&lt;2000 CC</v>
      </c>
      <c r="AC60" s="7" t="str">
        <f>INDEX('Look Up '!E:E,MATCH(M60,'Look Up '!A:A,0))</f>
        <v>km</v>
      </c>
    </row>
    <row r="61" spans="1:29" ht="78.75" x14ac:dyDescent="0.25">
      <c r="A61" s="14">
        <v>45474</v>
      </c>
      <c r="B61" s="14">
        <v>45838</v>
      </c>
      <c r="C61" s="7" t="s">
        <v>3284</v>
      </c>
      <c r="D61" s="7" t="s">
        <v>3284</v>
      </c>
      <c r="E61" s="7" t="s">
        <v>857</v>
      </c>
      <c r="F61" s="7" t="s">
        <v>3301</v>
      </c>
      <c r="G61" s="7" t="s">
        <v>3361</v>
      </c>
      <c r="H61" s="8" t="s">
        <v>3303</v>
      </c>
      <c r="I61" s="8" t="s">
        <v>327</v>
      </c>
      <c r="J61" s="8" t="s">
        <v>3361</v>
      </c>
      <c r="K61" s="8" t="s">
        <v>3342</v>
      </c>
      <c r="L61" s="8" t="s">
        <v>3362</v>
      </c>
      <c r="M61" s="7" t="s">
        <v>327</v>
      </c>
      <c r="N61" s="7" t="s">
        <v>170</v>
      </c>
      <c r="O61" s="17">
        <f>'Q1'!P61</f>
        <v>0.19567703359999999</v>
      </c>
      <c r="P61" s="17">
        <f>'Q1'!Q61</f>
        <v>2.6017127000000002E-3</v>
      </c>
      <c r="Q61" s="17">
        <f>'Q1'!R61</f>
        <v>5.9692976000000003E-3</v>
      </c>
      <c r="R61" s="7">
        <f>SUMIFS('Crosstab Cons'!A:A,'Crosstab Cons'!N:N,'Crosstab Cons'!$N$2,'Crosstab Cons'!V:V,Total!I61)</f>
        <v>326</v>
      </c>
      <c r="S61" s="3">
        <f t="shared" si="0"/>
        <v>63.7907129536</v>
      </c>
      <c r="T61" s="3">
        <f t="shared" si="1"/>
        <v>0.84815834020000003</v>
      </c>
      <c r="U61" s="3">
        <f t="shared" si="2"/>
        <v>1.9459910176000002</v>
      </c>
      <c r="V61" s="2" t="s">
        <v>3292</v>
      </c>
      <c r="W61" s="2" t="s">
        <v>3292</v>
      </c>
      <c r="X61" s="2" t="s">
        <v>3292</v>
      </c>
      <c r="Y61" s="4">
        <f t="shared" si="3"/>
        <v>6.6584862311399984E-2</v>
      </c>
      <c r="Z61" s="7" t="str">
        <f>INDEX('Look Up '!B:B,MATCH(M61,'Look Up '!A:A,0))</f>
        <v>Scope3Mandatory</v>
      </c>
      <c r="AA61" s="7" t="str">
        <f>INDEX('Look Up '!C:C,MATCH(M61,'Look Up '!A:A,0))</f>
        <v>Business travel - Transport (e.g. taxi, public transport, rental cars)</v>
      </c>
      <c r="AB61" s="7" t="str">
        <f>INDEX('Look Up '!D:D,MATCH(M61,'Look Up '!A:A,0))</f>
        <v>Rental Cars-Light Passenger vehicle petrol post 2015 fleet 2000-&lt;3000 CC</v>
      </c>
      <c r="AC61" s="7" t="str">
        <f>INDEX('Look Up '!E:E,MATCH(M61,'Look Up '!A:A,0))</f>
        <v>km</v>
      </c>
    </row>
    <row r="62" spans="1:29" ht="78.75" x14ac:dyDescent="0.25">
      <c r="A62" s="14">
        <v>45474</v>
      </c>
      <c r="B62" s="14">
        <v>45838</v>
      </c>
      <c r="C62" s="7" t="s">
        <v>3284</v>
      </c>
      <c r="D62" s="7" t="s">
        <v>3284</v>
      </c>
      <c r="E62" s="7" t="s">
        <v>857</v>
      </c>
      <c r="F62" s="7" t="s">
        <v>3301</v>
      </c>
      <c r="G62" s="7" t="s">
        <v>3361</v>
      </c>
      <c r="H62" s="8" t="s">
        <v>3303</v>
      </c>
      <c r="I62" s="8" t="s">
        <v>321</v>
      </c>
      <c r="J62" s="8" t="s">
        <v>3361</v>
      </c>
      <c r="K62" s="8" t="s">
        <v>3342</v>
      </c>
      <c r="L62" s="8" t="s">
        <v>3362</v>
      </c>
      <c r="M62" s="7" t="s">
        <v>321</v>
      </c>
      <c r="N62" s="7" t="s">
        <v>170</v>
      </c>
      <c r="O62" s="17">
        <f>'Q1'!P62</f>
        <v>0.23408093739999999</v>
      </c>
      <c r="P62" s="17">
        <f>'Q1'!Q62</f>
        <v>3.1123293000000002E-3</v>
      </c>
      <c r="Q62" s="17">
        <f>'Q1'!R62</f>
        <v>7.1408419999999997E-3</v>
      </c>
      <c r="R62" s="7">
        <f>SUMIFS('Crosstab Cons'!A:A,'Crosstab Cons'!N:N,'Crosstab Cons'!$N$2,'Crosstab Cons'!V:V,Total!I62)</f>
        <v>724.99999000000003</v>
      </c>
      <c r="S62" s="3">
        <f t="shared" si="0"/>
        <v>169.70867727419062</v>
      </c>
      <c r="T62" s="3">
        <f t="shared" si="1"/>
        <v>2.256438711376707</v>
      </c>
      <c r="U62" s="3">
        <f t="shared" si="2"/>
        <v>5.1771103785915802</v>
      </c>
      <c r="V62" s="2" t="s">
        <v>3292</v>
      </c>
      <c r="W62" s="2" t="s">
        <v>3292</v>
      </c>
      <c r="X62" s="2" t="s">
        <v>3292</v>
      </c>
      <c r="Y62" s="4">
        <f t="shared" si="3"/>
        <v>0.17714222636415891</v>
      </c>
      <c r="Z62" s="7" t="str">
        <f>INDEX('Look Up '!B:B,MATCH(M62,'Look Up '!A:A,0))</f>
        <v>Scope3Mandatory</v>
      </c>
      <c r="AA62" s="7" t="str">
        <f>INDEX('Look Up '!C:C,MATCH(M62,'Look Up '!A:A,0))</f>
        <v>Business travel - Transport (e.g. taxi, public transport, rental cars)</v>
      </c>
      <c r="AB62" s="7" t="str">
        <f>INDEX('Look Up '!D:D,MATCH(M62,'Look Up '!A:A,0))</f>
        <v>Rental Cars-Light Passenger vehicle petrol post 2015 fleet &gt;=3000 CC</v>
      </c>
      <c r="AC62" s="7" t="str">
        <f>INDEX('Look Up '!E:E,MATCH(M62,'Look Up '!A:A,0))</f>
        <v>km</v>
      </c>
    </row>
    <row r="63" spans="1:29" ht="78.75" x14ac:dyDescent="0.25">
      <c r="A63" s="14">
        <v>45474</v>
      </c>
      <c r="B63" s="14">
        <v>45838</v>
      </c>
      <c r="C63" s="7" t="s">
        <v>3284</v>
      </c>
      <c r="D63" s="7" t="s">
        <v>3284</v>
      </c>
      <c r="E63" s="7" t="s">
        <v>857</v>
      </c>
      <c r="F63" s="7" t="s">
        <v>3301</v>
      </c>
      <c r="G63" s="7" t="s">
        <v>3361</v>
      </c>
      <c r="H63" s="8" t="s">
        <v>3303</v>
      </c>
      <c r="I63" s="8" t="s">
        <v>319</v>
      </c>
      <c r="J63" s="8" t="s">
        <v>3361</v>
      </c>
      <c r="K63" s="8" t="s">
        <v>3342</v>
      </c>
      <c r="L63" s="8" t="s">
        <v>3362</v>
      </c>
      <c r="M63" s="7" t="s">
        <v>319</v>
      </c>
      <c r="N63" s="7" t="s">
        <v>170</v>
      </c>
      <c r="O63" s="17">
        <f>'Q1'!P63</f>
        <v>0.22018012419999999</v>
      </c>
      <c r="P63" s="17">
        <f>'Q1'!Q63</f>
        <v>3.300604E-4</v>
      </c>
      <c r="Q63" s="17">
        <f>'Q1'!R63</f>
        <v>3.1237856999999998E-3</v>
      </c>
      <c r="R63" s="7">
        <f>SUMIFS('Crosstab Cons'!A:A,'Crosstab Cons'!N:N,'Crosstab Cons'!$N$2,'Crosstab Cons'!V:V,Total!I63)</f>
        <v>394.00000999999997</v>
      </c>
      <c r="S63" s="3">
        <f t="shared" si="0"/>
        <v>86.750971136601237</v>
      </c>
      <c r="T63" s="3">
        <f t="shared" si="1"/>
        <v>0.130043800900604</v>
      </c>
      <c r="U63" s="3">
        <f t="shared" si="2"/>
        <v>1.2307715970378568</v>
      </c>
      <c r="V63" s="2" t="s">
        <v>3292</v>
      </c>
      <c r="W63" s="2" t="s">
        <v>3292</v>
      </c>
      <c r="X63" s="2" t="s">
        <v>3292</v>
      </c>
      <c r="Y63" s="4">
        <f t="shared" si="3"/>
        <v>8.8111786534539702E-2</v>
      </c>
      <c r="Z63" s="7" t="str">
        <f>INDEX('Look Up '!B:B,MATCH(M63,'Look Up '!A:A,0))</f>
        <v>Scope3Mandatory</v>
      </c>
      <c r="AA63" s="7" t="str">
        <f>INDEX('Look Up '!C:C,MATCH(M63,'Look Up '!A:A,0))</f>
        <v>Business travel - Transport (e.g. taxi, public transport, rental cars)</v>
      </c>
      <c r="AB63" s="7" t="str">
        <f>INDEX('Look Up '!D:D,MATCH(M63,'Look Up '!A:A,0))</f>
        <v>Rental Cars-Light Passenger vehicle Diesel post 2015 fleet 2000-&lt;3000 CC</v>
      </c>
      <c r="AC63" s="7" t="str">
        <f>INDEX('Look Up '!E:E,MATCH(M63,'Look Up '!A:A,0))</f>
        <v>km</v>
      </c>
    </row>
    <row r="64" spans="1:29" ht="94.5" x14ac:dyDescent="0.25">
      <c r="A64" s="14">
        <v>45474</v>
      </c>
      <c r="B64" s="14">
        <v>45838</v>
      </c>
      <c r="C64" s="7" t="s">
        <v>3284</v>
      </c>
      <c r="D64" s="7" t="s">
        <v>3284</v>
      </c>
      <c r="E64" s="7" t="s">
        <v>857</v>
      </c>
      <c r="F64" s="7" t="s">
        <v>3301</v>
      </c>
      <c r="G64" s="7" t="s">
        <v>3361</v>
      </c>
      <c r="H64" s="8" t="s">
        <v>3303</v>
      </c>
      <c r="I64" s="8" t="s">
        <v>875</v>
      </c>
      <c r="J64" s="8" t="s">
        <v>3361</v>
      </c>
      <c r="K64" s="8" t="s">
        <v>3342</v>
      </c>
      <c r="L64" s="8" t="s">
        <v>3362</v>
      </c>
      <c r="M64" s="7" t="s">
        <v>875</v>
      </c>
      <c r="N64" s="7" t="s">
        <v>170</v>
      </c>
      <c r="O64" s="17">
        <f>'Q1'!P64</f>
        <v>0.13908180689999999</v>
      </c>
      <c r="P64" s="17">
        <f>'Q1'!Q64</f>
        <v>1.8492252E-3</v>
      </c>
      <c r="Q64" s="17">
        <f>'Q1'!R64</f>
        <v>4.2428110999999996E-3</v>
      </c>
      <c r="R64" s="7">
        <f>SUMIFS('Crosstab Cons'!A:A,'Crosstab Cons'!N:N,'Crosstab Cons'!$N$2,'Crosstab Cons'!V:V,Total!I64)</f>
        <v>1214.0000000000009</v>
      </c>
      <c r="S64" s="3">
        <f t="shared" si="0"/>
        <v>168.84531357660012</v>
      </c>
      <c r="T64" s="3">
        <f t="shared" si="1"/>
        <v>2.2449593928000016</v>
      </c>
      <c r="U64" s="3">
        <f t="shared" si="2"/>
        <v>5.1507726754000034</v>
      </c>
      <c r="V64" s="2" t="s">
        <v>3292</v>
      </c>
      <c r="W64" s="2" t="s">
        <v>3292</v>
      </c>
      <c r="X64" s="2" t="s">
        <v>3292</v>
      </c>
      <c r="Y64" s="4">
        <f t="shared" si="3"/>
        <v>0.17624104564480012</v>
      </c>
      <c r="Z64" s="7" t="e">
        <f>INDEX('Look Up '!B:B,MATCH(M64,'Look Up '!A:A,0))</f>
        <v>#N/A</v>
      </c>
      <c r="AA64" s="7" t="e">
        <f>INDEX('Look Up '!C:C,MATCH(M64,'Look Up '!A:A,0))</f>
        <v>#N/A</v>
      </c>
      <c r="AB64" s="7" t="e">
        <f>INDEX('Look Up '!D:D,MATCH(M64,'Look Up '!A:A,0))</f>
        <v>#N/A</v>
      </c>
      <c r="AC64" s="7" t="e">
        <f>INDEX('Look Up '!E:E,MATCH(M64,'Look Up '!A:A,0))</f>
        <v>#N/A</v>
      </c>
    </row>
    <row r="65" spans="1:29" ht="94.5" x14ac:dyDescent="0.25">
      <c r="A65" s="14">
        <v>45474</v>
      </c>
      <c r="B65" s="14">
        <v>45838</v>
      </c>
      <c r="C65" s="7" t="s">
        <v>3284</v>
      </c>
      <c r="D65" s="7" t="s">
        <v>3284</v>
      </c>
      <c r="E65" s="7" t="s">
        <v>857</v>
      </c>
      <c r="F65" s="7" t="s">
        <v>3301</v>
      </c>
      <c r="G65" s="7" t="s">
        <v>3361</v>
      </c>
      <c r="H65" s="8" t="s">
        <v>3303</v>
      </c>
      <c r="I65" s="8" t="s">
        <v>879</v>
      </c>
      <c r="J65" s="8" t="s">
        <v>3361</v>
      </c>
      <c r="K65" s="8" t="s">
        <v>3342</v>
      </c>
      <c r="L65" s="8" t="s">
        <v>3362</v>
      </c>
      <c r="M65" s="7" t="s">
        <v>879</v>
      </c>
      <c r="N65" s="7" t="s">
        <v>170</v>
      </c>
      <c r="O65" s="17">
        <f>'Q1'!P65</f>
        <v>0.15448186859999999</v>
      </c>
      <c r="P65" s="17">
        <f>'Q1'!Q65</f>
        <v>2.0539836999999999E-3</v>
      </c>
      <c r="Q65" s="17">
        <f>'Q1'!R65</f>
        <v>4.7126034000000002E-3</v>
      </c>
      <c r="R65" s="7">
        <f>SUMIFS('Crosstab Cons'!A:A,'Crosstab Cons'!N:N,'Crosstab Cons'!$N$2,'Crosstab Cons'!V:V,Total!I65)</f>
        <v>674.08897000000002</v>
      </c>
      <c r="S65" s="3">
        <f t="shared" si="0"/>
        <v>104.13452368824933</v>
      </c>
      <c r="T65" s="3">
        <f t="shared" si="1"/>
        <v>1.3845677567297889</v>
      </c>
      <c r="U65" s="3">
        <f t="shared" si="2"/>
        <v>3.1767139719244981</v>
      </c>
      <c r="V65" s="2" t="s">
        <v>3292</v>
      </c>
      <c r="W65" s="2" t="s">
        <v>3292</v>
      </c>
      <c r="X65" s="2" t="s">
        <v>3292</v>
      </c>
      <c r="Y65" s="4">
        <f t="shared" si="3"/>
        <v>0.10869580541690363</v>
      </c>
      <c r="Z65" s="7" t="e">
        <f>INDEX('Look Up '!B:B,MATCH(M65,'Look Up '!A:A,0))</f>
        <v>#N/A</v>
      </c>
      <c r="AA65" s="7" t="e">
        <f>INDEX('Look Up '!C:C,MATCH(M65,'Look Up '!A:A,0))</f>
        <v>#N/A</v>
      </c>
      <c r="AB65" s="7" t="e">
        <f>INDEX('Look Up '!D:D,MATCH(M65,'Look Up '!A:A,0))</f>
        <v>#N/A</v>
      </c>
      <c r="AC65" s="7" t="e">
        <f>INDEX('Look Up '!E:E,MATCH(M65,'Look Up '!A:A,0))</f>
        <v>#N/A</v>
      </c>
    </row>
    <row r="66" spans="1:29" ht="47.25" x14ac:dyDescent="0.25">
      <c r="A66" s="14">
        <v>45474</v>
      </c>
      <c r="B66" s="14">
        <v>45838</v>
      </c>
      <c r="C66" s="7" t="s">
        <v>3284</v>
      </c>
      <c r="D66" s="7" t="s">
        <v>3284</v>
      </c>
      <c r="E66" s="7" t="s">
        <v>781</v>
      </c>
      <c r="F66" s="7" t="s">
        <v>3301</v>
      </c>
      <c r="G66" s="7" t="s">
        <v>3363</v>
      </c>
      <c r="H66" s="8" t="s">
        <v>3303</v>
      </c>
      <c r="I66" s="8" t="s">
        <v>384</v>
      </c>
      <c r="J66" s="8" t="s">
        <v>3364</v>
      </c>
      <c r="K66" s="8" t="s">
        <v>3289</v>
      </c>
      <c r="L66" s="8" t="s">
        <v>3365</v>
      </c>
      <c r="M66" s="7" t="s">
        <v>384</v>
      </c>
      <c r="N66" s="7" t="s">
        <v>170</v>
      </c>
      <c r="O66" s="17">
        <f>'Q1'!P66</f>
        <v>0.1570991692</v>
      </c>
      <c r="P66" s="17">
        <f>'Q1'!Q66</f>
        <v>1.4983168E-3</v>
      </c>
      <c r="Q66" s="17">
        <f>'Q1'!R66</f>
        <v>3.6652696999999999E-3</v>
      </c>
      <c r="R66" s="7">
        <f>SUMIFS('Crosstab Cons'!A:A,'Crosstab Cons'!N:N,'Crosstab Cons'!$N$2,'Crosstab Cons'!V:V,Total!I66)</f>
        <v>38481.309950000003</v>
      </c>
      <c r="S66" s="3">
        <f t="shared" si="0"/>
        <v>6045.3818228726941</v>
      </c>
      <c r="T66" s="3">
        <f t="shared" si="1"/>
        <v>57.657193184092165</v>
      </c>
      <c r="U66" s="3">
        <f t="shared" si="2"/>
        <v>141.04437937604351</v>
      </c>
      <c r="V66" s="2" t="s">
        <v>3292</v>
      </c>
      <c r="W66" s="2" t="s">
        <v>3292</v>
      </c>
      <c r="X66" s="2" t="s">
        <v>3292</v>
      </c>
      <c r="Y66" s="4">
        <f t="shared" si="3"/>
        <v>6.2440833954328294</v>
      </c>
      <c r="Z66" s="7" t="str">
        <f>INDEX('Look Up '!B:B,MATCH(M66,'Look Up '!A:A,0))</f>
        <v>Scope3Mandatory</v>
      </c>
      <c r="AA66" s="7" t="str">
        <f>INDEX('Look Up '!C:C,MATCH(M66,'Look Up '!A:A,0))</f>
        <v>Business travel - Transport (e.g. taxi, public transport, rental cars)</v>
      </c>
      <c r="AB66" s="7" t="str">
        <f>INDEX('Look Up '!D:D,MATCH(M66,'Look Up '!A:A,0))</f>
        <v>Taxi - km</v>
      </c>
      <c r="AC66" s="7" t="str">
        <f>INDEX('Look Up '!E:E,MATCH(M66,'Look Up '!A:A,0))</f>
        <v>km</v>
      </c>
    </row>
    <row r="67" spans="1:29" ht="47.25" x14ac:dyDescent="0.25">
      <c r="A67" s="14">
        <v>45474</v>
      </c>
      <c r="B67" s="14">
        <v>45838</v>
      </c>
      <c r="C67" s="7" t="s">
        <v>3284</v>
      </c>
      <c r="D67" s="7" t="s">
        <v>3284</v>
      </c>
      <c r="E67" s="7" t="s">
        <v>781</v>
      </c>
      <c r="F67" s="7" t="s">
        <v>3301</v>
      </c>
      <c r="G67" s="7" t="s">
        <v>3348</v>
      </c>
      <c r="H67" s="8" t="s">
        <v>3328</v>
      </c>
      <c r="I67" s="8" t="s">
        <v>380</v>
      </c>
      <c r="J67" s="8" t="s">
        <v>3349</v>
      </c>
      <c r="K67" s="8" t="s">
        <v>3329</v>
      </c>
      <c r="L67" s="8" t="s">
        <v>3366</v>
      </c>
      <c r="M67" s="7" t="s">
        <v>380</v>
      </c>
      <c r="N67" s="7" t="s">
        <v>272</v>
      </c>
      <c r="O67" s="17">
        <f>'Q1'!P67</f>
        <v>4.3397560600000003E-2</v>
      </c>
      <c r="P67" s="17">
        <f>'Q1'!Q67</f>
        <v>4.1389969999999998E-4</v>
      </c>
      <c r="Q67" s="17">
        <f>'Q1'!R67</f>
        <v>1.0125055000000001E-3</v>
      </c>
      <c r="R67" s="7">
        <f>SUMIFS('Crosstab Cons'!A:A,'Crosstab Cons'!N:N,'Crosstab Cons'!$N$2,'Crosstab Cons'!V:V,Total!I67)</f>
        <v>6874.3899999999976</v>
      </c>
      <c r="S67" s="3">
        <f t="shared" si="0"/>
        <v>298.33175661303392</v>
      </c>
      <c r="T67" s="3">
        <f t="shared" si="1"/>
        <v>2.8453079586829988</v>
      </c>
      <c r="U67" s="3">
        <f t="shared" si="2"/>
        <v>6.9603576841449986</v>
      </c>
      <c r="V67" s="2" t="s">
        <v>3292</v>
      </c>
      <c r="W67" s="2" t="s">
        <v>3292</v>
      </c>
      <c r="X67" s="2" t="s">
        <v>3292</v>
      </c>
      <c r="Y67" s="4">
        <f t="shared" si="3"/>
        <v>0.30813742225586188</v>
      </c>
      <c r="Z67" s="7" t="str">
        <f>INDEX('Look Up '!B:B,MATCH(M67,'Look Up '!A:A,0))</f>
        <v>Scope3Mandatory</v>
      </c>
      <c r="AA67" s="7" t="str">
        <f>INDEX('Look Up '!C:C,MATCH(M67,'Look Up '!A:A,0))</f>
        <v>Business travel - Transport (e.g. taxi, public transport, rental cars)</v>
      </c>
      <c r="AB67" s="7" t="str">
        <f>INDEX('Look Up '!D:D,MATCH(M67,'Look Up '!A:A,0))</f>
        <v>Taxi - dollars</v>
      </c>
      <c r="AC67" s="7" t="str">
        <f>INDEX('Look Up '!E:E,MATCH(M67,'Look Up '!A:A,0))</f>
        <v>$ NZD</v>
      </c>
    </row>
    <row r="68" spans="1:29" ht="47.25" x14ac:dyDescent="0.25">
      <c r="A68" s="14">
        <v>45474</v>
      </c>
      <c r="B68" s="14">
        <v>45838</v>
      </c>
      <c r="C68" s="7" t="s">
        <v>3284</v>
      </c>
      <c r="D68" s="7" t="s">
        <v>3284</v>
      </c>
      <c r="E68" s="7" t="s">
        <v>891</v>
      </c>
      <c r="F68" s="7" t="s">
        <v>3301</v>
      </c>
      <c r="G68" s="7" t="s">
        <v>3367</v>
      </c>
      <c r="H68" s="8" t="s">
        <v>3368</v>
      </c>
      <c r="I68" s="8" t="s">
        <v>420</v>
      </c>
      <c r="J68" s="8" t="s">
        <v>3369</v>
      </c>
      <c r="K68" s="8" t="s">
        <v>3342</v>
      </c>
      <c r="L68" s="8" t="s">
        <v>3370</v>
      </c>
      <c r="M68" s="7" t="s">
        <v>3371</v>
      </c>
      <c r="N68" s="7" t="s">
        <v>421</v>
      </c>
      <c r="O68" s="17">
        <f>'Q1'!P68</f>
        <v>0.46580171850000002</v>
      </c>
      <c r="P68" s="17">
        <f>'Q1'!Q68</f>
        <v>1.29513002E-2</v>
      </c>
      <c r="Q68" s="17">
        <f>'Q1'!R68</f>
        <v>8.9902560000000001E-4</v>
      </c>
      <c r="R68" s="7">
        <f>SUMIFS('Crosstab Cons'!A:A,'Crosstab Cons'!N:N,'Crosstab Cons'!$N$2,'Crosstab Cons'!V:V,Total!I68)</f>
        <v>104907.53</v>
      </c>
      <c r="S68" s="3">
        <f t="shared" si="0"/>
        <v>48866.107757590304</v>
      </c>
      <c r="T68" s="3">
        <f t="shared" si="1"/>
        <v>1358.6889142705061</v>
      </c>
      <c r="U68" s="3">
        <f t="shared" si="2"/>
        <v>94.314555102767997</v>
      </c>
      <c r="V68" s="2" t="s">
        <v>3292</v>
      </c>
      <c r="W68" s="2" t="s">
        <v>3292</v>
      </c>
      <c r="X68" s="2" t="s">
        <v>3292</v>
      </c>
      <c r="Y68" s="4">
        <f t="shared" si="3"/>
        <v>50.319111226963578</v>
      </c>
      <c r="Z68" s="7" t="str">
        <f>INDEX('Look Up '!B:B,MATCH(M68,'Look Up '!A:A,0))</f>
        <v>Scope3Mandatory</v>
      </c>
      <c r="AA68" s="7" t="str">
        <f>INDEX('Look Up '!C:C,MATCH(M68,'Look Up '!A:A,0))</f>
        <v>Staff working from home</v>
      </c>
      <c r="AB68" s="7" t="str">
        <f>INDEX('Look Up '!D:D,MATCH(M68,'Look Up '!A:A,0))</f>
        <v>Working from home (default)</v>
      </c>
      <c r="AC68" s="7" t="str">
        <f>INDEX('Look Up '!E:E,MATCH(M68,'Look Up '!A:A,0))</f>
        <v>epd (employee per day)</v>
      </c>
    </row>
    <row r="69" spans="1:29" ht="63" x14ac:dyDescent="0.25">
      <c r="A69" s="14">
        <v>45474</v>
      </c>
      <c r="B69" s="14">
        <v>45838</v>
      </c>
      <c r="C69" s="7" t="s">
        <v>3284</v>
      </c>
      <c r="D69" s="7" t="s">
        <v>3284</v>
      </c>
      <c r="E69" s="7" t="s">
        <v>775</v>
      </c>
      <c r="F69" s="7" t="s">
        <v>3372</v>
      </c>
      <c r="G69" s="7" t="s">
        <v>3373</v>
      </c>
      <c r="H69" s="8" t="s">
        <v>3374</v>
      </c>
      <c r="I69" s="8" t="s">
        <v>233</v>
      </c>
      <c r="J69" s="8" t="s">
        <v>3375</v>
      </c>
      <c r="K69" s="8" t="s">
        <v>3342</v>
      </c>
      <c r="L69" s="8" t="s">
        <v>3376</v>
      </c>
      <c r="M69" s="7" t="s">
        <v>3377</v>
      </c>
      <c r="N69" s="7" t="s">
        <v>225</v>
      </c>
      <c r="O69" s="17">
        <f>'Q1'!P69</f>
        <v>0</v>
      </c>
      <c r="P69" s="17">
        <f>'Q1'!Q69</f>
        <v>0.58404864000000001</v>
      </c>
      <c r="Q69" s="17">
        <f>'Q1'!R69</f>
        <v>0</v>
      </c>
      <c r="R69" s="7">
        <f>SUMIFS('Crosstab Cons'!A:A,'Crosstab Cons'!N:N,'Crosstab Cons'!$N$2,'Crosstab Cons'!V:V,Total!I69)</f>
        <v>49019.638000000006</v>
      </c>
      <c r="S69" s="3">
        <f t="shared" ref="S69:S77" si="4">SUM(O69*R69)</f>
        <v>0</v>
      </c>
      <c r="T69" s="3">
        <f>SUM(P69*R69)</f>
        <v>28629.852907192326</v>
      </c>
      <c r="U69" s="3">
        <f t="shared" ref="U69:U77" si="5">SUM(Q69*R69)</f>
        <v>0</v>
      </c>
      <c r="V69" s="2" t="s">
        <v>3292</v>
      </c>
      <c r="W69" s="2" t="s">
        <v>3292</v>
      </c>
      <c r="X69" s="2" t="s">
        <v>3292</v>
      </c>
      <c r="Y69" s="4">
        <f t="shared" ref="Y69:Y77" si="6">SUM(S69:X69)/1000</f>
        <v>28.629852907192326</v>
      </c>
      <c r="Z69" s="7" t="str">
        <f>INDEX('Look Up '!B:B,MATCH(M69,'Look Up '!A:A,0))</f>
        <v>Scope3Mandatory</v>
      </c>
      <c r="AA69" s="7" t="str">
        <f>INDEX('Look Up '!C:C,MATCH(M69,'Look Up '!A:A,0))</f>
        <v>Waste (to landfill)</v>
      </c>
      <c r="AB69" s="7" t="str">
        <f>INDEX('Look Up '!D:D,MATCH(M69,'Look Up '!A:A,0))</f>
        <v>Landfill - OG</v>
      </c>
      <c r="AC69" s="7" t="str">
        <f>INDEX('Look Up '!E:E,MATCH(M69,'Look Up '!A:A,0))</f>
        <v>kg</v>
      </c>
    </row>
    <row r="70" spans="1:29" ht="47.25" x14ac:dyDescent="0.25">
      <c r="A70" s="14">
        <v>45474</v>
      </c>
      <c r="B70" s="14">
        <v>45838</v>
      </c>
      <c r="C70" s="7" t="s">
        <v>3284</v>
      </c>
      <c r="D70" s="7" t="s">
        <v>3284</v>
      </c>
      <c r="E70" s="7" t="s">
        <v>895</v>
      </c>
      <c r="F70" s="7" t="s">
        <v>3372</v>
      </c>
      <c r="G70" s="7" t="s">
        <v>3296</v>
      </c>
      <c r="H70" s="8" t="s">
        <v>3378</v>
      </c>
      <c r="I70" s="8" t="s">
        <v>162</v>
      </c>
      <c r="J70" s="8" t="s">
        <v>3379</v>
      </c>
      <c r="K70" s="8" t="s">
        <v>3289</v>
      </c>
      <c r="L70" s="8" t="s">
        <v>3299</v>
      </c>
      <c r="M70" s="7" t="s">
        <v>162</v>
      </c>
      <c r="N70" s="7" t="s">
        <v>125</v>
      </c>
      <c r="O70" s="17">
        <f>'Q1'!P70</f>
        <v>7.4682387999999997E-3</v>
      </c>
      <c r="P70" s="17">
        <f>'Q1'!Q70</f>
        <v>2.0764930000000001E-4</v>
      </c>
      <c r="Q70" s="17">
        <f>'Q1'!R70</f>
        <v>1.44142E-5</v>
      </c>
      <c r="R70" s="7">
        <f>SUMIFS('Crosstab Cons'!A:A,'Crosstab Cons'!N:N,'Crosstab Cons'!$N$2,'Crosstab Cons'!V:V,Total!I70)</f>
        <v>1148594.0774754838</v>
      </c>
      <c r="S70" s="3">
        <f t="shared" si="4"/>
        <v>8577.9748548526131</v>
      </c>
      <c r="T70" s="3">
        <f t="shared" ref="T70:T77" si="7">SUM(P70*R70)</f>
        <v>238.50475617192998</v>
      </c>
      <c r="U70" s="3">
        <f t="shared" si="5"/>
        <v>16.556064751547119</v>
      </c>
      <c r="V70" s="2" t="s">
        <v>3292</v>
      </c>
      <c r="W70" s="2" t="s">
        <v>3292</v>
      </c>
      <c r="X70" s="2" t="s">
        <v>3292</v>
      </c>
      <c r="Y70" s="4">
        <f t="shared" si="6"/>
        <v>8.8330356757760899</v>
      </c>
      <c r="Z70" s="7" t="str">
        <f>INDEX('Look Up '!B:B,MATCH(M70,'Look Up '!A:A,0))</f>
        <v>Scope3Mandatory</v>
      </c>
      <c r="AA70" s="7" t="str">
        <f>INDEX('Look Up '!C:C,MATCH(M70,'Look Up '!A:A,0))</f>
        <v>Transmission and distributions losses (electricity)</v>
      </c>
      <c r="AB70" s="7" t="str">
        <f>INDEX('Look Up '!D:D,MATCH(M70,'Look Up '!A:A,0))</f>
        <v>Electricity Transmission Losses</v>
      </c>
      <c r="AC70" s="7" t="str">
        <f>INDEX('Look Up '!E:E,MATCH(M70,'Look Up '!A:A,0))</f>
        <v>kWh</v>
      </c>
    </row>
    <row r="71" spans="1:29" ht="21" x14ac:dyDescent="0.25">
      <c r="A71" s="14">
        <v>45474</v>
      </c>
      <c r="B71" s="14">
        <v>45838</v>
      </c>
      <c r="C71" s="7" t="s">
        <v>3284</v>
      </c>
      <c r="D71" s="7" t="s">
        <v>3284</v>
      </c>
      <c r="E71" s="7" t="s">
        <v>417</v>
      </c>
      <c r="F71" s="7" t="s">
        <v>3372</v>
      </c>
      <c r="H71" s="8"/>
      <c r="I71" s="8" t="s">
        <v>417</v>
      </c>
      <c r="M71" s="7"/>
      <c r="N71" s="7" t="s">
        <v>412</v>
      </c>
      <c r="O71" s="17">
        <f>'Q1'!P71</f>
        <v>4.7147309900000003E-2</v>
      </c>
      <c r="P71" s="17">
        <f>'Q1'!Q71</f>
        <v>1.3108989000000001E-3</v>
      </c>
      <c r="Q71" s="17">
        <f>'Q1'!R71</f>
        <v>9.0997199999999997E-5</v>
      </c>
      <c r="R71" s="7">
        <f>SUMIFS('Crosstab Cons'!A:A,'Crosstab Cons'!N:N,'Crosstab Cons'!$N$2,'Crosstab Cons'!V:V,Total!I71)</f>
        <v>0</v>
      </c>
      <c r="S71" s="3">
        <f t="shared" si="4"/>
        <v>0</v>
      </c>
      <c r="T71" s="3">
        <f t="shared" si="7"/>
        <v>0</v>
      </c>
      <c r="U71" s="3">
        <f t="shared" si="5"/>
        <v>0</v>
      </c>
      <c r="V71" s="2" t="s">
        <v>3292</v>
      </c>
      <c r="W71" s="2" t="s">
        <v>3292</v>
      </c>
      <c r="X71" s="2" t="s">
        <v>3292</v>
      </c>
      <c r="Y71" s="4">
        <f t="shared" si="6"/>
        <v>0</v>
      </c>
      <c r="Z71" s="7" t="e">
        <f>INDEX('Look Up '!B:B,MATCH(M71,'Look Up '!A:A,0))</f>
        <v>#N/A</v>
      </c>
      <c r="AA71" s="7" t="e">
        <f>INDEX('Look Up '!C:C,MATCH(M71,'Look Up '!A:A,0))</f>
        <v>#N/A</v>
      </c>
      <c r="AB71" s="7" t="e">
        <f>INDEX('Look Up '!D:D,MATCH(M71,'Look Up '!A:A,0))</f>
        <v>#N/A</v>
      </c>
      <c r="AC71" s="7" t="e">
        <f>INDEX('Look Up '!E:E,MATCH(M71,'Look Up '!A:A,0))</f>
        <v>#N/A</v>
      </c>
    </row>
    <row r="72" spans="1:29" ht="47.25" x14ac:dyDescent="0.25">
      <c r="A72" s="14">
        <v>45474</v>
      </c>
      <c r="B72" s="14">
        <v>45838</v>
      </c>
      <c r="C72" s="7" t="s">
        <v>3284</v>
      </c>
      <c r="D72" s="7" t="s">
        <v>3284</v>
      </c>
      <c r="E72" s="7" t="s">
        <v>831</v>
      </c>
      <c r="F72" s="7" t="s">
        <v>3301</v>
      </c>
      <c r="G72" s="7" t="s">
        <v>3322</v>
      </c>
      <c r="H72" s="8" t="s">
        <v>3303</v>
      </c>
      <c r="I72" s="8" t="s">
        <v>43</v>
      </c>
      <c r="J72" s="8" t="s">
        <v>3304</v>
      </c>
      <c r="K72" s="8" t="s">
        <v>3289</v>
      </c>
      <c r="L72" s="8" t="s">
        <v>3305</v>
      </c>
      <c r="M72" s="7" t="s">
        <v>3380</v>
      </c>
      <c r="N72" s="7" t="s">
        <v>11</v>
      </c>
      <c r="O72" s="17">
        <f>'Q1'!P72</f>
        <v>52.313935870000002</v>
      </c>
      <c r="P72" s="17">
        <f>'Q1'!Q72</f>
        <v>0</v>
      </c>
      <c r="Q72" s="17">
        <f>'Q1'!R72</f>
        <v>0</v>
      </c>
      <c r="R72" s="7">
        <f>SUMIFS('Crosstab Cons'!A:A,'Crosstab Cons'!N:N,'Crosstab Cons'!$N$2,'Crosstab Cons'!V:V,Total!I72)</f>
        <v>0</v>
      </c>
      <c r="S72" s="3">
        <f t="shared" si="4"/>
        <v>0</v>
      </c>
      <c r="T72" s="3">
        <f t="shared" si="7"/>
        <v>0</v>
      </c>
      <c r="U72" s="3">
        <f t="shared" si="5"/>
        <v>0</v>
      </c>
      <c r="V72" s="2" t="s">
        <v>3292</v>
      </c>
      <c r="W72" s="2" t="s">
        <v>3292</v>
      </c>
      <c r="X72" s="2" t="s">
        <v>3292</v>
      </c>
      <c r="Y72" s="4">
        <f t="shared" si="6"/>
        <v>0</v>
      </c>
      <c r="Z72" s="7" t="str">
        <f>INDEX('Look Up '!B:B,MATCH(M72,'Look Up '!A:A,0))</f>
        <v>Scope3Mandatory</v>
      </c>
      <c r="AA72" s="7" t="str">
        <f>INDEX('Look Up '!C:C,MATCH(M72,'Look Up '!A:A,0))</f>
        <v>Business travel - Other (e.g. hotel, meals, etc)</v>
      </c>
      <c r="AB72" s="7" t="str">
        <f>INDEX('Look Up '!D:D,MATCH(M72,'Look Up '!A:A,0))</f>
        <v>Accommodation - Indonesia</v>
      </c>
      <c r="AC72" s="7" t="str">
        <f>INDEX('Look Up '!E:E,MATCH(M72,'Look Up '!A:A,0))</f>
        <v>rpn (room per night)</v>
      </c>
    </row>
    <row r="73" spans="1:29" ht="47.25" x14ac:dyDescent="0.25">
      <c r="A73" s="14">
        <v>45474</v>
      </c>
      <c r="B73" s="14">
        <v>45838</v>
      </c>
      <c r="C73" s="7" t="s">
        <v>3284</v>
      </c>
      <c r="D73" s="7" t="s">
        <v>3284</v>
      </c>
      <c r="E73" s="7" t="s">
        <v>831</v>
      </c>
      <c r="F73" s="7" t="s">
        <v>3301</v>
      </c>
      <c r="G73" s="7" t="s">
        <v>3322</v>
      </c>
      <c r="H73" s="8" t="s">
        <v>3303</v>
      </c>
      <c r="I73" s="8" t="s">
        <v>61</v>
      </c>
      <c r="J73" s="8" t="s">
        <v>3304</v>
      </c>
      <c r="K73" s="8" t="s">
        <v>3289</v>
      </c>
      <c r="L73" s="8" t="s">
        <v>3305</v>
      </c>
      <c r="M73" s="7" t="s">
        <v>3381</v>
      </c>
      <c r="N73" s="7" t="s">
        <v>11</v>
      </c>
      <c r="O73" s="17">
        <f>'Q1'!P73</f>
        <v>21.19874686</v>
      </c>
      <c r="P73" s="17">
        <f>'Q1'!Q73</f>
        <v>0</v>
      </c>
      <c r="Q73" s="17">
        <f>'Q1'!R73</f>
        <v>0</v>
      </c>
      <c r="R73" s="7">
        <f>SUMIFS('Crosstab Cons'!A:A,'Crosstab Cons'!N:N,'Crosstab Cons'!$N$2,'Crosstab Cons'!V:V,Total!I73)</f>
        <v>0</v>
      </c>
      <c r="S73" s="3">
        <f t="shared" si="4"/>
        <v>0</v>
      </c>
      <c r="T73" s="3">
        <f t="shared" si="7"/>
        <v>0</v>
      </c>
      <c r="U73" s="3">
        <f t="shared" si="5"/>
        <v>0</v>
      </c>
      <c r="V73" s="2" t="s">
        <v>3292</v>
      </c>
      <c r="W73" s="2" t="s">
        <v>3292</v>
      </c>
      <c r="X73" s="2" t="s">
        <v>3292</v>
      </c>
      <c r="Y73" s="4">
        <f t="shared" si="6"/>
        <v>0</v>
      </c>
      <c r="Z73" s="7" t="str">
        <f>INDEX('Look Up '!B:B,MATCH(M73,'Look Up '!A:A,0))</f>
        <v>Scope3Mandatory</v>
      </c>
      <c r="AA73" s="7" t="str">
        <f>INDEX('Look Up '!C:C,MATCH(M73,'Look Up '!A:A,0))</f>
        <v>Business travel - Other (e.g. hotel, meals, etc)</v>
      </c>
      <c r="AB73" s="7" t="str">
        <f>INDEX('Look Up '!D:D,MATCH(M73,'Look Up '!A:A,0))</f>
        <v>Accommodation - Panama</v>
      </c>
      <c r="AC73" s="7" t="str">
        <f>INDEX('Look Up '!E:E,MATCH(M73,'Look Up '!A:A,0))</f>
        <v>rpn (room per night)</v>
      </c>
    </row>
    <row r="74" spans="1:29" ht="47.25" x14ac:dyDescent="0.25">
      <c r="A74" s="14">
        <v>45474</v>
      </c>
      <c r="B74" s="14">
        <v>45838</v>
      </c>
      <c r="C74" s="7" t="s">
        <v>3284</v>
      </c>
      <c r="D74" s="7" t="s">
        <v>3284</v>
      </c>
      <c r="E74" s="7" t="s">
        <v>831</v>
      </c>
      <c r="F74" s="7" t="s">
        <v>3301</v>
      </c>
      <c r="G74" s="7" t="s">
        <v>3322</v>
      </c>
      <c r="H74" s="8" t="s">
        <v>3303</v>
      </c>
      <c r="I74" s="8" t="s">
        <v>71</v>
      </c>
      <c r="J74" s="8" t="s">
        <v>3304</v>
      </c>
      <c r="K74" s="8" t="s">
        <v>3289</v>
      </c>
      <c r="L74" s="8" t="s">
        <v>3305</v>
      </c>
      <c r="M74" s="8" t="s">
        <v>3382</v>
      </c>
      <c r="N74" s="7" t="s">
        <v>11</v>
      </c>
      <c r="O74" s="17">
        <f>'Q1'!P74</f>
        <v>52.748677549999996</v>
      </c>
      <c r="P74" s="17">
        <f>'Q1'!Q74</f>
        <v>0</v>
      </c>
      <c r="Q74" s="17">
        <f>'Q1'!R74</f>
        <v>0</v>
      </c>
      <c r="R74" s="7">
        <f>SUMIFS('Crosstab Cons'!A:A,'Crosstab Cons'!N:N,'Crosstab Cons'!$N$2,'Crosstab Cons'!V:V,Total!I74)</f>
        <v>0</v>
      </c>
      <c r="S74" s="3">
        <f t="shared" ref="S74:S75" si="8">SUM(O74*R74)</f>
        <v>0</v>
      </c>
      <c r="T74" s="3">
        <f t="shared" ref="T74:T75" si="9">SUM(P74*R74)</f>
        <v>0</v>
      </c>
      <c r="U74" s="3">
        <f t="shared" ref="U74:U75" si="10">SUM(Q74*R74)</f>
        <v>0</v>
      </c>
      <c r="V74" s="2" t="s">
        <v>3292</v>
      </c>
      <c r="W74" s="2" t="s">
        <v>3292</v>
      </c>
      <c r="X74" s="2" t="s">
        <v>3292</v>
      </c>
      <c r="Y74" s="4">
        <f t="shared" ref="Y74:Y75" si="11">SUM(S74:X74)/1000</f>
        <v>0</v>
      </c>
      <c r="Z74" s="7" t="str">
        <f>INDEX('Look Up '!B:B,MATCH(M74,'Look Up '!A:A,0))</f>
        <v>Scope3Mandatory</v>
      </c>
      <c r="AA74" s="7" t="str">
        <f>INDEX('Look Up '!C:C,MATCH(M74,'Look Up '!A:A,0))</f>
        <v>Business travel - Other (e.g. hotel, meals, etc)</v>
      </c>
      <c r="AB74" s="7" t="str">
        <f>INDEX('Look Up '!D:D,MATCH(M74,'Look Up '!A:A,0))</f>
        <v>Accommodation - South Africa</v>
      </c>
      <c r="AC74" s="7" t="str">
        <f>INDEX('Look Up '!E:E,MATCH(M74,'Look Up '!A:A,0))</f>
        <v>rpn (room per night)</v>
      </c>
    </row>
    <row r="75" spans="1:29" ht="47.25" x14ac:dyDescent="0.25">
      <c r="A75" s="14">
        <v>45474</v>
      </c>
      <c r="B75" s="14">
        <v>45838</v>
      </c>
      <c r="C75" s="7" t="s">
        <v>3284</v>
      </c>
      <c r="D75" s="7" t="s">
        <v>3284</v>
      </c>
      <c r="E75" s="7" t="s">
        <v>831</v>
      </c>
      <c r="F75" s="7" t="s">
        <v>3301</v>
      </c>
      <c r="G75" s="7" t="s">
        <v>3322</v>
      </c>
      <c r="H75" s="8" t="s">
        <v>3303</v>
      </c>
      <c r="I75" s="8" t="s">
        <v>41</v>
      </c>
      <c r="J75" s="8" t="s">
        <v>3304</v>
      </c>
      <c r="K75" s="8" t="s">
        <v>3289</v>
      </c>
      <c r="L75" s="8" t="s">
        <v>3305</v>
      </c>
      <c r="M75" s="8" t="s">
        <v>3383</v>
      </c>
      <c r="N75" s="7" t="s">
        <v>11</v>
      </c>
      <c r="O75" s="17">
        <f>'Q1'!P75</f>
        <v>22.227532950000001</v>
      </c>
      <c r="P75" s="17">
        <f>'Q1'!Q75</f>
        <v>0</v>
      </c>
      <c r="Q75" s="17">
        <f>'Q1'!R75</f>
        <v>0</v>
      </c>
      <c r="R75" s="7">
        <f>SUMIFS('Crosstab Cons'!A:A,'Crosstab Cons'!N:N,'Crosstab Cons'!$N$2,'Crosstab Cons'!V:V,Total!I75)</f>
        <v>0</v>
      </c>
      <c r="S75" s="3">
        <f t="shared" si="8"/>
        <v>0</v>
      </c>
      <c r="T75" s="3">
        <f t="shared" si="9"/>
        <v>0</v>
      </c>
      <c r="U75" s="3">
        <f t="shared" si="10"/>
        <v>0</v>
      </c>
      <c r="V75" s="2" t="s">
        <v>3292</v>
      </c>
      <c r="W75" s="2" t="s">
        <v>3292</v>
      </c>
      <c r="X75" s="2" t="s">
        <v>3292</v>
      </c>
      <c r="Y75" s="4">
        <f t="shared" si="11"/>
        <v>0</v>
      </c>
      <c r="Z75" s="7" t="str">
        <f>INDEX('Look Up '!B:B,MATCH(M75,'Look Up '!A:A,0))</f>
        <v>Scope3Mandatory</v>
      </c>
      <c r="AA75" s="7" t="str">
        <f>INDEX('Look Up '!C:C,MATCH(M75,'Look Up '!A:A,0))</f>
        <v>Business travel - Other (e.g. hotel, meals, etc)</v>
      </c>
      <c r="AB75" s="7" t="str">
        <f>INDEX('Look Up '!D:D,MATCH(M75,'Look Up '!A:A,0))</f>
        <v>Accommodation - Hungary</v>
      </c>
      <c r="AC75" s="7" t="str">
        <f>INDEX('Look Up '!E:E,MATCH(M75,'Look Up '!A:A,0))</f>
        <v>rpn (room per night)</v>
      </c>
    </row>
    <row r="76" spans="1:29" ht="47.25" x14ac:dyDescent="0.25">
      <c r="A76" s="14">
        <v>45474</v>
      </c>
      <c r="B76" s="14">
        <v>45838</v>
      </c>
      <c r="C76" s="15" t="s">
        <v>3284</v>
      </c>
      <c r="D76" s="16" t="s">
        <v>3284</v>
      </c>
      <c r="E76" s="7" t="s">
        <v>883</v>
      </c>
      <c r="F76" s="7" t="s">
        <v>3301</v>
      </c>
      <c r="G76" s="7" t="s">
        <v>3348</v>
      </c>
      <c r="H76" s="8" t="s">
        <v>3328</v>
      </c>
      <c r="I76" s="8" t="s">
        <v>996</v>
      </c>
      <c r="J76" s="8" t="s">
        <v>3349</v>
      </c>
      <c r="K76" s="8" t="s">
        <v>3329</v>
      </c>
      <c r="L76" s="8" t="s">
        <v>3354</v>
      </c>
      <c r="M76" s="8" t="s">
        <v>994</v>
      </c>
      <c r="N76" s="7" t="s">
        <v>91</v>
      </c>
      <c r="O76" s="17">
        <f>'Q1'!P76</f>
        <v>2.0053593299999999E-2</v>
      </c>
      <c r="P76" s="17">
        <f>'Q1'!Q76</f>
        <v>5.3611000000000002E-4</v>
      </c>
      <c r="Q76" s="17">
        <f>'Q1'!R76</f>
        <v>3.43928E-5</v>
      </c>
      <c r="R76" s="7">
        <f>SUMIFS('Crosstab Cons'!A:A,'Crosstab Cons'!N:N,'Crosstab Cons'!$N$2,'Crosstab Cons'!V:V,Total!I76)</f>
        <v>734.99999000000003</v>
      </c>
      <c r="S76" s="3">
        <f t="shared" si="4"/>
        <v>14.739390874964066</v>
      </c>
      <c r="T76" s="3">
        <f t="shared" si="7"/>
        <v>0.39404084463890005</v>
      </c>
      <c r="U76" s="3">
        <f t="shared" si="5"/>
        <v>2.5278707656072E-2</v>
      </c>
      <c r="V76" s="2" t="s">
        <v>3292</v>
      </c>
      <c r="W76" s="2" t="s">
        <v>3292</v>
      </c>
      <c r="X76" s="2" t="s">
        <v>3292</v>
      </c>
      <c r="Y76" s="4">
        <f t="shared" si="6"/>
        <v>1.5158710427259038E-2</v>
      </c>
      <c r="Z76" s="7" t="str">
        <f>INDEX('Look Up '!B:B,MATCH(M76,'Look Up '!A:A,0))</f>
        <v>Scope3Mandatory</v>
      </c>
      <c r="AA76" s="7" t="str">
        <f>INDEX('Look Up '!C:C,MATCH(M76,'Look Up '!A:A,0))</f>
        <v>Business travel - Transport (e.g. taxi, public transport, rental cars)</v>
      </c>
      <c r="AB76" s="7" t="str">
        <f>INDEX('Look Up '!D:D,MATCH(M76,'Look Up '!A:A,0))</f>
        <v>Public transport passenger - Bus Electric</v>
      </c>
      <c r="AC76" s="7" t="str">
        <f>INDEX('Look Up '!E:E,MATCH(M76,'Look Up '!A:A,0))</f>
        <v>pkm (person kilometers travelled)</v>
      </c>
    </row>
    <row r="77" spans="1:29" ht="47.25" x14ac:dyDescent="0.25">
      <c r="A77" s="14">
        <v>45474</v>
      </c>
      <c r="B77" s="14">
        <v>45838</v>
      </c>
      <c r="C77" s="15" t="s">
        <v>3284</v>
      </c>
      <c r="D77" s="16" t="s">
        <v>3284</v>
      </c>
      <c r="E77" s="7" t="s">
        <v>831</v>
      </c>
      <c r="F77" s="7" t="s">
        <v>3301</v>
      </c>
      <c r="G77" s="7" t="s">
        <v>3322</v>
      </c>
      <c r="H77" s="8" t="s">
        <v>3303</v>
      </c>
      <c r="I77" s="8" t="s">
        <v>19</v>
      </c>
      <c r="J77" s="8" t="s">
        <v>3304</v>
      </c>
      <c r="K77" s="8" t="s">
        <v>3289</v>
      </c>
      <c r="L77" s="8" t="s">
        <v>3305</v>
      </c>
      <c r="M77" s="8" t="s">
        <v>3384</v>
      </c>
      <c r="N77" s="7" t="s">
        <v>11</v>
      </c>
      <c r="O77" s="17">
        <f>'Q1'!P77</f>
        <v>14.552063</v>
      </c>
      <c r="P77" s="17">
        <f>'Q1'!Q77</f>
        <v>0</v>
      </c>
      <c r="Q77" s="17">
        <f>'Q1'!R77</f>
        <v>0</v>
      </c>
      <c r="R77" s="7">
        <f>SUMIFS('Crosstab Cons'!A:A,'Crosstab Cons'!N:N,'Crosstab Cons'!$N$2,'Crosstab Cons'!V:V,Total!I77)</f>
        <v>0</v>
      </c>
      <c r="S77" s="3">
        <f t="shared" si="4"/>
        <v>0</v>
      </c>
      <c r="T77" s="3">
        <f t="shared" si="7"/>
        <v>0</v>
      </c>
      <c r="U77" s="3">
        <f t="shared" si="5"/>
        <v>0</v>
      </c>
      <c r="V77" s="2" t="s">
        <v>3292</v>
      </c>
      <c r="W77" s="2" t="s">
        <v>3292</v>
      </c>
      <c r="X77" s="2" t="s">
        <v>3292</v>
      </c>
      <c r="Y77" s="4">
        <f t="shared" si="6"/>
        <v>0</v>
      </c>
      <c r="Z77" s="7" t="str">
        <f>INDEX('Look Up '!B:B,MATCH(M77,'Look Up '!A:A,0))</f>
        <v>Scope3Mandatory</v>
      </c>
      <c r="AA77" s="7" t="str">
        <f>INDEX('Look Up '!C:C,MATCH(M77,'Look Up '!A:A,0))</f>
        <v>Business travel - Other (e.g. hotel, meals, etc)</v>
      </c>
      <c r="AB77" s="7" t="str">
        <f>INDEX('Look Up '!D:D,MATCH(M77,'Look Up '!A:A,0))</f>
        <v>Accommodation - Belgium</v>
      </c>
      <c r="AC77" s="7" t="str">
        <f>INDEX('Look Up '!E:E,MATCH(M77,'Look Up '!A:A,0))</f>
        <v>rpn (room per night)</v>
      </c>
    </row>
    <row r="78" spans="1:29" ht="31.5" x14ac:dyDescent="0.25">
      <c r="A78" s="14">
        <v>45474</v>
      </c>
      <c r="B78" s="14">
        <v>45838</v>
      </c>
      <c r="C78" s="7" t="s">
        <v>3284</v>
      </c>
      <c r="D78" s="7" t="s">
        <v>3284</v>
      </c>
      <c r="E78" s="7" t="s">
        <v>831</v>
      </c>
      <c r="F78" s="7" t="s">
        <v>3301</v>
      </c>
      <c r="G78" s="7" t="s">
        <v>3322</v>
      </c>
      <c r="H78" s="7" t="s">
        <v>3303</v>
      </c>
      <c r="I78" s="8" t="s">
        <v>1004</v>
      </c>
      <c r="J78" s="8" t="s">
        <v>3304</v>
      </c>
      <c r="K78" s="8" t="s">
        <v>3289</v>
      </c>
      <c r="L78" s="8" t="s">
        <v>3305</v>
      </c>
      <c r="M78" s="8" t="s">
        <v>3385</v>
      </c>
      <c r="N78" s="7" t="s">
        <v>11</v>
      </c>
      <c r="O78" s="17">
        <f>'Q1'!P78</f>
        <v>6.7573100620000002</v>
      </c>
      <c r="P78" s="17">
        <f>'Q1'!Q78</f>
        <v>0</v>
      </c>
      <c r="Q78" s="17">
        <f>'Q1'!R78</f>
        <v>0</v>
      </c>
      <c r="R78" s="7">
        <f>SUMIFS('Crosstab Cons'!A:A,'Crosstab Cons'!N:N,'Crosstab Cons'!$N$2,'Crosstab Cons'!V:V,Total!I78)</f>
        <v>13</v>
      </c>
      <c r="S78" s="3">
        <f t="shared" ref="S78" si="12">SUM(O78*R78)</f>
        <v>87.845030805999997</v>
      </c>
      <c r="T78" s="3">
        <f t="shared" ref="T78" si="13">SUM(P78*R78)</f>
        <v>0</v>
      </c>
      <c r="U78" s="3">
        <f t="shared" ref="U78" si="14">SUM(Q78*R78)</f>
        <v>0</v>
      </c>
      <c r="V78" s="2" t="s">
        <v>3292</v>
      </c>
      <c r="W78" s="2" t="s">
        <v>3292</v>
      </c>
      <c r="X78" s="2" t="s">
        <v>3292</v>
      </c>
      <c r="Y78" s="4">
        <f t="shared" ref="Y78" si="15">SUM(S78:X78)/1000</f>
        <v>8.7845030805999993E-2</v>
      </c>
      <c r="Z78" s="7" t="str">
        <f>INDEX('Look Up '!B:B,MATCH(M78,'Look Up '!A:A,0))</f>
        <v>Scope3Mandatory</v>
      </c>
      <c r="AA78" s="7" t="str">
        <f>INDEX('Look Up '!C:C,MATCH(M78,'Look Up '!A:A,0))</f>
        <v>Business travel - Other (e.g. hotel, meals, etc)</v>
      </c>
      <c r="AB78" s="7" t="str">
        <f>INDEX('Look Up '!D:D,MATCH(M78,'Look Up '!A:A,0))</f>
        <v>Accommodation - Brazil</v>
      </c>
      <c r="AC78" s="7" t="str">
        <f>INDEX('Look Up '!E:E,MATCH(M78,'Look Up '!A:A,0))</f>
        <v>rpn (room per night)</v>
      </c>
    </row>
    <row r="79" spans="1:29" ht="21" x14ac:dyDescent="0.25">
      <c r="A79" s="14">
        <v>45474</v>
      </c>
      <c r="B79" s="14">
        <v>45838</v>
      </c>
      <c r="C79" s="17" t="str">
        <f>'Q1'!D79</f>
        <v>All</v>
      </c>
      <c r="D79" s="17" t="str">
        <f>'Q1'!E79</f>
        <v>All</v>
      </c>
      <c r="E79" s="17" t="str">
        <f>'Q1'!F79</f>
        <v>Accommodation</v>
      </c>
      <c r="F79" s="17" t="str">
        <f>'Q1'!G79</f>
        <v>Category 4</v>
      </c>
      <c r="G79" s="17" t="str">
        <f>'Q1'!H79</f>
        <v>Tandem report</v>
      </c>
      <c r="H79" s="17" t="str">
        <f>'Q1'!I79</f>
        <v>Cindy McCartney (MOH)</v>
      </c>
      <c r="I79" s="17" t="str">
        <f>'Q1'!J79</f>
        <v>Accommodation - Argentina</v>
      </c>
      <c r="J79" s="17" t="str">
        <f>'Q1'!K79</f>
        <v>Summary Quartely report</v>
      </c>
      <c r="K79" s="17" t="str">
        <f>'Q1'!L79</f>
        <v>Limited amount of uncertainty</v>
      </c>
      <c r="L79" s="17" t="str">
        <f>'Q1'!M79</f>
        <v>sort report by country of destination and chose appropriate emmission factor</v>
      </c>
      <c r="M79" s="17" t="str">
        <f>'Q1'!N79</f>
        <v>Hotel stay - Argentina</v>
      </c>
      <c r="N79" s="17" t="str">
        <f>'Q1'!O79</f>
        <v>Nights</v>
      </c>
      <c r="O79" s="17">
        <f>'Q1'!P79</f>
        <v>15.32536591</v>
      </c>
      <c r="P79" s="17">
        <f>'Q1'!Q79</f>
        <v>0</v>
      </c>
      <c r="Q79" s="17">
        <f>'Q1'!R79</f>
        <v>0</v>
      </c>
      <c r="R79" s="7">
        <f>SUMIFS('Crosstab Cons'!A:A,'Crosstab Cons'!N:N,'Crosstab Cons'!$N$2,'Crosstab Cons'!V:V,Total!I79)</f>
        <v>6</v>
      </c>
      <c r="S79" s="3">
        <f t="shared" ref="S79" si="16">SUM(O79*R79)</f>
        <v>91.952195459999999</v>
      </c>
      <c r="T79" s="3">
        <f t="shared" ref="T79" si="17">SUM(P79*R79)</f>
        <v>0</v>
      </c>
      <c r="U79" s="3">
        <f t="shared" ref="U79" si="18">SUM(Q79*R79)</f>
        <v>0</v>
      </c>
      <c r="V79" s="2" t="s">
        <v>3292</v>
      </c>
      <c r="W79" s="2" t="s">
        <v>3292</v>
      </c>
      <c r="X79" s="2" t="s">
        <v>3292</v>
      </c>
      <c r="Y79" s="4">
        <f t="shared" ref="Y79" si="19">SUM(S79:X79)/1000</f>
        <v>9.1952195459999997E-2</v>
      </c>
      <c r="Z79" s="7" t="str">
        <f>INDEX('Look Up '!B:B,MATCH(M79,'Look Up '!A:A,0))</f>
        <v>Scope3Mandatory</v>
      </c>
      <c r="AA79" s="7" t="str">
        <f>INDEX('Look Up '!C:C,MATCH(M79,'Look Up '!A:A,0))</f>
        <v>Business travel - Other (e.g. hotel, meals, etc)</v>
      </c>
      <c r="AB79" s="7" t="str">
        <f>INDEX('Look Up '!D:D,MATCH(M79,'Look Up '!A:A,0))</f>
        <v>Accommodation - Argentina</v>
      </c>
      <c r="AC79" s="7" t="str">
        <f>INDEX('Look Up '!E:E,MATCH(M79,'Look Up '!A:A,0))</f>
        <v>rpn (room per night)</v>
      </c>
    </row>
    <row r="84" spans="14:25" x14ac:dyDescent="0.25">
      <c r="N84" s="7">
        <v>5677388.0494299978</v>
      </c>
      <c r="R84" s="101">
        <f>SUM(R2:R79)</f>
        <v>4580073.6264654836</v>
      </c>
      <c r="Y84" s="41">
        <f>SUM(Y4:Y79)</f>
        <v>616.71748000421917</v>
      </c>
    </row>
    <row r="85" spans="14:25" x14ac:dyDescent="0.25">
      <c r="R85" s="101">
        <f>'Q1'!S81</f>
        <v>1139559.9770199996</v>
      </c>
      <c r="S85" s="63"/>
      <c r="T85" s="63"/>
      <c r="U85" s="63"/>
      <c r="V85" s="63"/>
      <c r="W85" s="63"/>
      <c r="X85" s="63"/>
      <c r="Y85" s="63">
        <f>'Q1'!Z81</f>
        <v>158.90736472610564</v>
      </c>
    </row>
    <row r="86" spans="14:25" x14ac:dyDescent="0.25">
      <c r="N86" s="102">
        <f>R84-N84</f>
        <v>-1097314.4229645142</v>
      </c>
      <c r="R86" s="101">
        <f>'Q2'!R87</f>
        <v>1256131.6290709677</v>
      </c>
      <c r="Y86" s="7">
        <f>'Q2'!Y87</f>
        <v>170.345057210379</v>
      </c>
    </row>
    <row r="87" spans="14:25" x14ac:dyDescent="0.25">
      <c r="R87" s="101">
        <f>'Q3'!R86</f>
        <v>859129.43722516112</v>
      </c>
      <c r="Y87" s="7">
        <f>'Q3'!Y86</f>
        <v>99.634757002345467</v>
      </c>
    </row>
    <row r="88" spans="14:25" x14ac:dyDescent="0.25">
      <c r="R88" s="101">
        <f>'Q4'!R92</f>
        <v>1325252.5831493547</v>
      </c>
      <c r="S88" s="39"/>
      <c r="T88" s="39"/>
      <c r="U88" s="39"/>
      <c r="V88" s="39"/>
      <c r="W88" s="39"/>
      <c r="X88" s="39"/>
      <c r="Y88" s="39">
        <f>'Q4'!Y92</f>
        <v>187.83030106538888</v>
      </c>
    </row>
    <row r="89" spans="14:25" x14ac:dyDescent="0.25">
      <c r="R89" s="101">
        <f>R85+R86+R87+R88</f>
        <v>4580073.6264654836</v>
      </c>
      <c r="S89" s="63"/>
      <c r="T89" s="63"/>
      <c r="U89" s="63"/>
      <c r="V89" s="63"/>
      <c r="W89" s="63"/>
      <c r="X89" s="63"/>
      <c r="Y89" s="66">
        <f>Y85+Y86+Y87+Y88</f>
        <v>616.71748000421894</v>
      </c>
    </row>
    <row r="90" spans="14:25" x14ac:dyDescent="0.25">
      <c r="R90" s="41">
        <f>R84-R89</f>
        <v>0</v>
      </c>
      <c r="S90" s="41"/>
      <c r="T90" s="41"/>
      <c r="U90" s="41"/>
      <c r="V90" s="41"/>
      <c r="W90" s="41"/>
      <c r="X90" s="41"/>
      <c r="Y90" s="41">
        <f>Y84-Y89</f>
        <v>0</v>
      </c>
    </row>
  </sheetData>
  <autoFilter ref="A3:AB77" xr:uid="{9D917B0A-2E8A-46D5-8767-E5E0F85E8CC3}"/>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2.xml><?xml version="1.0" encoding="utf-8"?>
<ct:contentTypeSchema xmlns:ct="http://schemas.microsoft.com/office/2006/metadata/contentType" xmlns:ma="http://schemas.microsoft.com/office/2006/metadata/properties/metaAttributes" ct:_="" ma:_="" ma:contentTypeName="eDocument" ma:contentTypeID="0x0101007BA1164CF1528342A046E742A1DEEBFB" ma:contentTypeVersion="254" ma:contentTypeDescription="Create a new document." ma:contentTypeScope="" ma:versionID="424970663c5918ac9a72581b5b7d59d5">
  <xsd:schema xmlns:xsd="http://www.w3.org/2001/XMLSchema" xmlns:xs="http://www.w3.org/2001/XMLSchema" xmlns:p="http://schemas.microsoft.com/office/2006/metadata/properties" xmlns:ns2="a92161ee-a867-43fa-afc4-ef021add4eae" xmlns:ns3="4f9c820c-e7e2-444d-97ee-45f2b3485c1d" xmlns:ns4="15ffb055-6eb4-45a1-bc20-bf2ac0d420da" xmlns:ns5="725c79e5-42ce-4aa0-ac78-b6418001f0d2" xmlns:ns6="c91a514c-9034-4fa3-897a-8352025b26ed" xmlns:ns7="d0b61010-d6f3-4072-b934-7bbb13e97771" xmlns:ns8="184c05c4-c568-455d-94a4-7e009b164348" xmlns:ns9="77fc9259-9bdd-4436-bdca-cbe80b037127" targetNamespace="http://schemas.microsoft.com/office/2006/metadata/properties" ma:root="true" ma:fieldsID="c6c51ed5a105f80bd81798f435bd5125" ns2:_="" ns3:_="" ns4:_="" ns5:_="" ns6:_="" ns7:_="" ns8:_="" ns9:_="">
    <xsd:import namespace="a92161ee-a867-43fa-afc4-ef021add4eae"/>
    <xsd:import namespace="4f9c820c-e7e2-444d-97ee-45f2b3485c1d"/>
    <xsd:import namespace="15ffb055-6eb4-45a1-bc20-bf2ac0d420da"/>
    <xsd:import namespace="725c79e5-42ce-4aa0-ac78-b6418001f0d2"/>
    <xsd:import namespace="c91a514c-9034-4fa3-897a-8352025b26ed"/>
    <xsd:import namespace="d0b61010-d6f3-4072-b934-7bbb13e97771"/>
    <xsd:import namespace="184c05c4-c568-455d-94a4-7e009b164348"/>
    <xsd:import namespace="77fc9259-9bdd-4436-bdca-cbe80b037127"/>
    <xsd:element name="properties">
      <xsd:complexType>
        <xsd:sequence>
          <xsd:element name="documentManagement">
            <xsd:complexType>
              <xsd:all>
                <xsd:element ref="ns2:_dlc_DocId" minOccurs="0"/>
                <xsd:element ref="ns2:_dlc_DocIdUrl" minOccurs="0"/>
                <xsd:element ref="ns2:_dlc_DocIdPersistId" minOccurs="0"/>
                <xsd:element ref="ns3:DocumentType" minOccurs="0"/>
                <xsd:element ref="ns4:KeyWords" minOccurs="0"/>
                <xsd:element ref="ns3:Narrative" minOccurs="0"/>
                <xsd:element ref="ns4:SecurityClassification" minOccurs="0"/>
                <xsd:element ref="ns3:Subactivity" minOccurs="0"/>
                <xsd:element ref="ns3:Case" minOccurs="0"/>
                <xsd:element ref="ns3:RelatedPeople" minOccurs="0"/>
                <xsd:element ref="ns3:CategoryName" minOccurs="0"/>
                <xsd:element ref="ns3:CategoryValue" minOccurs="0"/>
                <xsd:element ref="ns3:BusinessValue" minOccurs="0"/>
                <xsd:element ref="ns3:FunctionGroup" minOccurs="0"/>
                <xsd:element ref="ns3:Function" minOccurs="0"/>
                <xsd:element ref="ns3:PRAType" minOccurs="0"/>
                <xsd:element ref="ns3:PRADate1" minOccurs="0"/>
                <xsd:element ref="ns3:PRADate2" minOccurs="0"/>
                <xsd:element ref="ns3:PRADate3" minOccurs="0"/>
                <xsd:element ref="ns3:PRADateDisposal" minOccurs="0"/>
                <xsd:element ref="ns3:PRADateTrigger" minOccurs="0"/>
                <xsd:element ref="ns3:PRAText1" minOccurs="0"/>
                <xsd:element ref="ns3:PRAText2" minOccurs="0"/>
                <xsd:element ref="ns3:PRAText3" minOccurs="0"/>
                <xsd:element ref="ns3:PRAText4" minOccurs="0"/>
                <xsd:element ref="ns3:PRAText5" minOccurs="0"/>
                <xsd:element ref="ns3:AggregationStatus" minOccurs="0"/>
                <xsd:element ref="ns3:Project" minOccurs="0"/>
                <xsd:element ref="ns3:Activity" minOccurs="0"/>
                <xsd:element ref="ns5:AggregationNarrative" minOccurs="0"/>
                <xsd:element ref="ns6:Channel" minOccurs="0"/>
                <xsd:element ref="ns6:Team" minOccurs="0"/>
                <xsd:element ref="ns6:Level2" minOccurs="0"/>
                <xsd:element ref="ns6:Level3" minOccurs="0"/>
                <xsd:element ref="ns6:Year" minOccurs="0"/>
                <xsd:element ref="ns7:SetLabel" minOccurs="0"/>
                <xsd:element ref="ns7:OverrideLabel" minOccurs="0"/>
                <xsd:element ref="ns8:HasNHI" minOccurs="0"/>
                <xsd:element ref="ns8:zLegacy" minOccurs="0"/>
                <xsd:element ref="ns8:zLegacyID" minOccurs="0"/>
                <xsd:element ref="ns8:zLegacyJSON" minOccurs="0"/>
                <xsd:element ref="ns8:CopiedFrom" minOccurs="0"/>
                <xsd:element ref="ns8:Endorsements" minOccurs="0"/>
                <xsd:element ref="ns9:MediaServiceMetadata" minOccurs="0"/>
                <xsd:element ref="ns9:MediaServiceFastMetadata" minOccurs="0"/>
                <xsd:element ref="ns9:MediaServiceAutoKeyPoints" minOccurs="0"/>
                <xsd:element ref="ns9:MediaServiceKeyPoints" minOccurs="0"/>
                <xsd:element ref="ns2:SharedWithUsers" minOccurs="0"/>
                <xsd:element ref="ns2:SharedWithDetails" minOccurs="0"/>
                <xsd:element ref="ns9:lcf76f155ced4ddcb4097134ff3c332f" minOccurs="0"/>
                <xsd:element ref="ns2:TaxCatchAll" minOccurs="0"/>
                <xsd:element ref="ns9:MediaServiceOCR" minOccurs="0"/>
                <xsd:element ref="ns9:MediaServiceGenerationTime" minOccurs="0"/>
                <xsd:element ref="ns9:MediaServiceEventHashCode" minOccurs="0"/>
                <xsd:element ref="ns9:MediaServiceDateTaken" minOccurs="0"/>
                <xsd:element ref="ns9:MediaServiceObjectDetectorVersions" minOccurs="0"/>
                <xsd:element ref="ns9:MediaLengthInSeconds" minOccurs="0"/>
                <xsd:element ref="ns9:MediaServiceSearchProperties" minOccurs="0"/>
                <xsd:element ref="ns9: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92161ee-a867-43fa-afc4-ef021add4eae"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dexed="true"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SharedWithUsers" ma:index="5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56" nillable="true" ma:displayName="Shared With Details" ma:internalName="SharedWithDetails" ma:readOnly="true">
      <xsd:simpleType>
        <xsd:restriction base="dms:Note">
          <xsd:maxLength value="255"/>
        </xsd:restriction>
      </xsd:simpleType>
    </xsd:element>
    <xsd:element name="TaxCatchAll" ma:index="59" nillable="true" ma:displayName="Taxonomy Catch All Column" ma:hidden="true" ma:list="{1b4d36e6-0435-4277-9612-10c5740d6619}" ma:internalName="TaxCatchAll" ma:showField="CatchAllData" ma:web="a92161ee-a867-43fa-afc4-ef021add4eae">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4f9c820c-e7e2-444d-97ee-45f2b3485c1d" elementFormDefault="qualified">
    <xsd:import namespace="http://schemas.microsoft.com/office/2006/documentManagement/types"/>
    <xsd:import namespace="http://schemas.microsoft.com/office/infopath/2007/PartnerControls"/>
    <xsd:element name="DocumentType" ma:index="11" nillable="true" ma:displayName="Document Type" ma:format="Dropdown" ma:hidden="true" ma:internalName="DocumentType">
      <xsd:simpleType>
        <xsd:union memberTypes="dms:Text">
          <xsd:simpleType>
            <xsd:restriction base="dms:Choice">
              <xsd:enumeration value="APPLICATION, certificate, consent related"/>
              <xsd:enumeration value="CONTRACT, Variation, Agreement"/>
              <xsd:enumeration value="CORRESPONDENCE"/>
              <xsd:enumeration value="DRAWING, Plan, Map"/>
              <xsd:enumeration value="EMPLOYMENT related"/>
              <xsd:enumeration value="FINANCIAL related"/>
              <xsd:enumeration value="KNOWLEDGE article"/>
              <xsd:enumeration value="MEETING related"/>
              <xsd:enumeration value="MEMO, Filenote, Email"/>
              <xsd:enumeration value="MODEL, Calculation, Working"/>
              <xsd:enumeration value="PHOTO, Image or Multi-media"/>
              <xsd:enumeration value="PRESENTATION"/>
              <xsd:enumeration value="PUBLICATION material"/>
              <xsd:enumeration value="PURCHASING related"/>
              <xsd:enumeration value="REPORT, or planning related"/>
              <xsd:enumeration value="RULES, Policy, Bylaw, procedure"/>
              <xsd:enumeration value="SERVICE REQUEST related"/>
              <xsd:enumeration value="SPECIFICATION or standard"/>
              <xsd:enumeration value="SUPPLIER PRODUCT Info"/>
              <xsd:enumeration value="TEMPLATE, Checklist or Form"/>
            </xsd:restriction>
          </xsd:simpleType>
        </xsd:union>
      </xsd:simpleType>
    </xsd:element>
    <xsd:element name="Narrative" ma:index="13" nillable="true" ma:displayName="Narrative" ma:hidden="true" ma:internalName="Narrative" ma:readOnly="false">
      <xsd:simpleType>
        <xsd:restriction base="dms:Note"/>
      </xsd:simpleType>
    </xsd:element>
    <xsd:element name="Subactivity" ma:index="15" nillable="true" ma:displayName="Subactivity" ma:default="NA" ma:hidden="true" ma:internalName="Subactivity" ma:readOnly="false">
      <xsd:simpleType>
        <xsd:restriction base="dms:Text">
          <xsd:maxLength value="255"/>
        </xsd:restriction>
      </xsd:simpleType>
    </xsd:element>
    <xsd:element name="Case" ma:index="16" nillable="true" ma:displayName="Case" ma:default="NA" ma:hidden="true" ma:internalName="Case" ma:readOnly="false">
      <xsd:simpleType>
        <xsd:restriction base="dms:Text">
          <xsd:maxLength value="255"/>
        </xsd:restriction>
      </xsd:simpleType>
    </xsd:element>
    <xsd:element name="RelatedPeople" ma:index="17" nillable="true" ma:displayName="Related People" ma:hidden="true" ma:list="UserInfo" ma:SharePointGroup="0" ma:internalName="RelatedPeople" ma:readOnly="false"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CategoryName" ma:index="18" nillable="true" ma:displayName="Category 1" ma:default="NA" ma:hidden="true" ma:internalName="CategoryName" ma:readOnly="false">
      <xsd:simpleType>
        <xsd:restriction base="dms:Text">
          <xsd:maxLength value="255"/>
        </xsd:restriction>
      </xsd:simpleType>
    </xsd:element>
    <xsd:element name="CategoryValue" ma:index="19" nillable="true" ma:displayName="Category 2" ma:default="NA" ma:hidden="true" ma:internalName="CategoryValue" ma:readOnly="false">
      <xsd:simpleType>
        <xsd:restriction base="dms:Text">
          <xsd:maxLength value="255"/>
        </xsd:restriction>
      </xsd:simpleType>
    </xsd:element>
    <xsd:element name="BusinessValue" ma:index="20" nillable="true" ma:displayName="Business Value" ma:hidden="true" ma:internalName="BusinessValue" ma:readOnly="false">
      <xsd:simpleType>
        <xsd:restriction base="dms:Text">
          <xsd:maxLength value="255"/>
        </xsd:restriction>
      </xsd:simpleType>
    </xsd:element>
    <xsd:element name="FunctionGroup" ma:index="21" nillable="true" ma:displayName="Function Group" ma:default="Corporate Support" ma:hidden="true" ma:internalName="FunctionGroup" ma:readOnly="false">
      <xsd:simpleType>
        <xsd:restriction base="dms:Text">
          <xsd:maxLength value="255"/>
        </xsd:restriction>
      </xsd:simpleType>
    </xsd:element>
    <xsd:element name="Function" ma:index="22" nillable="true" ma:displayName="Function" ma:default="Property Management" ma:hidden="true" ma:internalName="Function" ma:readOnly="false">
      <xsd:simpleType>
        <xsd:restriction base="dms:Text">
          <xsd:maxLength value="255"/>
        </xsd:restriction>
      </xsd:simpleType>
    </xsd:element>
    <xsd:element name="PRAType" ma:index="23" nillable="true" ma:displayName="PRA Type" ma:default="Doc" ma:hidden="true" ma:indexed="true" ma:internalName="PRAType" ma:readOnly="false">
      <xsd:simpleType>
        <xsd:restriction base="dms:Text">
          <xsd:maxLength value="255"/>
        </xsd:restriction>
      </xsd:simpleType>
    </xsd:element>
    <xsd:element name="PRADate1" ma:index="24" nillable="true" ma:displayName="PRA Date 1" ma:format="DateOnly" ma:hidden="true" ma:internalName="PRADate1" ma:readOnly="false">
      <xsd:simpleType>
        <xsd:restriction base="dms:DateTime"/>
      </xsd:simpleType>
    </xsd:element>
    <xsd:element name="PRADate2" ma:index="25" nillable="true" ma:displayName="PRA Date 2" ma:format="DateOnly" ma:hidden="true" ma:internalName="PRADate2" ma:readOnly="false">
      <xsd:simpleType>
        <xsd:restriction base="dms:DateTime"/>
      </xsd:simpleType>
    </xsd:element>
    <xsd:element name="PRADate3" ma:index="26" nillable="true" ma:displayName="PRA Date 3" ma:format="DateOnly" ma:hidden="true" ma:internalName="PRADate3" ma:readOnly="false">
      <xsd:simpleType>
        <xsd:restriction base="dms:DateTime"/>
      </xsd:simpleType>
    </xsd:element>
    <xsd:element name="PRADateDisposal" ma:index="27" nillable="true" ma:displayName="PRA Date Disposal" ma:format="DateOnly" ma:hidden="true" ma:internalName="PRADateDisposal" ma:readOnly="false">
      <xsd:simpleType>
        <xsd:restriction base="dms:DateTime"/>
      </xsd:simpleType>
    </xsd:element>
    <xsd:element name="PRADateTrigger" ma:index="28" nillable="true" ma:displayName="PRA Date Trigger" ma:format="DateOnly" ma:hidden="true" ma:internalName="PRADateTrigger" ma:readOnly="false">
      <xsd:simpleType>
        <xsd:restriction base="dms:DateTime"/>
      </xsd:simpleType>
    </xsd:element>
    <xsd:element name="PRAText1" ma:index="29" nillable="true" ma:displayName="PRA Text 1" ma:hidden="true" ma:internalName="PRAText1" ma:readOnly="false">
      <xsd:simpleType>
        <xsd:restriction base="dms:Text">
          <xsd:maxLength value="255"/>
        </xsd:restriction>
      </xsd:simpleType>
    </xsd:element>
    <xsd:element name="PRAText2" ma:index="30" nillable="true" ma:displayName="PRA Text 2" ma:hidden="true" ma:internalName="PRAText2" ma:readOnly="false">
      <xsd:simpleType>
        <xsd:restriction base="dms:Text">
          <xsd:maxLength value="255"/>
        </xsd:restriction>
      </xsd:simpleType>
    </xsd:element>
    <xsd:element name="PRAText3" ma:index="31" nillable="true" ma:displayName="PRA Text 3" ma:hidden="true" ma:internalName="PRAText3" ma:readOnly="false">
      <xsd:simpleType>
        <xsd:restriction base="dms:Text">
          <xsd:maxLength value="255"/>
        </xsd:restriction>
      </xsd:simpleType>
    </xsd:element>
    <xsd:element name="PRAText4" ma:index="32" nillable="true" ma:displayName="PRA Text 4" ma:hidden="true" ma:internalName="PRAText4" ma:readOnly="false">
      <xsd:simpleType>
        <xsd:restriction base="dms:Text">
          <xsd:maxLength value="255"/>
        </xsd:restriction>
      </xsd:simpleType>
    </xsd:element>
    <xsd:element name="PRAText5" ma:index="33" nillable="true" ma:displayName="PRA Text 5" ma:hidden="true" ma:internalName="PRAText5" ma:readOnly="false">
      <xsd:simpleType>
        <xsd:restriction base="dms:Text">
          <xsd:maxLength value="255"/>
        </xsd:restriction>
      </xsd:simpleType>
    </xsd:element>
    <xsd:element name="AggregationStatus" ma:index="34" nillable="true" ma:displayName="Aggregation Status" ma:default="Normal" ma:format="Dropdown" ma:hidden="true" ma:internalName="AggregationStatus" ma:readOnly="false">
      <xsd:simpleType>
        <xsd:union memberTypes="dms:Text">
          <xsd:simpleType>
            <xsd:restriction base="dms:Choice">
              <xsd:enumeration value="Delete Soon"/>
              <xsd:enumeration value="Transfer Soon"/>
              <xsd:enumeration value="Appraise Soon"/>
              <xsd:enumeration value="Delete"/>
              <xsd:enumeration value="Transfer"/>
              <xsd:enumeration value="Appraise"/>
              <xsd:enumeration value="Hold"/>
              <xsd:enumeration value="Normal"/>
              <xsd:enumeration value="Archive"/>
            </xsd:restriction>
          </xsd:simpleType>
        </xsd:union>
      </xsd:simpleType>
    </xsd:element>
    <xsd:element name="Project" ma:index="35" nillable="true" ma:displayName="Project" ma:default="NA" ma:hidden="true" ma:internalName="Project" ma:readOnly="false">
      <xsd:simpleType>
        <xsd:restriction base="dms:Text">
          <xsd:maxLength value="255"/>
        </xsd:restriction>
      </xsd:simpleType>
    </xsd:element>
    <xsd:element name="Activity" ma:index="36" nillable="true" ma:displayName="Activity" ma:default="NA" ma:hidden="true" ma:internalName="Activity" ma:readOnly="false">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15ffb055-6eb4-45a1-bc20-bf2ac0d420da" elementFormDefault="qualified">
    <xsd:import namespace="http://schemas.microsoft.com/office/2006/documentManagement/types"/>
    <xsd:import namespace="http://schemas.microsoft.com/office/infopath/2007/PartnerControls"/>
    <xsd:element name="KeyWords" ma:index="12" nillable="true" ma:displayName="Key Words" ma:hidden="true" ma:internalName="KeyWords" ma:readOnly="false">
      <xsd:simpleType>
        <xsd:restriction base="dms:Note"/>
      </xsd:simpleType>
    </xsd:element>
    <xsd:element name="SecurityClassification" ma:index="14" nillable="true" ma:displayName="Security Classification" ma:default="UNCLASSIFIED" ma:format="Dropdown" ma:internalName="SecurityClassification" ma:readOnly="false">
      <xsd:simpleType>
        <xsd:restriction base="dms:Choice">
          <xsd:enumeration value="UNCLASSIFIED"/>
          <xsd:enumeration value="IN-CONFIDENCE"/>
          <xsd:enumeration value="SENSITIVE"/>
          <xsd:enumeration value="RESTRICTED"/>
        </xsd:restriction>
      </xsd:simpleType>
    </xsd:element>
  </xsd:schema>
  <xsd:schema xmlns:xsd="http://www.w3.org/2001/XMLSchema" xmlns:xs="http://www.w3.org/2001/XMLSchema" xmlns:dms="http://schemas.microsoft.com/office/2006/documentManagement/types" xmlns:pc="http://schemas.microsoft.com/office/infopath/2007/PartnerControls" targetNamespace="725c79e5-42ce-4aa0-ac78-b6418001f0d2" elementFormDefault="qualified">
    <xsd:import namespace="http://schemas.microsoft.com/office/2006/documentManagement/types"/>
    <xsd:import namespace="http://schemas.microsoft.com/office/infopath/2007/PartnerControls"/>
    <xsd:element name="AggregationNarrative" ma:index="37" nillable="true" ma:displayName="Aggregation Narrative" ma:hidden="true" ma:internalName="AggregationNarrative" ma:readOnly="false">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c91a514c-9034-4fa3-897a-8352025b26ed" elementFormDefault="qualified">
    <xsd:import namespace="http://schemas.microsoft.com/office/2006/documentManagement/types"/>
    <xsd:import namespace="http://schemas.microsoft.com/office/infopath/2007/PartnerControls"/>
    <xsd:element name="Channel" ma:index="38" nillable="true" ma:displayName="Channel" ma:default="NA" ma:hidden="true" ma:internalName="Channel" ma:readOnly="false">
      <xsd:simpleType>
        <xsd:restriction base="dms:Text">
          <xsd:maxLength value="255"/>
        </xsd:restriction>
      </xsd:simpleType>
    </xsd:element>
    <xsd:element name="Team" ma:index="39" nillable="true" ma:displayName="Team" ma:default="Property Management" ma:hidden="true" ma:internalName="Team" ma:readOnly="false">
      <xsd:simpleType>
        <xsd:restriction base="dms:Text">
          <xsd:maxLength value="255"/>
        </xsd:restriction>
      </xsd:simpleType>
    </xsd:element>
    <xsd:element name="Level2" ma:index="40" nillable="true" ma:displayName="Level 2" ma:default="NA" ma:hidden="true" ma:internalName="Level2" ma:readOnly="false">
      <xsd:simpleType>
        <xsd:restriction base="dms:Text">
          <xsd:maxLength value="255"/>
        </xsd:restriction>
      </xsd:simpleType>
    </xsd:element>
    <xsd:element name="Level3" ma:index="41" nillable="true" ma:displayName="Level 3" ma:default="NA" ma:hidden="true" ma:internalName="Level3" ma:readOnly="false">
      <xsd:simpleType>
        <xsd:restriction base="dms:Text">
          <xsd:maxLength value="255"/>
        </xsd:restriction>
      </xsd:simpleType>
    </xsd:element>
    <xsd:element name="Year" ma:index="42" nillable="true" ma:displayName="Year" ma:default="NA" ma:hidden="true" ma:internalName="Year" ma:readOnly="false">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d0b61010-d6f3-4072-b934-7bbb13e97771" elementFormDefault="qualified">
    <xsd:import namespace="http://schemas.microsoft.com/office/2006/documentManagement/types"/>
    <xsd:import namespace="http://schemas.microsoft.com/office/infopath/2007/PartnerControls"/>
    <xsd:element name="SetLabel" ma:index="43" nillable="true" ma:displayName="Set Label" ma:default="Del07M" ma:hidden="true" ma:indexed="true" ma:internalName="SetLabel" ma:readOnly="false">
      <xsd:simpleType>
        <xsd:restriction base="dms:Text">
          <xsd:maxLength value="255"/>
        </xsd:restriction>
      </xsd:simpleType>
    </xsd:element>
    <xsd:element name="OverrideLabel" ma:index="44" nillable="true" ma:displayName="Override Label" ma:hidden="true" ma:indexed="true" ma:internalName="OverrideLabel" ma:readOnly="false">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184c05c4-c568-455d-94a4-7e009b164348" elementFormDefault="qualified">
    <xsd:import namespace="http://schemas.microsoft.com/office/2006/documentManagement/types"/>
    <xsd:import namespace="http://schemas.microsoft.com/office/infopath/2007/PartnerControls"/>
    <xsd:element name="HasNHI" ma:index="45" nillable="true" ma:displayName="Has NHI" ma:default="0" ma:internalName="HasNHI" ma:readOnly="false">
      <xsd:simpleType>
        <xsd:restriction base="dms:Boolean"/>
      </xsd:simpleType>
    </xsd:element>
    <xsd:element name="zLegacy" ma:index="46" nillable="true" ma:displayName="zLegacy" ma:hidden="true" ma:internalName="zLegacy" ma:readOnly="false">
      <xsd:simpleType>
        <xsd:restriction base="dms:Note"/>
      </xsd:simpleType>
    </xsd:element>
    <xsd:element name="zLegacyID" ma:index="47" nillable="true" ma:displayName="zLegacyID" ma:hidden="true" ma:indexed="true" ma:internalName="zLegacyID" ma:readOnly="false">
      <xsd:simpleType>
        <xsd:restriction base="dms:Text">
          <xsd:maxLength value="255"/>
        </xsd:restriction>
      </xsd:simpleType>
    </xsd:element>
    <xsd:element name="zLegacyJSON" ma:index="48" nillable="true" ma:displayName="zLegacyJSON" ma:hidden="true" ma:internalName="zLegacyJSON" ma:readOnly="false">
      <xsd:simpleType>
        <xsd:restriction base="dms:Note"/>
      </xsd:simpleType>
    </xsd:element>
    <xsd:element name="CopiedFrom" ma:index="49" nillable="true" ma:displayName="Copied From" ma:hidden="true" ma:internalName="CopiedFrom" ma:readOnly="false">
      <xsd:simpleType>
        <xsd:restriction base="dms:Text">
          <xsd:maxLength value="255"/>
        </xsd:restriction>
      </xsd:simpleType>
    </xsd:element>
    <xsd:element name="Endorsements" ma:index="50" nillable="true" ma:displayName="Endorsements" ma:default="N/A" ma:format="Dropdown" ma:internalName="Endorsements" ma:readOnly="false">
      <xsd:simpleType>
        <xsd:restriction base="dms:Choice">
          <xsd:enumeration value="N/A"/>
          <xsd:enumeration value="APPOINTMENTS"/>
          <xsd:enumeration value="BUDGET"/>
          <xsd:enumeration value="CABINET"/>
          <xsd:enumeration value="COMMERCIAL"/>
          <xsd:enumeration value="[DEPARTMENT] USE ONLY"/>
          <xsd:enumeration value="EMBARGOED FOR RELEASE"/>
          <xsd:enumeration value="EVALUATIVE"/>
          <xsd:enumeration value="HONOURS"/>
          <xsd:enumeration value="LEGAL PRIVILEGE"/>
          <xsd:enumeration value="MEDICAL"/>
          <xsd:enumeration value="NEW ZEALAND EYES ONLY (NZEO)"/>
          <xsd:enumeration value="STAFF"/>
          <xsd:enumeration value="POLICY"/>
          <xsd:enumeration value="TO BE REVIEWED ON"/>
          <xsd:enumeration value="RELEASEABLE TO (REL)"/>
        </xsd:restriction>
      </xsd:simpleType>
    </xsd:element>
  </xsd:schema>
  <xsd:schema xmlns:xsd="http://www.w3.org/2001/XMLSchema" xmlns:xs="http://www.w3.org/2001/XMLSchema" xmlns:dms="http://schemas.microsoft.com/office/2006/documentManagement/types" xmlns:pc="http://schemas.microsoft.com/office/infopath/2007/PartnerControls" targetNamespace="77fc9259-9bdd-4436-bdca-cbe80b037127" elementFormDefault="qualified">
    <xsd:import namespace="http://schemas.microsoft.com/office/2006/documentManagement/types"/>
    <xsd:import namespace="http://schemas.microsoft.com/office/infopath/2007/PartnerControls"/>
    <xsd:element name="MediaServiceMetadata" ma:index="51" nillable="true" ma:displayName="MediaServiceMetadata" ma:hidden="true" ma:internalName="MediaServiceMetadata" ma:readOnly="true">
      <xsd:simpleType>
        <xsd:restriction base="dms:Note"/>
      </xsd:simpleType>
    </xsd:element>
    <xsd:element name="MediaServiceFastMetadata" ma:index="52" nillable="true" ma:displayName="MediaServiceFastMetadata" ma:hidden="true" ma:internalName="MediaServiceFastMetadata" ma:readOnly="true">
      <xsd:simpleType>
        <xsd:restriction base="dms:Note"/>
      </xsd:simpleType>
    </xsd:element>
    <xsd:element name="MediaServiceAutoKeyPoints" ma:index="53" nillable="true" ma:displayName="MediaServiceAutoKeyPoints" ma:hidden="true" ma:internalName="MediaServiceAutoKeyPoints" ma:readOnly="true">
      <xsd:simpleType>
        <xsd:restriction base="dms:Note"/>
      </xsd:simpleType>
    </xsd:element>
    <xsd:element name="MediaServiceKeyPoints" ma:index="54" nillable="true" ma:displayName="KeyPoints" ma:internalName="MediaServiceKeyPoints" ma:readOnly="true">
      <xsd:simpleType>
        <xsd:restriction base="dms:Note">
          <xsd:maxLength value="255"/>
        </xsd:restriction>
      </xsd:simpleType>
    </xsd:element>
    <xsd:element name="lcf76f155ced4ddcb4097134ff3c332f" ma:index="58" nillable="true" ma:taxonomy="true" ma:internalName="lcf76f155ced4ddcb4097134ff3c332f" ma:taxonomyFieldName="MediaServiceImageTags" ma:displayName="Image Tags" ma:readOnly="false" ma:fieldId="{5cf76f15-5ced-4ddc-b409-7134ff3c332f}" ma:taxonomyMulti="true" ma:sspId="0413e039-5297-4392-bfce-c6182202c714" ma:termSetId="09814cd3-568e-fe90-9814-8d621ff8fb84" ma:anchorId="fba54fb3-c3e1-fe81-a776-ca4b69148c4d" ma:open="true" ma:isKeyword="false">
      <xsd:complexType>
        <xsd:sequence>
          <xsd:element ref="pc:Terms" minOccurs="0" maxOccurs="1"/>
        </xsd:sequence>
      </xsd:complexType>
    </xsd:element>
    <xsd:element name="MediaServiceOCR" ma:index="60" nillable="true" ma:displayName="Extracted Text" ma:internalName="MediaServiceOCR" ma:readOnly="true">
      <xsd:simpleType>
        <xsd:restriction base="dms:Note">
          <xsd:maxLength value="255"/>
        </xsd:restriction>
      </xsd:simpleType>
    </xsd:element>
    <xsd:element name="MediaServiceGenerationTime" ma:index="61" nillable="true" ma:displayName="MediaServiceGenerationTime" ma:hidden="true" ma:internalName="MediaServiceGenerationTime" ma:readOnly="true">
      <xsd:simpleType>
        <xsd:restriction base="dms:Text"/>
      </xsd:simpleType>
    </xsd:element>
    <xsd:element name="MediaServiceEventHashCode" ma:index="62" nillable="true" ma:displayName="MediaServiceEventHashCode" ma:hidden="true" ma:internalName="MediaServiceEventHashCode" ma:readOnly="true">
      <xsd:simpleType>
        <xsd:restriction base="dms:Text"/>
      </xsd:simpleType>
    </xsd:element>
    <xsd:element name="MediaServiceDateTaken" ma:index="63" nillable="true" ma:displayName="MediaServiceDateTaken" ma:hidden="true" ma:indexed="true" ma:internalName="MediaServiceDateTaken" ma:readOnly="true">
      <xsd:simpleType>
        <xsd:restriction base="dms:Text"/>
      </xsd:simpleType>
    </xsd:element>
    <xsd:element name="MediaServiceObjectDetectorVersions" ma:index="64" nillable="true" ma:displayName="MediaServiceObjectDetectorVersions" ma:hidden="true" ma:indexed="true" ma:internalName="MediaServiceObjectDetectorVersions" ma:readOnly="true">
      <xsd:simpleType>
        <xsd:restriction base="dms:Text"/>
      </xsd:simpleType>
    </xsd:element>
    <xsd:element name="MediaLengthInSeconds" ma:index="65" nillable="true" ma:displayName="MediaLengthInSeconds" ma:hidden="true" ma:internalName="MediaLengthInSeconds" ma:readOnly="true">
      <xsd:simpleType>
        <xsd:restriction base="dms:Unknown"/>
      </xsd:simpleType>
    </xsd:element>
    <xsd:element name="MediaServiceSearchProperties" ma:index="66" nillable="true" ma:displayName="MediaServiceSearchProperties" ma:hidden="true" ma:internalName="MediaServiceSearchProperties" ma:readOnly="true">
      <xsd:simpleType>
        <xsd:restriction base="dms:Note"/>
      </xsd:simpleType>
    </xsd:element>
    <xsd:element name="MediaServiceLocation" ma:index="67" nillable="true" ma:displayName="Location" ma:indexed="true" ma:internalName="MediaServiceLocatio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Subactivity xmlns="4f9c820c-e7e2-444d-97ee-45f2b3485c1d">Carbon Emissions Programme (Carbon Neutral Government Programme CNGP)</Subactivity>
    <BusinessValue xmlns="4f9c820c-e7e2-444d-97ee-45f2b3485c1d" xsi:nil="true"/>
    <PRADateDisposal xmlns="4f9c820c-e7e2-444d-97ee-45f2b3485c1d" xsi:nil="true"/>
    <KeyWords xmlns="15ffb055-6eb4-45a1-bc20-bf2ac0d420da" xsi:nil="true"/>
    <SecurityClassification xmlns="15ffb055-6eb4-45a1-bc20-bf2ac0d420da">UNCLASSIFIED</SecurityClassification>
    <PRADate3 xmlns="4f9c820c-e7e2-444d-97ee-45f2b3485c1d" xsi:nil="true"/>
    <PRAText5 xmlns="4f9c820c-e7e2-444d-97ee-45f2b3485c1d" xsi:nil="true"/>
    <Level2 xmlns="c91a514c-9034-4fa3-897a-8352025b26ed">NA</Level2>
    <CopiedFrom xmlns="184c05c4-c568-455d-94a4-7e009b164348" xsi:nil="true"/>
    <AggregationStatus xmlns="4f9c820c-e7e2-444d-97ee-45f2b3485c1d">Normal</AggregationStatus>
    <OverrideLabel xmlns="d0b61010-d6f3-4072-b934-7bbb13e97771" xsi:nil="true"/>
    <CategoryValue xmlns="4f9c820c-e7e2-444d-97ee-45f2b3485c1d">NA</CategoryValue>
    <PRADate2 xmlns="4f9c820c-e7e2-444d-97ee-45f2b3485c1d" xsi:nil="true"/>
    <zLegacyJSON xmlns="184c05c4-c568-455d-94a4-7e009b164348" xsi:nil="true"/>
    <Case xmlns="4f9c820c-e7e2-444d-97ee-45f2b3485c1d">NA</Case>
    <PRAText1 xmlns="4f9c820c-e7e2-444d-97ee-45f2b3485c1d" xsi:nil="true"/>
    <PRAText4 xmlns="4f9c820c-e7e2-444d-97ee-45f2b3485c1d" xsi:nil="true"/>
    <Level3 xmlns="c91a514c-9034-4fa3-897a-8352025b26ed">NA</Level3>
    <Endorsements xmlns="184c05c4-c568-455d-94a4-7e009b164348">N/A</Endorsements>
    <Team xmlns="c91a514c-9034-4fa3-897a-8352025b26ed">Property Management</Team>
    <Project xmlns="4f9c820c-e7e2-444d-97ee-45f2b3485c1d">NA</Project>
    <HasNHI xmlns="184c05c4-c568-455d-94a4-7e009b164348">false</HasNHI>
    <FunctionGroup xmlns="4f9c820c-e7e2-444d-97ee-45f2b3485c1d">Corporate Support</FunctionGroup>
    <Function xmlns="4f9c820c-e7e2-444d-97ee-45f2b3485c1d">Property Management</Function>
    <SetLabel xmlns="d0b61010-d6f3-4072-b934-7bbb13e97771">Del07M</SetLabel>
    <RelatedPeople xmlns="4f9c820c-e7e2-444d-97ee-45f2b3485c1d">
      <UserInfo>
        <DisplayName/>
        <AccountId xsi:nil="true"/>
        <AccountType/>
      </UserInfo>
    </RelatedPeople>
    <AggregationNarrative xmlns="725c79e5-42ce-4aa0-ac78-b6418001f0d2" xsi:nil="true"/>
    <Channel xmlns="c91a514c-9034-4fa3-897a-8352025b26ed">General</Channel>
    <PRAType xmlns="4f9c820c-e7e2-444d-97ee-45f2b3485c1d">Doc</PRAType>
    <PRADate1 xmlns="4f9c820c-e7e2-444d-97ee-45f2b3485c1d" xsi:nil="true"/>
    <DocumentType xmlns="4f9c820c-e7e2-444d-97ee-45f2b3485c1d" xsi:nil="true"/>
    <PRAText3 xmlns="4f9c820c-e7e2-444d-97ee-45f2b3485c1d" xsi:nil="true"/>
    <zLegacy xmlns="184c05c4-c568-455d-94a4-7e009b164348" xsi:nil="true"/>
    <Year xmlns="c91a514c-9034-4fa3-897a-8352025b26ed">NA</Year>
    <Narrative xmlns="4f9c820c-e7e2-444d-97ee-45f2b3485c1d" xsi:nil="true"/>
    <CategoryName xmlns="4f9c820c-e7e2-444d-97ee-45f2b3485c1d">4.0 Reporting</CategoryName>
    <PRADateTrigger xmlns="4f9c820c-e7e2-444d-97ee-45f2b3485c1d" xsi:nil="true"/>
    <PRAText2 xmlns="4f9c820c-e7e2-444d-97ee-45f2b3485c1d" xsi:nil="true"/>
    <zLegacyID xmlns="184c05c4-c568-455d-94a4-7e009b164348" xsi:nil="true"/>
    <lcf76f155ced4ddcb4097134ff3c332f xmlns="77fc9259-9bdd-4436-bdca-cbe80b037127">
      <Terms xmlns="http://schemas.microsoft.com/office/infopath/2007/PartnerControls"/>
    </lcf76f155ced4ddcb4097134ff3c332f>
    <TaxCatchAll xmlns="a92161ee-a867-43fa-afc4-ef021add4eae" xsi:nil="true"/>
    <_dlc_DocId xmlns="a92161ee-a867-43fa-afc4-ef021add4eae">MOHECM-1550046955-18338</_dlc_DocId>
    <_dlc_DocIdUrl xmlns="a92161ee-a867-43fa-afc4-ef021add4eae">
      <Url>https://mohgovtnz.sharepoint.com/sites/moh-ecm-PropMgt/_layouts/15/DocIdRedir.aspx?ID=MOHECM-1550046955-18338</Url>
      <Description>MOHECM-1550046955-18338</Description>
    </_dlc_DocIdUrl>
    <Activity xmlns="4f9c820c-e7e2-444d-97ee-45f2b3485c1d">NA</Activity>
  </documentManagement>
</p:propertie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A83FB7D-B6CE-44EF-92FA-C3F5EF076006}">
  <ds:schemaRefs>
    <ds:schemaRef ds:uri="http://schemas.microsoft.com/sharepoint/events"/>
  </ds:schemaRefs>
</ds:datastoreItem>
</file>

<file path=customXml/itemProps2.xml><?xml version="1.0" encoding="utf-8"?>
<ds:datastoreItem xmlns:ds="http://schemas.openxmlformats.org/officeDocument/2006/customXml" ds:itemID="{F87545E1-D72B-4B62-BF62-E516110629F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92161ee-a867-43fa-afc4-ef021add4eae"/>
    <ds:schemaRef ds:uri="4f9c820c-e7e2-444d-97ee-45f2b3485c1d"/>
    <ds:schemaRef ds:uri="15ffb055-6eb4-45a1-bc20-bf2ac0d420da"/>
    <ds:schemaRef ds:uri="725c79e5-42ce-4aa0-ac78-b6418001f0d2"/>
    <ds:schemaRef ds:uri="c91a514c-9034-4fa3-897a-8352025b26ed"/>
    <ds:schemaRef ds:uri="d0b61010-d6f3-4072-b934-7bbb13e97771"/>
    <ds:schemaRef ds:uri="184c05c4-c568-455d-94a4-7e009b164348"/>
    <ds:schemaRef ds:uri="77fc9259-9bdd-4436-bdca-cbe80b03712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3E3AA86A-7A99-4A28-8DAA-34B562A308DF}">
  <ds:schemaRefs>
    <ds:schemaRef ds:uri="http://schemas.microsoft.com/office/2006/metadata/properties"/>
    <ds:schemaRef ds:uri="http://schemas.microsoft.com/office/infopath/2007/PartnerControls"/>
    <ds:schemaRef ds:uri="4f9c820c-e7e2-444d-97ee-45f2b3485c1d"/>
    <ds:schemaRef ds:uri="15ffb055-6eb4-45a1-bc20-bf2ac0d420da"/>
    <ds:schemaRef ds:uri="c91a514c-9034-4fa3-897a-8352025b26ed"/>
    <ds:schemaRef ds:uri="184c05c4-c568-455d-94a4-7e009b164348"/>
    <ds:schemaRef ds:uri="d0b61010-d6f3-4072-b934-7bbb13e97771"/>
    <ds:schemaRef ds:uri="325474d2-eea4-47be-8447-84495b71e566"/>
    <ds:schemaRef ds:uri="725c79e5-42ce-4aa0-ac78-b6418001f0d2"/>
    <ds:schemaRef ds:uri="32a0a287-fa01-4c43-a44c-e3a1de4231e7"/>
    <ds:schemaRef ds:uri="77fc9259-9bdd-4436-bdca-cbe80b037127"/>
    <ds:schemaRef ds:uri="a92161ee-a867-43fa-afc4-ef021add4eae"/>
  </ds:schemaRefs>
</ds:datastoreItem>
</file>

<file path=customXml/itemProps4.xml><?xml version="1.0" encoding="utf-8"?>
<ds:datastoreItem xmlns:ds="http://schemas.openxmlformats.org/officeDocument/2006/customXml" ds:itemID="{412E7B4C-3549-439F-95FB-7E06C38BD5D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Charts</vt:lpstr>
      </vt:variant>
      <vt:variant>
        <vt:i4>1</vt:i4>
      </vt:variant>
    </vt:vector>
  </HeadingPairs>
  <TitlesOfParts>
    <vt:vector size="14" baseType="lpstr">
      <vt:lpstr>tproducts_sub_cat</vt:lpstr>
      <vt:lpstr>Crosstab Cons</vt:lpstr>
      <vt:lpstr>Tsites</vt:lpstr>
      <vt:lpstr>Flatfile2025</vt:lpstr>
      <vt:lpstr>Q1</vt:lpstr>
      <vt:lpstr>Q2</vt:lpstr>
      <vt:lpstr>Q3</vt:lpstr>
      <vt:lpstr>Q4</vt:lpstr>
      <vt:lpstr>Total</vt:lpstr>
      <vt:lpstr>Total Final for inventory</vt:lpstr>
      <vt:lpstr>Sum </vt:lpstr>
      <vt:lpstr>CNGP</vt:lpstr>
      <vt:lpstr>Look Up </vt:lpstr>
      <vt:lpstr>Chart1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Anthony Bertrand</dc:creator>
  <cp:keywords/>
  <dc:description/>
  <cp:lastModifiedBy>Andrew Leggott</cp:lastModifiedBy>
  <cp:revision/>
  <dcterms:created xsi:type="dcterms:W3CDTF">2023-08-16T01:20:18Z</dcterms:created>
  <dcterms:modified xsi:type="dcterms:W3CDTF">2026-05-18T00:18:35Z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0x0101007BA1164CF1528342A046E742A1DEEBFB</vt:lpwstr>
  </property>
  <property fmtid="{D5CDD505-2E9C-101B-9397-08002B2CF9AE}" pid="3" name="_dlc_DocIdItemGuid">
    <vt:lpwstr>fdcd43bd-495c-48ae-ac1a-919061809436</vt:lpwstr>
  </property>
  <property fmtid="{D5CDD505-2E9C-101B-9397-08002B2CF9AE}" pid="4" name="MediaServiceImageTags">
    <vt:lpwstr/>
  </property>
  <property fmtid="{D5CDD505-2E9C-101B-9397-08002B2CF9AE}" pid="5" name="OriginalSubject">
    <vt:lpwstr/>
  </property>
  <property fmtid="{D5CDD505-2E9C-101B-9397-08002B2CF9AE}" pid="6" name="Order">
    <vt:r8>88300</vt:r8>
  </property>
  <property fmtid="{D5CDD505-2E9C-101B-9397-08002B2CF9AE}" pid="7" name="MailPreviewData">
    <vt:lpwstr/>
  </property>
  <property fmtid="{D5CDD505-2E9C-101B-9397-08002B2CF9AE}" pid="8" name="ILFrom">
    <vt:lpwstr/>
  </property>
  <property fmtid="{D5CDD505-2E9C-101B-9397-08002B2CF9AE}" pid="9" name="xd_ProgID">
    <vt:lpwstr/>
  </property>
  <property fmtid="{D5CDD505-2E9C-101B-9397-08002B2CF9AE}" pid="10" name="ComplianceAssetId">
    <vt:lpwstr/>
  </property>
  <property fmtid="{D5CDD505-2E9C-101B-9397-08002B2CF9AE}" pid="11" name="TemplateUrl">
    <vt:lpwstr/>
  </property>
  <property fmtid="{D5CDD505-2E9C-101B-9397-08002B2CF9AE}" pid="12" name="CC">
    <vt:lpwstr/>
  </property>
  <property fmtid="{D5CDD505-2E9C-101B-9397-08002B2CF9AE}" pid="13" name="To">
    <vt:lpwstr/>
  </property>
  <property fmtid="{D5CDD505-2E9C-101B-9397-08002B2CF9AE}" pid="14" name="_ExtendedDescription">
    <vt:lpwstr/>
  </property>
  <property fmtid="{D5CDD505-2E9C-101B-9397-08002B2CF9AE}" pid="15" name="TriggerFlowInfo">
    <vt:lpwstr/>
  </property>
  <property fmtid="{D5CDD505-2E9C-101B-9397-08002B2CF9AE}" pid="16" name="xd_Signature">
    <vt:bool>false</vt:bool>
  </property>
  <property fmtid="{D5CDD505-2E9C-101B-9397-08002B2CF9AE}" pid="17" name="HarmonieUIHidden">
    <vt:lpwstr/>
  </property>
</Properties>
</file>