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trlProps/ctrlProp2.xml" ContentType="application/vnd.ms-excel.controlproperties+xml"/>
  <Override PartName="/xl/charts/chart3.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Maori Health\MHR\WAI 2575 Trend analysis project\05.Publication\MoH website\Publications on MoH website\Output 12 Respiratory Disease\"/>
    </mc:Choice>
  </mc:AlternateContent>
  <xr:revisionPtr revIDLastSave="0" documentId="13_ncr:1_{393EB7D6-788D-4D67-AAEB-73129832CCCD}" xr6:coauthVersionLast="41" xr6:coauthVersionMax="41" xr10:uidLastSave="{00000000-0000-0000-0000-000000000000}"/>
  <bookViews>
    <workbookView xWindow="-108" yWindow="-108" windowWidth="20376" windowHeight="12240" tabRatio="710" xr2:uid="{00000000-000D-0000-FFFF-FFFF00000000}"/>
  </bookViews>
  <sheets>
    <sheet name="Notes" sheetId="17" r:id="rId1"/>
    <sheet name="Māori vs Non-Māori Non-Pacific" sheetId="13" r:id="rId2"/>
    <sheet name="Māori vs NMNP by sex" sheetId="16" r:id="rId3"/>
    <sheet name="Māori_Non-Māori historic data" sheetId="11" state="hidden" r:id="rId4"/>
    <sheet name="ref" sheetId="4" state="hidden" r:id="rId5"/>
  </sheets>
  <externalReferences>
    <externalReference r:id="rId6"/>
  </externalReferences>
  <definedNames>
    <definedName name="_xlnm._FilterDatabase" localSheetId="3" hidden="1">'Māori_Non-Māori historic data'!$A$1:$K$265</definedName>
    <definedName name="abc">[1]DataAnnualUpdate!$L:$R</definedName>
    <definedName name="ethnicdata">'Māori_Non-Māori historic data'!$A:$K</definedName>
    <definedName name="joinhistrefresh">#REF!</definedName>
    <definedName name="_xlnm.Print_Area" localSheetId="2">'Māori vs NMNP by sex'!$A$1:$AC$54</definedName>
    <definedName name="_xlnm.Print_Area" localSheetId="1">'Māori vs Non-Māori Non-Pacific'!$A$1:$AC$52</definedName>
    <definedName name="RefCauseofDeath">ref!$A:$C</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661" i="11" l="1"/>
  <c r="A660" i="11"/>
  <c r="A659" i="11"/>
  <c r="A658" i="11"/>
  <c r="A657" i="11"/>
  <c r="A656" i="11"/>
  <c r="A655" i="11"/>
  <c r="A654" i="11"/>
  <c r="A653" i="11"/>
  <c r="A652" i="11"/>
  <c r="A651" i="11"/>
  <c r="A650" i="11"/>
  <c r="A649" i="11"/>
  <c r="A648" i="11"/>
  <c r="A647" i="11"/>
  <c r="A646" i="11"/>
  <c r="A645" i="11"/>
  <c r="A644" i="11"/>
  <c r="A643" i="11"/>
  <c r="A642" i="11"/>
  <c r="A641" i="11"/>
  <c r="A640" i="11"/>
  <c r="A639" i="11"/>
  <c r="A638" i="11"/>
  <c r="A637" i="11"/>
  <c r="A636" i="11"/>
  <c r="A635" i="11"/>
  <c r="A634" i="11"/>
  <c r="A633" i="11"/>
  <c r="A632" i="11"/>
  <c r="A631" i="11"/>
  <c r="A630" i="11"/>
  <c r="A629" i="11"/>
  <c r="A628" i="11"/>
  <c r="A627" i="11"/>
  <c r="A626" i="11"/>
  <c r="A625" i="11"/>
  <c r="A624" i="11"/>
  <c r="A623" i="11"/>
  <c r="A622" i="11"/>
  <c r="A621" i="11"/>
  <c r="A620" i="11"/>
  <c r="A619" i="11"/>
  <c r="A618" i="11"/>
  <c r="A617" i="11"/>
  <c r="A616" i="11"/>
  <c r="A615" i="11"/>
  <c r="A614" i="11"/>
  <c r="A613" i="11"/>
  <c r="A612" i="11"/>
  <c r="A611" i="11"/>
  <c r="A610" i="11"/>
  <c r="A609" i="11"/>
  <c r="A608" i="11"/>
  <c r="A607" i="11"/>
  <c r="A606" i="11"/>
  <c r="A605" i="11"/>
  <c r="A604" i="11"/>
  <c r="A603" i="11"/>
  <c r="A602" i="11"/>
  <c r="A601" i="11"/>
  <c r="A600" i="11"/>
  <c r="A599" i="11"/>
  <c r="A598" i="11"/>
  <c r="A597" i="11"/>
  <c r="A596" i="11"/>
  <c r="A595" i="11"/>
  <c r="A594" i="11"/>
  <c r="A593" i="11"/>
  <c r="A592" i="11"/>
  <c r="A591" i="11"/>
  <c r="A590" i="11"/>
  <c r="A589" i="11"/>
  <c r="A588" i="11"/>
  <c r="A587" i="11"/>
  <c r="A586" i="11"/>
  <c r="A585" i="11"/>
  <c r="A584" i="11"/>
  <c r="A583" i="11"/>
  <c r="A582" i="11"/>
  <c r="A581" i="11"/>
  <c r="A580" i="11"/>
  <c r="A579" i="11"/>
  <c r="A578" i="11"/>
  <c r="A577" i="11"/>
  <c r="A576" i="11"/>
  <c r="A575" i="11"/>
  <c r="A574" i="11"/>
  <c r="A573" i="11"/>
  <c r="A572" i="11"/>
  <c r="A571" i="11"/>
  <c r="A570" i="11"/>
  <c r="A569" i="11"/>
  <c r="A568" i="11"/>
  <c r="A567" i="11"/>
  <c r="A566" i="11"/>
  <c r="A565" i="11"/>
  <c r="A564" i="11"/>
  <c r="A563" i="11"/>
  <c r="A562" i="11"/>
  <c r="A561" i="11"/>
  <c r="A560" i="11"/>
  <c r="A559" i="11"/>
  <c r="A558" i="11"/>
  <c r="A557" i="11"/>
  <c r="A556" i="11"/>
  <c r="A555" i="11"/>
  <c r="A554" i="11"/>
  <c r="A553" i="11"/>
  <c r="A552" i="11"/>
  <c r="A551" i="11"/>
  <c r="A550" i="11"/>
  <c r="A549" i="11"/>
  <c r="A548" i="11"/>
  <c r="A547" i="11"/>
  <c r="A546" i="11"/>
  <c r="A545" i="11"/>
  <c r="A544" i="11"/>
  <c r="A543" i="11"/>
  <c r="A542" i="11"/>
  <c r="A541" i="11"/>
  <c r="A540" i="11"/>
  <c r="A539" i="11"/>
  <c r="A538" i="11"/>
  <c r="A537" i="11"/>
  <c r="A536" i="11"/>
  <c r="A535" i="11"/>
  <c r="A534" i="11"/>
  <c r="A533" i="11"/>
  <c r="A532" i="11"/>
  <c r="A531" i="11"/>
  <c r="A530" i="11"/>
  <c r="A529" i="11"/>
  <c r="A528" i="11"/>
  <c r="A527" i="11"/>
  <c r="A526" i="11"/>
  <c r="A525" i="11"/>
  <c r="A524" i="11"/>
  <c r="A523" i="11"/>
  <c r="A522" i="11"/>
  <c r="A521" i="11"/>
  <c r="A520" i="11"/>
  <c r="A519" i="11"/>
  <c r="A518" i="11"/>
  <c r="A517" i="11"/>
  <c r="A516" i="11"/>
  <c r="A515" i="11"/>
  <c r="A514" i="11"/>
  <c r="A513" i="11"/>
  <c r="A512" i="11"/>
  <c r="A511" i="11"/>
  <c r="A510" i="11"/>
  <c r="A509" i="11"/>
  <c r="A508" i="11"/>
  <c r="A507" i="11"/>
  <c r="A506" i="11"/>
  <c r="A505" i="11"/>
  <c r="A504" i="11"/>
  <c r="A503" i="11"/>
  <c r="A502" i="11"/>
  <c r="A501" i="11"/>
  <c r="A500" i="11"/>
  <c r="A499" i="11"/>
  <c r="A498" i="11"/>
  <c r="A497" i="11"/>
  <c r="A496" i="11"/>
  <c r="A495" i="11"/>
  <c r="A494" i="11"/>
  <c r="A493" i="11"/>
  <c r="A492" i="11"/>
  <c r="A491" i="11"/>
  <c r="A490" i="11"/>
  <c r="A489" i="11"/>
  <c r="A488" i="11"/>
  <c r="A487" i="11"/>
  <c r="A486" i="11"/>
  <c r="A485" i="11"/>
  <c r="A484" i="11"/>
  <c r="A483" i="11"/>
  <c r="A482" i="11"/>
  <c r="A481" i="11"/>
  <c r="A480" i="11"/>
  <c r="A479" i="11"/>
  <c r="A478" i="11"/>
  <c r="A477" i="11"/>
  <c r="A476" i="11"/>
  <c r="A475" i="11"/>
  <c r="A474" i="11"/>
  <c r="A473" i="11"/>
  <c r="A472" i="11"/>
  <c r="A471" i="11"/>
  <c r="A470" i="11"/>
  <c r="A469" i="11"/>
  <c r="A468" i="11"/>
  <c r="A467" i="11"/>
  <c r="A466" i="11"/>
  <c r="A465" i="11"/>
  <c r="A464" i="11"/>
  <c r="A463" i="11"/>
  <c r="A462" i="11"/>
  <c r="A461" i="11"/>
  <c r="A460" i="11"/>
  <c r="A459" i="11"/>
  <c r="A458" i="11"/>
  <c r="A457" i="11"/>
  <c r="A456" i="11"/>
  <c r="A455" i="11"/>
  <c r="A454" i="11"/>
  <c r="A453" i="11"/>
  <c r="A452" i="11"/>
  <c r="A451" i="11"/>
  <c r="A450" i="11"/>
  <c r="A449" i="11"/>
  <c r="A448" i="11"/>
  <c r="A447" i="11"/>
  <c r="A446" i="11"/>
  <c r="A445" i="11"/>
  <c r="A444" i="11"/>
  <c r="A443" i="11"/>
  <c r="A442" i="11"/>
  <c r="A441" i="11"/>
  <c r="A440" i="11"/>
  <c r="A439" i="11"/>
  <c r="A438" i="11"/>
  <c r="A437" i="11"/>
  <c r="A436" i="11"/>
  <c r="A435" i="11"/>
  <c r="A434" i="11"/>
  <c r="A433" i="11"/>
  <c r="A432" i="11"/>
  <c r="A431" i="11"/>
  <c r="A430" i="11"/>
  <c r="A429" i="11"/>
  <c r="A428" i="11"/>
  <c r="A427" i="11"/>
  <c r="A426" i="11"/>
  <c r="A425" i="11"/>
  <c r="A424" i="11"/>
  <c r="A423" i="11"/>
  <c r="A422" i="11"/>
  <c r="A421" i="11"/>
  <c r="A420" i="11"/>
  <c r="A419" i="11"/>
  <c r="A418" i="11"/>
  <c r="A417" i="11"/>
  <c r="A416" i="11"/>
  <c r="A415" i="11"/>
  <c r="A414" i="11"/>
  <c r="A413" i="11"/>
  <c r="A412" i="11"/>
  <c r="A411" i="11"/>
  <c r="A410" i="11"/>
  <c r="A409" i="11"/>
  <c r="A408" i="11"/>
  <c r="A407" i="11"/>
  <c r="A406" i="11"/>
  <c r="A405" i="11"/>
  <c r="A404" i="11"/>
  <c r="A403" i="11"/>
  <c r="A402" i="11"/>
  <c r="A401" i="11"/>
  <c r="A400" i="11"/>
  <c r="A399" i="11"/>
  <c r="A398" i="11"/>
  <c r="A397" i="11"/>
  <c r="A396" i="11"/>
  <c r="A395" i="11"/>
  <c r="A394" i="11"/>
  <c r="A393" i="11"/>
  <c r="A392" i="11"/>
  <c r="A391" i="11"/>
  <c r="A390" i="11"/>
  <c r="A389" i="11"/>
  <c r="A388" i="11"/>
  <c r="A387" i="11"/>
  <c r="A386" i="11"/>
  <c r="A385" i="11"/>
  <c r="A384" i="11"/>
  <c r="A383" i="11"/>
  <c r="A382" i="11"/>
  <c r="A381" i="11"/>
  <c r="A380" i="11"/>
  <c r="A379" i="11"/>
  <c r="A378" i="11"/>
  <c r="A377" i="11"/>
  <c r="A376" i="11"/>
  <c r="A375" i="11"/>
  <c r="A374" i="11"/>
  <c r="A373" i="11"/>
  <c r="A372" i="11"/>
  <c r="A371" i="11"/>
  <c r="A370" i="11"/>
  <c r="A369" i="11"/>
  <c r="A368" i="11"/>
  <c r="A367" i="11"/>
  <c r="A366" i="11"/>
  <c r="A365" i="11"/>
  <c r="A364" i="11"/>
  <c r="A363" i="11"/>
  <c r="A362" i="11"/>
  <c r="A361" i="11"/>
  <c r="A360" i="11"/>
  <c r="A359" i="11"/>
  <c r="A358" i="11"/>
  <c r="A357" i="11"/>
  <c r="A356" i="11"/>
  <c r="A355" i="11"/>
  <c r="A354" i="11"/>
  <c r="A353" i="11"/>
  <c r="A352" i="11"/>
  <c r="A351" i="11"/>
  <c r="A350" i="11"/>
  <c r="A349" i="11"/>
  <c r="A348" i="11"/>
  <c r="A347" i="11"/>
  <c r="A346" i="11"/>
  <c r="A345" i="11"/>
  <c r="A344" i="11"/>
  <c r="A343" i="11"/>
  <c r="A342" i="11"/>
  <c r="A341" i="11"/>
  <c r="A340" i="11"/>
  <c r="A339" i="11"/>
  <c r="A338" i="11"/>
  <c r="A337" i="11"/>
  <c r="A336" i="11"/>
  <c r="A335" i="11"/>
  <c r="A334" i="11"/>
  <c r="A333" i="11"/>
  <c r="A332" i="11"/>
  <c r="A331" i="11" l="1"/>
  <c r="A330" i="11"/>
  <c r="A329" i="11"/>
  <c r="A328" i="11"/>
  <c r="A327" i="11"/>
  <c r="A326" i="11"/>
  <c r="A325" i="11"/>
  <c r="A324" i="11"/>
  <c r="A323" i="11"/>
  <c r="A322" i="11"/>
  <c r="A321" i="11"/>
  <c r="A320" i="11"/>
  <c r="A319" i="11"/>
  <c r="A318" i="11"/>
  <c r="A317" i="11"/>
  <c r="A316" i="11"/>
  <c r="A315" i="11"/>
  <c r="A314" i="11"/>
  <c r="A313" i="11"/>
  <c r="A312" i="11"/>
  <c r="A311" i="11"/>
  <c r="A310" i="11"/>
  <c r="A309" i="11"/>
  <c r="A308" i="11"/>
  <c r="A307" i="11"/>
  <c r="A306" i="11"/>
  <c r="A305" i="11"/>
  <c r="A304" i="11"/>
  <c r="A303" i="11"/>
  <c r="A302" i="11"/>
  <c r="A301" i="11"/>
  <c r="A300" i="11"/>
  <c r="A299" i="11"/>
  <c r="A298" i="11"/>
  <c r="A297" i="11"/>
  <c r="A296" i="11"/>
  <c r="A295" i="11"/>
  <c r="A294" i="11"/>
  <c r="A293" i="11"/>
  <c r="A292" i="11"/>
  <c r="A291" i="11"/>
  <c r="A290" i="11"/>
  <c r="A289" i="11"/>
  <c r="A288" i="11"/>
  <c r="A287" i="11"/>
  <c r="A286" i="11"/>
  <c r="A285" i="11"/>
  <c r="A284" i="11"/>
  <c r="A283" i="11"/>
  <c r="A282" i="11"/>
  <c r="A281" i="11"/>
  <c r="A280" i="11"/>
  <c r="A279" i="11"/>
  <c r="A278" i="11"/>
  <c r="A277" i="11"/>
  <c r="A276" i="11"/>
  <c r="A275" i="11"/>
  <c r="A274" i="11"/>
  <c r="A273" i="11"/>
  <c r="A272" i="11"/>
  <c r="A271" i="11"/>
  <c r="A270" i="11"/>
  <c r="A269" i="11"/>
  <c r="A268" i="11"/>
  <c r="A267" i="11"/>
  <c r="A266" i="11"/>
  <c r="R39" i="16" l="1"/>
  <c r="C39" i="16"/>
  <c r="Q38" i="13"/>
  <c r="C38" i="13"/>
  <c r="A265" i="11" l="1"/>
  <c r="A264" i="11"/>
  <c r="A263" i="11"/>
  <c r="A262" i="11"/>
  <c r="A261" i="11"/>
  <c r="A260" i="11"/>
  <c r="A259" i="11"/>
  <c r="A258" i="11"/>
  <c r="A257" i="11"/>
  <c r="A256" i="11"/>
  <c r="A255" i="11"/>
  <c r="A254" i="11"/>
  <c r="A253" i="11"/>
  <c r="A252" i="11"/>
  <c r="A251" i="11"/>
  <c r="A250" i="11"/>
  <c r="A249" i="11"/>
  <c r="A248" i="11"/>
  <c r="A247" i="11"/>
  <c r="A246" i="11"/>
  <c r="A245" i="11"/>
  <c r="A244" i="11"/>
  <c r="A243" i="11"/>
  <c r="A242" i="11"/>
  <c r="A241" i="11"/>
  <c r="A240" i="11"/>
  <c r="A239" i="11"/>
  <c r="A238" i="11"/>
  <c r="A237" i="11"/>
  <c r="A236" i="11"/>
  <c r="A235" i="11"/>
  <c r="A234" i="11"/>
  <c r="A233" i="11"/>
  <c r="A232" i="11"/>
  <c r="A231" i="11"/>
  <c r="A230" i="11"/>
  <c r="A229" i="11"/>
  <c r="A228" i="11"/>
  <c r="A227" i="11"/>
  <c r="A226" i="11"/>
  <c r="A225" i="11"/>
  <c r="A224" i="11"/>
  <c r="A223" i="11"/>
  <c r="A222" i="11"/>
  <c r="A221" i="11"/>
  <c r="A220" i="11"/>
  <c r="A219" i="11"/>
  <c r="A218" i="11"/>
  <c r="A217" i="11"/>
  <c r="A216" i="11"/>
  <c r="A215" i="11"/>
  <c r="A214" i="11"/>
  <c r="A213" i="11"/>
  <c r="A212" i="11"/>
  <c r="A211" i="11"/>
  <c r="A210" i="11"/>
  <c r="A209" i="11"/>
  <c r="A208" i="11"/>
  <c r="A207" i="11"/>
  <c r="A206" i="11"/>
  <c r="A205" i="11"/>
  <c r="A204" i="11"/>
  <c r="A203" i="11"/>
  <c r="A202" i="11"/>
  <c r="A201" i="11"/>
  <c r="A200" i="11"/>
  <c r="A68" i="11" l="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35" i="11"/>
  <c r="A136" i="11"/>
  <c r="A137" i="11"/>
  <c r="A138" i="11"/>
  <c r="A139" i="11"/>
  <c r="A140" i="11"/>
  <c r="A141" i="11"/>
  <c r="A142" i="11"/>
  <c r="A143" i="11"/>
  <c r="A144" i="11"/>
  <c r="A145" i="11"/>
  <c r="A146" i="11"/>
  <c r="A147" i="11"/>
  <c r="A148" i="11"/>
  <c r="A149" i="11"/>
  <c r="A150" i="11"/>
  <c r="A151" i="11"/>
  <c r="A152" i="11"/>
  <c r="A153" i="11"/>
  <c r="A154" i="11"/>
  <c r="A155" i="11"/>
  <c r="A156" i="11"/>
  <c r="A157" i="11"/>
  <c r="A158" i="11"/>
  <c r="A159" i="11"/>
  <c r="A160" i="11"/>
  <c r="A161" i="11"/>
  <c r="A162" i="11"/>
  <c r="A163" i="11"/>
  <c r="A164" i="11"/>
  <c r="A165" i="11"/>
  <c r="A166" i="11"/>
  <c r="A167" i="11"/>
  <c r="A168" i="11"/>
  <c r="A169" i="11"/>
  <c r="A170" i="11"/>
  <c r="A171" i="11"/>
  <c r="A172" i="11"/>
  <c r="A173" i="11"/>
  <c r="A174" i="11"/>
  <c r="A175" i="11"/>
  <c r="A176" i="11"/>
  <c r="A177" i="11"/>
  <c r="A178" i="11"/>
  <c r="A179" i="11"/>
  <c r="A180" i="11"/>
  <c r="A181" i="11"/>
  <c r="A182" i="11"/>
  <c r="A183" i="11"/>
  <c r="A184" i="11"/>
  <c r="A185" i="11"/>
  <c r="A186" i="11"/>
  <c r="A187" i="11"/>
  <c r="A188" i="11"/>
  <c r="A189" i="11"/>
  <c r="A190" i="11"/>
  <c r="A191" i="11"/>
  <c r="A192" i="11"/>
  <c r="A193" i="11"/>
  <c r="A194" i="11"/>
  <c r="A195" i="11"/>
  <c r="A196" i="11"/>
  <c r="A197" i="11"/>
  <c r="A198" i="11"/>
  <c r="A199" i="11"/>
  <c r="A2" i="11"/>
  <c r="A3" i="11"/>
  <c r="A4" i="11"/>
  <c r="A5" i="11"/>
  <c r="A6"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BG10" i="13" l="1"/>
  <c r="BG16" i="13" l="1"/>
  <c r="BG13" i="13"/>
  <c r="BG14" i="13" s="1"/>
  <c r="C41" i="13" s="1"/>
  <c r="BG10" i="16"/>
  <c r="BG16" i="16" l="1"/>
  <c r="BG13" i="16"/>
  <c r="BG14" i="16" s="1"/>
  <c r="C42" i="16" s="1"/>
  <c r="BG17" i="13"/>
  <c r="Q65" i="13"/>
  <c r="C65" i="13"/>
  <c r="CA38" i="13"/>
  <c r="BV85" i="16"/>
  <c r="BV61" i="16"/>
  <c r="BV36" i="16"/>
  <c r="BV86" i="16"/>
  <c r="BV82" i="16"/>
  <c r="BV62" i="16"/>
  <c r="BV58" i="16"/>
  <c r="BV37" i="16"/>
  <c r="BV33" i="16"/>
  <c r="BV83" i="16"/>
  <c r="BV59" i="16"/>
  <c r="BV34" i="16"/>
  <c r="BV60" i="16"/>
  <c r="BV35" i="16"/>
  <c r="BV84" i="16"/>
  <c r="CA39" i="13"/>
  <c r="CA35" i="13"/>
  <c r="BG17" i="16" l="1"/>
  <c r="R67" i="16"/>
  <c r="C67" i="16"/>
  <c r="BZ54" i="13"/>
  <c r="CA36" i="13"/>
  <c r="BZ35" i="13"/>
  <c r="CA37" i="13"/>
  <c r="CA40" i="13"/>
  <c r="BZ36" i="13"/>
  <c r="CA52" i="13"/>
  <c r="BZ84" i="16"/>
  <c r="CA82" i="16"/>
  <c r="CA58" i="16"/>
  <c r="CA62" i="16"/>
  <c r="CA86" i="16"/>
  <c r="BZ52" i="13"/>
  <c r="BZ59" i="16"/>
  <c r="BZ82" i="16"/>
  <c r="BZ61" i="16"/>
  <c r="BZ83" i="16"/>
  <c r="CA85" i="16"/>
  <c r="CA60" i="16"/>
  <c r="BZ86" i="16"/>
  <c r="CA61" i="16"/>
  <c r="CA84" i="16"/>
  <c r="CA59" i="16"/>
  <c r="BZ62" i="16"/>
  <c r="BZ85" i="16"/>
  <c r="BZ60" i="16"/>
  <c r="CA54" i="13"/>
  <c r="CA83" i="16"/>
  <c r="BZ58" i="16"/>
  <c r="CA53" i="13"/>
  <c r="BZ53" i="13"/>
  <c r="BZ40" i="13"/>
  <c r="BZ37" i="13"/>
  <c r="BZ39" i="13"/>
  <c r="BZ38" i="13"/>
  <c r="BG29" i="16" l="1"/>
  <c r="BI83" i="16" l="1"/>
  <c r="BI85" i="16"/>
  <c r="BI87" i="16"/>
  <c r="BI89" i="16"/>
  <c r="BI91" i="16"/>
  <c r="BI93" i="16"/>
  <c r="BI95" i="16"/>
  <c r="BI97" i="16"/>
  <c r="BI99" i="16"/>
  <c r="BI101" i="16"/>
  <c r="BI103" i="16"/>
  <c r="BI105" i="16"/>
  <c r="BI59" i="16"/>
  <c r="BI61" i="16"/>
  <c r="BI63" i="16"/>
  <c r="BI65" i="16"/>
  <c r="BI67" i="16"/>
  <c r="BI69" i="16"/>
  <c r="BI71" i="16"/>
  <c r="BI73" i="16"/>
  <c r="BI75" i="16"/>
  <c r="BI77" i="16"/>
  <c r="BI79" i="16"/>
  <c r="BI81" i="16"/>
  <c r="BI34" i="16"/>
  <c r="BI36" i="16"/>
  <c r="BI38" i="16"/>
  <c r="BI40" i="16"/>
  <c r="BI42" i="16"/>
  <c r="BI44" i="16"/>
  <c r="BI46" i="16"/>
  <c r="BI48" i="16"/>
  <c r="BI50" i="16"/>
  <c r="BI52" i="16"/>
  <c r="BI54" i="16"/>
  <c r="BI56" i="16"/>
  <c r="BV90" i="16"/>
  <c r="BV94" i="16"/>
  <c r="BV98" i="16"/>
  <c r="BV102" i="16"/>
  <c r="BV87" i="16"/>
  <c r="BV67" i="16"/>
  <c r="BV71" i="16"/>
  <c r="BV75" i="16"/>
  <c r="BV79" i="16"/>
  <c r="BV39" i="16"/>
  <c r="BV43" i="16"/>
  <c r="BV47" i="16"/>
  <c r="BV51" i="16"/>
  <c r="BV55" i="16"/>
  <c r="W47" i="16"/>
  <c r="X48" i="16"/>
  <c r="V50" i="16"/>
  <c r="W51" i="16"/>
  <c r="X52" i="16"/>
  <c r="V54" i="16"/>
  <c r="W55" i="16"/>
  <c r="X56" i="16"/>
  <c r="U48" i="16"/>
  <c r="U50" i="16"/>
  <c r="U52" i="16"/>
  <c r="U54" i="16"/>
  <c r="U56" i="16"/>
  <c r="S48" i="16"/>
  <c r="S52" i="16"/>
  <c r="S56" i="16"/>
  <c r="N48" i="16"/>
  <c r="N50" i="16"/>
  <c r="N52" i="16"/>
  <c r="BJ83" i="16"/>
  <c r="BJ85" i="16"/>
  <c r="BJ87" i="16"/>
  <c r="BJ89" i="16"/>
  <c r="BJ91" i="16"/>
  <c r="BJ93" i="16"/>
  <c r="BJ95" i="16"/>
  <c r="BJ97" i="16"/>
  <c r="BJ99" i="16"/>
  <c r="BJ101" i="16"/>
  <c r="BJ103" i="16"/>
  <c r="BJ105" i="16"/>
  <c r="BJ59" i="16"/>
  <c r="BJ61" i="16"/>
  <c r="BJ63" i="16"/>
  <c r="BJ65" i="16"/>
  <c r="BJ67" i="16"/>
  <c r="BJ69" i="16"/>
  <c r="BJ71" i="16"/>
  <c r="BJ73" i="16"/>
  <c r="BJ75" i="16"/>
  <c r="BJ77" i="16"/>
  <c r="BJ79" i="16"/>
  <c r="BJ81" i="16"/>
  <c r="BJ34" i="16"/>
  <c r="BJ36" i="16"/>
  <c r="BJ38" i="16"/>
  <c r="BJ40" i="16"/>
  <c r="BJ42" i="16"/>
  <c r="BJ44" i="16"/>
  <c r="BJ46" i="16"/>
  <c r="BJ48" i="16"/>
  <c r="BJ50" i="16"/>
  <c r="BJ52" i="16"/>
  <c r="BJ54" i="16"/>
  <c r="BJ56" i="16"/>
  <c r="BV91" i="16"/>
  <c r="BV95" i="16"/>
  <c r="BV99" i="16"/>
  <c r="BV103" i="16"/>
  <c r="BV64" i="16"/>
  <c r="BV68" i="16"/>
  <c r="BV72" i="16"/>
  <c r="BV76" i="16"/>
  <c r="BV80" i="16"/>
  <c r="BV40" i="16"/>
  <c r="BV44" i="16"/>
  <c r="BV48" i="16"/>
  <c r="BV52" i="16"/>
  <c r="BV56" i="16"/>
  <c r="X47" i="16"/>
  <c r="V49" i="16"/>
  <c r="W50" i="16"/>
  <c r="X51" i="16"/>
  <c r="V53" i="16"/>
  <c r="W54" i="16"/>
  <c r="X55" i="16"/>
  <c r="V57" i="16"/>
  <c r="T47" i="16"/>
  <c r="T49" i="16"/>
  <c r="T51" i="16"/>
  <c r="T53" i="16"/>
  <c r="T55" i="16"/>
  <c r="T57" i="16"/>
  <c r="S49" i="16"/>
  <c r="S53" i="16"/>
  <c r="S57" i="16"/>
  <c r="O48" i="16"/>
  <c r="O50" i="16"/>
  <c r="BI84" i="16"/>
  <c r="BI86" i="16"/>
  <c r="BI88" i="16"/>
  <c r="BI90" i="16"/>
  <c r="BI92" i="16"/>
  <c r="BI94" i="16"/>
  <c r="BI96" i="16"/>
  <c r="BI98" i="16"/>
  <c r="BI100" i="16"/>
  <c r="BI102" i="16"/>
  <c r="BI104" i="16"/>
  <c r="BJ82" i="16"/>
  <c r="BI60" i="16"/>
  <c r="BI62" i="16"/>
  <c r="BI64" i="16"/>
  <c r="BI66" i="16"/>
  <c r="BI68" i="16"/>
  <c r="BI70" i="16"/>
  <c r="BI72" i="16"/>
  <c r="BI74" i="16"/>
  <c r="BI76" i="16"/>
  <c r="BI78" i="16"/>
  <c r="BI80" i="16"/>
  <c r="BJ58" i="16"/>
  <c r="BI35" i="16"/>
  <c r="BI37" i="16"/>
  <c r="BI39" i="16"/>
  <c r="BI41" i="16"/>
  <c r="BI43" i="16"/>
  <c r="BI45" i="16"/>
  <c r="BI47" i="16"/>
  <c r="BI49" i="16"/>
  <c r="BI51" i="16"/>
  <c r="BI53" i="16"/>
  <c r="BI55" i="16"/>
  <c r="BJ33" i="16"/>
  <c r="BV88" i="16"/>
  <c r="BV92" i="16"/>
  <c r="BV96" i="16"/>
  <c r="BV100" i="16"/>
  <c r="BV104" i="16"/>
  <c r="BV65" i="16"/>
  <c r="BV69" i="16"/>
  <c r="BV73" i="16"/>
  <c r="BV77" i="16"/>
  <c r="BV81" i="16"/>
  <c r="BV41" i="16"/>
  <c r="BV45" i="16"/>
  <c r="BV49" i="16"/>
  <c r="BV53" i="16"/>
  <c r="BV38" i="16"/>
  <c r="CA91" i="16"/>
  <c r="V48" i="16"/>
  <c r="W49" i="16"/>
  <c r="X50" i="16"/>
  <c r="V52" i="16"/>
  <c r="W53" i="16"/>
  <c r="X54" i="16"/>
  <c r="CA99" i="16" s="1"/>
  <c r="V56" i="16"/>
  <c r="W57" i="16"/>
  <c r="CA103" i="16"/>
  <c r="U47" i="16"/>
  <c r="U49" i="16"/>
  <c r="U51" i="16"/>
  <c r="U53" i="16"/>
  <c r="U55" i="16"/>
  <c r="U57" i="16"/>
  <c r="S50" i="16"/>
  <c r="S54" i="16"/>
  <c r="N47" i="16"/>
  <c r="N49" i="16"/>
  <c r="BJ84" i="16"/>
  <c r="BJ92" i="16"/>
  <c r="BJ100" i="16"/>
  <c r="BJ60" i="16"/>
  <c r="BJ68" i="16"/>
  <c r="BJ76" i="16"/>
  <c r="BJ35" i="16"/>
  <c r="BJ43" i="16"/>
  <c r="BJ51" i="16"/>
  <c r="BV89" i="16"/>
  <c r="BV105" i="16"/>
  <c r="BV78" i="16"/>
  <c r="BV50" i="16"/>
  <c r="CA90" i="16"/>
  <c r="V51" i="16"/>
  <c r="W56" i="16"/>
  <c r="T50" i="16"/>
  <c r="S51" i="16"/>
  <c r="O51" i="16"/>
  <c r="N54" i="16"/>
  <c r="N56" i="16"/>
  <c r="M47" i="16"/>
  <c r="M51" i="16"/>
  <c r="M55" i="16"/>
  <c r="K48" i="16"/>
  <c r="K50" i="16"/>
  <c r="K52" i="16"/>
  <c r="K54" i="16"/>
  <c r="K56" i="16"/>
  <c r="J50" i="16"/>
  <c r="J54" i="16"/>
  <c r="I48" i="16"/>
  <c r="I52" i="16"/>
  <c r="I56" i="16"/>
  <c r="H49" i="16"/>
  <c r="H53" i="16"/>
  <c r="H57" i="16"/>
  <c r="G49" i="16"/>
  <c r="G53" i="16"/>
  <c r="G57" i="16"/>
  <c r="F47" i="16"/>
  <c r="F51" i="16"/>
  <c r="F55" i="16"/>
  <c r="E48" i="16"/>
  <c r="E52" i="16"/>
  <c r="E56" i="16"/>
  <c r="D48" i="16"/>
  <c r="D52" i="16"/>
  <c r="D56" i="16"/>
  <c r="BJ90" i="16"/>
  <c r="BJ98" i="16"/>
  <c r="BI82" i="16"/>
  <c r="BJ66" i="16"/>
  <c r="BJ74" i="16"/>
  <c r="BI58" i="16"/>
  <c r="BJ41" i="16"/>
  <c r="BJ49" i="16"/>
  <c r="BI33" i="16"/>
  <c r="BV101" i="16"/>
  <c r="BV74" i="16"/>
  <c r="BV46" i="16"/>
  <c r="X49" i="16"/>
  <c r="V55" i="16"/>
  <c r="T48" i="16"/>
  <c r="T56" i="16"/>
  <c r="S47" i="16"/>
  <c r="N51" i="16"/>
  <c r="O53" i="16"/>
  <c r="O55" i="16"/>
  <c r="O57" i="16"/>
  <c r="BQ104" i="16"/>
  <c r="M50" i="16"/>
  <c r="M54" i="16"/>
  <c r="L47" i="16"/>
  <c r="L49" i="16"/>
  <c r="L51" i="16"/>
  <c r="L53" i="16"/>
  <c r="L55" i="16"/>
  <c r="L57" i="16"/>
  <c r="J49" i="16"/>
  <c r="J53" i="16"/>
  <c r="J57" i="16"/>
  <c r="I47" i="16"/>
  <c r="I51" i="16"/>
  <c r="I55" i="16"/>
  <c r="H48" i="16"/>
  <c r="H52" i="16"/>
  <c r="H56" i="16"/>
  <c r="G48" i="16"/>
  <c r="G52" i="16"/>
  <c r="G56" i="16"/>
  <c r="F50" i="16"/>
  <c r="F54" i="16"/>
  <c r="E47" i="16"/>
  <c r="E51" i="16"/>
  <c r="E55" i="16"/>
  <c r="D47" i="16"/>
  <c r="D51" i="16"/>
  <c r="D55" i="16"/>
  <c r="BJ86" i="16"/>
  <c r="BJ94" i="16"/>
  <c r="BJ102" i="16"/>
  <c r="BJ62" i="16"/>
  <c r="BJ70" i="16"/>
  <c r="BJ78" i="16"/>
  <c r="BJ37" i="16"/>
  <c r="BJ45" i="16"/>
  <c r="BJ53" i="16"/>
  <c r="BV93" i="16"/>
  <c r="BV66" i="16"/>
  <c r="BV63" i="16"/>
  <c r="BV54" i="16"/>
  <c r="V47" i="16"/>
  <c r="W52" i="16"/>
  <c r="X57" i="16"/>
  <c r="T52" i="16"/>
  <c r="S55" i="16"/>
  <c r="O47" i="16"/>
  <c r="O52" i="16"/>
  <c r="O54" i="16"/>
  <c r="O56" i="16"/>
  <c r="BQ103" i="16"/>
  <c r="BQ89" i="16"/>
  <c r="M48" i="16"/>
  <c r="M52" i="16"/>
  <c r="M56" i="16"/>
  <c r="L48" i="16"/>
  <c r="L50" i="16"/>
  <c r="L52" i="16"/>
  <c r="L54" i="16"/>
  <c r="L56" i="16"/>
  <c r="J47" i="16"/>
  <c r="J51" i="16"/>
  <c r="J55" i="16"/>
  <c r="I49" i="16"/>
  <c r="I53" i="16"/>
  <c r="I57" i="16"/>
  <c r="H50" i="16"/>
  <c r="H54" i="16"/>
  <c r="G50" i="16"/>
  <c r="G54" i="16"/>
  <c r="F48" i="16"/>
  <c r="F52" i="16"/>
  <c r="F56" i="16"/>
  <c r="E49" i="16"/>
  <c r="E53" i="16"/>
  <c r="E57" i="16"/>
  <c r="D49" i="16"/>
  <c r="D53" i="16"/>
  <c r="D57" i="16"/>
  <c r="BJ88" i="16"/>
  <c r="BJ96" i="16"/>
  <c r="BJ104" i="16"/>
  <c r="BJ64" i="16"/>
  <c r="BJ72" i="16"/>
  <c r="BJ80" i="16"/>
  <c r="BJ39" i="16"/>
  <c r="BJ47" i="16"/>
  <c r="BJ55" i="16"/>
  <c r="BV97" i="16"/>
  <c r="BV70" i="16"/>
  <c r="BV42" i="16"/>
  <c r="BZ88" i="16"/>
  <c r="W48" i="16"/>
  <c r="X53" i="16"/>
  <c r="T54" i="16"/>
  <c r="BZ64" i="16"/>
  <c r="BZ80" i="16"/>
  <c r="O49" i="16"/>
  <c r="N53" i="16"/>
  <c r="N55" i="16"/>
  <c r="N57" i="16"/>
  <c r="M49" i="16"/>
  <c r="M53" i="16"/>
  <c r="M57" i="16"/>
  <c r="K47" i="16"/>
  <c r="BP68" i="16" s="1"/>
  <c r="K49" i="16"/>
  <c r="K51" i="16"/>
  <c r="K53" i="16"/>
  <c r="K55" i="16"/>
  <c r="K57" i="16"/>
  <c r="J48" i="16"/>
  <c r="J52" i="16"/>
  <c r="J56" i="16"/>
  <c r="I50" i="16"/>
  <c r="I54" i="16"/>
  <c r="H47" i="16"/>
  <c r="H51" i="16"/>
  <c r="H55" i="16"/>
  <c r="G47" i="16"/>
  <c r="G51" i="16"/>
  <c r="G55" i="16"/>
  <c r="BN104" i="16"/>
  <c r="F49" i="16"/>
  <c r="F53" i="16"/>
  <c r="F57" i="16"/>
  <c r="E50" i="16"/>
  <c r="E54" i="16"/>
  <c r="D50" i="16"/>
  <c r="D54" i="16"/>
  <c r="BN79" i="16"/>
  <c r="BP60" i="16"/>
  <c r="BQ60" i="16"/>
  <c r="BM60" i="16"/>
  <c r="BN60" i="16"/>
  <c r="BM61" i="16"/>
  <c r="BN61" i="16"/>
  <c r="BP83" i="16"/>
  <c r="BQ83" i="16"/>
  <c r="BP84" i="16"/>
  <c r="BQ84" i="16"/>
  <c r="BM82" i="16"/>
  <c r="BN82" i="16"/>
  <c r="BM58" i="16"/>
  <c r="BN58" i="16"/>
  <c r="BM62" i="16"/>
  <c r="BN62" i="16"/>
  <c r="BM59" i="16"/>
  <c r="BN59" i="16"/>
  <c r="BM85" i="16"/>
  <c r="BN85" i="16"/>
  <c r="BP62" i="16"/>
  <c r="BQ62" i="16"/>
  <c r="BP82" i="16"/>
  <c r="BQ82" i="16"/>
  <c r="BM83" i="16"/>
  <c r="BN83" i="16"/>
  <c r="BP59" i="16"/>
  <c r="BQ59" i="16"/>
  <c r="BP58" i="16"/>
  <c r="BQ58" i="16"/>
  <c r="BM84" i="16"/>
  <c r="BN84" i="16"/>
  <c r="BP86" i="16"/>
  <c r="BQ86" i="16"/>
  <c r="BP85" i="16"/>
  <c r="BQ85" i="16"/>
  <c r="BM86" i="16"/>
  <c r="BN86" i="16"/>
  <c r="BP61" i="16"/>
  <c r="BQ61" i="16"/>
  <c r="BQ92" i="16" l="1"/>
  <c r="BZ96" i="16"/>
  <c r="BP93" i="16"/>
  <c r="BP71" i="16"/>
  <c r="CA70" i="16"/>
  <c r="CA102" i="16"/>
  <c r="BZ92" i="16"/>
  <c r="BN75" i="16"/>
  <c r="BN71" i="16"/>
  <c r="BP78" i="16"/>
  <c r="BQ102" i="16"/>
  <c r="BP94" i="16"/>
  <c r="BP99" i="16"/>
  <c r="BN92" i="16"/>
  <c r="BZ68" i="16"/>
  <c r="CA98" i="16"/>
  <c r="CA78" i="16"/>
  <c r="BZ70" i="16"/>
  <c r="BQ91" i="16"/>
  <c r="BP66" i="16"/>
  <c r="BM94" i="16"/>
  <c r="BP105" i="16"/>
  <c r="BP87" i="16"/>
  <c r="BM67" i="16"/>
  <c r="BM100" i="16"/>
  <c r="BQ69" i="16"/>
  <c r="BQ87" i="16"/>
  <c r="BP98" i="16"/>
  <c r="BN77" i="16"/>
  <c r="BN94" i="16"/>
  <c r="BQ72" i="16"/>
  <c r="BQ79" i="16"/>
  <c r="BM76" i="16"/>
  <c r="BM93" i="16"/>
  <c r="BP63" i="16"/>
  <c r="BP95" i="16"/>
  <c r="BM81" i="16"/>
  <c r="BM65" i="16"/>
  <c r="BM98" i="16"/>
  <c r="BN105" i="16"/>
  <c r="BN89" i="16"/>
  <c r="BP67" i="16"/>
  <c r="BQ100" i="16"/>
  <c r="BQ96" i="16"/>
  <c r="CA77" i="16"/>
  <c r="BZ104" i="16"/>
  <c r="CA94" i="16"/>
  <c r="CA66" i="16"/>
  <c r="BP91" i="16"/>
  <c r="BZ76" i="16"/>
  <c r="BN96" i="16"/>
  <c r="CA95" i="16"/>
  <c r="BN66" i="16"/>
  <c r="BQ63" i="16"/>
  <c r="BP74" i="16"/>
  <c r="BQ64" i="16"/>
  <c r="BN68" i="16"/>
  <c r="BP103" i="16"/>
  <c r="BN73" i="16"/>
  <c r="BP101" i="16"/>
  <c r="BP96" i="16"/>
  <c r="BP88" i="16"/>
  <c r="BP81" i="16"/>
  <c r="BP65" i="16"/>
  <c r="BP73" i="16"/>
  <c r="BM96" i="16"/>
  <c r="BP77" i="16"/>
  <c r="BM99" i="16"/>
  <c r="BQ97" i="16"/>
  <c r="BM72" i="16"/>
  <c r="BM101" i="16"/>
  <c r="BM105" i="16"/>
  <c r="BM89" i="16"/>
  <c r="BQ98" i="16"/>
  <c r="BM77" i="16"/>
  <c r="BP75" i="16"/>
  <c r="BP90" i="16"/>
  <c r="BP100" i="16"/>
  <c r="BN90" i="16"/>
  <c r="CA63" i="16"/>
  <c r="BP70" i="16"/>
  <c r="BQ70" i="16"/>
  <c r="BP97" i="16"/>
  <c r="BQ78" i="16"/>
  <c r="BQ75" i="16"/>
  <c r="BN101" i="16"/>
  <c r="BQ77" i="16"/>
  <c r="BN78" i="16"/>
  <c r="BN95" i="16"/>
  <c r="BP80" i="16"/>
  <c r="BP64" i="16"/>
  <c r="BN80" i="16"/>
  <c r="BN64" i="16"/>
  <c r="BN97" i="16"/>
  <c r="BQ68" i="16"/>
  <c r="BZ72" i="16"/>
  <c r="CA74" i="16"/>
  <c r="BQ67" i="16"/>
  <c r="BM68" i="16"/>
  <c r="BM73" i="16"/>
  <c r="BM90" i="16"/>
  <c r="BM66" i="16"/>
  <c r="BP76" i="16"/>
  <c r="BQ81" i="16"/>
  <c r="BQ65" i="16"/>
  <c r="BQ101" i="16"/>
  <c r="BP79" i="16"/>
  <c r="BP89" i="16"/>
  <c r="BM63" i="16"/>
  <c r="BQ94" i="16"/>
  <c r="BP72" i="16"/>
  <c r="BN98" i="16"/>
  <c r="BM64" i="16"/>
  <c r="BM97" i="16"/>
  <c r="BQ76" i="16"/>
  <c r="BM69" i="16"/>
  <c r="BN102" i="16"/>
  <c r="BP104" i="16"/>
  <c r="BP92" i="16"/>
  <c r="BM70" i="16"/>
  <c r="BM103" i="16"/>
  <c r="BQ74" i="16"/>
  <c r="BN72" i="16"/>
  <c r="BN69" i="16"/>
  <c r="BN88" i="16"/>
  <c r="BM79" i="16"/>
  <c r="BN63" i="16"/>
  <c r="BN99" i="16"/>
  <c r="BM78" i="16"/>
  <c r="BM95" i="16"/>
  <c r="BQ80" i="16"/>
  <c r="BQ90" i="16"/>
  <c r="BN74" i="16"/>
  <c r="BM104" i="16"/>
  <c r="BK33" i="16"/>
  <c r="BM74" i="16"/>
  <c r="BM87" i="16"/>
  <c r="BQ71" i="16"/>
  <c r="BK34" i="16"/>
  <c r="BN76" i="16"/>
  <c r="BM80" i="16"/>
  <c r="BQ66" i="16"/>
  <c r="BQ88" i="16"/>
  <c r="BN81" i="16"/>
  <c r="BM102" i="16"/>
  <c r="BZ101" i="16"/>
  <c r="BQ93" i="16"/>
  <c r="BM71" i="16"/>
  <c r="BM88" i="16"/>
  <c r="BN91" i="16"/>
  <c r="BM91" i="16"/>
  <c r="BQ99" i="16"/>
  <c r="BQ73" i="16"/>
  <c r="BM92" i="16"/>
  <c r="BZ74" i="16"/>
  <c r="BN93" i="16"/>
  <c r="BQ105" i="16"/>
  <c r="BM75" i="16"/>
  <c r="BZ100" i="16"/>
  <c r="BZ66" i="16"/>
  <c r="BQ95" i="16"/>
  <c r="BN65" i="16"/>
  <c r="BP102" i="16"/>
  <c r="BP69" i="16"/>
  <c r="BZ71" i="16"/>
  <c r="CA87" i="16"/>
  <c r="CA100" i="16"/>
  <c r="BZ90" i="16"/>
  <c r="BZ69" i="16"/>
  <c r="CA69" i="16"/>
  <c r="CA105" i="16"/>
  <c r="BZ95" i="16"/>
  <c r="CA89" i="16"/>
  <c r="BN100" i="16"/>
  <c r="BN87" i="16"/>
  <c r="BN70" i="16"/>
  <c r="BN103" i="16"/>
  <c r="BN67" i="16"/>
  <c r="BZ87" i="16"/>
  <c r="BZ67" i="16"/>
  <c r="CA76" i="16"/>
  <c r="CA68" i="16"/>
  <c r="BZ105" i="16"/>
  <c r="BZ89" i="16"/>
  <c r="CA104" i="16"/>
  <c r="BZ94" i="16"/>
  <c r="CA88" i="16"/>
  <c r="BZ81" i="16"/>
  <c r="BZ65" i="16"/>
  <c r="CA75" i="16"/>
  <c r="CA67" i="16"/>
  <c r="BZ99" i="16"/>
  <c r="CA93" i="16"/>
  <c r="BZ79" i="16"/>
  <c r="BZ93" i="16"/>
  <c r="BX34" i="16"/>
  <c r="BX33" i="16"/>
  <c r="BZ78" i="16"/>
  <c r="BZ98" i="16"/>
  <c r="CA92" i="16"/>
  <c r="BZ77" i="16"/>
  <c r="CA81" i="16"/>
  <c r="CA73" i="16"/>
  <c r="CA65" i="16"/>
  <c r="BZ103" i="16"/>
  <c r="CA97" i="16"/>
  <c r="BZ75" i="16"/>
  <c r="CA80" i="16"/>
  <c r="CA72" i="16"/>
  <c r="CA64" i="16"/>
  <c r="BZ97" i="16"/>
  <c r="BZ102" i="16"/>
  <c r="CA96" i="16"/>
  <c r="BZ73" i="16"/>
  <c r="CA79" i="16"/>
  <c r="CA71" i="16"/>
  <c r="BZ63" i="16"/>
  <c r="CA101" i="16"/>
  <c r="BZ91" i="16"/>
  <c r="BG29" i="13"/>
  <c r="BV82" i="13" l="1"/>
  <c r="BV86" i="13"/>
  <c r="BV90" i="13"/>
  <c r="BV94" i="13"/>
  <c r="BV98" i="13"/>
  <c r="BV102" i="13"/>
  <c r="BV57" i="13"/>
  <c r="BV61" i="13"/>
  <c r="BV65" i="13"/>
  <c r="BV69" i="13"/>
  <c r="BV73" i="13"/>
  <c r="BV77" i="13"/>
  <c r="BV54" i="13"/>
  <c r="BV39" i="13"/>
  <c r="BV43" i="13"/>
  <c r="BV47" i="13"/>
  <c r="BV51" i="13"/>
  <c r="R46" i="13"/>
  <c r="S47" i="13"/>
  <c r="T48" i="13"/>
  <c r="R50" i="13"/>
  <c r="S51" i="13"/>
  <c r="T52" i="13"/>
  <c r="R54" i="13"/>
  <c r="S55" i="13"/>
  <c r="R45" i="13"/>
  <c r="I47" i="13"/>
  <c r="I49" i="13"/>
  <c r="I51" i="13"/>
  <c r="I53" i="13"/>
  <c r="I55" i="13"/>
  <c r="F46" i="13"/>
  <c r="F48" i="13"/>
  <c r="F50" i="13"/>
  <c r="F52" i="13"/>
  <c r="F54" i="13"/>
  <c r="E45" i="13"/>
  <c r="F45" i="13"/>
  <c r="BV83" i="13"/>
  <c r="BV87" i="13"/>
  <c r="BV91" i="13"/>
  <c r="BV95" i="13"/>
  <c r="BV99" i="13"/>
  <c r="BV103" i="13"/>
  <c r="BV58" i="13"/>
  <c r="BV62" i="13"/>
  <c r="BV66" i="13"/>
  <c r="BV70" i="13"/>
  <c r="BV74" i="13"/>
  <c r="BV78" i="13"/>
  <c r="BV36" i="13"/>
  <c r="BV40" i="13"/>
  <c r="BV44" i="13"/>
  <c r="BV48" i="13"/>
  <c r="BV52" i="13"/>
  <c r="S46" i="13"/>
  <c r="T47" i="13"/>
  <c r="R49" i="13"/>
  <c r="S50" i="13"/>
  <c r="T51" i="13"/>
  <c r="R53" i="13"/>
  <c r="S54" i="13"/>
  <c r="T55" i="13"/>
  <c r="H46" i="13"/>
  <c r="H48" i="13"/>
  <c r="H50" i="13"/>
  <c r="H52" i="13"/>
  <c r="H54" i="13"/>
  <c r="I45" i="13"/>
  <c r="E47" i="13"/>
  <c r="E49" i="13"/>
  <c r="E51" i="13"/>
  <c r="E53" i="13"/>
  <c r="E55" i="13"/>
  <c r="D45" i="13"/>
  <c r="BV85" i="13"/>
  <c r="BV89" i="13"/>
  <c r="BV93" i="13"/>
  <c r="BV97" i="13"/>
  <c r="BV101" i="13"/>
  <c r="BV81" i="13"/>
  <c r="BV60" i="13"/>
  <c r="BV64" i="13"/>
  <c r="BV68" i="13"/>
  <c r="BV72" i="13"/>
  <c r="BV76" i="13"/>
  <c r="BV56" i="13"/>
  <c r="BV38" i="13"/>
  <c r="BV42" i="13"/>
  <c r="BV46" i="13"/>
  <c r="BV50" i="13"/>
  <c r="BV35" i="13"/>
  <c r="R47" i="13"/>
  <c r="S48" i="13"/>
  <c r="T49" i="13"/>
  <c r="R51" i="13"/>
  <c r="BZ47" i="13" s="1"/>
  <c r="S52" i="13"/>
  <c r="T53" i="13"/>
  <c r="R55" i="13"/>
  <c r="S45" i="13"/>
  <c r="H47" i="13"/>
  <c r="H49" i="13"/>
  <c r="H51" i="13"/>
  <c r="H53" i="13"/>
  <c r="H55" i="13"/>
  <c r="E46" i="13"/>
  <c r="E48" i="13"/>
  <c r="E50" i="13"/>
  <c r="E52" i="13"/>
  <c r="E54" i="13"/>
  <c r="BV84" i="13"/>
  <c r="BV88" i="13"/>
  <c r="BV92" i="13"/>
  <c r="BV96" i="13"/>
  <c r="BV100" i="13"/>
  <c r="BV104" i="13"/>
  <c r="BV59" i="13"/>
  <c r="BV63" i="13"/>
  <c r="BV67" i="13"/>
  <c r="BV71" i="13"/>
  <c r="BV75" i="13"/>
  <c r="BV79" i="13"/>
  <c r="BV37" i="13"/>
  <c r="BV41" i="13"/>
  <c r="BV45" i="13"/>
  <c r="BV49" i="13"/>
  <c r="BV53" i="13"/>
  <c r="T46" i="13"/>
  <c r="CA42" i="13" s="1"/>
  <c r="R48" i="13"/>
  <c r="S49" i="13"/>
  <c r="T50" i="13"/>
  <c r="R52" i="13"/>
  <c r="S53" i="13"/>
  <c r="T54" i="13"/>
  <c r="T45" i="13"/>
  <c r="I46" i="13"/>
  <c r="I48" i="13"/>
  <c r="I50" i="13"/>
  <c r="I52" i="13"/>
  <c r="I54" i="13"/>
  <c r="H45" i="13"/>
  <c r="F47" i="13"/>
  <c r="F49" i="13"/>
  <c r="F51" i="13"/>
  <c r="F53" i="13"/>
  <c r="F55" i="13"/>
  <c r="BI83" i="13"/>
  <c r="BI85" i="13"/>
  <c r="BI87" i="13"/>
  <c r="BI89" i="13"/>
  <c r="BI91" i="13"/>
  <c r="BI93" i="13"/>
  <c r="BI95" i="13"/>
  <c r="BI97" i="13"/>
  <c r="BI99" i="13"/>
  <c r="BI101" i="13"/>
  <c r="BI103" i="13"/>
  <c r="BJ81" i="13"/>
  <c r="BI58" i="13"/>
  <c r="BI60" i="13"/>
  <c r="BI62" i="13"/>
  <c r="BI64" i="13"/>
  <c r="BI66" i="13"/>
  <c r="BI68" i="13"/>
  <c r="BI70" i="13"/>
  <c r="BI72" i="13"/>
  <c r="BI74" i="13"/>
  <c r="BI76" i="13"/>
  <c r="BI78" i="13"/>
  <c r="BJ56" i="13"/>
  <c r="BI37" i="13"/>
  <c r="BI39" i="13"/>
  <c r="BI41" i="13"/>
  <c r="BI43" i="13"/>
  <c r="BI45" i="13"/>
  <c r="BI47" i="13"/>
  <c r="BI49" i="13"/>
  <c r="BI51" i="13"/>
  <c r="BI53" i="13"/>
  <c r="BJ35" i="13"/>
  <c r="BI84" i="13"/>
  <c r="BI86" i="13"/>
  <c r="BI92" i="13"/>
  <c r="BI96" i="13"/>
  <c r="BI100" i="13"/>
  <c r="BI104" i="13"/>
  <c r="BI59" i="13"/>
  <c r="BI61" i="13"/>
  <c r="BI65" i="13"/>
  <c r="BI69" i="13"/>
  <c r="BI73" i="13"/>
  <c r="BI77" i="13"/>
  <c r="BI36" i="13"/>
  <c r="BI40" i="13"/>
  <c r="BI44" i="13"/>
  <c r="BI48" i="13"/>
  <c r="BI52" i="13"/>
  <c r="BJ82" i="13"/>
  <c r="BJ84" i="13"/>
  <c r="BJ86" i="13"/>
  <c r="BJ88" i="13"/>
  <c r="BJ90" i="13"/>
  <c r="BJ92" i="13"/>
  <c r="BJ94" i="13"/>
  <c r="BJ96" i="13"/>
  <c r="BJ98" i="13"/>
  <c r="BJ100" i="13"/>
  <c r="BJ102" i="13"/>
  <c r="BJ104" i="13"/>
  <c r="BJ57" i="13"/>
  <c r="BJ59" i="13"/>
  <c r="BJ61" i="13"/>
  <c r="BJ63" i="13"/>
  <c r="BJ65" i="13"/>
  <c r="BJ67" i="13"/>
  <c r="BJ69" i="13"/>
  <c r="BJ71" i="13"/>
  <c r="BJ73" i="13"/>
  <c r="BJ75" i="13"/>
  <c r="BJ77" i="13"/>
  <c r="BJ79" i="13"/>
  <c r="BJ36" i="13"/>
  <c r="BJ38" i="13"/>
  <c r="BJ40" i="13"/>
  <c r="BJ42" i="13"/>
  <c r="BJ44" i="13"/>
  <c r="BJ46" i="13"/>
  <c r="BJ48" i="13"/>
  <c r="BJ83" i="13"/>
  <c r="BJ85" i="13"/>
  <c r="BJ87" i="13"/>
  <c r="BJ89" i="13"/>
  <c r="BJ91" i="13"/>
  <c r="BJ93" i="13"/>
  <c r="BJ95" i="13"/>
  <c r="BJ97" i="13"/>
  <c r="BJ99" i="13"/>
  <c r="BJ101" i="13"/>
  <c r="BJ103" i="13"/>
  <c r="BI81" i="13"/>
  <c r="BJ58" i="13"/>
  <c r="BJ60" i="13"/>
  <c r="BJ62" i="13"/>
  <c r="BJ64" i="13"/>
  <c r="BJ66" i="13"/>
  <c r="BJ68" i="13"/>
  <c r="BJ70" i="13"/>
  <c r="BJ72" i="13"/>
  <c r="BJ74" i="13"/>
  <c r="BJ76" i="13"/>
  <c r="BJ78" i="13"/>
  <c r="BI56" i="13"/>
  <c r="BJ37" i="13"/>
  <c r="BJ39" i="13"/>
  <c r="BJ41" i="13"/>
  <c r="BJ43" i="13"/>
  <c r="BJ45" i="13"/>
  <c r="BJ47" i="13"/>
  <c r="BJ49" i="13"/>
  <c r="BJ51" i="13"/>
  <c r="BJ53" i="13"/>
  <c r="BI35" i="13"/>
  <c r="BI82" i="13"/>
  <c r="BI88" i="13"/>
  <c r="BI90" i="13"/>
  <c r="BI94" i="13"/>
  <c r="BI98" i="13"/>
  <c r="BI102" i="13"/>
  <c r="BI57" i="13"/>
  <c r="BI63" i="13"/>
  <c r="BI67" i="13"/>
  <c r="BI71" i="13"/>
  <c r="BI75" i="13"/>
  <c r="BI79" i="13"/>
  <c r="BI38" i="13"/>
  <c r="BI42" i="13"/>
  <c r="BI46" i="13"/>
  <c r="BI50" i="13"/>
  <c r="BI54" i="13"/>
  <c r="BJ50" i="13"/>
  <c r="BJ52" i="13"/>
  <c r="BJ54" i="13"/>
  <c r="D55" i="13"/>
  <c r="G52" i="13"/>
  <c r="D51" i="13"/>
  <c r="G48" i="13"/>
  <c r="D47" i="13"/>
  <c r="G55" i="13"/>
  <c r="D54" i="13"/>
  <c r="G51" i="13"/>
  <c r="D50" i="13"/>
  <c r="G47" i="13"/>
  <c r="D46" i="13"/>
  <c r="G54" i="13"/>
  <c r="D53" i="13"/>
  <c r="G50" i="13"/>
  <c r="D49" i="13"/>
  <c r="G46" i="13"/>
  <c r="D52" i="13"/>
  <c r="G53" i="13"/>
  <c r="D48" i="13"/>
  <c r="G45" i="13"/>
  <c r="G49" i="13"/>
  <c r="CA46" i="13" l="1"/>
  <c r="BZ51" i="13"/>
  <c r="BZ43" i="13"/>
  <c r="CA41" i="13"/>
  <c r="BZ44" i="13"/>
  <c r="CA45" i="13"/>
  <c r="BZ48" i="13"/>
  <c r="CA49" i="13"/>
  <c r="BZ50" i="13"/>
  <c r="CA44" i="13"/>
  <c r="CA47" i="13"/>
  <c r="CA51" i="13"/>
  <c r="CA48" i="13"/>
  <c r="BX35" i="13"/>
  <c r="BX36" i="13"/>
  <c r="CA50" i="13"/>
  <c r="BZ45" i="13"/>
  <c r="BZ41" i="13"/>
  <c r="BZ42" i="13"/>
  <c r="BZ49" i="13"/>
  <c r="CA43" i="13"/>
  <c r="BZ46" i="13"/>
  <c r="BK36" i="13"/>
  <c r="BK35" i="13"/>
  <c r="BM41" i="13"/>
  <c r="BN41" i="13"/>
  <c r="BM49" i="13"/>
  <c r="BN49" i="13"/>
  <c r="BP35" i="13"/>
  <c r="BQ35" i="13"/>
  <c r="BQ43" i="13"/>
  <c r="BP43" i="13"/>
  <c r="BP51" i="13"/>
  <c r="BQ51" i="13"/>
  <c r="BP40" i="13"/>
  <c r="BQ40" i="13"/>
  <c r="BQ48" i="13"/>
  <c r="BP48" i="13"/>
  <c r="BP45" i="13"/>
  <c r="BQ45" i="13"/>
  <c r="BQ41" i="13"/>
  <c r="BP41" i="13"/>
  <c r="BQ37" i="13"/>
  <c r="BP37" i="13"/>
  <c r="BP42" i="13"/>
  <c r="BQ42" i="13"/>
  <c r="BP50" i="13"/>
  <c r="BQ50" i="13"/>
  <c r="BM38" i="13"/>
  <c r="BN38" i="13"/>
  <c r="BN46" i="13"/>
  <c r="BM46" i="13"/>
  <c r="BM35" i="13"/>
  <c r="BN35" i="13"/>
  <c r="BM43" i="13"/>
  <c r="BN43" i="13"/>
  <c r="BN51" i="13"/>
  <c r="BM51" i="13"/>
  <c r="BN44" i="13"/>
  <c r="BM44" i="13"/>
  <c r="BM48" i="13"/>
  <c r="BN48" i="13"/>
  <c r="BN37" i="13"/>
  <c r="BM37" i="13"/>
  <c r="BM45" i="13"/>
  <c r="BN45" i="13"/>
  <c r="BM53" i="13"/>
  <c r="BN53" i="13"/>
  <c r="BP39" i="13"/>
  <c r="BQ39" i="13"/>
  <c r="BQ47" i="13"/>
  <c r="BP47" i="13"/>
  <c r="BQ36" i="13"/>
  <c r="BP36" i="13"/>
  <c r="BP44" i="13"/>
  <c r="BQ44" i="13"/>
  <c r="BQ52" i="13"/>
  <c r="BP52" i="13"/>
  <c r="BM52" i="13"/>
  <c r="BN52" i="13"/>
  <c r="BN40" i="13"/>
  <c r="BM40" i="13"/>
  <c r="BN36" i="13"/>
  <c r="BM36" i="13"/>
  <c r="BP49" i="13"/>
  <c r="BQ49" i="13"/>
  <c r="BP53" i="13"/>
  <c r="BQ53" i="13"/>
  <c r="BQ38" i="13"/>
  <c r="BP38" i="13"/>
  <c r="BQ46" i="13"/>
  <c r="BP46" i="13"/>
  <c r="BN54" i="13"/>
  <c r="BM54" i="13"/>
  <c r="BM42" i="13"/>
  <c r="BN42" i="13"/>
  <c r="BM50" i="13"/>
  <c r="BN50" i="13"/>
  <c r="BM39" i="13"/>
  <c r="BN39" i="13"/>
  <c r="BN47" i="13"/>
  <c r="BM47" i="13"/>
  <c r="BP54" i="13"/>
  <c r="BQ54" i="13"/>
</calcChain>
</file>

<file path=xl/sharedStrings.xml><?xml version="1.0" encoding="utf-8"?>
<sst xmlns="http://schemas.openxmlformats.org/spreadsheetml/2006/main" count="2508" uniqueCount="146">
  <si>
    <t>year</t>
  </si>
  <si>
    <t>type</t>
  </si>
  <si>
    <t>sex</t>
  </si>
  <si>
    <t>ethmn</t>
  </si>
  <si>
    <t>rate</t>
  </si>
  <si>
    <t>AllSex</t>
  </si>
  <si>
    <t>Male</t>
  </si>
  <si>
    <t>Female</t>
  </si>
  <si>
    <t>Year</t>
  </si>
  <si>
    <t>Maori</t>
  </si>
  <si>
    <t>Combo</t>
  </si>
  <si>
    <t>Māori</t>
  </si>
  <si>
    <t>Non-Māori</t>
  </si>
  <si>
    <t>ghost</t>
  </si>
  <si>
    <t>Māori female</t>
  </si>
  <si>
    <t>Māori male</t>
  </si>
  <si>
    <t>Select an indicator:</t>
  </si>
  <si>
    <t>ASR</t>
  </si>
  <si>
    <t>95% LCI</t>
  </si>
  <si>
    <t>95% UCI</t>
  </si>
  <si>
    <t>Source:</t>
  </si>
  <si>
    <t>Notes:</t>
  </si>
  <si>
    <t>95% LCI = 95% confidence interval lower bound.</t>
  </si>
  <si>
    <t>95% UCI = 95% confidence interval upper bound.</t>
  </si>
  <si>
    <t>ASR = age-standardised rates (per 100), age standardised to the 2001 Census Māori population.</t>
  </si>
  <si>
    <t>Age-standardised percentages (rates per 100)</t>
  </si>
  <si>
    <t>error +ve</t>
  </si>
  <si>
    <t>error -ve</t>
  </si>
  <si>
    <t>ratelci</t>
  </si>
  <si>
    <t>rateuci</t>
  </si>
  <si>
    <t>ratio</t>
  </si>
  <si>
    <t>ratiolci</t>
  </si>
  <si>
    <t>ratiouci</t>
  </si>
  <si>
    <t>RR = age-standardised rate ratios, age standardised to the 2001 Census Māori population.</t>
  </si>
  <si>
    <t>If the confidence interval of the rate ratio does not include the number 1, the ratio is said to be statistically significant.</t>
  </si>
  <si>
    <t>Rate ratio</t>
  </si>
  <si>
    <t>RR</t>
  </si>
  <si>
    <t>Age-standardised rate ratios</t>
  </si>
  <si>
    <t>Reference (1.00)</t>
  </si>
  <si>
    <t>Age-standardised percentages (rates per 100), by sex</t>
  </si>
  <si>
    <t>Age-standardised rate ratios, by sex</t>
  </si>
  <si>
    <t>Methods and data sources</t>
  </si>
  <si>
    <t>Numerators</t>
  </si>
  <si>
    <t>Denominator</t>
  </si>
  <si>
    <t>Ethnicity classification</t>
  </si>
  <si>
    <t>2001 Census total Māori population</t>
  </si>
  <si>
    <t>Weighting</t>
  </si>
  <si>
    <t>0–4</t>
  </si>
  <si>
    <t>5–9</t>
  </si>
  <si>
    <t>10–14</t>
  </si>
  <si>
    <t>15–19</t>
  </si>
  <si>
    <t>20–24</t>
  </si>
  <si>
    <t>25–29</t>
  </si>
  <si>
    <t>30–34</t>
  </si>
  <si>
    <t>35–39</t>
  </si>
  <si>
    <t>40–44</t>
  </si>
  <si>
    <t>45–49</t>
  </si>
  <si>
    <t>50–54</t>
  </si>
  <si>
    <t>55–59</t>
  </si>
  <si>
    <t>60–64</t>
  </si>
  <si>
    <t>65–69</t>
  </si>
  <si>
    <t>70–74</t>
  </si>
  <si>
    <t>75–79</t>
  </si>
  <si>
    <t>80–84</t>
  </si>
  <si>
    <t>85+</t>
  </si>
  <si>
    <t>Confidence intervals</t>
  </si>
  <si>
    <t>Rate ratios</t>
  </si>
  <si>
    <t>F</t>
  </si>
  <si>
    <t>nonMaori</t>
  </si>
  <si>
    <t>M</t>
  </si>
  <si>
    <t>T</t>
  </si>
  <si>
    <t>1996-98</t>
  </si>
  <si>
    <t>1997-99</t>
  </si>
  <si>
    <t>1998-00</t>
  </si>
  <si>
    <t>1999-01</t>
  </si>
  <si>
    <t>2000-02</t>
  </si>
  <si>
    <t>2001-03</t>
  </si>
  <si>
    <t>2002-04</t>
  </si>
  <si>
    <t>2003-05</t>
  </si>
  <si>
    <t>2004-06</t>
  </si>
  <si>
    <t>2005-07</t>
  </si>
  <si>
    <t>2006-08</t>
  </si>
  <si>
    <t>2007-09</t>
  </si>
  <si>
    <t>2008-10</t>
  </si>
  <si>
    <t>2009-11</t>
  </si>
  <si>
    <t>2010-12</t>
  </si>
  <si>
    <t>2011-13</t>
  </si>
  <si>
    <t>2012-14</t>
  </si>
  <si>
    <t>Condition</t>
  </si>
  <si>
    <t>ICD-9-CMA</t>
  </si>
  <si>
    <t>ICD-10-AM</t>
  </si>
  <si>
    <t xml:space="preserve">Unless otherwise stated, all indicators used ethnicity as recorded on the relevant collection. </t>
  </si>
  <si>
    <t>Age-standardised and crude rates</t>
  </si>
  <si>
    <t>Table 2: 2001 Census total Māori population</t>
  </si>
  <si>
    <t>A confidence interval (CI) gives an indication of uncertainty around a single value (such as an age-standardised rate). CIs are calculated with a stated probability; in the case of this Excel tool, 95 percent (ie, each CI in this Excel tool has a 95 percent probability of enclosing the true value).</t>
  </si>
  <si>
    <t>The CI is influenced by the sample size of the group. As the sample size becomes smaller, the CI becomes wider, and there is less certainty about the rate.</t>
  </si>
  <si>
    <t>Age group (years)</t>
  </si>
  <si>
    <t>1991-93</t>
  </si>
  <si>
    <t>1992-94</t>
  </si>
  <si>
    <t>1993-95</t>
  </si>
  <si>
    <t>1994-96</t>
  </si>
  <si>
    <t>1995-97</t>
  </si>
  <si>
    <t>2013-15</t>
  </si>
  <si>
    <t>2014-16</t>
  </si>
  <si>
    <t>Three years of data were aggregated to provide stable rate estimates.</t>
  </si>
  <si>
    <t>Table 1 gives full details of the International Statistical Classification of Diseases and Related Health Problems, Ninth and Tenth Revisions, Australian Modification (ICD-9-CM-A and ICD-10-AM) codes used for data.</t>
  </si>
  <si>
    <t>Table 1: ICD codes used in this Excel tool</t>
  </si>
  <si>
    <t>SNZ’s mid-year (at 30 June) estimated resident population were used as denominator data in the calculation of population rates.</t>
  </si>
  <si>
    <t>Rates were not calculated for counts fewer than five in data.</t>
  </si>
  <si>
    <t>ASR = age-standardised rates (per 100,000), age standardised to the 2001 Census Māori population.</t>
  </si>
  <si>
    <t>If the confidence intervals of two rates do not overlap, the difference in rates is said to be statistically significant.</t>
  </si>
  <si>
    <t>Age-standardised rate ratio, by sex, 1996-2016</t>
  </si>
  <si>
    <t>All indicators presented in this Excel tool compare Māori with non-Māori non-Pacific (NMNP). Prioritised ethnicity classification was used when people identified with more than one ethnic group. A person was classified as Māori if one of their recorded ethnicities as Māori. All ethnicities other than Māori and Pacific were classified as non-Māori non-Pacific, and represent a comparative or reference group. (For example, a person recorded as both Māori and New Zealand European was counted as Māori.) Unknown or missing ethnicity was counted as non-Māori non-Pacific.</t>
  </si>
  <si>
    <t>Age-standardised rates account for differences in population structure, and can be used to compare groups with different age structures, such as Māori and non-Māori non-Pacific. Direct age-standardisation method was used here. Rates were standardised to the 2001 Census Māori population (see Table 2) and expressed as an age standardised rate per 100,000.</t>
  </si>
  <si>
    <t>Standardising to the 2001 Census Māori population provides rates that more closely approximate the crude Māori rates (ie, the actual rates among the Māori population) than could be provided by other standard populations (eg, the World Health Organization (WHO) World Standard Population), while also allowing comparisons with the non-Māori non-Pacific population. Caution should be taken when comparing data in this Excel tool with data in reports that use a different population standard.</t>
  </si>
  <si>
    <t>Age-standardised rate ratios are used in this Excel tool to compare age-standardised rates between Māori and non-Māori non-Pacific. The rate ratio (RR) is equal to the age-standardised Māori rate divided by the age-standardised non-Māori non-Pacific rate. Thus the non-Māori non-Pacific population is used as the reference population. For example, an age-standardised RR of 1.5 means that the rate is 50 percent higher (or 1.5 times as high) in Māori than in non-Māori non-Pacific, after taking into account the different age structures of these two populations.</t>
  </si>
  <si>
    <t>Age-standardised rate ratio 2001–2013</t>
  </si>
  <si>
    <t>Non-Māori Non-Pacific</t>
  </si>
  <si>
    <t>Māori vs non-Māori non-Pacific</t>
  </si>
  <si>
    <t>Māori vs Non-Māori Non-Pacific</t>
  </si>
  <si>
    <t>Māori male vs non-Māori non-Pacific male</t>
  </si>
  <si>
    <t>Māori female vs non-Māori non-Pacific female</t>
  </si>
  <si>
    <t>Non-Māori Non-Pacific male</t>
  </si>
  <si>
    <t>Non-Māori Non-Pacific female</t>
  </si>
  <si>
    <t>Asthma</t>
  </si>
  <si>
    <t>J45-J46</t>
  </si>
  <si>
    <t>Bronchiectasis (excludes congenital)</t>
  </si>
  <si>
    <t>J47</t>
  </si>
  <si>
    <t>Bronchiolitis (acute, excludes chronic)</t>
  </si>
  <si>
    <t>J21</t>
  </si>
  <si>
    <t>Chronic obstructive pulmonary disease (COPD)</t>
  </si>
  <si>
    <t>491.2, 496, 493.2</t>
  </si>
  <si>
    <t>J44</t>
  </si>
  <si>
    <t>Asthma hospitalisation, 5-34 years</t>
  </si>
  <si>
    <t>Bronchiectasis (excludes congenital) hospitalisation, all age</t>
  </si>
  <si>
    <t>Chronic obstructive pulmonary disease (COPD) mortality, 45+ years</t>
  </si>
  <si>
    <t>Chronic obstructive pulmonary disease (COPD) hospitalisation, 45+ years</t>
  </si>
  <si>
    <t xml:space="preserve">Health Status - Respiratory Disease Indicators, by sex </t>
  </si>
  <si>
    <t>Health Status - Respiratory Disease Indicators</t>
  </si>
  <si>
    <t>Bronchiectasis (excludes congenital) hospitalisation, 0-14 years</t>
  </si>
  <si>
    <t>Bronchiectasis (excludes congenital) hospitalisation, 15-24 years</t>
  </si>
  <si>
    <t>Bronchiectasis (excludes congenital) hospitalisation, 25-44 years</t>
  </si>
  <si>
    <t>Bronchiectasis (excludes congenital) hospitalisation, 45-64 years</t>
  </si>
  <si>
    <t>Bronchiectasis (excludes congenital) hospitalisation, 65+ years</t>
  </si>
  <si>
    <t>Bronchiolitis (acute, excludes chronic) hospitalisation, 0-4 years</t>
  </si>
  <si>
    <t>Data in this Excel tool were sourced from the Mortality Collection Data Set (MORT) and National Minimum Data Set (NMDS), Ministry of Health and Statistics New Zealand (SNZ). Short stay Emergency department (ED) events in the NMDS dataset were excluded. Primary diagnosis in the NMDS dataset was used in the data extraction.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</si>
</sst>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2"/>
      <color theme="1"/>
      <name val="Arial"/>
      <family val="2"/>
    </font>
    <font>
      <sz val="9"/>
      <color theme="1"/>
      <name val="Arial"/>
      <family val="2"/>
    </font>
    <font>
      <b/>
      <sz val="15"/>
      <name val="Arial"/>
      <family val="2"/>
    </font>
    <font>
      <sz val="10"/>
      <name val="Arial"/>
      <family val="2"/>
    </font>
    <font>
      <b/>
      <sz val="10"/>
      <name val="Arial"/>
      <family val="2"/>
    </font>
    <font>
      <sz val="9"/>
      <name val="Arial"/>
      <family val="2"/>
    </font>
    <font>
      <u/>
      <sz val="10"/>
      <color theme="10"/>
      <name val="Arial"/>
      <family val="2"/>
    </font>
    <font>
      <sz val="10"/>
      <name val="Arial Narrow"/>
      <family val="2"/>
    </font>
    <font>
      <b/>
      <sz val="14"/>
      <name val="Arial"/>
      <family val="2"/>
    </font>
    <font>
      <sz val="9"/>
      <color theme="0"/>
      <name val="Arial"/>
      <family val="2"/>
    </font>
    <font>
      <u/>
      <sz val="10"/>
      <color theme="4" tint="-0.249977111117893"/>
      <name val="Arial"/>
      <family val="2"/>
    </font>
    <font>
      <sz val="11"/>
      <color theme="1"/>
      <name val="Georgia"/>
      <family val="1"/>
    </font>
    <font>
      <b/>
      <sz val="11"/>
      <color theme="1"/>
      <name val="Georgia"/>
      <family val="1"/>
    </font>
    <font>
      <b/>
      <sz val="10"/>
      <color theme="1"/>
      <name val="Calibri"/>
      <family val="2"/>
      <scheme val="minor"/>
    </font>
    <font>
      <sz val="10"/>
      <color theme="1"/>
      <name val="Calibri"/>
      <family val="2"/>
      <scheme val="minor"/>
    </font>
    <font>
      <b/>
      <sz val="12"/>
      <name val="Arial"/>
      <family val="2"/>
    </font>
    <font>
      <sz val="8"/>
      <color theme="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applyNumberFormat="0" applyFill="0" applyBorder="0" applyAlignment="0" applyProtection="0"/>
    <xf numFmtId="0" fontId="25" fillId="0" borderId="0"/>
    <xf numFmtId="0" fontId="25" fillId="0" borderId="0"/>
  </cellStyleXfs>
  <cellXfs count="114">
    <xf numFmtId="0" fontId="0" fillId="0" borderId="0" xfId="0"/>
    <xf numFmtId="0" fontId="16" fillId="0" borderId="0" xfId="0" applyFont="1"/>
    <xf numFmtId="0" fontId="0" fillId="0" borderId="0" xfId="0" applyAlignment="1">
      <alignment horizontal="left"/>
    </xf>
    <xf numFmtId="0" fontId="16" fillId="0" borderId="0" xfId="0" applyFont="1" applyAlignment="1">
      <alignment horizontal="left"/>
    </xf>
    <xf numFmtId="49" fontId="0" fillId="0" borderId="0" xfId="0" applyNumberFormat="1"/>
    <xf numFmtId="0" fontId="0" fillId="0" borderId="0" xfId="0" applyNumberFormat="1"/>
    <xf numFmtId="0" fontId="18" fillId="34" borderId="0" xfId="0" applyFont="1" applyFill="1" applyAlignment="1" applyProtection="1">
      <alignment vertical="top"/>
      <protection locked="0"/>
    </xf>
    <xf numFmtId="0" fontId="0" fillId="34" borderId="0" xfId="0" applyFill="1" applyAlignment="1" applyProtection="1">
      <alignment vertical="top"/>
      <protection locked="0"/>
    </xf>
    <xf numFmtId="0" fontId="0" fillId="34" borderId="0" xfId="0" applyFill="1" applyAlignment="1" applyProtection="1">
      <alignment horizontal="left" vertical="top"/>
      <protection locked="0"/>
    </xf>
    <xf numFmtId="0" fontId="0" fillId="34" borderId="0" xfId="0" applyFill="1" applyAlignment="1" applyProtection="1">
      <alignment vertical="top" wrapText="1"/>
      <protection locked="0"/>
    </xf>
    <xf numFmtId="0" fontId="0" fillId="34" borderId="0" xfId="0" applyFill="1" applyProtection="1">
      <protection locked="0"/>
    </xf>
    <xf numFmtId="0" fontId="16" fillId="34" borderId="0" xfId="0" applyFont="1" applyFill="1" applyAlignment="1" applyProtection="1">
      <alignment vertical="top"/>
      <protection locked="0"/>
    </xf>
    <xf numFmtId="0" fontId="0" fillId="34" borderId="0" xfId="0" applyFont="1" applyFill="1" applyAlignment="1" applyProtection="1">
      <alignment vertical="top"/>
      <protection locked="0"/>
    </xf>
    <xf numFmtId="0" fontId="0" fillId="34" borderId="0" xfId="0" applyFont="1" applyFill="1" applyAlignment="1" applyProtection="1">
      <alignment horizontal="left" vertical="top" wrapText="1"/>
      <protection locked="0"/>
    </xf>
    <xf numFmtId="0" fontId="30" fillId="34" borderId="12" xfId="0" applyFont="1" applyFill="1" applyBorder="1" applyAlignment="1" applyProtection="1">
      <alignment vertical="top"/>
      <protection locked="0"/>
    </xf>
    <xf numFmtId="0" fontId="30" fillId="34" borderId="12" xfId="0" applyFont="1" applyFill="1" applyBorder="1" applyAlignment="1" applyProtection="1">
      <alignment horizontal="left" vertical="top"/>
      <protection locked="0"/>
    </xf>
    <xf numFmtId="0" fontId="30" fillId="34" borderId="0" xfId="0" applyFont="1" applyFill="1" applyBorder="1" applyAlignment="1" applyProtection="1">
      <alignment vertical="top"/>
      <protection locked="0"/>
    </xf>
    <xf numFmtId="0" fontId="29" fillId="34" borderId="12" xfId="0" applyFont="1" applyFill="1" applyBorder="1" applyAlignment="1" applyProtection="1">
      <alignment vertical="top" wrapText="1"/>
      <protection locked="0"/>
    </xf>
    <xf numFmtId="0" fontId="29" fillId="34" borderId="12" xfId="0" applyFont="1" applyFill="1" applyBorder="1" applyAlignment="1" applyProtection="1">
      <alignment horizontal="left" vertical="top" wrapText="1"/>
      <protection locked="0"/>
    </xf>
    <xf numFmtId="0" fontId="29" fillId="34" borderId="0" xfId="0" applyFont="1" applyFill="1" applyBorder="1" applyAlignment="1" applyProtection="1">
      <alignment vertical="top" wrapText="1"/>
      <protection locked="0"/>
    </xf>
    <xf numFmtId="0" fontId="29" fillId="34" borderId="0" xfId="0" applyFont="1" applyFill="1" applyBorder="1" applyAlignment="1" applyProtection="1">
      <alignment horizontal="left" vertical="top" wrapText="1"/>
      <protection locked="0"/>
    </xf>
    <xf numFmtId="0" fontId="31" fillId="34" borderId="0" xfId="0" applyFont="1" applyFill="1" applyBorder="1" applyProtection="1">
      <protection locked="0"/>
    </xf>
    <xf numFmtId="0" fontId="32" fillId="34" borderId="0" xfId="0" applyFont="1" applyFill="1" applyBorder="1" applyAlignment="1" applyProtection="1">
      <alignment vertical="top" wrapText="1"/>
      <protection locked="0"/>
    </xf>
    <xf numFmtId="0" fontId="32" fillId="34" borderId="0" xfId="0" quotePrefix="1" applyFont="1" applyFill="1" applyBorder="1" applyAlignment="1" applyProtection="1">
      <alignment horizontal="left"/>
      <protection locked="0"/>
    </xf>
    <xf numFmtId="0" fontId="32" fillId="34" borderId="0" xfId="0" quotePrefix="1" applyFont="1" applyFill="1" applyBorder="1" applyProtection="1">
      <protection locked="0"/>
    </xf>
    <xf numFmtId="0" fontId="32" fillId="34" borderId="0" xfId="0" applyFont="1" applyFill="1" applyBorder="1" applyProtection="1">
      <protection locked="0"/>
    </xf>
    <xf numFmtId="0" fontId="30" fillId="34" borderId="13" xfId="0" applyFont="1" applyFill="1" applyBorder="1" applyAlignment="1" applyProtection="1">
      <alignment horizontal="center" vertical="top" wrapText="1"/>
      <protection locked="0"/>
    </xf>
    <xf numFmtId="0" fontId="30" fillId="34" borderId="13" xfId="0" applyFont="1" applyFill="1" applyBorder="1" applyAlignment="1" applyProtection="1">
      <alignment horizontal="center" vertical="center" wrapText="1"/>
      <protection locked="0"/>
    </xf>
    <xf numFmtId="0" fontId="29" fillId="34" borderId="0" xfId="0" applyFont="1" applyFill="1" applyAlignment="1" applyProtection="1">
      <alignment vertical="top" wrapText="1"/>
      <protection locked="0"/>
    </xf>
    <xf numFmtId="3" fontId="29" fillId="34" borderId="0" xfId="0" applyNumberFormat="1" applyFont="1" applyFill="1" applyAlignment="1" applyProtection="1">
      <alignment vertical="top" wrapText="1"/>
      <protection locked="0"/>
    </xf>
    <xf numFmtId="0" fontId="29" fillId="34" borderId="0" xfId="0" applyFont="1" applyFill="1" applyAlignment="1" applyProtection="1">
      <alignment vertical="center" wrapText="1"/>
      <protection locked="0"/>
    </xf>
    <xf numFmtId="0" fontId="32" fillId="34" borderId="0" xfId="0" applyFont="1" applyFill="1" applyProtection="1">
      <protection locked="0"/>
    </xf>
    <xf numFmtId="0" fontId="29" fillId="34" borderId="11" xfId="0" applyFont="1" applyFill="1" applyBorder="1" applyAlignment="1" applyProtection="1">
      <alignment vertical="top" wrapText="1"/>
      <protection locked="0"/>
    </xf>
    <xf numFmtId="0" fontId="29" fillId="34" borderId="11" xfId="0" applyFont="1" applyFill="1" applyBorder="1" applyAlignment="1" applyProtection="1">
      <alignment vertical="center" wrapText="1"/>
      <protection locked="0"/>
    </xf>
    <xf numFmtId="0" fontId="32" fillId="34" borderId="10" xfId="0" applyFont="1" applyFill="1" applyBorder="1" applyProtection="1">
      <protection locked="0"/>
    </xf>
    <xf numFmtId="0" fontId="32" fillId="34" borderId="10" xfId="0" applyFont="1" applyFill="1" applyBorder="1" applyAlignment="1" applyProtection="1">
      <alignment horizontal="left"/>
      <protection locked="0"/>
    </xf>
    <xf numFmtId="0" fontId="20" fillId="34" borderId="0" xfId="0" applyFont="1" applyFill="1" applyAlignment="1" applyProtection="1">
      <alignment horizontal="left" vertical="center"/>
      <protection locked="0"/>
    </xf>
    <xf numFmtId="0" fontId="26" fillId="34" borderId="0" xfId="0" applyFont="1" applyFill="1" applyAlignment="1" applyProtection="1">
      <alignment horizontal="left" vertical="center"/>
      <protection locked="0"/>
    </xf>
    <xf numFmtId="0" fontId="28" fillId="34" borderId="0" xfId="42" applyFont="1" applyFill="1" applyProtection="1">
      <protection locked="0"/>
    </xf>
    <xf numFmtId="0" fontId="21" fillId="34" borderId="0" xfId="0" applyFont="1" applyFill="1" applyProtection="1">
      <protection locked="0"/>
    </xf>
    <xf numFmtId="0" fontId="17" fillId="34" borderId="0" xfId="0" applyFont="1" applyFill="1" applyProtection="1">
      <protection locked="0"/>
    </xf>
    <xf numFmtId="0" fontId="24" fillId="34" borderId="0" xfId="42" applyFill="1" applyProtection="1">
      <protection locked="0"/>
    </xf>
    <xf numFmtId="0" fontId="0" fillId="33" borderId="0" xfId="0" applyFill="1" applyProtection="1">
      <protection locked="0"/>
    </xf>
    <xf numFmtId="0" fontId="16" fillId="33" borderId="0" xfId="0" applyFont="1" applyFill="1" applyProtection="1">
      <protection locked="0"/>
    </xf>
    <xf numFmtId="0" fontId="17" fillId="34" borderId="0" xfId="0" applyFont="1" applyFill="1" applyBorder="1" applyProtection="1">
      <protection locked="0"/>
    </xf>
    <xf numFmtId="0" fontId="18" fillId="33" borderId="0" xfId="0" applyFont="1" applyFill="1" applyProtection="1">
      <protection locked="0"/>
    </xf>
    <xf numFmtId="0" fontId="13" fillId="34" borderId="0" xfId="0" applyFont="1" applyFill="1" applyBorder="1" applyAlignment="1" applyProtection="1">
      <alignment vertical="center"/>
      <protection locked="0"/>
    </xf>
    <xf numFmtId="0" fontId="19" fillId="33" borderId="0" xfId="0" applyFont="1" applyFill="1" applyProtection="1">
      <protection locked="0"/>
    </xf>
    <xf numFmtId="0" fontId="13" fillId="34" borderId="0" xfId="0" applyFont="1" applyFill="1" applyProtection="1">
      <protection locked="0"/>
    </xf>
    <xf numFmtId="0" fontId="34" fillId="34" borderId="0" xfId="0" applyFont="1" applyFill="1" applyProtection="1">
      <protection locked="0"/>
    </xf>
    <xf numFmtId="0" fontId="27" fillId="34" borderId="0" xfId="0" applyFont="1" applyFill="1" applyProtection="1">
      <protection locked="0"/>
    </xf>
    <xf numFmtId="0" fontId="0" fillId="33" borderId="0" xfId="0" applyFill="1" applyAlignment="1" applyProtection="1">
      <alignment vertical="center"/>
      <protection locked="0"/>
    </xf>
    <xf numFmtId="0" fontId="16" fillId="34" borderId="0" xfId="0" applyFont="1" applyFill="1" applyProtection="1">
      <protection locked="0"/>
    </xf>
    <xf numFmtId="0" fontId="22" fillId="34" borderId="0" xfId="0" applyFont="1" applyFill="1" applyProtection="1">
      <protection locked="0"/>
    </xf>
    <xf numFmtId="0" fontId="33" fillId="33" borderId="0" xfId="0" applyFont="1" applyFill="1" applyProtection="1">
      <protection locked="0"/>
    </xf>
    <xf numFmtId="0" fontId="21" fillId="33" borderId="0" xfId="0" applyFont="1" applyFill="1" applyProtection="1">
      <protection locked="0"/>
    </xf>
    <xf numFmtId="0" fontId="21" fillId="33" borderId="0" xfId="0" applyFont="1" applyFill="1" applyAlignment="1" applyProtection="1">
      <alignment vertical="center"/>
      <protection locked="0"/>
    </xf>
    <xf numFmtId="0" fontId="21" fillId="33" borderId="0" xfId="0" applyFont="1" applyFill="1" applyBorder="1" applyAlignment="1" applyProtection="1">
      <alignment vertical="center"/>
      <protection locked="0"/>
    </xf>
    <xf numFmtId="0" fontId="0" fillId="34" borderId="0" xfId="0" applyFill="1" applyAlignment="1" applyProtection="1">
      <alignment vertical="center"/>
      <protection locked="0"/>
    </xf>
    <xf numFmtId="0" fontId="21" fillId="34" borderId="0" xfId="0" applyFont="1" applyFill="1" applyAlignment="1" applyProtection="1">
      <alignment vertical="center"/>
      <protection locked="0"/>
    </xf>
    <xf numFmtId="0" fontId="17" fillId="34" borderId="0" xfId="0" applyFont="1" applyFill="1" applyAlignment="1" applyProtection="1">
      <alignment vertical="center"/>
      <protection locked="0"/>
    </xf>
    <xf numFmtId="0" fontId="0" fillId="33" borderId="0" xfId="0" applyFill="1" applyBorder="1" applyProtection="1">
      <protection locked="0"/>
    </xf>
    <xf numFmtId="0" fontId="16" fillId="33" borderId="0" xfId="0" applyFont="1" applyFill="1" applyAlignment="1" applyProtection="1">
      <alignment vertical="center"/>
      <protection locked="0"/>
    </xf>
    <xf numFmtId="164" fontId="16" fillId="33" borderId="0" xfId="0" applyNumberFormat="1" applyFont="1" applyFill="1" applyBorder="1" applyAlignment="1" applyProtection="1">
      <alignment horizontal="right"/>
      <protection locked="0"/>
    </xf>
    <xf numFmtId="164" fontId="0" fillId="33" borderId="0" xfId="0" applyNumberFormat="1" applyFill="1" applyAlignment="1" applyProtection="1">
      <alignment horizontal="right"/>
      <protection locked="0"/>
    </xf>
    <xf numFmtId="2" fontId="16" fillId="33" borderId="0" xfId="0" applyNumberFormat="1" applyFont="1" applyFill="1" applyAlignment="1" applyProtection="1">
      <alignment horizontal="right"/>
      <protection locked="0"/>
    </xf>
    <xf numFmtId="2" fontId="0" fillId="33" borderId="0" xfId="0" applyNumberFormat="1" applyFont="1" applyFill="1" applyAlignment="1" applyProtection="1">
      <alignment horizontal="right"/>
      <protection locked="0"/>
    </xf>
    <xf numFmtId="0" fontId="17" fillId="34" borderId="0" xfId="0" applyFont="1" applyFill="1" applyAlignment="1" applyProtection="1">
      <alignment vertical="top"/>
      <protection locked="0"/>
    </xf>
    <xf numFmtId="164" fontId="17" fillId="34" borderId="0" xfId="0" applyNumberFormat="1" applyFont="1" applyFill="1" applyAlignment="1" applyProtection="1">
      <alignment vertical="center"/>
      <protection locked="0"/>
    </xf>
    <xf numFmtId="2" fontId="17" fillId="34" borderId="0" xfId="0" applyNumberFormat="1" applyFont="1" applyFill="1" applyAlignment="1" applyProtection="1">
      <alignment horizontal="right"/>
      <protection locked="0"/>
    </xf>
    <xf numFmtId="2" fontId="17" fillId="34" borderId="0" xfId="0" applyNumberFormat="1" applyFont="1" applyFill="1" applyAlignment="1" applyProtection="1">
      <alignment vertical="center"/>
      <protection locked="0"/>
    </xf>
    <xf numFmtId="0" fontId="33" fillId="33" borderId="0" xfId="0" applyFont="1" applyFill="1" applyBorder="1" applyAlignment="1" applyProtection="1">
      <alignment horizontal="left" vertical="top"/>
      <protection locked="0"/>
    </xf>
    <xf numFmtId="0" fontId="22" fillId="33" borderId="0" xfId="0" applyFont="1" applyFill="1" applyBorder="1" applyAlignment="1" applyProtection="1">
      <alignment vertical="top"/>
      <protection locked="0"/>
    </xf>
    <xf numFmtId="0" fontId="18" fillId="33" borderId="0" xfId="0" applyFont="1" applyFill="1" applyAlignment="1" applyProtection="1">
      <alignment horizontal="left" vertical="top"/>
      <protection locked="0"/>
    </xf>
    <xf numFmtId="0" fontId="16" fillId="33" borderId="0" xfId="0" applyFont="1" applyFill="1" applyAlignment="1" applyProtection="1">
      <alignment vertical="top"/>
      <protection locked="0"/>
    </xf>
    <xf numFmtId="0" fontId="16" fillId="33" borderId="0" xfId="0" applyFont="1" applyFill="1" applyBorder="1" applyAlignment="1" applyProtection="1">
      <alignment horizontal="right"/>
      <protection locked="0"/>
    </xf>
    <xf numFmtId="0" fontId="0" fillId="33" borderId="0" xfId="0" applyFill="1" applyBorder="1" applyAlignment="1" applyProtection="1">
      <alignment horizontal="right"/>
      <protection locked="0"/>
    </xf>
    <xf numFmtId="0" fontId="0" fillId="33" borderId="0" xfId="0" applyFill="1" applyAlignment="1" applyProtection="1">
      <alignment horizontal="right"/>
      <protection locked="0"/>
    </xf>
    <xf numFmtId="0" fontId="22" fillId="33" borderId="0" xfId="0" applyFont="1" applyFill="1" applyBorder="1" applyAlignment="1" applyProtection="1">
      <alignment horizontal="right" vertical="top"/>
      <protection locked="0"/>
    </xf>
    <xf numFmtId="0" fontId="16" fillId="33" borderId="0" xfId="0" applyFont="1" applyFill="1" applyAlignment="1" applyProtection="1">
      <alignment horizontal="right" vertical="top"/>
      <protection locked="0"/>
    </xf>
    <xf numFmtId="0" fontId="0" fillId="33" borderId="10" xfId="0" applyFill="1" applyBorder="1" applyProtection="1">
      <protection locked="0"/>
    </xf>
    <xf numFmtId="164" fontId="16" fillId="33" borderId="10" xfId="0" applyNumberFormat="1" applyFont="1" applyFill="1" applyBorder="1" applyAlignment="1" applyProtection="1">
      <alignment horizontal="right"/>
      <protection locked="0"/>
    </xf>
    <xf numFmtId="164" fontId="0" fillId="33" borderId="10" xfId="0" applyNumberFormat="1" applyFill="1" applyBorder="1" applyAlignment="1" applyProtection="1">
      <alignment horizontal="right"/>
      <protection locked="0"/>
    </xf>
    <xf numFmtId="2" fontId="16" fillId="33" borderId="10" xfId="0" applyNumberFormat="1" applyFont="1" applyFill="1" applyBorder="1" applyAlignment="1" applyProtection="1">
      <alignment horizontal="right"/>
      <protection locked="0"/>
    </xf>
    <xf numFmtId="2" fontId="0" fillId="33" borderId="10" xfId="0" applyNumberFormat="1" applyFont="1" applyFill="1" applyBorder="1" applyAlignment="1" applyProtection="1">
      <alignment horizontal="right"/>
      <protection locked="0"/>
    </xf>
    <xf numFmtId="2" fontId="17" fillId="34" borderId="0" xfId="0" applyNumberFormat="1" applyFont="1" applyFill="1" applyProtection="1">
      <protection locked="0"/>
    </xf>
    <xf numFmtId="164" fontId="0" fillId="33" borderId="0" xfId="0" applyNumberFormat="1" applyFill="1" applyBorder="1" applyAlignment="1" applyProtection="1">
      <alignment horizontal="right"/>
      <protection locked="0"/>
    </xf>
    <xf numFmtId="2" fontId="16" fillId="33" borderId="0" xfId="0" applyNumberFormat="1" applyFont="1" applyFill="1" applyBorder="1" applyAlignment="1" applyProtection="1">
      <alignment horizontal="right"/>
      <protection locked="0"/>
    </xf>
    <xf numFmtId="2" fontId="0" fillId="33" borderId="0" xfId="0" applyNumberFormat="1" applyFont="1" applyFill="1" applyBorder="1" applyAlignment="1" applyProtection="1">
      <alignment horizontal="right"/>
      <protection locked="0"/>
    </xf>
    <xf numFmtId="0" fontId="19" fillId="33" borderId="0" xfId="0" applyFont="1" applyFill="1" applyBorder="1" applyProtection="1">
      <protection locked="0"/>
    </xf>
    <xf numFmtId="164" fontId="0" fillId="33" borderId="0" xfId="0" applyNumberFormat="1" applyFill="1" applyProtection="1">
      <protection locked="0"/>
    </xf>
    <xf numFmtId="0" fontId="19" fillId="34" borderId="0" xfId="0" applyFont="1" applyFill="1" applyProtection="1">
      <protection locked="0"/>
    </xf>
    <xf numFmtId="0" fontId="23" fillId="34" borderId="0" xfId="0" applyFont="1" applyFill="1" applyProtection="1">
      <protection locked="0"/>
    </xf>
    <xf numFmtId="0" fontId="0" fillId="33" borderId="0" xfId="0" applyFill="1" applyAlignment="1" applyProtection="1">
      <alignment vertical="top"/>
      <protection locked="0"/>
    </xf>
    <xf numFmtId="0" fontId="21" fillId="34" borderId="0" xfId="0" applyFont="1" applyFill="1" applyAlignment="1" applyProtection="1">
      <alignment vertical="top"/>
      <protection locked="0"/>
    </xf>
    <xf numFmtId="0" fontId="18" fillId="33" borderId="0" xfId="0" applyFont="1" applyFill="1" applyBorder="1" applyProtection="1">
      <protection locked="0"/>
    </xf>
    <xf numFmtId="164" fontId="22" fillId="33" borderId="0" xfId="0" applyNumberFormat="1" applyFont="1" applyFill="1" applyAlignment="1" applyProtection="1">
      <alignment vertical="center"/>
      <protection locked="0"/>
    </xf>
    <xf numFmtId="0" fontId="33" fillId="33" borderId="0" xfId="0" applyFont="1" applyFill="1" applyAlignment="1" applyProtection="1">
      <alignment vertical="top"/>
      <protection locked="0"/>
    </xf>
    <xf numFmtId="0" fontId="22" fillId="33" borderId="0" xfId="0" applyFont="1" applyFill="1" applyProtection="1">
      <protection locked="0"/>
    </xf>
    <xf numFmtId="164" fontId="19" fillId="33" borderId="0" xfId="0" applyNumberFormat="1" applyFont="1" applyFill="1" applyProtection="1">
      <protection locked="0"/>
    </xf>
    <xf numFmtId="0" fontId="21" fillId="33" borderId="0" xfId="0" applyFont="1" applyFill="1" applyAlignment="1" applyProtection="1">
      <alignment vertical="top"/>
      <protection locked="0"/>
    </xf>
    <xf numFmtId="0" fontId="21" fillId="33" borderId="10" xfId="0" applyFont="1" applyFill="1" applyBorder="1" applyProtection="1">
      <protection locked="0"/>
    </xf>
    <xf numFmtId="164" fontId="22" fillId="33" borderId="10" xfId="0" applyNumberFormat="1" applyFont="1" applyFill="1" applyBorder="1" applyAlignment="1" applyProtection="1">
      <alignment vertical="center"/>
      <protection locked="0"/>
    </xf>
    <xf numFmtId="0" fontId="21" fillId="33" borderId="0" xfId="0" applyFont="1" applyFill="1" applyBorder="1" applyProtection="1">
      <protection locked="0"/>
    </xf>
    <xf numFmtId="164" fontId="22" fillId="33" borderId="0" xfId="0" applyNumberFormat="1" applyFont="1" applyFill="1" applyBorder="1" applyAlignment="1" applyProtection="1">
      <alignment vertical="center"/>
      <protection locked="0"/>
    </xf>
    <xf numFmtId="164" fontId="0" fillId="33" borderId="0" xfId="0" applyNumberFormat="1" applyFill="1" applyBorder="1" applyProtection="1">
      <protection locked="0"/>
    </xf>
    <xf numFmtId="164" fontId="17" fillId="34" borderId="0" xfId="0" applyNumberFormat="1" applyFont="1" applyFill="1" applyProtection="1">
      <protection locked="0"/>
    </xf>
    <xf numFmtId="0" fontId="0" fillId="34" borderId="0" xfId="0" applyFont="1" applyFill="1" applyAlignment="1" applyProtection="1">
      <alignment horizontal="left" vertical="top" wrapText="1"/>
      <protection locked="0"/>
    </xf>
    <xf numFmtId="0" fontId="0" fillId="34" borderId="0" xfId="0" applyFill="1" applyAlignment="1" applyProtection="1">
      <alignment horizontal="left" vertical="top" wrapText="1"/>
      <protection locked="0"/>
    </xf>
    <xf numFmtId="0" fontId="29" fillId="34" borderId="0" xfId="0" applyFont="1" applyFill="1" applyBorder="1" applyAlignment="1" applyProtection="1">
      <alignment horizontal="left" vertical="top" wrapText="1"/>
      <protection locked="0"/>
    </xf>
    <xf numFmtId="0" fontId="30" fillId="34" borderId="0" xfId="0" applyFont="1" applyFill="1" applyBorder="1" applyAlignment="1" applyProtection="1">
      <alignment horizontal="center" vertical="top" wrapText="1"/>
      <protection locked="0"/>
    </xf>
    <xf numFmtId="0" fontId="22" fillId="33" borderId="0" xfId="0" applyFont="1" applyFill="1" applyBorder="1" applyAlignment="1" applyProtection="1">
      <alignment horizontal="center" vertical="top"/>
      <protection locked="0"/>
    </xf>
    <xf numFmtId="0" fontId="16" fillId="33" borderId="0" xfId="0" applyFont="1" applyFill="1" applyAlignment="1" applyProtection="1">
      <alignment horizontal="center" vertical="top" wrapText="1"/>
      <protection locked="0"/>
    </xf>
    <xf numFmtId="0" fontId="16" fillId="33" borderId="0" xfId="0" applyFont="1" applyFill="1" applyAlignment="1" applyProtection="1">
      <alignment horizontal="right" vertical="top" wrapText="1"/>
      <protection locked="0"/>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4" xr:uid="{00000000-0005-0000-0000-000026000000}"/>
    <cellStyle name="Normal 3" xfId="43"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8">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s>
  <tableStyles count="0" defaultTableStyle="TableStyleMedium2" defaultPivotStyle="PivotStyleLight16"/>
  <colors>
    <mruColors>
      <color rgb="FFDFECF9"/>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'Māori vs Non-Māori Non-Pacific'!$BI$33</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errBars>
            <c:errDir val="y"/>
            <c:errBarType val="both"/>
            <c:errValType val="cust"/>
            <c:noEndCap val="0"/>
            <c:plus>
              <c:numRef>
                <c:f>'Māori vs Non-Māori Non-Pacific'!$BN$41:$BN$51</c:f>
                <c:numCache>
                  <c:formatCode>General</c:formatCode>
                  <c:ptCount val="11"/>
                  <c:pt idx="0">
                    <c:v>9.5</c:v>
                  </c:pt>
                  <c:pt idx="1">
                    <c:v>9.4000000000000057</c:v>
                  </c:pt>
                  <c:pt idx="2">
                    <c:v>9.3000000000000114</c:v>
                  </c:pt>
                  <c:pt idx="3">
                    <c:v>9.0999999999999943</c:v>
                  </c:pt>
                  <c:pt idx="4">
                    <c:v>9</c:v>
                  </c:pt>
                  <c:pt idx="5">
                    <c:v>9</c:v>
                  </c:pt>
                  <c:pt idx="6">
                    <c:v>9.3000000000000114</c:v>
                  </c:pt>
                  <c:pt idx="7">
                    <c:v>9.6999999999999886</c:v>
                  </c:pt>
                  <c:pt idx="8">
                    <c:v>9.9000000000000057</c:v>
                  </c:pt>
                  <c:pt idx="9">
                    <c:v>9.6999999999999886</c:v>
                  </c:pt>
                  <c:pt idx="10">
                    <c:v>9.3000000000000114</c:v>
                  </c:pt>
                </c:numCache>
              </c:numRef>
            </c:plus>
            <c:minus>
              <c:numRef>
                <c:f>'Māori vs Non-Māori Non-Pacific'!$BM$41:$BM$51</c:f>
                <c:numCache>
                  <c:formatCode>General</c:formatCode>
                  <c:ptCount val="11"/>
                  <c:pt idx="0">
                    <c:v>9.2000000000000171</c:v>
                  </c:pt>
                  <c:pt idx="1">
                    <c:v>9</c:v>
                  </c:pt>
                  <c:pt idx="2">
                    <c:v>8.9000000000000057</c:v>
                  </c:pt>
                  <c:pt idx="3">
                    <c:v>8.9000000000000057</c:v>
                  </c:pt>
                  <c:pt idx="4">
                    <c:v>8.6999999999999886</c:v>
                  </c:pt>
                  <c:pt idx="5">
                    <c:v>8.6999999999999886</c:v>
                  </c:pt>
                  <c:pt idx="6">
                    <c:v>9.0999999999999943</c:v>
                  </c:pt>
                  <c:pt idx="7">
                    <c:v>9.4000000000000057</c:v>
                  </c:pt>
                  <c:pt idx="8">
                    <c:v>9.7000000000000171</c:v>
                  </c:pt>
                  <c:pt idx="9">
                    <c:v>9.4000000000000057</c:v>
                  </c:pt>
                  <c:pt idx="10">
                    <c:v>9.0999999999999943</c:v>
                  </c:pt>
                </c:numCache>
              </c:numRef>
            </c:minus>
            <c:spPr>
              <a:ln w="12700">
                <a:solidFill>
                  <a:srgbClr val="0070C0"/>
                </a:solidFill>
              </a:ln>
            </c:spPr>
          </c:errBars>
          <c:cat>
            <c:strRef>
              <c:f>'Māori vs Non-Māori Non-Pacific'!$BH$41:$BH$51</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'Māori vs Non-Māori Non-Pacific'!$BI$41:$BI$51</c:f>
              <c:numCache>
                <c:formatCode>General</c:formatCode>
                <c:ptCount val="11"/>
                <c:pt idx="0">
                  <c:v>225.4</c:v>
                </c:pt>
                <c:pt idx="1">
                  <c:v>220.4</c:v>
                </c:pt>
                <c:pt idx="2">
                  <c:v>215.1</c:v>
                </c:pt>
                <c:pt idx="3">
                  <c:v>211.6</c:v>
                </c:pt>
                <c:pt idx="4">
                  <c:v>206.7</c:v>
                </c:pt>
                <c:pt idx="5">
                  <c:v>204.2</c:v>
                </c:pt>
                <c:pt idx="6">
                  <c:v>220</c:v>
                </c:pt>
                <c:pt idx="7">
                  <c:v>240.3</c:v>
                </c:pt>
                <c:pt idx="8">
                  <c:v>252.9</c:v>
                </c:pt>
                <c:pt idx="9">
                  <c:v>243</c:v>
                </c:pt>
                <c:pt idx="10">
                  <c:v>227.6</c:v>
                </c:pt>
              </c:numCache>
            </c:numRef>
          </c:val>
          <c:smooth val="0"/>
          <c:extLst>
            <c:ext xmlns:c16="http://schemas.microsoft.com/office/drawing/2014/chart" uri="{C3380CC4-5D6E-409C-BE32-E72D297353CC}">
              <c16:uniqueId val="{00000000-35A9-43F8-97D0-9ACE14A782E9}"/>
            </c:ext>
          </c:extLst>
        </c:ser>
        <c:ser>
          <c:idx val="2"/>
          <c:order val="1"/>
          <c:tx>
            <c:strRef>
              <c:f>'Māori vs Non-Māori Non-Pacific'!$BJ$33</c:f>
              <c:strCache>
                <c:ptCount val="1"/>
                <c:pt idx="0">
                  <c:v>Non-Māori Non-Pacific</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errBars>
            <c:errDir val="y"/>
            <c:errBarType val="both"/>
            <c:errValType val="cust"/>
            <c:noEndCap val="0"/>
            <c:plus>
              <c:numRef>
                <c:f>'Māori vs Non-Māori Non-Pacific'!$BQ$41:$BQ$51</c:f>
                <c:numCache>
                  <c:formatCode>General</c:formatCode>
                  <c:ptCount val="11"/>
                  <c:pt idx="0">
                    <c:v>3.9000000000000057</c:v>
                  </c:pt>
                  <c:pt idx="1">
                    <c:v>3.7000000000000028</c:v>
                  </c:pt>
                  <c:pt idx="2">
                    <c:v>3.7000000000000028</c:v>
                  </c:pt>
                  <c:pt idx="3">
                    <c:v>3.6000000000000085</c:v>
                  </c:pt>
                  <c:pt idx="4">
                    <c:v>3.6000000000000085</c:v>
                  </c:pt>
                  <c:pt idx="5">
                    <c:v>3.5</c:v>
                  </c:pt>
                  <c:pt idx="6">
                    <c:v>3.5</c:v>
                  </c:pt>
                  <c:pt idx="7">
                    <c:v>3.7000000000000028</c:v>
                  </c:pt>
                  <c:pt idx="8">
                    <c:v>3.8000000000000114</c:v>
                  </c:pt>
                  <c:pt idx="9">
                    <c:v>3.7000000000000028</c:v>
                  </c:pt>
                  <c:pt idx="10">
                    <c:v>3.5999999999999943</c:v>
                  </c:pt>
                </c:numCache>
              </c:numRef>
            </c:plus>
            <c:minus>
              <c:numRef>
                <c:f>'Māori vs Non-Māori Non-Pacific'!$BP$41:$BP$51</c:f>
                <c:numCache>
                  <c:formatCode>General</c:formatCode>
                  <c:ptCount val="11"/>
                  <c:pt idx="0">
                    <c:v>3.8999999999999773</c:v>
                  </c:pt>
                  <c:pt idx="1">
                    <c:v>3.6000000000000085</c:v>
                  </c:pt>
                  <c:pt idx="2">
                    <c:v>3.5999999999999943</c:v>
                  </c:pt>
                  <c:pt idx="3">
                    <c:v>3.5999999999999943</c:v>
                  </c:pt>
                  <c:pt idx="4">
                    <c:v>3.5</c:v>
                  </c:pt>
                  <c:pt idx="5">
                    <c:v>3.3999999999999915</c:v>
                  </c:pt>
                  <c:pt idx="6">
                    <c:v>3.5</c:v>
                  </c:pt>
                  <c:pt idx="7">
                    <c:v>3.7000000000000028</c:v>
                  </c:pt>
                  <c:pt idx="8">
                    <c:v>3.6999999999999886</c:v>
                  </c:pt>
                  <c:pt idx="9">
                    <c:v>3.7000000000000028</c:v>
                  </c:pt>
                  <c:pt idx="10">
                    <c:v>3.5</c:v>
                  </c:pt>
                </c:numCache>
              </c:numRef>
            </c:minus>
            <c:spPr>
              <a:ln>
                <a:solidFill>
                  <a:sysClr val="window" lastClr="FFFFFF">
                    <a:lumMod val="65000"/>
                  </a:sysClr>
                </a:solidFill>
              </a:ln>
            </c:spPr>
          </c:errBars>
          <c:cat>
            <c:strRef>
              <c:f>'Māori vs Non-Māori Non-Pacific'!$BH$41:$BH$51</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'Māori vs Non-Māori Non-Pacific'!$BJ$41:$BJ$51</c:f>
              <c:numCache>
                <c:formatCode>General</c:formatCode>
                <c:ptCount val="11"/>
                <c:pt idx="0">
                  <c:v>135.19999999999999</c:v>
                </c:pt>
                <c:pt idx="1">
                  <c:v>118.7</c:v>
                </c:pt>
                <c:pt idx="2">
                  <c:v>117.8</c:v>
                </c:pt>
                <c:pt idx="3">
                  <c:v>111.8</c:v>
                </c:pt>
                <c:pt idx="4">
                  <c:v>108.3</c:v>
                </c:pt>
                <c:pt idx="5">
                  <c:v>102.3</c:v>
                </c:pt>
                <c:pt idx="6">
                  <c:v>105</c:v>
                </c:pt>
                <c:pt idx="7">
                  <c:v>112.8</c:v>
                </c:pt>
                <c:pt idx="8">
                  <c:v>113.6</c:v>
                </c:pt>
                <c:pt idx="9">
                  <c:v>113</c:v>
                </c:pt>
                <c:pt idx="10">
                  <c:v>103.9</c:v>
                </c:pt>
              </c:numCache>
            </c:numRef>
          </c:val>
          <c:smooth val="0"/>
          <c:extLst>
            <c:ext xmlns:c16="http://schemas.microsoft.com/office/drawing/2014/chart" uri="{C3380CC4-5D6E-409C-BE32-E72D297353CC}">
              <c16:uniqueId val="{00000001-35A9-43F8-97D0-9ACE14A782E9}"/>
            </c:ext>
          </c:extLst>
        </c:ser>
        <c:ser>
          <c:idx val="0"/>
          <c:order val="2"/>
          <c:tx>
            <c:v>Ghost</c:v>
          </c:tx>
          <c:spPr>
            <a:ln w="28575" cap="rnd">
              <a:noFill/>
              <a:round/>
            </a:ln>
            <a:effectLst/>
          </c:spPr>
          <c:marker>
            <c:symbol val="none"/>
          </c:marker>
          <c:cat>
            <c:strRef>
              <c:f>'Māori vs Non-Māori Non-Pacific'!$BH$41:$BH$51</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'Māori vs Non-Māori Non-Pacific'!$BK$35:$BK$36</c:f>
              <c:numCache>
                <c:formatCode>General</c:formatCode>
                <c:ptCount val="2"/>
                <c:pt idx="0">
                  <c:v>274.2</c:v>
                </c:pt>
                <c:pt idx="1">
                  <c:v>98</c:v>
                </c:pt>
              </c:numCache>
            </c:numRef>
          </c:val>
          <c:smooth val="0"/>
          <c:extLst>
            <c:ext xmlns:c16="http://schemas.microsoft.com/office/drawing/2014/chart" uri="{C3380CC4-5D6E-409C-BE32-E72D297353CC}">
              <c16:uniqueId val="{00000002-35A9-43F8-97D0-9ACE14A782E9}"/>
            </c:ext>
          </c:extLst>
        </c:ser>
        <c:dLbls>
          <c:showLegendKey val="0"/>
          <c:showVal val="0"/>
          <c:showCatName val="0"/>
          <c:showSerName val="0"/>
          <c:showPercent val="0"/>
          <c:showBubbleSize val="0"/>
        </c:dLbls>
        <c:marker val="1"/>
        <c:smooth val="0"/>
        <c:axId val="305977600"/>
        <c:axId val="305973288"/>
      </c:lineChart>
      <c:catAx>
        <c:axId val="305977600"/>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5973288"/>
        <c:crosses val="autoZero"/>
        <c:auto val="1"/>
        <c:lblAlgn val="ctr"/>
        <c:lblOffset val="100"/>
        <c:noMultiLvlLbl val="0"/>
      </c:catAx>
      <c:valAx>
        <c:axId val="305973288"/>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5977600"/>
        <c:crosses val="autoZero"/>
        <c:crossBetween val="between"/>
      </c:valAx>
      <c:spPr>
        <a:noFill/>
        <a:ln>
          <a:noFill/>
        </a:ln>
        <a:effectLst/>
      </c:spPr>
    </c:plotArea>
    <c:legend>
      <c:legendPos val="b"/>
      <c:legendEntry>
        <c:idx val="2"/>
        <c:delete val="1"/>
      </c:legendEntry>
      <c:layout>
        <c:manualLayout>
          <c:xMode val="edge"/>
          <c:yMode val="edge"/>
          <c:x val="0.70628403592408096"/>
          <c:y val="9.0685811332406996E-2"/>
          <c:w val="0.28126496942984169"/>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 Non-Pacific'!$BV$33</c:f>
              <c:strCache>
                <c:ptCount val="1"/>
                <c:pt idx="0">
                  <c:v>Māori vs Non-Māori Non-Pacific</c:v>
                </c:pt>
              </c:strCache>
            </c:strRef>
          </c:tx>
          <c:spPr>
            <a:ln w="28575" cap="rnd">
              <a:solidFill>
                <a:srgbClr val="FFC000"/>
              </a:solidFill>
              <a:round/>
            </a:ln>
            <a:effectLst/>
          </c:spPr>
          <c:marker>
            <c:symbol val="circle"/>
            <c:size val="5"/>
            <c:spPr>
              <a:solidFill>
                <a:srgbClr val="FFC000"/>
              </a:solidFill>
              <a:ln>
                <a:solidFill>
                  <a:srgbClr val="FFC000"/>
                </a:solidFill>
              </a:ln>
            </c:spPr>
          </c:marker>
          <c:dPt>
            <c:idx val="19"/>
            <c:bubble3D val="0"/>
            <c:extLst>
              <c:ext xmlns:c16="http://schemas.microsoft.com/office/drawing/2014/chart" uri="{C3380CC4-5D6E-409C-BE32-E72D297353CC}">
                <c16:uniqueId val="{00000000-D3B5-4107-AB6E-54B3A83A0799}"/>
              </c:ext>
            </c:extLst>
          </c:dPt>
          <c:errBars>
            <c:errDir val="y"/>
            <c:errBarType val="both"/>
            <c:errValType val="cust"/>
            <c:noEndCap val="0"/>
            <c:plus>
              <c:numRef>
                <c:f>'Māori vs Non-Māori Non-Pacific'!$CA$41:$CA$51</c:f>
                <c:numCache>
                  <c:formatCode>General</c:formatCode>
                  <c:ptCount val="11"/>
                  <c:pt idx="0">
                    <c:v>8.0000000000000071E-2</c:v>
                  </c:pt>
                  <c:pt idx="1">
                    <c:v>9.9999999999999867E-2</c:v>
                  </c:pt>
                  <c:pt idx="2">
                    <c:v>8.9999999999999858E-2</c:v>
                  </c:pt>
                  <c:pt idx="3">
                    <c:v>0.1100000000000001</c:v>
                  </c:pt>
                  <c:pt idx="4">
                    <c:v>9.9999999999999867E-2</c:v>
                  </c:pt>
                  <c:pt idx="5">
                    <c:v>0.10999999999999988</c:v>
                  </c:pt>
                  <c:pt idx="6">
                    <c:v>0.10999999999999988</c:v>
                  </c:pt>
                  <c:pt idx="7">
                    <c:v>0.11000000000000032</c:v>
                  </c:pt>
                  <c:pt idx="8">
                    <c:v>0.10999999999999988</c:v>
                  </c:pt>
                  <c:pt idx="9">
                    <c:v>0.12000000000000011</c:v>
                  </c:pt>
                  <c:pt idx="10">
                    <c:v>0.12000000000000011</c:v>
                  </c:pt>
                </c:numCache>
              </c:numRef>
            </c:plus>
            <c:minus>
              <c:numRef>
                <c:f>'Māori vs Non-Māori Non-Pacific'!$BZ$41:$BZ$51</c:f>
                <c:numCache>
                  <c:formatCode>General</c:formatCode>
                  <c:ptCount val="11"/>
                  <c:pt idx="0">
                    <c:v>7.9999999999999849E-2</c:v>
                  </c:pt>
                  <c:pt idx="1">
                    <c:v>0.10000000000000009</c:v>
                  </c:pt>
                  <c:pt idx="2">
                    <c:v>0.10000000000000009</c:v>
                  </c:pt>
                  <c:pt idx="3">
                    <c:v>9.9999999999999867E-2</c:v>
                  </c:pt>
                  <c:pt idx="4">
                    <c:v>9.9999999999999867E-2</c:v>
                  </c:pt>
                  <c:pt idx="5">
                    <c:v>0.1100000000000001</c:v>
                  </c:pt>
                  <c:pt idx="6">
                    <c:v>0.1100000000000001</c:v>
                  </c:pt>
                  <c:pt idx="7">
                    <c:v>0.10999999999999988</c:v>
                  </c:pt>
                  <c:pt idx="8">
                    <c:v>0.10999999999999988</c:v>
                  </c:pt>
                  <c:pt idx="9">
                    <c:v>0.10999999999999988</c:v>
                  </c:pt>
                  <c:pt idx="10">
                    <c:v>0.10999999999999988</c:v>
                  </c:pt>
                </c:numCache>
              </c:numRef>
            </c:minus>
            <c:spPr>
              <a:ln w="12700">
                <a:solidFill>
                  <a:srgbClr val="FFC000"/>
                </a:solidFill>
              </a:ln>
            </c:spPr>
          </c:errBars>
          <c:cat>
            <c:strRef>
              <c:f>'Māori vs Non-Māori Non-Pacific'!$BU$41:$BU$51</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'Māori vs Non-Māori Non-Pacific'!$BV$41:$BV$51</c:f>
              <c:numCache>
                <c:formatCode>0.00</c:formatCode>
                <c:ptCount val="11"/>
                <c:pt idx="0">
                  <c:v>1.67</c:v>
                </c:pt>
                <c:pt idx="1">
                  <c:v>1.86</c:v>
                </c:pt>
                <c:pt idx="2">
                  <c:v>1.83</c:v>
                </c:pt>
                <c:pt idx="3">
                  <c:v>1.89</c:v>
                </c:pt>
                <c:pt idx="4">
                  <c:v>1.91</c:v>
                </c:pt>
                <c:pt idx="5">
                  <c:v>2</c:v>
                </c:pt>
                <c:pt idx="6">
                  <c:v>2.1</c:v>
                </c:pt>
                <c:pt idx="7">
                  <c:v>2.13</c:v>
                </c:pt>
                <c:pt idx="8">
                  <c:v>2.23</c:v>
                </c:pt>
                <c:pt idx="9">
                  <c:v>2.15</c:v>
                </c:pt>
                <c:pt idx="10">
                  <c:v>2.19</c:v>
                </c:pt>
              </c:numCache>
            </c:numRef>
          </c:val>
          <c:smooth val="0"/>
          <c:extLst>
            <c:ext xmlns:c16="http://schemas.microsoft.com/office/drawing/2014/chart" uri="{C3380CC4-5D6E-409C-BE32-E72D297353CC}">
              <c16:uniqueId val="{00000001-D3B5-4107-AB6E-54B3A83A0799}"/>
            </c:ext>
          </c:extLst>
        </c:ser>
        <c:ser>
          <c:idx val="2"/>
          <c:order val="1"/>
          <c:tx>
            <c:v>Ghost</c:v>
          </c:tx>
          <c:spPr>
            <a:ln w="28575" cap="rnd">
              <a:noFill/>
              <a:round/>
            </a:ln>
            <a:effectLst/>
          </c:spPr>
          <c:marker>
            <c:symbol val="none"/>
          </c:marker>
          <c:cat>
            <c:strRef>
              <c:f>'Māori vs Non-Māori Non-Pacific'!$BU$41:$BU$51</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'Māori vs Non-Māori Non-Pacific'!$BX$35:$BX$36</c:f>
              <c:numCache>
                <c:formatCode>0.00</c:formatCode>
                <c:ptCount val="2"/>
                <c:pt idx="0">
                  <c:v>2.4</c:v>
                </c:pt>
                <c:pt idx="1">
                  <c:v>1.59</c:v>
                </c:pt>
              </c:numCache>
            </c:numRef>
          </c:val>
          <c:smooth val="0"/>
          <c:extLst>
            <c:ext xmlns:c16="http://schemas.microsoft.com/office/drawing/2014/chart" uri="{C3380CC4-5D6E-409C-BE32-E72D297353CC}">
              <c16:uniqueId val="{00000002-D3B5-4107-AB6E-54B3A83A0799}"/>
            </c:ext>
          </c:extLst>
        </c:ser>
        <c:ser>
          <c:idx val="1"/>
          <c:order val="2"/>
          <c:tx>
            <c:strRef>
              <c:f>'Māori vs Non-Māori Non-Pacific'!$CC$33</c:f>
              <c:strCache>
                <c:ptCount val="1"/>
                <c:pt idx="0">
                  <c:v>Reference (1.00)</c:v>
                </c:pt>
              </c:strCache>
            </c:strRef>
          </c:tx>
          <c:spPr>
            <a:ln>
              <a:solidFill>
                <a:schemeClr val="tx1"/>
              </a:solidFill>
            </a:ln>
          </c:spPr>
          <c:marker>
            <c:symbol val="none"/>
          </c:marker>
          <c:cat>
            <c:strRef>
              <c:f>'Māori vs Non-Māori Non-Pacific'!$BU$41:$BU$51</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'Māori vs Non-Māori Non-Pacific'!$CC$41:$CC$51</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smooth val="0"/>
          <c:extLst>
            <c:ext xmlns:c16="http://schemas.microsoft.com/office/drawing/2014/chart" uri="{C3380CC4-5D6E-409C-BE32-E72D297353CC}">
              <c16:uniqueId val="{00000003-D3B5-4107-AB6E-54B3A83A0799}"/>
            </c:ext>
          </c:extLst>
        </c:ser>
        <c:dLbls>
          <c:showLegendKey val="0"/>
          <c:showVal val="0"/>
          <c:showCatName val="0"/>
          <c:showSerName val="0"/>
          <c:showPercent val="0"/>
          <c:showBubbleSize val="0"/>
        </c:dLbls>
        <c:marker val="1"/>
        <c:smooth val="0"/>
        <c:axId val="305972504"/>
        <c:axId val="305976816"/>
      </c:lineChart>
      <c:catAx>
        <c:axId val="305972504"/>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5976816"/>
        <c:crosses val="autoZero"/>
        <c:auto val="1"/>
        <c:lblAlgn val="ctr"/>
        <c:lblOffset val="100"/>
        <c:tickLblSkip val="1"/>
        <c:noMultiLvlLbl val="0"/>
      </c:catAx>
      <c:valAx>
        <c:axId val="305976816"/>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5972504"/>
        <c:crosses val="autoZero"/>
        <c:crossBetween val="between"/>
      </c:valAx>
      <c:spPr>
        <a:noFill/>
        <a:ln>
          <a:noFill/>
        </a:ln>
        <a:effectLst/>
      </c:spPr>
    </c:plotArea>
    <c:legend>
      <c:legendPos val="b"/>
      <c:legendEntry>
        <c:idx val="1"/>
        <c:delete val="1"/>
      </c:legendEntry>
      <c:layout>
        <c:manualLayout>
          <c:xMode val="edge"/>
          <c:yMode val="edge"/>
          <c:x val="0.55258761633935793"/>
          <c:y val="0.10373453749315818"/>
          <c:w val="0.44741238366064212"/>
          <c:h val="6.8984196839367878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9142762891967342E-2"/>
          <c:y val="0.23529411764705882"/>
          <c:w val="0.91846269109285505"/>
          <c:h val="0.44099555832645804"/>
        </c:manualLayout>
      </c:layout>
      <c:lineChart>
        <c:grouping val="standard"/>
        <c:varyColors val="0"/>
        <c:ser>
          <c:idx val="1"/>
          <c:order val="0"/>
          <c:tx>
            <c:strRef>
              <c:f>'Māori vs NMNP by sex'!$BI$32</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dPt>
            <c:idx val="11"/>
            <c:bubble3D val="0"/>
            <c:spPr>
              <a:ln w="28575" cap="rnd">
                <a:noFill/>
                <a:round/>
              </a:ln>
              <a:effectLst/>
            </c:spPr>
            <c:extLst>
              <c:ext xmlns:c16="http://schemas.microsoft.com/office/drawing/2014/chart" uri="{C3380CC4-5D6E-409C-BE32-E72D297353CC}">
                <c16:uniqueId val="{00000001-31A9-47EE-B848-5A6CE792075F}"/>
              </c:ext>
            </c:extLst>
          </c:dPt>
          <c:dPt>
            <c:idx val="17"/>
            <c:bubble3D val="0"/>
            <c:extLst>
              <c:ext xmlns:c16="http://schemas.microsoft.com/office/drawing/2014/chart" uri="{C3380CC4-5D6E-409C-BE32-E72D297353CC}">
                <c16:uniqueId val="{00000002-31A9-47EE-B848-5A6CE792075F}"/>
              </c:ext>
            </c:extLst>
          </c:dPt>
          <c:dPt>
            <c:idx val="19"/>
            <c:bubble3D val="0"/>
            <c:extLst>
              <c:ext xmlns:c16="http://schemas.microsoft.com/office/drawing/2014/chart" uri="{C3380CC4-5D6E-409C-BE32-E72D297353CC}">
                <c16:uniqueId val="{00000003-31A9-47EE-B848-5A6CE792075F}"/>
              </c:ext>
            </c:extLst>
          </c:dPt>
          <c:dPt>
            <c:idx val="24"/>
            <c:bubble3D val="0"/>
            <c:extLst>
              <c:ext xmlns:c16="http://schemas.microsoft.com/office/drawing/2014/chart" uri="{C3380CC4-5D6E-409C-BE32-E72D297353CC}">
                <c16:uniqueId val="{00000004-31A9-47EE-B848-5A6CE792075F}"/>
              </c:ext>
            </c:extLst>
          </c:dPt>
          <c:errBars>
            <c:errDir val="y"/>
            <c:errBarType val="both"/>
            <c:errValType val="cust"/>
            <c:noEndCap val="0"/>
            <c:plus>
              <c:numRef>
                <c:f>('Māori vs NMNP by sex'!$BN$68:$BN$78,'Māori vs NMNP by sex'!$BN$92:$BN$102)</c:f>
                <c:numCache>
                  <c:formatCode>General</c:formatCode>
                  <c:ptCount val="22"/>
                  <c:pt idx="0">
                    <c:v>12.800000000000011</c:v>
                  </c:pt>
                  <c:pt idx="1">
                    <c:v>12.599999999999994</c:v>
                  </c:pt>
                  <c:pt idx="2">
                    <c:v>12.5</c:v>
                  </c:pt>
                  <c:pt idx="3">
                    <c:v>12.5</c:v>
                  </c:pt>
                  <c:pt idx="4">
                    <c:v>12.300000000000011</c:v>
                  </c:pt>
                  <c:pt idx="5">
                    <c:v>12.199999999999989</c:v>
                  </c:pt>
                  <c:pt idx="6">
                    <c:v>12.700000000000017</c:v>
                  </c:pt>
                  <c:pt idx="7">
                    <c:v>13.199999999999989</c:v>
                  </c:pt>
                  <c:pt idx="8">
                    <c:v>13.599999999999994</c:v>
                  </c:pt>
                  <c:pt idx="9">
                    <c:v>13</c:v>
                  </c:pt>
                  <c:pt idx="10">
                    <c:v>12.5</c:v>
                  </c:pt>
                  <c:pt idx="11">
                    <c:v>14</c:v>
                  </c:pt>
                  <c:pt idx="12">
                    <c:v>13.900000000000006</c:v>
                  </c:pt>
                  <c:pt idx="13">
                    <c:v>13.700000000000017</c:v>
                  </c:pt>
                  <c:pt idx="14">
                    <c:v>13.5</c:v>
                  </c:pt>
                  <c:pt idx="15">
                    <c:v>13.400000000000006</c:v>
                  </c:pt>
                  <c:pt idx="16">
                    <c:v>13.400000000000006</c:v>
                  </c:pt>
                  <c:pt idx="17">
                    <c:v>13.699999999999989</c:v>
                  </c:pt>
                  <c:pt idx="18">
                    <c:v>14.399999999999977</c:v>
                  </c:pt>
                  <c:pt idx="19">
                    <c:v>14.600000000000023</c:v>
                  </c:pt>
                  <c:pt idx="20">
                    <c:v>14.399999999999977</c:v>
                  </c:pt>
                  <c:pt idx="21">
                    <c:v>13.800000000000011</c:v>
                  </c:pt>
                </c:numCache>
              </c:numRef>
            </c:plus>
            <c:minus>
              <c:numRef>
                <c:f>('Māori vs NMNP by sex'!$BM$68:$BM$78,'Māori vs NMNP by sex'!$BM$92:$BM$102)</c:f>
                <c:numCache>
                  <c:formatCode>General</c:formatCode>
                  <c:ptCount val="22"/>
                  <c:pt idx="0">
                    <c:v>12.299999999999983</c:v>
                  </c:pt>
                  <c:pt idx="1">
                    <c:v>12</c:v>
                  </c:pt>
                  <c:pt idx="2">
                    <c:v>11.799999999999983</c:v>
                  </c:pt>
                  <c:pt idx="3">
                    <c:v>11.799999999999983</c:v>
                  </c:pt>
                  <c:pt idx="4">
                    <c:v>11.699999999999989</c:v>
                  </c:pt>
                  <c:pt idx="5">
                    <c:v>11.5</c:v>
                  </c:pt>
                  <c:pt idx="6">
                    <c:v>12.099999999999994</c:v>
                  </c:pt>
                  <c:pt idx="7">
                    <c:v>12.5</c:v>
                  </c:pt>
                  <c:pt idx="8">
                    <c:v>12.900000000000006</c:v>
                  </c:pt>
                  <c:pt idx="9">
                    <c:v>12.5</c:v>
                  </c:pt>
                  <c:pt idx="10">
                    <c:v>12</c:v>
                  </c:pt>
                  <c:pt idx="11">
                    <c:v>13.399999999999977</c:v>
                  </c:pt>
                  <c:pt idx="12">
                    <c:v>13.299999999999983</c:v>
                  </c:pt>
                  <c:pt idx="13">
                    <c:v>13.099999999999994</c:v>
                  </c:pt>
                  <c:pt idx="14">
                    <c:v>12.900000000000006</c:v>
                  </c:pt>
                  <c:pt idx="15">
                    <c:v>12.800000000000011</c:v>
                  </c:pt>
                  <c:pt idx="16">
                    <c:v>12.699999999999989</c:v>
                  </c:pt>
                  <c:pt idx="17">
                    <c:v>13.200000000000017</c:v>
                  </c:pt>
                  <c:pt idx="18">
                    <c:v>13.800000000000011</c:v>
                  </c:pt>
                  <c:pt idx="19">
                    <c:v>14.099999999999966</c:v>
                  </c:pt>
                  <c:pt idx="20">
                    <c:v>13.900000000000006</c:v>
                  </c:pt>
                  <c:pt idx="21">
                    <c:v>13.300000000000011</c:v>
                  </c:pt>
                </c:numCache>
              </c:numRef>
            </c:minus>
            <c:spPr>
              <a:ln w="12700">
                <a:solidFill>
                  <a:srgbClr val="0070C0"/>
                </a:solidFill>
              </a:ln>
            </c:spPr>
          </c:errBars>
          <c:cat>
            <c:multiLvlStrRef>
              <c:f>('Māori vs NMNP by sex'!$BF$68:$BG$78,'Māori vs NMNP by sex'!$BF$92:$BG$102)</c:f>
              <c:multiLvlStrCache>
                <c:ptCount val="22"/>
                <c:lvl>
                  <c:pt idx="0">
                    <c:v>2001-03</c:v>
                  </c:pt>
                  <c:pt idx="1">
                    <c:v>2002-04</c:v>
                  </c:pt>
                  <c:pt idx="2">
                    <c:v>2003-05</c:v>
                  </c:pt>
                  <c:pt idx="3">
                    <c:v>2004-06</c:v>
                  </c:pt>
                  <c:pt idx="4">
                    <c:v>2005-07</c:v>
                  </c:pt>
                  <c:pt idx="5">
                    <c:v>2006-08</c:v>
                  </c:pt>
                  <c:pt idx="6">
                    <c:v>2007-09</c:v>
                  </c:pt>
                  <c:pt idx="7">
                    <c:v>2008-10</c:v>
                  </c:pt>
                  <c:pt idx="8">
                    <c:v>2009-11</c:v>
                  </c:pt>
                  <c:pt idx="9">
                    <c:v>2010-12</c:v>
                  </c:pt>
                  <c:pt idx="10">
                    <c:v>2011-13</c:v>
                  </c:pt>
                  <c:pt idx="11">
                    <c:v>2001-03</c:v>
                  </c:pt>
                  <c:pt idx="12">
                    <c:v>2002-04</c:v>
                  </c:pt>
                  <c:pt idx="13">
                    <c:v>2003-05</c:v>
                  </c:pt>
                  <c:pt idx="14">
                    <c:v>2004-06</c:v>
                  </c:pt>
                  <c:pt idx="15">
                    <c:v>2005-07</c:v>
                  </c:pt>
                  <c:pt idx="16">
                    <c:v>2006-08</c:v>
                  </c:pt>
                  <c:pt idx="17">
                    <c:v>2007-09</c:v>
                  </c:pt>
                  <c:pt idx="18">
                    <c:v>2008-10</c:v>
                  </c:pt>
                  <c:pt idx="19">
                    <c:v>2009-11</c:v>
                  </c:pt>
                  <c:pt idx="20">
                    <c:v>2010-12</c:v>
                  </c:pt>
                  <c:pt idx="21">
                    <c:v>2011-13</c:v>
                  </c:pt>
                </c:lvl>
                <c:lvl>
                  <c:pt idx="0">
                    <c:v>Male</c:v>
                  </c:pt>
                  <c:pt idx="11">
                    <c:v>Female</c:v>
                  </c:pt>
                </c:lvl>
              </c:multiLvlStrCache>
            </c:multiLvlStrRef>
          </c:cat>
          <c:val>
            <c:numRef>
              <c:f>('Māori vs NMNP by sex'!$BI$68:$BI$78,'Māori vs NMNP by sex'!$BI$92:$BI$102)</c:f>
              <c:numCache>
                <c:formatCode>General</c:formatCode>
                <c:ptCount val="22"/>
                <c:pt idx="0">
                  <c:v>202.6</c:v>
                </c:pt>
                <c:pt idx="1">
                  <c:v>195.8</c:v>
                </c:pt>
                <c:pt idx="2">
                  <c:v>191.2</c:v>
                </c:pt>
                <c:pt idx="3">
                  <c:v>191.1</c:v>
                </c:pt>
                <c:pt idx="4">
                  <c:v>185.1</c:v>
                </c:pt>
                <c:pt idx="5">
                  <c:v>180.4</c:v>
                </c:pt>
                <c:pt idx="6">
                  <c:v>198.7</c:v>
                </c:pt>
                <c:pt idx="7">
                  <c:v>213.8</c:v>
                </c:pt>
                <c:pt idx="8">
                  <c:v>228.8</c:v>
                </c:pt>
                <c:pt idx="9">
                  <c:v>213.8</c:v>
                </c:pt>
                <c:pt idx="10">
                  <c:v>202</c:v>
                </c:pt>
                <c:pt idx="11">
                  <c:v>245.2</c:v>
                </c:pt>
                <c:pt idx="12">
                  <c:v>241.7</c:v>
                </c:pt>
                <c:pt idx="13">
                  <c:v>235.6</c:v>
                </c:pt>
                <c:pt idx="14">
                  <c:v>229.6</c:v>
                </c:pt>
                <c:pt idx="15">
                  <c:v>226</c:v>
                </c:pt>
                <c:pt idx="16">
                  <c:v>225.1</c:v>
                </c:pt>
                <c:pt idx="17">
                  <c:v>237.9</c:v>
                </c:pt>
                <c:pt idx="18">
                  <c:v>263.5</c:v>
                </c:pt>
                <c:pt idx="19">
                  <c:v>274.2</c:v>
                </c:pt>
                <c:pt idx="20">
                  <c:v>269.8</c:v>
                </c:pt>
                <c:pt idx="21">
                  <c:v>250.3</c:v>
                </c:pt>
              </c:numCache>
            </c:numRef>
          </c:val>
          <c:smooth val="0"/>
          <c:extLst>
            <c:ext xmlns:c16="http://schemas.microsoft.com/office/drawing/2014/chart" uri="{C3380CC4-5D6E-409C-BE32-E72D297353CC}">
              <c16:uniqueId val="{00000005-31A9-47EE-B848-5A6CE792075F}"/>
            </c:ext>
          </c:extLst>
        </c:ser>
        <c:ser>
          <c:idx val="2"/>
          <c:order val="1"/>
          <c:tx>
            <c:strRef>
              <c:f>'Māori vs NMNP by sex'!$BJ$32</c:f>
              <c:strCache>
                <c:ptCount val="1"/>
                <c:pt idx="0">
                  <c:v>Non-Māori Non-Pacific</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dPt>
            <c:idx val="11"/>
            <c:bubble3D val="0"/>
            <c:spPr>
              <a:ln w="22225" cap="rnd">
                <a:noFill/>
                <a:round/>
              </a:ln>
              <a:effectLst/>
            </c:spPr>
            <c:extLst>
              <c:ext xmlns:c16="http://schemas.microsoft.com/office/drawing/2014/chart" uri="{C3380CC4-5D6E-409C-BE32-E72D297353CC}">
                <c16:uniqueId val="{00000007-31A9-47EE-B848-5A6CE792075F}"/>
              </c:ext>
            </c:extLst>
          </c:dPt>
          <c:dPt>
            <c:idx val="17"/>
            <c:bubble3D val="0"/>
            <c:extLst>
              <c:ext xmlns:c16="http://schemas.microsoft.com/office/drawing/2014/chart" uri="{C3380CC4-5D6E-409C-BE32-E72D297353CC}">
                <c16:uniqueId val="{00000008-31A9-47EE-B848-5A6CE792075F}"/>
              </c:ext>
            </c:extLst>
          </c:dPt>
          <c:dPt>
            <c:idx val="19"/>
            <c:bubble3D val="0"/>
            <c:extLst>
              <c:ext xmlns:c16="http://schemas.microsoft.com/office/drawing/2014/chart" uri="{C3380CC4-5D6E-409C-BE32-E72D297353CC}">
                <c16:uniqueId val="{00000009-31A9-47EE-B848-5A6CE792075F}"/>
              </c:ext>
            </c:extLst>
          </c:dPt>
          <c:dPt>
            <c:idx val="24"/>
            <c:bubble3D val="0"/>
            <c:extLst>
              <c:ext xmlns:c16="http://schemas.microsoft.com/office/drawing/2014/chart" uri="{C3380CC4-5D6E-409C-BE32-E72D297353CC}">
                <c16:uniqueId val="{0000000A-31A9-47EE-B848-5A6CE792075F}"/>
              </c:ext>
            </c:extLst>
          </c:dPt>
          <c:errBars>
            <c:errDir val="y"/>
            <c:errBarType val="both"/>
            <c:errValType val="cust"/>
            <c:noEndCap val="0"/>
            <c:plus>
              <c:numRef>
                <c:f>('Māori vs NMNP by sex'!$BQ$68:$BQ$78,'Māori vs NMNP by sex'!$BQ$92:$BQ$102)</c:f>
                <c:numCache>
                  <c:formatCode>General</c:formatCode>
                  <c:ptCount val="22"/>
                  <c:pt idx="0">
                    <c:v>5.6000000000000085</c:v>
                  </c:pt>
                  <c:pt idx="1">
                    <c:v>5.0999999999999943</c:v>
                  </c:pt>
                  <c:pt idx="2">
                    <c:v>5.2000000000000028</c:v>
                  </c:pt>
                  <c:pt idx="3">
                    <c:v>5.1000000000000085</c:v>
                  </c:pt>
                  <c:pt idx="4">
                    <c:v>5.1999999999999886</c:v>
                  </c:pt>
                  <c:pt idx="5">
                    <c:v>5</c:v>
                  </c:pt>
                  <c:pt idx="6">
                    <c:v>5.1000000000000085</c:v>
                  </c:pt>
                  <c:pt idx="7">
                    <c:v>5.3999999999999915</c:v>
                  </c:pt>
                  <c:pt idx="8">
                    <c:v>5.4000000000000057</c:v>
                  </c:pt>
                  <c:pt idx="9">
                    <c:v>5.4000000000000057</c:v>
                  </c:pt>
                  <c:pt idx="10">
                    <c:v>5.2999999999999972</c:v>
                  </c:pt>
                  <c:pt idx="11">
                    <c:v>5.6999999999999886</c:v>
                  </c:pt>
                  <c:pt idx="12">
                    <c:v>5.3000000000000114</c:v>
                  </c:pt>
                  <c:pt idx="13">
                    <c:v>5.2000000000000171</c:v>
                  </c:pt>
                  <c:pt idx="14">
                    <c:v>5.1000000000000085</c:v>
                  </c:pt>
                  <c:pt idx="15">
                    <c:v>5.0999999999999943</c:v>
                  </c:pt>
                  <c:pt idx="16">
                    <c:v>4.9000000000000057</c:v>
                  </c:pt>
                  <c:pt idx="17">
                    <c:v>5</c:v>
                  </c:pt>
                  <c:pt idx="18">
                    <c:v>5.2999999999999972</c:v>
                  </c:pt>
                  <c:pt idx="19">
                    <c:v>5.2999999999999972</c:v>
                  </c:pt>
                  <c:pt idx="20">
                    <c:v>5.2999999999999972</c:v>
                  </c:pt>
                  <c:pt idx="21">
                    <c:v>5</c:v>
                  </c:pt>
                </c:numCache>
              </c:numRef>
            </c:plus>
            <c:minus>
              <c:numRef>
                <c:f>('Māori vs NMNP by sex'!$BP$68:$BP$78,'Māori vs NMNP by sex'!$BP$92:$BP$102)</c:f>
                <c:numCache>
                  <c:formatCode>General</c:formatCode>
                  <c:ptCount val="22"/>
                  <c:pt idx="0">
                    <c:v>5.2999999999999972</c:v>
                  </c:pt>
                  <c:pt idx="1">
                    <c:v>5</c:v>
                  </c:pt>
                  <c:pt idx="2">
                    <c:v>5</c:v>
                  </c:pt>
                  <c:pt idx="3">
                    <c:v>5</c:v>
                  </c:pt>
                  <c:pt idx="4">
                    <c:v>5</c:v>
                  </c:pt>
                  <c:pt idx="5">
                    <c:v>4.7999999999999972</c:v>
                  </c:pt>
                  <c:pt idx="6">
                    <c:v>4.8999999999999915</c:v>
                  </c:pt>
                  <c:pt idx="7">
                    <c:v>5.1000000000000085</c:v>
                  </c:pt>
                  <c:pt idx="8">
                    <c:v>5.2000000000000028</c:v>
                  </c:pt>
                  <c:pt idx="9">
                    <c:v>5.2999999999999972</c:v>
                  </c:pt>
                  <c:pt idx="10">
                    <c:v>5</c:v>
                  </c:pt>
                  <c:pt idx="11">
                    <c:v>5.5</c:v>
                  </c:pt>
                  <c:pt idx="12">
                    <c:v>5.0999999999999943</c:v>
                  </c:pt>
                  <c:pt idx="13">
                    <c:v>5.0999999999999943</c:v>
                  </c:pt>
                  <c:pt idx="14">
                    <c:v>5</c:v>
                  </c:pt>
                  <c:pt idx="15">
                    <c:v>4.9000000000000057</c:v>
                  </c:pt>
                  <c:pt idx="16">
                    <c:v>4.7999999999999972</c:v>
                  </c:pt>
                  <c:pt idx="17">
                    <c:v>4.9000000000000057</c:v>
                  </c:pt>
                  <c:pt idx="18">
                    <c:v>5.0999999999999943</c:v>
                  </c:pt>
                  <c:pt idx="19">
                    <c:v>5.0999999999999943</c:v>
                  </c:pt>
                  <c:pt idx="20">
                    <c:v>5</c:v>
                  </c:pt>
                  <c:pt idx="21">
                    <c:v>4.8000000000000114</c:v>
                  </c:pt>
                </c:numCache>
              </c:numRef>
            </c:minus>
            <c:spPr>
              <a:ln>
                <a:solidFill>
                  <a:sysClr val="window" lastClr="FFFFFF">
                    <a:lumMod val="65000"/>
                  </a:sysClr>
                </a:solidFill>
              </a:ln>
            </c:spPr>
          </c:errBars>
          <c:cat>
            <c:multiLvlStrRef>
              <c:f>('Māori vs NMNP by sex'!$BF$68:$BG$78,'Māori vs NMNP by sex'!$BF$92:$BG$102)</c:f>
              <c:multiLvlStrCache>
                <c:ptCount val="22"/>
                <c:lvl>
                  <c:pt idx="0">
                    <c:v>2001-03</c:v>
                  </c:pt>
                  <c:pt idx="1">
                    <c:v>2002-04</c:v>
                  </c:pt>
                  <c:pt idx="2">
                    <c:v>2003-05</c:v>
                  </c:pt>
                  <c:pt idx="3">
                    <c:v>2004-06</c:v>
                  </c:pt>
                  <c:pt idx="4">
                    <c:v>2005-07</c:v>
                  </c:pt>
                  <c:pt idx="5">
                    <c:v>2006-08</c:v>
                  </c:pt>
                  <c:pt idx="6">
                    <c:v>2007-09</c:v>
                  </c:pt>
                  <c:pt idx="7">
                    <c:v>2008-10</c:v>
                  </c:pt>
                  <c:pt idx="8">
                    <c:v>2009-11</c:v>
                  </c:pt>
                  <c:pt idx="9">
                    <c:v>2010-12</c:v>
                  </c:pt>
                  <c:pt idx="10">
                    <c:v>2011-13</c:v>
                  </c:pt>
                  <c:pt idx="11">
                    <c:v>2001-03</c:v>
                  </c:pt>
                  <c:pt idx="12">
                    <c:v>2002-04</c:v>
                  </c:pt>
                  <c:pt idx="13">
                    <c:v>2003-05</c:v>
                  </c:pt>
                  <c:pt idx="14">
                    <c:v>2004-06</c:v>
                  </c:pt>
                  <c:pt idx="15">
                    <c:v>2005-07</c:v>
                  </c:pt>
                  <c:pt idx="16">
                    <c:v>2006-08</c:v>
                  </c:pt>
                  <c:pt idx="17">
                    <c:v>2007-09</c:v>
                  </c:pt>
                  <c:pt idx="18">
                    <c:v>2008-10</c:v>
                  </c:pt>
                  <c:pt idx="19">
                    <c:v>2009-11</c:v>
                  </c:pt>
                  <c:pt idx="20">
                    <c:v>2010-12</c:v>
                  </c:pt>
                  <c:pt idx="21">
                    <c:v>2011-13</c:v>
                  </c:pt>
                </c:lvl>
                <c:lvl>
                  <c:pt idx="0">
                    <c:v>Male</c:v>
                  </c:pt>
                  <c:pt idx="11">
                    <c:v>Female</c:v>
                  </c:pt>
                </c:lvl>
              </c:multiLvlStrCache>
            </c:multiLvlStrRef>
          </c:cat>
          <c:val>
            <c:numRef>
              <c:f>('Māori vs NMNP by sex'!$BJ$68:$BJ$78,'Māori vs NMNP by sex'!$BJ$92:$BJ$102)</c:f>
              <c:numCache>
                <c:formatCode>General</c:formatCode>
                <c:ptCount val="22"/>
                <c:pt idx="0">
                  <c:v>127.2</c:v>
                </c:pt>
                <c:pt idx="1">
                  <c:v>109.9</c:v>
                </c:pt>
                <c:pt idx="2">
                  <c:v>112.1</c:v>
                </c:pt>
                <c:pt idx="3">
                  <c:v>108.3</c:v>
                </c:pt>
                <c:pt idx="4">
                  <c:v>105.9</c:v>
                </c:pt>
                <c:pt idx="5">
                  <c:v>98</c:v>
                </c:pt>
                <c:pt idx="6">
                  <c:v>100.3</c:v>
                </c:pt>
                <c:pt idx="7">
                  <c:v>109.2</c:v>
                </c:pt>
                <c:pt idx="8">
                  <c:v>110.3</c:v>
                </c:pt>
                <c:pt idx="9">
                  <c:v>110.6</c:v>
                </c:pt>
                <c:pt idx="10">
                  <c:v>102.9</c:v>
                </c:pt>
                <c:pt idx="11">
                  <c:v>142.5</c:v>
                </c:pt>
                <c:pt idx="12">
                  <c:v>127</c:v>
                </c:pt>
                <c:pt idx="13">
                  <c:v>123.1</c:v>
                </c:pt>
                <c:pt idx="14">
                  <c:v>114.8</c:v>
                </c:pt>
                <c:pt idx="15">
                  <c:v>110.2</c:v>
                </c:pt>
                <c:pt idx="16">
                  <c:v>106.1</c:v>
                </c:pt>
                <c:pt idx="17">
                  <c:v>109.2</c:v>
                </c:pt>
                <c:pt idx="18">
                  <c:v>115.8</c:v>
                </c:pt>
                <c:pt idx="19">
                  <c:v>116.5</c:v>
                </c:pt>
                <c:pt idx="20">
                  <c:v>114.8</c:v>
                </c:pt>
                <c:pt idx="21">
                  <c:v>104.4</c:v>
                </c:pt>
              </c:numCache>
            </c:numRef>
          </c:val>
          <c:smooth val="0"/>
          <c:extLst>
            <c:ext xmlns:c16="http://schemas.microsoft.com/office/drawing/2014/chart" uri="{C3380CC4-5D6E-409C-BE32-E72D297353CC}">
              <c16:uniqueId val="{0000000B-31A9-47EE-B848-5A6CE792075F}"/>
            </c:ext>
          </c:extLst>
        </c:ser>
        <c:ser>
          <c:idx val="0"/>
          <c:order val="2"/>
          <c:tx>
            <c:v>Ghost</c:v>
          </c:tx>
          <c:spPr>
            <a:ln w="28575" cap="rnd">
              <a:noFill/>
              <a:round/>
            </a:ln>
            <a:effectLst/>
          </c:spPr>
          <c:marker>
            <c:symbol val="none"/>
          </c:marker>
          <c:cat>
            <c:multiLvlStrRef>
              <c:f>('Māori vs NMNP by sex'!$BF$68:$BG$78,'Māori vs NMNP by sex'!$BF$92:$BG$102)</c:f>
              <c:multiLvlStrCache>
                <c:ptCount val="22"/>
                <c:lvl>
                  <c:pt idx="0">
                    <c:v>2001-03</c:v>
                  </c:pt>
                  <c:pt idx="1">
                    <c:v>2002-04</c:v>
                  </c:pt>
                  <c:pt idx="2">
                    <c:v>2003-05</c:v>
                  </c:pt>
                  <c:pt idx="3">
                    <c:v>2004-06</c:v>
                  </c:pt>
                  <c:pt idx="4">
                    <c:v>2005-07</c:v>
                  </c:pt>
                  <c:pt idx="5">
                    <c:v>2006-08</c:v>
                  </c:pt>
                  <c:pt idx="6">
                    <c:v>2007-09</c:v>
                  </c:pt>
                  <c:pt idx="7">
                    <c:v>2008-10</c:v>
                  </c:pt>
                  <c:pt idx="8">
                    <c:v>2009-11</c:v>
                  </c:pt>
                  <c:pt idx="9">
                    <c:v>2010-12</c:v>
                  </c:pt>
                  <c:pt idx="10">
                    <c:v>2011-13</c:v>
                  </c:pt>
                  <c:pt idx="11">
                    <c:v>2001-03</c:v>
                  </c:pt>
                  <c:pt idx="12">
                    <c:v>2002-04</c:v>
                  </c:pt>
                  <c:pt idx="13">
                    <c:v>2003-05</c:v>
                  </c:pt>
                  <c:pt idx="14">
                    <c:v>2004-06</c:v>
                  </c:pt>
                  <c:pt idx="15">
                    <c:v>2005-07</c:v>
                  </c:pt>
                  <c:pt idx="16">
                    <c:v>2006-08</c:v>
                  </c:pt>
                  <c:pt idx="17">
                    <c:v>2007-09</c:v>
                  </c:pt>
                  <c:pt idx="18">
                    <c:v>2008-10</c:v>
                  </c:pt>
                  <c:pt idx="19">
                    <c:v>2009-11</c:v>
                  </c:pt>
                  <c:pt idx="20">
                    <c:v>2010-12</c:v>
                  </c:pt>
                  <c:pt idx="21">
                    <c:v>2011-13</c:v>
                  </c:pt>
                </c:lvl>
                <c:lvl>
                  <c:pt idx="0">
                    <c:v>Male</c:v>
                  </c:pt>
                  <c:pt idx="11">
                    <c:v>Female</c:v>
                  </c:pt>
                </c:lvl>
              </c:multiLvlStrCache>
            </c:multiLvlStrRef>
          </c:cat>
          <c:val>
            <c:numRef>
              <c:f>'Māori vs NMNP by sex'!$BK$33:$BK$34</c:f>
              <c:numCache>
                <c:formatCode>General</c:formatCode>
                <c:ptCount val="2"/>
                <c:pt idx="0">
                  <c:v>252.9</c:v>
                </c:pt>
                <c:pt idx="1">
                  <c:v>98</c:v>
                </c:pt>
              </c:numCache>
            </c:numRef>
          </c:val>
          <c:smooth val="0"/>
          <c:extLst>
            <c:ext xmlns:c16="http://schemas.microsoft.com/office/drawing/2014/chart" uri="{C3380CC4-5D6E-409C-BE32-E72D297353CC}">
              <c16:uniqueId val="{0000000C-31A9-47EE-B848-5A6CE792075F}"/>
            </c:ext>
          </c:extLst>
        </c:ser>
        <c:dLbls>
          <c:showLegendKey val="0"/>
          <c:showVal val="0"/>
          <c:showCatName val="0"/>
          <c:showSerName val="0"/>
          <c:showPercent val="0"/>
          <c:showBubbleSize val="0"/>
        </c:dLbls>
        <c:marker val="1"/>
        <c:smooth val="0"/>
        <c:axId val="305970936"/>
        <c:axId val="305974464"/>
      </c:lineChart>
      <c:catAx>
        <c:axId val="305970936"/>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54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5974464"/>
        <c:crosses val="autoZero"/>
        <c:auto val="1"/>
        <c:lblAlgn val="ctr"/>
        <c:lblOffset val="100"/>
        <c:noMultiLvlLbl val="0"/>
      </c:catAx>
      <c:valAx>
        <c:axId val="305974464"/>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5970936"/>
        <c:crosses val="autoZero"/>
        <c:crossBetween val="between"/>
      </c:valAx>
      <c:spPr>
        <a:noFill/>
        <a:ln>
          <a:noFill/>
        </a:ln>
        <a:effectLst/>
      </c:spPr>
    </c:plotArea>
    <c:legend>
      <c:legendPos val="b"/>
      <c:legendEntry>
        <c:idx val="2"/>
        <c:delete val="1"/>
      </c:legendEntry>
      <c:layout>
        <c:manualLayout>
          <c:xMode val="edge"/>
          <c:yMode val="edge"/>
          <c:x val="0.66994682221261326"/>
          <c:y val="9.0685811332406996E-2"/>
          <c:w val="0.31760213726159126"/>
          <c:h val="0.12222921388453965"/>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NMNP by sex'!$BS$58</c:f>
              <c:strCache>
                <c:ptCount val="1"/>
                <c:pt idx="0">
                  <c:v>Māori male vs non-Māori non-Pacific male</c:v>
                </c:pt>
              </c:strCache>
            </c:strRef>
          </c:tx>
          <c:spPr>
            <a:ln w="28575" cap="rnd">
              <a:solidFill>
                <a:schemeClr val="accent6">
                  <a:lumMod val="75000"/>
                </a:schemeClr>
              </a:solidFill>
              <a:round/>
            </a:ln>
            <a:effectLst/>
          </c:spPr>
          <c:marker>
            <c:symbol val="circle"/>
            <c:size val="7"/>
            <c:spPr>
              <a:solidFill>
                <a:schemeClr val="accent6">
                  <a:lumMod val="75000"/>
                </a:schemeClr>
              </a:solidFill>
              <a:ln>
                <a:solidFill>
                  <a:schemeClr val="accent6">
                    <a:lumMod val="75000"/>
                  </a:schemeClr>
                </a:solidFill>
              </a:ln>
            </c:spPr>
          </c:marker>
          <c:dPt>
            <c:idx val="19"/>
            <c:bubble3D val="0"/>
            <c:extLst>
              <c:ext xmlns:c16="http://schemas.microsoft.com/office/drawing/2014/chart" uri="{C3380CC4-5D6E-409C-BE32-E72D297353CC}">
                <c16:uniqueId val="{00000000-AAAA-4FC6-903A-50136B385B49}"/>
              </c:ext>
            </c:extLst>
          </c:dPt>
          <c:errBars>
            <c:errDir val="y"/>
            <c:errBarType val="both"/>
            <c:errValType val="cust"/>
            <c:noEndCap val="0"/>
            <c:plus>
              <c:numRef>
                <c:f>'Māori vs NMNP by sex'!$CA$68:$CA$78</c:f>
                <c:numCache>
                  <c:formatCode>General</c:formatCode>
                  <c:ptCount val="11"/>
                  <c:pt idx="0">
                    <c:v>0.12999999999999989</c:v>
                  </c:pt>
                  <c:pt idx="1">
                    <c:v>0.14999999999999991</c:v>
                  </c:pt>
                  <c:pt idx="2">
                    <c:v>0.13000000000000012</c:v>
                  </c:pt>
                  <c:pt idx="3">
                    <c:v>0.1399999999999999</c:v>
                  </c:pt>
                  <c:pt idx="4">
                    <c:v>0.1399999999999999</c:v>
                  </c:pt>
                  <c:pt idx="5">
                    <c:v>0.15999999999999992</c:v>
                  </c:pt>
                  <c:pt idx="6">
                    <c:v>0.16999999999999993</c:v>
                  </c:pt>
                  <c:pt idx="7">
                    <c:v>0.14999999999999991</c:v>
                  </c:pt>
                  <c:pt idx="8">
                    <c:v>0.16000000000000014</c:v>
                  </c:pt>
                  <c:pt idx="9">
                    <c:v>0.15999999999999992</c:v>
                  </c:pt>
                  <c:pt idx="10">
                    <c:v>0.16000000000000014</c:v>
                  </c:pt>
                </c:numCache>
              </c:numRef>
            </c:plus>
            <c:minus>
              <c:numRef>
                <c:f>'Māori vs NMNP by sex'!$BZ$68:$BZ$78</c:f>
                <c:numCache>
                  <c:formatCode>General</c:formatCode>
                  <c:ptCount val="11"/>
                  <c:pt idx="0">
                    <c:v>0.1100000000000001</c:v>
                  </c:pt>
                  <c:pt idx="1">
                    <c:v>0.13000000000000012</c:v>
                  </c:pt>
                  <c:pt idx="2">
                    <c:v>0.12999999999999989</c:v>
                  </c:pt>
                  <c:pt idx="3">
                    <c:v>0.14000000000000012</c:v>
                  </c:pt>
                  <c:pt idx="4">
                    <c:v>0.1399999999999999</c:v>
                  </c:pt>
                  <c:pt idx="5">
                    <c:v>0.14000000000000012</c:v>
                  </c:pt>
                  <c:pt idx="6">
                    <c:v>0.14999999999999991</c:v>
                  </c:pt>
                  <c:pt idx="7">
                    <c:v>0.14999999999999991</c:v>
                  </c:pt>
                  <c:pt idx="8">
                    <c:v>0.16000000000000014</c:v>
                  </c:pt>
                  <c:pt idx="9">
                    <c:v>0.1399999999999999</c:v>
                  </c:pt>
                  <c:pt idx="10">
                    <c:v>0.14999999999999991</c:v>
                  </c:pt>
                </c:numCache>
              </c:numRef>
            </c:minus>
            <c:spPr>
              <a:ln w="12700">
                <a:solidFill>
                  <a:schemeClr val="accent6">
                    <a:lumMod val="75000"/>
                  </a:schemeClr>
                </a:solidFill>
              </a:ln>
            </c:spPr>
          </c:errBars>
          <c:cat>
            <c:strRef>
              <c:f>'Māori vs NMNP by sex'!$BU$43:$BU$53</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'Māori vs NMNP by sex'!$BV$68:$BV$78</c:f>
              <c:numCache>
                <c:formatCode>0.00</c:formatCode>
                <c:ptCount val="11"/>
                <c:pt idx="0">
                  <c:v>1.59</c:v>
                </c:pt>
                <c:pt idx="1">
                  <c:v>1.78</c:v>
                </c:pt>
                <c:pt idx="2">
                  <c:v>1.71</c:v>
                </c:pt>
                <c:pt idx="3">
                  <c:v>1.77</c:v>
                </c:pt>
                <c:pt idx="4">
                  <c:v>1.75</c:v>
                </c:pt>
                <c:pt idx="5">
                  <c:v>1.84</c:v>
                </c:pt>
                <c:pt idx="6">
                  <c:v>1.98</c:v>
                </c:pt>
                <c:pt idx="7">
                  <c:v>1.96</c:v>
                </c:pt>
                <c:pt idx="8">
                  <c:v>2.08</c:v>
                </c:pt>
                <c:pt idx="9">
                  <c:v>1.93</c:v>
                </c:pt>
                <c:pt idx="10">
                  <c:v>1.96</c:v>
                </c:pt>
              </c:numCache>
            </c:numRef>
          </c:val>
          <c:smooth val="0"/>
          <c:extLst>
            <c:ext xmlns:c16="http://schemas.microsoft.com/office/drawing/2014/chart" uri="{C3380CC4-5D6E-409C-BE32-E72D297353CC}">
              <c16:uniqueId val="{00000001-AAAA-4FC6-903A-50136B385B49}"/>
            </c:ext>
          </c:extLst>
        </c:ser>
        <c:ser>
          <c:idx val="3"/>
          <c:order val="1"/>
          <c:tx>
            <c:strRef>
              <c:f>'Māori vs NMNP by sex'!$BS$82</c:f>
              <c:strCache>
                <c:ptCount val="1"/>
                <c:pt idx="0">
                  <c:v>Māori female vs non-Māori non-Pacific female</c:v>
                </c:pt>
              </c:strCache>
            </c:strRef>
          </c:tx>
          <c:spPr>
            <a:ln w="28575">
              <a:solidFill>
                <a:schemeClr val="accent2">
                  <a:lumMod val="75000"/>
                </a:schemeClr>
              </a:solidFill>
            </a:ln>
          </c:spPr>
          <c:marker>
            <c:symbol val="circle"/>
            <c:size val="7"/>
            <c:spPr>
              <a:solidFill>
                <a:schemeClr val="accent2">
                  <a:lumMod val="75000"/>
                </a:schemeClr>
              </a:solidFill>
              <a:ln>
                <a:solidFill>
                  <a:schemeClr val="accent2">
                    <a:lumMod val="75000"/>
                  </a:schemeClr>
                </a:solidFill>
              </a:ln>
            </c:spPr>
          </c:marker>
          <c:errBars>
            <c:errDir val="y"/>
            <c:errBarType val="both"/>
            <c:errValType val="cust"/>
            <c:noEndCap val="0"/>
            <c:plus>
              <c:numRef>
                <c:f>'Māori vs NMNP by sex'!$CA$92:$CA$102</c:f>
                <c:numCache>
                  <c:formatCode>General</c:formatCode>
                  <c:ptCount val="11"/>
                  <c:pt idx="0">
                    <c:v>0.12000000000000011</c:v>
                  </c:pt>
                  <c:pt idx="1">
                    <c:v>0.14000000000000012</c:v>
                  </c:pt>
                  <c:pt idx="2">
                    <c:v>0.15000000000000013</c:v>
                  </c:pt>
                  <c:pt idx="3">
                    <c:v>0.14999999999999991</c:v>
                  </c:pt>
                  <c:pt idx="4">
                    <c:v>0.16000000000000014</c:v>
                  </c:pt>
                  <c:pt idx="5">
                    <c:v>0.16999999999999993</c:v>
                  </c:pt>
                  <c:pt idx="6">
                    <c:v>0.1599999999999997</c:v>
                  </c:pt>
                  <c:pt idx="7">
                    <c:v>0.16999999999999993</c:v>
                  </c:pt>
                  <c:pt idx="8">
                    <c:v>0.16999999999999993</c:v>
                  </c:pt>
                  <c:pt idx="9">
                    <c:v>0.16999999999999993</c:v>
                  </c:pt>
                  <c:pt idx="10">
                    <c:v>0.18000000000000016</c:v>
                  </c:pt>
                </c:numCache>
              </c:numRef>
            </c:plus>
            <c:minus>
              <c:numRef>
                <c:f>'Māori vs NMNP by sex'!$BZ$92:$BZ$102</c:f>
                <c:numCache>
                  <c:formatCode>General</c:formatCode>
                  <c:ptCount val="11"/>
                  <c:pt idx="0">
                    <c:v>0.10999999999999988</c:v>
                  </c:pt>
                  <c:pt idx="1">
                    <c:v>0.12999999999999989</c:v>
                  </c:pt>
                  <c:pt idx="2">
                    <c:v>0.12999999999999989</c:v>
                  </c:pt>
                  <c:pt idx="3">
                    <c:v>0.1399999999999999</c:v>
                  </c:pt>
                  <c:pt idx="4">
                    <c:v>0.14999999999999991</c:v>
                  </c:pt>
                  <c:pt idx="5">
                    <c:v>0.15000000000000013</c:v>
                  </c:pt>
                  <c:pt idx="6">
                    <c:v>0.16000000000000014</c:v>
                  </c:pt>
                  <c:pt idx="7">
                    <c:v>0.14999999999999991</c:v>
                  </c:pt>
                  <c:pt idx="8">
                    <c:v>0.14999999999999991</c:v>
                  </c:pt>
                  <c:pt idx="9">
                    <c:v>0.16000000000000014</c:v>
                  </c:pt>
                  <c:pt idx="10">
                    <c:v>0.16999999999999993</c:v>
                  </c:pt>
                </c:numCache>
              </c:numRef>
            </c:minus>
            <c:spPr>
              <a:ln>
                <a:solidFill>
                  <a:schemeClr val="accent2">
                    <a:lumMod val="75000"/>
                  </a:schemeClr>
                </a:solidFill>
              </a:ln>
            </c:spPr>
          </c:errBars>
          <c:cat>
            <c:strRef>
              <c:f>'Māori vs NMNP by sex'!$BU$43:$BU$53</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'Māori vs NMNP by sex'!$BV$92:$BV$102</c:f>
              <c:numCache>
                <c:formatCode>0.00</c:formatCode>
                <c:ptCount val="11"/>
                <c:pt idx="0">
                  <c:v>1.72</c:v>
                </c:pt>
                <c:pt idx="1">
                  <c:v>1.9</c:v>
                </c:pt>
                <c:pt idx="2">
                  <c:v>1.91</c:v>
                </c:pt>
                <c:pt idx="3">
                  <c:v>2</c:v>
                </c:pt>
                <c:pt idx="4">
                  <c:v>2.0499999999999998</c:v>
                </c:pt>
                <c:pt idx="5">
                  <c:v>2.12</c:v>
                </c:pt>
                <c:pt idx="6">
                  <c:v>2.1800000000000002</c:v>
                </c:pt>
                <c:pt idx="7">
                  <c:v>2.27</c:v>
                </c:pt>
                <c:pt idx="8">
                  <c:v>2.35</c:v>
                </c:pt>
                <c:pt idx="9">
                  <c:v>2.35</c:v>
                </c:pt>
                <c:pt idx="10">
                  <c:v>2.4</c:v>
                </c:pt>
              </c:numCache>
            </c:numRef>
          </c:val>
          <c:smooth val="0"/>
          <c:extLst>
            <c:ext xmlns:c16="http://schemas.microsoft.com/office/drawing/2014/chart" uri="{C3380CC4-5D6E-409C-BE32-E72D297353CC}">
              <c16:uniqueId val="{00000002-AAAA-4FC6-903A-50136B385B49}"/>
            </c:ext>
          </c:extLst>
        </c:ser>
        <c:ser>
          <c:idx val="2"/>
          <c:order val="2"/>
          <c:tx>
            <c:v>Ghost</c:v>
          </c:tx>
          <c:spPr>
            <a:ln w="28575" cap="rnd">
              <a:noFill/>
              <a:round/>
            </a:ln>
            <a:effectLst/>
          </c:spPr>
          <c:marker>
            <c:symbol val="none"/>
          </c:marker>
          <c:cat>
            <c:strRef>
              <c:f>'Māori vs NMNP by sex'!$BU$43:$BU$53</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'Māori vs NMNP by sex'!$BX$33:$BX$34</c:f>
              <c:numCache>
                <c:formatCode>0.00</c:formatCode>
                <c:ptCount val="2"/>
                <c:pt idx="0">
                  <c:v>2.4</c:v>
                </c:pt>
                <c:pt idx="1">
                  <c:v>1.59</c:v>
                </c:pt>
              </c:numCache>
            </c:numRef>
          </c:val>
          <c:smooth val="0"/>
          <c:extLst>
            <c:ext xmlns:c16="http://schemas.microsoft.com/office/drawing/2014/chart" uri="{C3380CC4-5D6E-409C-BE32-E72D297353CC}">
              <c16:uniqueId val="{00000003-AAAA-4FC6-903A-50136B385B49}"/>
            </c:ext>
          </c:extLst>
        </c:ser>
        <c:ser>
          <c:idx val="1"/>
          <c:order val="3"/>
          <c:tx>
            <c:strRef>
              <c:f>'Māori vs NMNP by sex'!$CC$57</c:f>
              <c:strCache>
                <c:ptCount val="1"/>
                <c:pt idx="0">
                  <c:v>Reference (1.00)</c:v>
                </c:pt>
              </c:strCache>
            </c:strRef>
          </c:tx>
          <c:spPr>
            <a:ln>
              <a:solidFill>
                <a:schemeClr val="tx1"/>
              </a:solidFill>
            </a:ln>
          </c:spPr>
          <c:marker>
            <c:symbol val="none"/>
          </c:marker>
          <c:cat>
            <c:strRef>
              <c:f>'Māori vs NMNP by sex'!$BU$43:$BU$53</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'Māori vs NMNP by sex'!$CC$68:$CC$78</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smooth val="0"/>
          <c:extLst>
            <c:ext xmlns:c16="http://schemas.microsoft.com/office/drawing/2014/chart" uri="{C3380CC4-5D6E-409C-BE32-E72D297353CC}">
              <c16:uniqueId val="{00000004-AAAA-4FC6-903A-50136B385B49}"/>
            </c:ext>
          </c:extLst>
        </c:ser>
        <c:dLbls>
          <c:showLegendKey val="0"/>
          <c:showVal val="0"/>
          <c:showCatName val="0"/>
          <c:showSerName val="0"/>
          <c:showPercent val="0"/>
          <c:showBubbleSize val="0"/>
        </c:dLbls>
        <c:marker val="1"/>
        <c:smooth val="0"/>
        <c:axId val="305975640"/>
        <c:axId val="305970544"/>
      </c:lineChart>
      <c:catAx>
        <c:axId val="305975640"/>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5970544"/>
        <c:crosses val="autoZero"/>
        <c:auto val="1"/>
        <c:lblAlgn val="ctr"/>
        <c:lblOffset val="100"/>
        <c:tickLblSkip val="1"/>
        <c:noMultiLvlLbl val="0"/>
      </c:catAx>
      <c:valAx>
        <c:axId val="305970544"/>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5975640"/>
        <c:crosses val="autoZero"/>
        <c:crossBetween val="between"/>
      </c:valAx>
      <c:spPr>
        <a:noFill/>
        <a:ln>
          <a:noFill/>
        </a:ln>
        <a:effectLst/>
      </c:spPr>
    </c:plotArea>
    <c:legend>
      <c:legendPos val="b"/>
      <c:legendEntry>
        <c:idx val="2"/>
        <c:delete val="1"/>
      </c:legendEntry>
      <c:layout>
        <c:manualLayout>
          <c:xMode val="edge"/>
          <c:yMode val="edge"/>
          <c:x val="0.17373799823323804"/>
          <c:y val="0.11343714139824815"/>
          <c:w val="0.78509158565148485"/>
          <c:h val="4.9562979262519173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trlProps/ctrlProp1.xml><?xml version="1.0" encoding="utf-8"?>
<formControlPr xmlns="http://schemas.microsoft.com/office/spreadsheetml/2009/9/main" objectType="Drop" dropLines="11" dropStyle="combo" dx="16" fmlaLink="$BG$4" fmlaRange="ref!$C$1:$C$11" noThreeD="1" sel="1" val="0"/>
</file>

<file path=xl/ctrlProps/ctrlProp2.xml><?xml version="1.0" encoding="utf-8"?>
<formControlPr xmlns="http://schemas.microsoft.com/office/spreadsheetml/2009/9/main" objectType="Drop" dropLines="11" dropStyle="combo" dx="16" fmlaLink="$BG$4" fmlaRange="ref!$C$1:$C$11" noThreeD="1" sel="1" val="0"/>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13</xdr:col>
          <xdr:colOff>175260</xdr:colOff>
          <xdr:row>3</xdr:row>
          <xdr:rowOff>144780</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370527</xdr:colOff>
      <xdr:row>7</xdr:row>
      <xdr:rowOff>137160</xdr:rowOff>
    </xdr:from>
    <xdr:to>
      <xdr:col>14</xdr:col>
      <xdr:colOff>182880</xdr:colOff>
      <xdr:row>35</xdr:row>
      <xdr:rowOff>0</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553407" y="1424940"/>
          <a:ext cx="7843833" cy="4244340"/>
          <a:chOff x="515307" y="1424940"/>
          <a:chExt cx="7843833" cy="4244340"/>
        </a:xfrm>
      </xdr:grpSpPr>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518160" y="1424940"/>
          <a:ext cx="7840980" cy="424434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515307" y="5072545"/>
            <a:ext cx="6321334" cy="3929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1000"/>
          </a:p>
        </xdr:txBody>
      </xdr:sp>
    </xdr:grpSp>
    <xdr:clientData/>
  </xdr:twoCellAnchor>
  <xdr:twoCellAnchor>
    <xdr:from>
      <xdr:col>15</xdr:col>
      <xdr:colOff>209550</xdr:colOff>
      <xdr:row>7</xdr:row>
      <xdr:rowOff>137160</xdr:rowOff>
    </xdr:from>
    <xdr:to>
      <xdr:col>27</xdr:col>
      <xdr:colOff>220980</xdr:colOff>
      <xdr:row>35</xdr:row>
      <xdr:rowOff>7620</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0.96339</cdr:x>
      <cdr:y>0.07934</cdr:y>
    </cdr:to>
    <cdr:sp macro="" textlink="'Māori vs Non-Māori Non-Pacific'!$BG$10">
      <cdr:nvSpPr>
        <cdr:cNvPr id="11" name="TextBox 10"/>
        <cdr:cNvSpPr txBox="1"/>
      </cdr:nvSpPr>
      <cdr:spPr>
        <a:xfrm xmlns:a="http://schemas.openxmlformats.org/drawingml/2006/main">
          <a:off x="0" y="44190"/>
          <a:ext cx="5895976" cy="2455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Asthma hospitalisation, 5-34 years</a:t>
          </a:fld>
          <a:endParaRPr lang="en-NZ" sz="1100" b="1"/>
        </a:p>
      </cdr:txBody>
    </cdr:sp>
  </cdr:relSizeAnchor>
  <cdr:relSizeAnchor xmlns:cdr="http://schemas.openxmlformats.org/drawingml/2006/chartDrawing">
    <cdr:from>
      <cdr:x>0</cdr:x>
      <cdr:y>0.06765</cdr:y>
    </cdr:from>
    <cdr:to>
      <cdr:x>0.60699</cdr:x>
      <cdr:y>0.14454</cdr:y>
    </cdr:to>
    <cdr:sp macro="" textlink="'Māori vs Non-Māori Non-Pacific'!$BG$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0.42382</cdr:x>
      <cdr:y>0.19882</cdr:y>
    </cdr:to>
    <cdr:sp macro="" textlink="'Māori vs Non-Māori Non-Pacific'!$BG$14">
      <cdr:nvSpPr>
        <cdr:cNvPr id="15" name="TextBox 14"/>
        <cdr:cNvSpPr txBox="1"/>
      </cdr:nvSpPr>
      <cdr:spPr>
        <a:xfrm xmlns:a="http://schemas.openxmlformats.org/drawingml/2006/main">
          <a:off x="0" y="506977"/>
          <a:ext cx="2663191" cy="23808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Age-standardised rate (admissions per 100,000)</a:t>
          </a:fld>
          <a:endParaRPr lang="en-NZ" sz="1050"/>
        </a:p>
      </cdr:txBody>
    </cdr:sp>
  </cdr:relSizeAnchor>
  <cdr:relSizeAnchor xmlns:cdr="http://schemas.openxmlformats.org/drawingml/2006/chartDrawing">
    <cdr:from>
      <cdr:x>0</cdr:x>
      <cdr:y>0.93545</cdr:y>
    </cdr:from>
    <cdr:to>
      <cdr:x>0.82059</cdr:x>
      <cdr:y>0.99426</cdr:y>
    </cdr:to>
    <cdr:sp macro="" textlink="'Māori vs Non-Māori Non-Pacific'!$BG$17">
      <cdr:nvSpPr>
        <cdr:cNvPr id="16" name="TextBox 15"/>
        <cdr:cNvSpPr txBox="1"/>
      </cdr:nvSpPr>
      <cdr:spPr>
        <a:xfrm xmlns:a="http://schemas.openxmlformats.org/drawingml/2006/main">
          <a:off x="0" y="3719281"/>
          <a:ext cx="6181923" cy="2338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F46938E-E1EE-48A2-AE2E-7099A936DBD9}" type="TxLink">
            <a:rPr lang="en-US" sz="800" b="0" i="0" u="none" strike="noStrike">
              <a:solidFill>
                <a:srgbClr val="000000"/>
              </a:solidFill>
              <a:latin typeface="Arial"/>
              <a:cs typeface="Arial"/>
            </a:rPr>
            <a:pPr/>
            <a:t>Source: National Minimum Data Set (NMDS), Ministry of Health.</a:t>
          </a:fld>
          <a:endParaRPr lang="en-NZ" sz="800"/>
        </a:p>
      </cdr:txBody>
    </cdr:sp>
  </cdr:relSizeAnchor>
</c:userShapes>
</file>

<file path=xl/drawings/drawing3.xml><?xml version="1.0" encoding="utf-8"?>
<c:userShapes xmlns:c="http://schemas.openxmlformats.org/drawingml/2006/chart">
  <cdr:relSizeAnchor xmlns:cdr="http://schemas.openxmlformats.org/drawingml/2006/chartDrawing">
    <cdr:from>
      <cdr:x>0.00467</cdr:x>
      <cdr:y>0.01617</cdr:y>
    </cdr:from>
    <cdr:to>
      <cdr:x>0.97585</cdr:x>
      <cdr:y>0.08712</cdr:y>
    </cdr:to>
    <cdr:sp macro="" textlink="'Māori vs Non-Māori Non-Pacific'!$BG$10">
      <cdr:nvSpPr>
        <cdr:cNvPr id="2" name="TextBox 1"/>
        <cdr:cNvSpPr txBox="1"/>
      </cdr:nvSpPr>
      <cdr:spPr>
        <a:xfrm xmlns:a="http://schemas.openxmlformats.org/drawingml/2006/main">
          <a:off x="28579" y="59085"/>
          <a:ext cx="5943595" cy="2592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Asthma hospitalisation, 5-34 years</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 Non-Pacific'!$BG$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 Non-Pacific'!$BG$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0.94337</cdr:y>
    </cdr:from>
    <cdr:to>
      <cdr:x>0.79531</cdr:x>
      <cdr:y>1</cdr:y>
    </cdr:to>
    <cdr:sp macro="" textlink="'Māori vs Non-Māori Non-Pacific'!$BG$17">
      <cdr:nvSpPr>
        <cdr:cNvPr id="5" name="TextBox 4"/>
        <cdr:cNvSpPr txBox="1"/>
      </cdr:nvSpPr>
      <cdr:spPr>
        <a:xfrm xmlns:a="http://schemas.openxmlformats.org/drawingml/2006/main">
          <a:off x="0" y="3808298"/>
          <a:ext cx="600875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65A02BE9-6F05-45E2-BC56-80265B008933}" type="TxLink">
            <a:rPr lang="en-US" sz="800" b="0" i="0" u="none" strike="noStrike">
              <a:solidFill>
                <a:srgbClr val="000000"/>
              </a:solidFill>
              <a:latin typeface="Arial"/>
              <a:cs typeface="Arial"/>
            </a:rPr>
            <a:pPr/>
            <a:t>Source: National Minimum Data Set (NMDS), Ministry of Health.</a:t>
          </a:fld>
          <a:endParaRPr lang="en-NZ" sz="800"/>
        </a:p>
      </cdr:txBody>
    </cdr:sp>
  </cdr:relSizeAnchor>
  <cdr:relSizeAnchor xmlns:cdr="http://schemas.openxmlformats.org/drawingml/2006/chartDrawing">
    <cdr:from>
      <cdr:x>0</cdr:x>
      <cdr:y>0.8705</cdr:y>
    </cdr:from>
    <cdr:to>
      <cdr:x>0.95717</cdr:x>
      <cdr:y>0.97924</cdr:y>
    </cdr:to>
    <cdr:sp macro="" textlink="">
      <cdr:nvSpPr>
        <cdr:cNvPr id="7" name="TextBox 6"/>
        <cdr:cNvSpPr txBox="1"/>
      </cdr:nvSpPr>
      <cdr:spPr>
        <a:xfrm xmlns:a="http://schemas.openxmlformats.org/drawingml/2006/main">
          <a:off x="0" y="3514132"/>
          <a:ext cx="7231639" cy="43894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cdr:txBody>
    </cdr:sp>
  </cdr:relSizeAnchor>
</c:userShapes>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13</xdr:col>
          <xdr:colOff>68580</xdr:colOff>
          <xdr:row>4</xdr:row>
          <xdr:rowOff>22860</xdr:rowOff>
        </xdr:to>
        <xdr:sp macro="" textlink="">
          <xdr:nvSpPr>
            <xdr:cNvPr id="24577" name="Drop Down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22858</xdr:colOff>
      <xdr:row>5</xdr:row>
      <xdr:rowOff>127430</xdr:rowOff>
    </xdr:from>
    <xdr:to>
      <xdr:col>14</xdr:col>
      <xdr:colOff>297180</xdr:colOff>
      <xdr:row>36</xdr:row>
      <xdr:rowOff>22859</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38099</xdr:colOff>
      <xdr:row>32</xdr:row>
      <xdr:rowOff>106681</xdr:rowOff>
    </xdr:from>
    <xdr:to>
      <xdr:col>11</xdr:col>
      <xdr:colOff>382904</xdr:colOff>
      <xdr:row>35</xdr:row>
      <xdr:rowOff>7621</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704849" y="4973956"/>
          <a:ext cx="5850255" cy="3867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1000"/>
        </a:p>
      </xdr:txBody>
    </xdr:sp>
    <xdr:clientData/>
  </xdr:twoCellAnchor>
  <xdr:twoCellAnchor>
    <xdr:from>
      <xdr:col>16</xdr:col>
      <xdr:colOff>400050</xdr:colOff>
      <xdr:row>5</xdr:row>
      <xdr:rowOff>154101</xdr:rowOff>
    </xdr:from>
    <xdr:to>
      <xdr:col>26</xdr:col>
      <xdr:colOff>594360</xdr:colOff>
      <xdr:row>36</xdr:row>
      <xdr:rowOff>7620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0.9525</cdr:x>
      <cdr:y>0.08717</cdr:y>
    </cdr:to>
    <cdr:sp macro="" textlink="'Māori vs NMNP by sex'!$BG$10">
      <cdr:nvSpPr>
        <cdr:cNvPr id="11" name="TextBox 10"/>
        <cdr:cNvSpPr txBox="1"/>
      </cdr:nvSpPr>
      <cdr:spPr>
        <a:xfrm xmlns:a="http://schemas.openxmlformats.org/drawingml/2006/main">
          <a:off x="0" y="44190"/>
          <a:ext cx="5829300" cy="2741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Asthma hospitalisation, 5-34 years</a:t>
          </a:fld>
          <a:endParaRPr lang="en-NZ" sz="1100" b="1"/>
        </a:p>
      </cdr:txBody>
    </cdr:sp>
  </cdr:relSizeAnchor>
  <cdr:relSizeAnchor xmlns:cdr="http://schemas.openxmlformats.org/drawingml/2006/chartDrawing">
    <cdr:from>
      <cdr:x>0</cdr:x>
      <cdr:y>0.06765</cdr:y>
    </cdr:from>
    <cdr:to>
      <cdr:x>0.60699</cdr:x>
      <cdr:y>0.14454</cdr:y>
    </cdr:to>
    <cdr:sp macro="" textlink="'Māori vs NMNP by sex'!$BG$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0.47446</cdr:x>
      <cdr:y>0.21257</cdr:y>
    </cdr:to>
    <cdr:sp macro="" textlink="'Māori vs NMNP by sex'!$BG$14">
      <cdr:nvSpPr>
        <cdr:cNvPr id="15" name="TextBox 14"/>
        <cdr:cNvSpPr txBox="1"/>
      </cdr:nvSpPr>
      <cdr:spPr>
        <a:xfrm xmlns:a="http://schemas.openxmlformats.org/drawingml/2006/main">
          <a:off x="0" y="534811"/>
          <a:ext cx="3680462" cy="3054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Age-standardised rate (admissions per 100,000)</a:t>
          </a:fld>
          <a:endParaRPr lang="en-NZ" sz="1050"/>
        </a:p>
      </cdr:txBody>
    </cdr:sp>
  </cdr:relSizeAnchor>
  <cdr:relSizeAnchor xmlns:cdr="http://schemas.openxmlformats.org/drawingml/2006/chartDrawing">
    <cdr:from>
      <cdr:x>0.0025</cdr:x>
      <cdr:y>0.9324</cdr:y>
    </cdr:from>
    <cdr:to>
      <cdr:x>0.82309</cdr:x>
      <cdr:y>0.99121</cdr:y>
    </cdr:to>
    <cdr:sp macro="" textlink="'Māori vs NMNP by sex'!$BG$17">
      <cdr:nvSpPr>
        <cdr:cNvPr id="16" name="TextBox 15"/>
        <cdr:cNvSpPr txBox="1"/>
      </cdr:nvSpPr>
      <cdr:spPr>
        <a:xfrm xmlns:a="http://schemas.openxmlformats.org/drawingml/2006/main">
          <a:off x="19050" y="4236458"/>
          <a:ext cx="6243518" cy="2672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24283D01-3543-4A98-8EA5-55AC486DF252}" type="TxLink">
            <a:rPr lang="en-US" sz="800" b="0" i="0" u="none" strike="noStrike">
              <a:solidFill>
                <a:srgbClr val="000000"/>
              </a:solidFill>
              <a:latin typeface="Arial"/>
              <a:cs typeface="Arial"/>
            </a:rPr>
            <a:pPr/>
            <a:t>Source: National Minimum Data Set (NMDS), Ministry of Health.</a:t>
          </a:fld>
          <a:endParaRPr lang="en-NZ" sz="800"/>
        </a:p>
      </cdr:txBody>
    </cdr:sp>
  </cdr:relSizeAnchor>
</c:userShapes>
</file>

<file path=xl/drawings/drawing6.xml><?xml version="1.0" encoding="utf-8"?>
<c:userShapes xmlns:c="http://schemas.openxmlformats.org/drawingml/2006/chart">
  <cdr:relSizeAnchor xmlns:cdr="http://schemas.openxmlformats.org/drawingml/2006/chartDrawing">
    <cdr:from>
      <cdr:x>0.00467</cdr:x>
      <cdr:y>0.01617</cdr:y>
    </cdr:from>
    <cdr:to>
      <cdr:x>0.95717</cdr:x>
      <cdr:y>0.09494</cdr:y>
    </cdr:to>
    <cdr:sp macro="" textlink="'Māori vs NMNP by sex'!$BG$10">
      <cdr:nvSpPr>
        <cdr:cNvPr id="2" name="TextBox 1"/>
        <cdr:cNvSpPr txBox="1"/>
      </cdr:nvSpPr>
      <cdr:spPr>
        <a:xfrm xmlns:a="http://schemas.openxmlformats.org/drawingml/2006/main">
          <a:off x="28579" y="59085"/>
          <a:ext cx="5829295" cy="2878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Asthma hospitalisation, 5-34 years</a:t>
          </a:fld>
          <a:endParaRPr lang="en-NZ" sz="1100" b="1"/>
        </a:p>
      </cdr:txBody>
    </cdr:sp>
  </cdr:relSizeAnchor>
  <cdr:relSizeAnchor xmlns:cdr="http://schemas.openxmlformats.org/drawingml/2006/chartDrawing">
    <cdr:from>
      <cdr:x>0.00156</cdr:x>
      <cdr:y>0.06715</cdr:y>
    </cdr:from>
    <cdr:to>
      <cdr:x>0.45602</cdr:x>
      <cdr:y>0.1377</cdr:y>
    </cdr:to>
    <cdr:sp macro="" textlink="'Māori vs NMNP by sex'!$BG$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MNP by sex'!$BG$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0.86712</cdr:y>
    </cdr:from>
    <cdr:to>
      <cdr:x>0.95717</cdr:x>
      <cdr:y>0.97354</cdr:y>
    </cdr:to>
    <cdr:sp macro="" textlink="">
      <cdr:nvSpPr>
        <cdr:cNvPr id="7" name="TextBox 6"/>
        <cdr:cNvSpPr txBox="1"/>
      </cdr:nvSpPr>
      <cdr:spPr>
        <a:xfrm xmlns:a="http://schemas.openxmlformats.org/drawingml/2006/main">
          <a:off x="0" y="3903549"/>
          <a:ext cx="8044880" cy="4790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endParaRPr lang="en-NZ" sz="900"/>
        </a:p>
      </cdr:txBody>
    </cdr:sp>
  </cdr:relSizeAnchor>
  <cdr:relSizeAnchor xmlns:cdr="http://schemas.openxmlformats.org/drawingml/2006/chartDrawing">
    <cdr:from>
      <cdr:x>0</cdr:x>
      <cdr:y>0.93892</cdr:y>
    </cdr:from>
    <cdr:to>
      <cdr:x>0.79531</cdr:x>
      <cdr:y>0.98646</cdr:y>
    </cdr:to>
    <cdr:sp macro="" textlink="'Māori vs NMNP by sex'!$BG$17">
      <cdr:nvSpPr>
        <cdr:cNvPr id="5" name="TextBox 4"/>
        <cdr:cNvSpPr txBox="1"/>
      </cdr:nvSpPr>
      <cdr:spPr>
        <a:xfrm xmlns:a="http://schemas.openxmlformats.org/drawingml/2006/main">
          <a:off x="0" y="4334079"/>
          <a:ext cx="6869307" cy="2194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0D9DEC37-9A21-4C31-97F0-4771DF521855}" type="TxLink">
            <a:rPr lang="en-US" sz="800" b="0" i="0" u="none" strike="noStrike">
              <a:solidFill>
                <a:srgbClr val="000000"/>
              </a:solidFill>
              <a:latin typeface="Arial"/>
              <a:cs typeface="Arial"/>
            </a:rPr>
            <a:pPr/>
            <a:t>Source: National Minimum Data Set (NMDS), Ministry of Health.</a:t>
          </a:fld>
          <a:endParaRPr lang="en-NZ" sz="8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ortality\Historical%20Mortality\Historical%20Mortality%201948-2014\Analysis\historical_mortality1948-2014_annual%20templateo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Graphs"/>
      <sheetName val="Coding"/>
      <sheetName val="Historic data"/>
      <sheetName val="DataAnnualUpdate"/>
      <sheetName val="Annual update"/>
      <sheetName val="ref"/>
    </sheetNames>
    <sheetDataSet>
      <sheetData sheetId="0"/>
      <sheetData sheetId="1"/>
      <sheetData sheetId="2"/>
      <sheetData sheetId="3"/>
      <sheetData sheetId="4">
        <row r="1">
          <cell r="A1" t="str">
            <v>combo</v>
          </cell>
        </row>
      </sheetData>
      <sheetData sheetId="5">
        <row r="1">
          <cell r="A1" t="str">
            <v>combo</v>
          </cell>
          <cell r="L1" t="str">
            <v>combo</v>
          </cell>
          <cell r="M1" t="str">
            <v>year</v>
          </cell>
          <cell r="N1" t="str">
            <v>type</v>
          </cell>
          <cell r="O1" t="str">
            <v>ethmn</v>
          </cell>
          <cell r="P1" t="str">
            <v>sex</v>
          </cell>
          <cell r="Q1" t="str">
            <v>num</v>
          </cell>
          <cell r="R1" t="str">
            <v>perc</v>
          </cell>
        </row>
        <row r="2">
          <cell r="L2" t="str">
            <v>2010All cancerMaleAllEth</v>
          </cell>
          <cell r="M2">
            <v>2010</v>
          </cell>
          <cell r="N2" t="str">
            <v>All cancer</v>
          </cell>
          <cell r="O2" t="str">
            <v>AllEth</v>
          </cell>
          <cell r="P2" t="str">
            <v>Male</v>
          </cell>
          <cell r="Q2">
            <v>4511</v>
          </cell>
          <cell r="R2">
            <v>52.5</v>
          </cell>
        </row>
        <row r="3">
          <cell r="L3" t="str">
            <v>2010All cancerMaleMaori</v>
          </cell>
          <cell r="M3">
            <v>2010</v>
          </cell>
          <cell r="N3" t="str">
            <v>All cancer</v>
          </cell>
          <cell r="O3" t="str">
            <v>Maori</v>
          </cell>
          <cell r="P3" t="str">
            <v>Male</v>
          </cell>
          <cell r="Q3">
            <v>422</v>
          </cell>
          <cell r="R3">
            <v>48.1</v>
          </cell>
        </row>
        <row r="4">
          <cell r="L4" t="str">
            <v>2010All cancerMaleNon-Maori</v>
          </cell>
          <cell r="M4">
            <v>2010</v>
          </cell>
          <cell r="N4" t="str">
            <v>All cancer</v>
          </cell>
          <cell r="O4" t="str">
            <v>Non-Maori</v>
          </cell>
          <cell r="P4" t="str">
            <v>Male</v>
          </cell>
          <cell r="Q4">
            <v>4089</v>
          </cell>
          <cell r="R4">
            <v>53</v>
          </cell>
        </row>
        <row r="5">
          <cell r="L5" t="str">
            <v>2010All deathsMaleAllEth</v>
          </cell>
          <cell r="M5">
            <v>2010</v>
          </cell>
          <cell r="N5" t="str">
            <v>All deaths</v>
          </cell>
          <cell r="O5" t="str">
            <v>AllEth</v>
          </cell>
          <cell r="P5" t="str">
            <v>Male</v>
          </cell>
          <cell r="Q5">
            <v>14338</v>
          </cell>
          <cell r="R5">
            <v>50.1</v>
          </cell>
        </row>
        <row r="6">
          <cell r="L6" t="str">
            <v>2010All deathsMaleMaori</v>
          </cell>
          <cell r="M6">
            <v>2010</v>
          </cell>
          <cell r="N6" t="str">
            <v>All deaths</v>
          </cell>
          <cell r="O6" t="str">
            <v>Maori</v>
          </cell>
          <cell r="P6" t="str">
            <v>Male</v>
          </cell>
          <cell r="Q6">
            <v>1534</v>
          </cell>
          <cell r="R6">
            <v>53.2</v>
          </cell>
        </row>
        <row r="7">
          <cell r="L7" t="str">
            <v>2010All deathsMaleNon-Maori</v>
          </cell>
          <cell r="M7">
            <v>2010</v>
          </cell>
          <cell r="N7" t="str">
            <v>All deaths</v>
          </cell>
          <cell r="O7" t="str">
            <v>Non-Maori</v>
          </cell>
          <cell r="P7" t="str">
            <v>Male</v>
          </cell>
          <cell r="Q7">
            <v>12804</v>
          </cell>
          <cell r="R7">
            <v>49.7</v>
          </cell>
        </row>
        <row r="8">
          <cell r="L8" t="str">
            <v>2010AssaultMaleAllEth</v>
          </cell>
          <cell r="M8">
            <v>2010</v>
          </cell>
          <cell r="N8" t="str">
            <v>Assault</v>
          </cell>
          <cell r="O8" t="str">
            <v>AllEth</v>
          </cell>
          <cell r="P8" t="str">
            <v>Male</v>
          </cell>
          <cell r="Q8">
            <v>31</v>
          </cell>
          <cell r="R8">
            <v>56.4</v>
          </cell>
        </row>
        <row r="9">
          <cell r="L9" t="str">
            <v>2010AssaultMaleMaori</v>
          </cell>
          <cell r="M9">
            <v>2010</v>
          </cell>
          <cell r="N9" t="str">
            <v>Assault</v>
          </cell>
          <cell r="O9" t="str">
            <v>Maori</v>
          </cell>
          <cell r="P9" t="str">
            <v>Male</v>
          </cell>
          <cell r="Q9">
            <v>14</v>
          </cell>
          <cell r="R9">
            <v>70</v>
          </cell>
        </row>
        <row r="10">
          <cell r="L10" t="str">
            <v>2010AssaultMaleNon-Maori</v>
          </cell>
          <cell r="M10">
            <v>2010</v>
          </cell>
          <cell r="N10" t="str">
            <v>Assault</v>
          </cell>
          <cell r="O10" t="str">
            <v>Non-Maori</v>
          </cell>
          <cell r="P10" t="str">
            <v>Male</v>
          </cell>
          <cell r="Q10">
            <v>17</v>
          </cell>
          <cell r="R10">
            <v>48.6</v>
          </cell>
        </row>
        <row r="11">
          <cell r="L11" t="str">
            <v>2010Cerebrovascular diseaseMaleAllEth</v>
          </cell>
          <cell r="M11">
            <v>2010</v>
          </cell>
          <cell r="N11" t="str">
            <v>Cerebrovascular disease</v>
          </cell>
          <cell r="O11" t="str">
            <v>AllEth</v>
          </cell>
          <cell r="P11" t="str">
            <v>Male</v>
          </cell>
          <cell r="Q11">
            <v>945</v>
          </cell>
          <cell r="R11">
            <v>38.299999999999997</v>
          </cell>
        </row>
        <row r="12">
          <cell r="L12" t="str">
            <v>2010Cerebrovascular diseaseMaleMaori</v>
          </cell>
          <cell r="M12">
            <v>2010</v>
          </cell>
          <cell r="N12" t="str">
            <v>Cerebrovascular disease</v>
          </cell>
          <cell r="O12" t="str">
            <v>Maori</v>
          </cell>
          <cell r="P12" t="str">
            <v>Male</v>
          </cell>
          <cell r="Q12">
            <v>58</v>
          </cell>
          <cell r="R12">
            <v>37.200000000000003</v>
          </cell>
        </row>
        <row r="13">
          <cell r="L13" t="str">
            <v>2010Cerebrovascular diseaseMaleNon-Maori</v>
          </cell>
          <cell r="M13">
            <v>2010</v>
          </cell>
          <cell r="N13" t="str">
            <v>Cerebrovascular disease</v>
          </cell>
          <cell r="O13" t="str">
            <v>Non-Maori</v>
          </cell>
          <cell r="P13" t="str">
            <v>Male</v>
          </cell>
          <cell r="Q13">
            <v>887</v>
          </cell>
          <cell r="R13">
            <v>38.4</v>
          </cell>
        </row>
        <row r="14">
          <cell r="L14" t="str">
            <v>2010Cervical cancerMaleAllEth</v>
          </cell>
          <cell r="M14">
            <v>2010</v>
          </cell>
          <cell r="N14" t="str">
            <v>Cervical cancer</v>
          </cell>
          <cell r="O14" t="str">
            <v>AllEth</v>
          </cell>
          <cell r="P14" t="str">
            <v>Male</v>
          </cell>
        </row>
        <row r="15">
          <cell r="L15" t="str">
            <v>2010Cervical cancerMaleMaori</v>
          </cell>
          <cell r="M15">
            <v>2010</v>
          </cell>
          <cell r="N15" t="str">
            <v>Cervical cancer</v>
          </cell>
          <cell r="O15" t="str">
            <v>Maori</v>
          </cell>
          <cell r="P15" t="str">
            <v>Male</v>
          </cell>
        </row>
        <row r="16">
          <cell r="L16" t="str">
            <v>2010Cervical cancerMaleNon-Maori</v>
          </cell>
          <cell r="M16">
            <v>2010</v>
          </cell>
          <cell r="N16" t="str">
            <v>Cervical cancer</v>
          </cell>
          <cell r="O16" t="str">
            <v>Non-Maori</v>
          </cell>
          <cell r="P16" t="str">
            <v>Male</v>
          </cell>
        </row>
        <row r="17">
          <cell r="L17" t="str">
            <v>2010Chronic lower respiratory diseasesMaleAllEth</v>
          </cell>
          <cell r="M17">
            <v>2010</v>
          </cell>
          <cell r="N17" t="str">
            <v>Chronic lower respiratory diseases</v>
          </cell>
          <cell r="O17" t="str">
            <v>AllEth</v>
          </cell>
          <cell r="P17" t="str">
            <v>Male</v>
          </cell>
          <cell r="Q17">
            <v>859</v>
          </cell>
          <cell r="R17">
            <v>51.9</v>
          </cell>
        </row>
        <row r="18">
          <cell r="L18" t="str">
            <v>2010Chronic lower respiratory diseasesMaleMaori</v>
          </cell>
          <cell r="M18">
            <v>2010</v>
          </cell>
          <cell r="N18" t="str">
            <v>Chronic lower respiratory diseases</v>
          </cell>
          <cell r="O18" t="str">
            <v>Maori</v>
          </cell>
          <cell r="P18" t="str">
            <v>Male</v>
          </cell>
          <cell r="Q18">
            <v>95</v>
          </cell>
          <cell r="R18">
            <v>45.9</v>
          </cell>
        </row>
        <row r="19">
          <cell r="L19" t="str">
            <v>2010Chronic lower respiratory diseasesMaleNon-Maori</v>
          </cell>
          <cell r="M19">
            <v>2010</v>
          </cell>
          <cell r="N19" t="str">
            <v>Chronic lower respiratory diseases</v>
          </cell>
          <cell r="O19" t="str">
            <v>Non-Maori</v>
          </cell>
          <cell r="P19" t="str">
            <v>Male</v>
          </cell>
          <cell r="Q19">
            <v>764</v>
          </cell>
          <cell r="R19">
            <v>52.7</v>
          </cell>
        </row>
        <row r="20">
          <cell r="L20" t="str">
            <v>2010Colon, rectum and rectosigmoid junction cancerMaleAllEth</v>
          </cell>
          <cell r="M20">
            <v>2010</v>
          </cell>
          <cell r="N20" t="str">
            <v>Colon, rectum and rectosigmoid junction cancer</v>
          </cell>
          <cell r="O20" t="str">
            <v>AllEth</v>
          </cell>
          <cell r="P20" t="str">
            <v>Male</v>
          </cell>
          <cell r="Q20">
            <v>613</v>
          </cell>
          <cell r="R20">
            <v>51.5</v>
          </cell>
        </row>
        <row r="21">
          <cell r="L21" t="str">
            <v>2010Colon, rectum and rectosigmoid junction cancerMaleMaori</v>
          </cell>
          <cell r="M21">
            <v>2010</v>
          </cell>
          <cell r="N21" t="str">
            <v>Colon, rectum and rectosigmoid junction cancer</v>
          </cell>
          <cell r="O21" t="str">
            <v>Maori</v>
          </cell>
          <cell r="P21" t="str">
            <v>Male</v>
          </cell>
          <cell r="Q21">
            <v>33</v>
          </cell>
          <cell r="R21">
            <v>57.9</v>
          </cell>
        </row>
        <row r="22">
          <cell r="L22" t="str">
            <v>2010Colon, rectum and rectosigmoid junction cancerMaleNon-Maori</v>
          </cell>
          <cell r="M22">
            <v>2010</v>
          </cell>
          <cell r="N22" t="str">
            <v>Colon, rectum and rectosigmoid junction cancer</v>
          </cell>
          <cell r="O22" t="str">
            <v>Non-Maori</v>
          </cell>
          <cell r="P22" t="str">
            <v>Male</v>
          </cell>
          <cell r="Q22">
            <v>580</v>
          </cell>
          <cell r="R22">
            <v>51.2</v>
          </cell>
        </row>
        <row r="23">
          <cell r="L23" t="str">
            <v>2010Diabetes mellitusMaleAllEth</v>
          </cell>
          <cell r="M23">
            <v>2010</v>
          </cell>
          <cell r="N23" t="str">
            <v>Diabetes mellitus</v>
          </cell>
          <cell r="O23" t="str">
            <v>AllEth</v>
          </cell>
          <cell r="P23" t="str">
            <v>Male</v>
          </cell>
          <cell r="Q23">
            <v>391</v>
          </cell>
          <cell r="R23">
            <v>50.9</v>
          </cell>
        </row>
        <row r="24">
          <cell r="L24" t="str">
            <v>2010Diabetes mellitusMaleMaori</v>
          </cell>
          <cell r="M24">
            <v>2010</v>
          </cell>
          <cell r="N24" t="str">
            <v>Diabetes mellitus</v>
          </cell>
          <cell r="O24" t="str">
            <v>Maori</v>
          </cell>
          <cell r="P24" t="str">
            <v>Male</v>
          </cell>
          <cell r="Q24">
            <v>82</v>
          </cell>
          <cell r="R24">
            <v>48.2</v>
          </cell>
        </row>
        <row r="25">
          <cell r="L25" t="str">
            <v>2010Diabetes mellitusMaleNon-Maori</v>
          </cell>
          <cell r="M25">
            <v>2010</v>
          </cell>
          <cell r="N25" t="str">
            <v>Diabetes mellitus</v>
          </cell>
          <cell r="O25" t="str">
            <v>Non-Maori</v>
          </cell>
          <cell r="P25" t="str">
            <v>Male</v>
          </cell>
          <cell r="Q25">
            <v>309</v>
          </cell>
          <cell r="R25">
            <v>51.7</v>
          </cell>
        </row>
        <row r="26">
          <cell r="L26" t="str">
            <v>2010Diseases of the circulatory systemMaleAllEth</v>
          </cell>
          <cell r="M26">
            <v>2010</v>
          </cell>
          <cell r="N26" t="str">
            <v>Diseases of the circulatory system</v>
          </cell>
          <cell r="O26" t="str">
            <v>AllEth</v>
          </cell>
          <cell r="P26" t="str">
            <v>Male</v>
          </cell>
          <cell r="Q26">
            <v>4877</v>
          </cell>
          <cell r="R26">
            <v>47.9</v>
          </cell>
        </row>
        <row r="27">
          <cell r="L27" t="str">
            <v>2010Diseases of the circulatory systemMaleMaori</v>
          </cell>
          <cell r="M27">
            <v>2010</v>
          </cell>
          <cell r="N27" t="str">
            <v>Diseases of the circulatory system</v>
          </cell>
          <cell r="O27" t="str">
            <v>Maori</v>
          </cell>
          <cell r="P27" t="str">
            <v>Male</v>
          </cell>
          <cell r="Q27">
            <v>452</v>
          </cell>
          <cell r="R27">
            <v>53.6</v>
          </cell>
        </row>
        <row r="28">
          <cell r="L28" t="str">
            <v>2010Diseases of the circulatory systemMaleNon-Maori</v>
          </cell>
          <cell r="M28">
            <v>2010</v>
          </cell>
          <cell r="N28" t="str">
            <v>Diseases of the circulatory system</v>
          </cell>
          <cell r="O28" t="str">
            <v>Non-Maori</v>
          </cell>
          <cell r="P28" t="str">
            <v>Male</v>
          </cell>
          <cell r="Q28">
            <v>4425</v>
          </cell>
          <cell r="R28">
            <v>47.4</v>
          </cell>
        </row>
        <row r="29">
          <cell r="L29" t="str">
            <v>2010Diseases of the respiratory systemMaleAllEth</v>
          </cell>
          <cell r="M29">
            <v>2010</v>
          </cell>
          <cell r="N29" t="str">
            <v>Diseases of the respiratory system</v>
          </cell>
          <cell r="O29" t="str">
            <v>AllEth</v>
          </cell>
          <cell r="P29" t="str">
            <v>Male</v>
          </cell>
          <cell r="Q29">
            <v>1243</v>
          </cell>
          <cell r="R29">
            <v>50.6</v>
          </cell>
        </row>
        <row r="30">
          <cell r="L30" t="str">
            <v>2010Diseases of the respiratory systemMaleMaori</v>
          </cell>
          <cell r="M30">
            <v>2010</v>
          </cell>
          <cell r="N30" t="str">
            <v>Diseases of the respiratory system</v>
          </cell>
          <cell r="O30" t="str">
            <v>Maori</v>
          </cell>
          <cell r="P30" t="str">
            <v>Male</v>
          </cell>
          <cell r="Q30">
            <v>119</v>
          </cell>
          <cell r="R30">
            <v>48.6</v>
          </cell>
        </row>
        <row r="31">
          <cell r="L31" t="str">
            <v>2010Diseases of the respiratory systemMaleNon-Maori</v>
          </cell>
          <cell r="M31">
            <v>2010</v>
          </cell>
          <cell r="N31" t="str">
            <v>Diseases of the respiratory system</v>
          </cell>
          <cell r="O31" t="str">
            <v>Non-Maori</v>
          </cell>
          <cell r="P31" t="str">
            <v>Male</v>
          </cell>
          <cell r="Q31">
            <v>1124</v>
          </cell>
          <cell r="R31">
            <v>50.8</v>
          </cell>
        </row>
        <row r="32">
          <cell r="L32" t="str">
            <v>2010External causes of morbidity and mortalityMaleAllEth</v>
          </cell>
          <cell r="M32">
            <v>2010</v>
          </cell>
          <cell r="N32" t="str">
            <v>External causes of morbidity and mortality</v>
          </cell>
          <cell r="O32" t="str">
            <v>AllEth</v>
          </cell>
          <cell r="P32" t="str">
            <v>Male</v>
          </cell>
          <cell r="Q32">
            <v>1221</v>
          </cell>
          <cell r="R32">
            <v>62.5</v>
          </cell>
        </row>
        <row r="33">
          <cell r="L33" t="str">
            <v>2010External causes of morbidity and mortalityMaleMaori</v>
          </cell>
          <cell r="M33">
            <v>2010</v>
          </cell>
          <cell r="N33" t="str">
            <v>External causes of morbidity and mortality</v>
          </cell>
          <cell r="O33" t="str">
            <v>Maori</v>
          </cell>
          <cell r="P33" t="str">
            <v>Male</v>
          </cell>
          <cell r="Q33">
            <v>262</v>
          </cell>
          <cell r="R33">
            <v>70.400000000000006</v>
          </cell>
        </row>
        <row r="34">
          <cell r="L34" t="str">
            <v>2010External causes of morbidity and mortalityMaleNon-Maori</v>
          </cell>
          <cell r="M34">
            <v>2010</v>
          </cell>
          <cell r="N34" t="str">
            <v>External causes of morbidity and mortality</v>
          </cell>
          <cell r="O34" t="str">
            <v>Non-Maori</v>
          </cell>
          <cell r="P34" t="str">
            <v>Male</v>
          </cell>
          <cell r="Q34">
            <v>959</v>
          </cell>
          <cell r="R34">
            <v>60.7</v>
          </cell>
        </row>
        <row r="35">
          <cell r="L35" t="str">
            <v>2010Female breast cancerMaleAllEth</v>
          </cell>
          <cell r="M35">
            <v>2010</v>
          </cell>
          <cell r="N35" t="str">
            <v>Female breast cancer</v>
          </cell>
          <cell r="O35" t="str">
            <v>AllEth</v>
          </cell>
          <cell r="P35" t="str">
            <v>Male</v>
          </cell>
        </row>
        <row r="36">
          <cell r="L36" t="str">
            <v>2010Female breast cancerMaleMaori</v>
          </cell>
          <cell r="M36">
            <v>2010</v>
          </cell>
          <cell r="N36" t="str">
            <v>Female breast cancer</v>
          </cell>
          <cell r="O36" t="str">
            <v>Maori</v>
          </cell>
          <cell r="P36" t="str">
            <v>Male</v>
          </cell>
        </row>
        <row r="37">
          <cell r="L37" t="str">
            <v>2010Female breast cancerMaleNon-Maori</v>
          </cell>
          <cell r="M37">
            <v>2010</v>
          </cell>
          <cell r="N37" t="str">
            <v>Female breast cancer</v>
          </cell>
          <cell r="O37" t="str">
            <v>Non-Maori</v>
          </cell>
          <cell r="P37" t="str">
            <v>Male</v>
          </cell>
        </row>
        <row r="38">
          <cell r="L38" t="str">
            <v>2010Influenza and pneumoniaMaleAllEth</v>
          </cell>
          <cell r="M38">
            <v>2010</v>
          </cell>
          <cell r="N38" t="str">
            <v>Influenza and pneumonia</v>
          </cell>
          <cell r="O38" t="str">
            <v>AllEth</v>
          </cell>
          <cell r="P38" t="str">
            <v>Male</v>
          </cell>
          <cell r="Q38">
            <v>207</v>
          </cell>
          <cell r="R38">
            <v>43.3</v>
          </cell>
        </row>
        <row r="39">
          <cell r="L39" t="str">
            <v>2010Influenza and pneumoniaMaleMaori</v>
          </cell>
          <cell r="M39">
            <v>2010</v>
          </cell>
          <cell r="N39" t="str">
            <v>Influenza and pneumonia</v>
          </cell>
          <cell r="O39" t="str">
            <v>Maori</v>
          </cell>
          <cell r="P39" t="str">
            <v>Male</v>
          </cell>
          <cell r="Q39">
            <v>19</v>
          </cell>
          <cell r="R39">
            <v>70.400000000000006</v>
          </cell>
        </row>
        <row r="40">
          <cell r="L40" t="str">
            <v>2010Influenza and pneumoniaMaleNon-Maori</v>
          </cell>
          <cell r="M40">
            <v>2010</v>
          </cell>
          <cell r="N40" t="str">
            <v>Influenza and pneumonia</v>
          </cell>
          <cell r="O40" t="str">
            <v>Non-Maori</v>
          </cell>
          <cell r="P40" t="str">
            <v>Male</v>
          </cell>
          <cell r="Q40">
            <v>188</v>
          </cell>
          <cell r="R40">
            <v>41.7</v>
          </cell>
        </row>
        <row r="41">
          <cell r="L41" t="str">
            <v>2010Intentional self-harmMaleAllEth</v>
          </cell>
          <cell r="M41">
            <v>2010</v>
          </cell>
          <cell r="N41" t="str">
            <v>Intentional self-harm</v>
          </cell>
          <cell r="O41" t="str">
            <v>AllEth</v>
          </cell>
          <cell r="P41" t="str">
            <v>Male</v>
          </cell>
          <cell r="Q41">
            <v>387</v>
          </cell>
          <cell r="R41">
            <v>72.5</v>
          </cell>
        </row>
        <row r="42">
          <cell r="L42" t="str">
            <v>2010Intentional self-harmMaleMaori</v>
          </cell>
          <cell r="M42">
            <v>2010</v>
          </cell>
          <cell r="N42" t="str">
            <v>Intentional self-harm</v>
          </cell>
          <cell r="O42" t="str">
            <v>Maori</v>
          </cell>
          <cell r="P42" t="str">
            <v>Male</v>
          </cell>
          <cell r="Q42">
            <v>72</v>
          </cell>
          <cell r="R42">
            <v>70.599999999999994</v>
          </cell>
        </row>
        <row r="43">
          <cell r="L43" t="str">
            <v>2010Intentional self-harmMaleNon-Maori</v>
          </cell>
          <cell r="M43">
            <v>2010</v>
          </cell>
          <cell r="N43" t="str">
            <v>Intentional self-harm</v>
          </cell>
          <cell r="O43" t="str">
            <v>Non-Maori</v>
          </cell>
          <cell r="P43" t="str">
            <v>Male</v>
          </cell>
          <cell r="Q43">
            <v>315</v>
          </cell>
          <cell r="R43">
            <v>72.900000000000006</v>
          </cell>
        </row>
        <row r="44">
          <cell r="L44" t="str">
            <v>2010Ischaemic heart diseaseMaleAllEth</v>
          </cell>
          <cell r="M44">
            <v>2010</v>
          </cell>
          <cell r="N44" t="str">
            <v>Ischaemic heart disease</v>
          </cell>
          <cell r="O44" t="str">
            <v>AllEth</v>
          </cell>
          <cell r="P44" t="str">
            <v>Male</v>
          </cell>
          <cell r="Q44">
            <v>2901</v>
          </cell>
          <cell r="R44">
            <v>53.8</v>
          </cell>
        </row>
        <row r="45">
          <cell r="L45" t="str">
            <v>2010Ischaemic heart diseaseMaleMaori</v>
          </cell>
          <cell r="M45">
            <v>2010</v>
          </cell>
          <cell r="N45" t="str">
            <v>Ischaemic heart disease</v>
          </cell>
          <cell r="O45" t="str">
            <v>Maori</v>
          </cell>
          <cell r="P45" t="str">
            <v>Male</v>
          </cell>
          <cell r="Q45">
            <v>261</v>
          </cell>
          <cell r="R45">
            <v>58.9</v>
          </cell>
        </row>
        <row r="46">
          <cell r="L46" t="str">
            <v>2010Ischaemic heart diseaseMaleNon-Maori</v>
          </cell>
          <cell r="M46">
            <v>2010</v>
          </cell>
          <cell r="N46" t="str">
            <v>Ischaemic heart disease</v>
          </cell>
          <cell r="O46" t="str">
            <v>Non-Maori</v>
          </cell>
          <cell r="P46" t="str">
            <v>Male</v>
          </cell>
          <cell r="Q46">
            <v>2640</v>
          </cell>
          <cell r="R46">
            <v>53.4</v>
          </cell>
        </row>
        <row r="47">
          <cell r="L47" t="str">
            <v>2010Lung cancerMaleAllEth</v>
          </cell>
          <cell r="M47">
            <v>2010</v>
          </cell>
          <cell r="N47" t="str">
            <v>Lung cancer</v>
          </cell>
          <cell r="O47" t="str">
            <v>AllEth</v>
          </cell>
          <cell r="P47" t="str">
            <v>Male</v>
          </cell>
          <cell r="Q47">
            <v>893</v>
          </cell>
          <cell r="R47">
            <v>54.1</v>
          </cell>
        </row>
        <row r="48">
          <cell r="L48" t="str">
            <v>2010Lung cancerMaleMaori</v>
          </cell>
          <cell r="M48">
            <v>2010</v>
          </cell>
          <cell r="N48" t="str">
            <v>Lung cancer</v>
          </cell>
          <cell r="O48" t="str">
            <v>Maori</v>
          </cell>
          <cell r="P48" t="str">
            <v>Male</v>
          </cell>
          <cell r="Q48">
            <v>130</v>
          </cell>
          <cell r="R48">
            <v>43.5</v>
          </cell>
        </row>
        <row r="49">
          <cell r="L49" t="str">
            <v>2010Lung cancerMaleNon-Maori</v>
          </cell>
          <cell r="M49">
            <v>2010</v>
          </cell>
          <cell r="N49" t="str">
            <v>Lung cancer</v>
          </cell>
          <cell r="O49" t="str">
            <v>Non-Maori</v>
          </cell>
          <cell r="P49" t="str">
            <v>Male</v>
          </cell>
          <cell r="Q49">
            <v>763</v>
          </cell>
          <cell r="R49">
            <v>56.5</v>
          </cell>
        </row>
        <row r="50">
          <cell r="L50" t="str">
            <v>2010Melanoma of the skinMaleAllEth</v>
          </cell>
          <cell r="M50">
            <v>2010</v>
          </cell>
          <cell r="N50" t="str">
            <v>Melanoma of the skin</v>
          </cell>
          <cell r="O50" t="str">
            <v>AllEth</v>
          </cell>
          <cell r="P50" t="str">
            <v>Male</v>
          </cell>
          <cell r="Q50">
            <v>199</v>
          </cell>
          <cell r="R50">
            <v>61.4</v>
          </cell>
        </row>
        <row r="51">
          <cell r="L51" t="str">
            <v>2010Melanoma of the skinMaleMaori</v>
          </cell>
          <cell r="M51">
            <v>2010</v>
          </cell>
          <cell r="N51" t="str">
            <v>Melanoma of the skin</v>
          </cell>
          <cell r="O51" t="str">
            <v>Maori</v>
          </cell>
          <cell r="P51" t="str">
            <v>Male</v>
          </cell>
          <cell r="Q51">
            <v>3</v>
          </cell>
          <cell r="R51">
            <v>50</v>
          </cell>
        </row>
        <row r="52">
          <cell r="L52" t="str">
            <v>2010Melanoma of the skinMaleNon-Maori</v>
          </cell>
          <cell r="M52">
            <v>2010</v>
          </cell>
          <cell r="N52" t="str">
            <v>Melanoma of the skin</v>
          </cell>
          <cell r="O52" t="str">
            <v>Non-Maori</v>
          </cell>
          <cell r="P52" t="str">
            <v>Male</v>
          </cell>
          <cell r="Q52">
            <v>196</v>
          </cell>
          <cell r="R52">
            <v>61.6</v>
          </cell>
        </row>
        <row r="53">
          <cell r="L53" t="str">
            <v>2010Motor vehicle accidentsMaleAllEth</v>
          </cell>
          <cell r="M53">
            <v>2010</v>
          </cell>
          <cell r="N53" t="str">
            <v>Motor vehicle accidents</v>
          </cell>
          <cell r="O53" t="str">
            <v>AllEth</v>
          </cell>
          <cell r="P53" t="str">
            <v>Male</v>
          </cell>
          <cell r="Q53">
            <v>293</v>
          </cell>
          <cell r="R53">
            <v>70.8</v>
          </cell>
        </row>
        <row r="54">
          <cell r="L54" t="str">
            <v>2010Motor vehicle accidentsMaleMaori</v>
          </cell>
          <cell r="M54">
            <v>2010</v>
          </cell>
          <cell r="N54" t="str">
            <v>Motor vehicle accidents</v>
          </cell>
          <cell r="O54" t="str">
            <v>Maori</v>
          </cell>
          <cell r="P54" t="str">
            <v>Male</v>
          </cell>
          <cell r="Q54">
            <v>88</v>
          </cell>
          <cell r="R54">
            <v>72.099999999999994</v>
          </cell>
        </row>
        <row r="55">
          <cell r="L55" t="str">
            <v>2010Motor vehicle accidentsMaleNon-Maori</v>
          </cell>
          <cell r="M55">
            <v>2010</v>
          </cell>
          <cell r="N55" t="str">
            <v>Motor vehicle accidents</v>
          </cell>
          <cell r="O55" t="str">
            <v>Non-Maori</v>
          </cell>
          <cell r="P55" t="str">
            <v>Male</v>
          </cell>
          <cell r="Q55">
            <v>205</v>
          </cell>
          <cell r="R55">
            <v>70.2</v>
          </cell>
        </row>
        <row r="56">
          <cell r="L56" t="str">
            <v>2010Other forms of heart diseaseMaleAllEth</v>
          </cell>
          <cell r="M56">
            <v>2010</v>
          </cell>
          <cell r="N56" t="str">
            <v>Other forms of heart disease</v>
          </cell>
          <cell r="O56" t="str">
            <v>AllEth</v>
          </cell>
          <cell r="P56" t="str">
            <v>Male</v>
          </cell>
          <cell r="Q56">
            <v>580</v>
          </cell>
          <cell r="R56">
            <v>44.5</v>
          </cell>
        </row>
        <row r="57">
          <cell r="L57" t="str">
            <v>2010Other forms of heart diseaseMaleMaori</v>
          </cell>
          <cell r="M57">
            <v>2010</v>
          </cell>
          <cell r="N57" t="str">
            <v>Other forms of heart disease</v>
          </cell>
          <cell r="O57" t="str">
            <v>Maori</v>
          </cell>
          <cell r="P57" t="str">
            <v>Male</v>
          </cell>
          <cell r="Q57">
            <v>75</v>
          </cell>
          <cell r="R57">
            <v>56.4</v>
          </cell>
        </row>
        <row r="58">
          <cell r="L58" t="str">
            <v>2010Other forms of heart diseaseMaleNon-Maori</v>
          </cell>
          <cell r="M58">
            <v>2010</v>
          </cell>
          <cell r="N58" t="str">
            <v>Other forms of heart disease</v>
          </cell>
          <cell r="O58" t="str">
            <v>Non-Maori</v>
          </cell>
          <cell r="P58" t="str">
            <v>Male</v>
          </cell>
          <cell r="Q58">
            <v>505</v>
          </cell>
          <cell r="R58">
            <v>43.1</v>
          </cell>
        </row>
        <row r="59">
          <cell r="L59" t="str">
            <v>2010Prostate cancerMaleAllEth</v>
          </cell>
          <cell r="M59">
            <v>2010</v>
          </cell>
          <cell r="N59" t="str">
            <v>Prostate cancer</v>
          </cell>
          <cell r="O59" t="str">
            <v>AllEth</v>
          </cell>
          <cell r="P59" t="str">
            <v>Male</v>
          </cell>
          <cell r="Q59">
            <v>589</v>
          </cell>
          <cell r="R59">
            <v>100</v>
          </cell>
        </row>
        <row r="60">
          <cell r="L60" t="str">
            <v>2010Prostate cancerMaleMaori</v>
          </cell>
          <cell r="M60">
            <v>2010</v>
          </cell>
          <cell r="N60" t="str">
            <v>Prostate cancer</v>
          </cell>
          <cell r="O60" t="str">
            <v>Maori</v>
          </cell>
          <cell r="P60" t="str">
            <v>Male</v>
          </cell>
          <cell r="Q60">
            <v>46</v>
          </cell>
          <cell r="R60">
            <v>100</v>
          </cell>
        </row>
        <row r="61">
          <cell r="L61" t="str">
            <v>2010Prostate cancerMaleNon-Maori</v>
          </cell>
          <cell r="M61">
            <v>2010</v>
          </cell>
          <cell r="N61" t="str">
            <v>Prostate cancer</v>
          </cell>
          <cell r="O61" t="str">
            <v>Non-Maori</v>
          </cell>
          <cell r="P61" t="str">
            <v>Male</v>
          </cell>
          <cell r="Q61">
            <v>543</v>
          </cell>
          <cell r="R61">
            <v>100</v>
          </cell>
        </row>
        <row r="62">
          <cell r="L62" t="str">
            <v>2011All cancerMaleAllEth</v>
          </cell>
          <cell r="M62">
            <v>2011</v>
          </cell>
          <cell r="N62" t="str">
            <v>All cancer</v>
          </cell>
          <cell r="O62" t="str">
            <v>AllEth</v>
          </cell>
          <cell r="P62" t="str">
            <v>Male</v>
          </cell>
          <cell r="Q62">
            <v>4650</v>
          </cell>
          <cell r="R62">
            <v>52.3</v>
          </cell>
        </row>
        <row r="63">
          <cell r="L63" t="str">
            <v>2011All cancerMaleMaori</v>
          </cell>
          <cell r="M63">
            <v>2011</v>
          </cell>
          <cell r="N63" t="str">
            <v>All cancer</v>
          </cell>
          <cell r="O63" t="str">
            <v>Maori</v>
          </cell>
          <cell r="P63" t="str">
            <v>Male</v>
          </cell>
          <cell r="Q63">
            <v>428</v>
          </cell>
          <cell r="R63">
            <v>45.6</v>
          </cell>
        </row>
        <row r="64">
          <cell r="L64" t="str">
            <v>2011All cancerMaleNon-Maori</v>
          </cell>
          <cell r="M64">
            <v>2011</v>
          </cell>
          <cell r="N64" t="str">
            <v>All cancer</v>
          </cell>
          <cell r="O64" t="str">
            <v>Non-Maori</v>
          </cell>
          <cell r="P64" t="str">
            <v>Male</v>
          </cell>
          <cell r="Q64">
            <v>4222</v>
          </cell>
          <cell r="R64">
            <v>53.1</v>
          </cell>
        </row>
        <row r="65">
          <cell r="L65" t="str">
            <v>2011All deathsMaleAllEth</v>
          </cell>
          <cell r="M65">
            <v>2011</v>
          </cell>
          <cell r="N65" t="str">
            <v>All deaths</v>
          </cell>
          <cell r="O65" t="str">
            <v>AllEth</v>
          </cell>
          <cell r="P65" t="str">
            <v>Male</v>
          </cell>
          <cell r="Q65">
            <v>14940</v>
          </cell>
          <cell r="R65">
            <v>49.3</v>
          </cell>
        </row>
        <row r="66">
          <cell r="L66" t="str">
            <v>2011All deathsMaleMaori</v>
          </cell>
          <cell r="M66">
            <v>2011</v>
          </cell>
          <cell r="N66" t="str">
            <v>All deaths</v>
          </cell>
          <cell r="O66" t="str">
            <v>Maori</v>
          </cell>
          <cell r="P66" t="str">
            <v>Male</v>
          </cell>
          <cell r="Q66">
            <v>1568</v>
          </cell>
          <cell r="R66">
            <v>51.8</v>
          </cell>
        </row>
        <row r="67">
          <cell r="L67" t="str">
            <v>2011All deathsMaleNon-Maori</v>
          </cell>
          <cell r="M67">
            <v>2011</v>
          </cell>
          <cell r="N67" t="str">
            <v>All deaths</v>
          </cell>
          <cell r="O67" t="str">
            <v>Non-Maori</v>
          </cell>
          <cell r="P67" t="str">
            <v>Male</v>
          </cell>
          <cell r="Q67">
            <v>13372</v>
          </cell>
          <cell r="R67">
            <v>49.1</v>
          </cell>
        </row>
        <row r="68">
          <cell r="L68" t="str">
            <v>2011AssaultMaleAllEth</v>
          </cell>
          <cell r="M68">
            <v>2011</v>
          </cell>
          <cell r="N68" t="str">
            <v>Assault</v>
          </cell>
          <cell r="O68" t="str">
            <v>AllEth</v>
          </cell>
          <cell r="P68" t="str">
            <v>Male</v>
          </cell>
          <cell r="Q68">
            <v>36</v>
          </cell>
          <cell r="R68">
            <v>66.7</v>
          </cell>
        </row>
        <row r="69">
          <cell r="L69" t="str">
            <v>2011AssaultMaleMaori</v>
          </cell>
          <cell r="M69">
            <v>2011</v>
          </cell>
          <cell r="N69" t="str">
            <v>Assault</v>
          </cell>
          <cell r="O69" t="str">
            <v>Maori</v>
          </cell>
          <cell r="P69" t="str">
            <v>Male</v>
          </cell>
          <cell r="Q69">
            <v>8</v>
          </cell>
          <cell r="R69">
            <v>61.5</v>
          </cell>
        </row>
        <row r="70">
          <cell r="L70" t="str">
            <v>2011AssaultMaleNon-Maori</v>
          </cell>
          <cell r="M70">
            <v>2011</v>
          </cell>
          <cell r="N70" t="str">
            <v>Assault</v>
          </cell>
          <cell r="O70" t="str">
            <v>Non-Maori</v>
          </cell>
          <cell r="P70" t="str">
            <v>Male</v>
          </cell>
          <cell r="Q70">
            <v>28</v>
          </cell>
          <cell r="R70">
            <v>68.3</v>
          </cell>
        </row>
        <row r="71">
          <cell r="L71" t="str">
            <v>2011Cerebrovascular diseaseMaleAllEth</v>
          </cell>
          <cell r="M71">
            <v>2011</v>
          </cell>
          <cell r="N71" t="str">
            <v>Cerebrovascular disease</v>
          </cell>
          <cell r="O71" t="str">
            <v>AllEth</v>
          </cell>
          <cell r="P71" t="str">
            <v>Male</v>
          </cell>
          <cell r="Q71">
            <v>1011</v>
          </cell>
          <cell r="R71">
            <v>38</v>
          </cell>
        </row>
        <row r="72">
          <cell r="L72" t="str">
            <v>2011Cerebrovascular diseaseMaleMaori</v>
          </cell>
          <cell r="M72">
            <v>2011</v>
          </cell>
          <cell r="N72" t="str">
            <v>Cerebrovascular disease</v>
          </cell>
          <cell r="O72" t="str">
            <v>Maori</v>
          </cell>
          <cell r="P72" t="str">
            <v>Male</v>
          </cell>
          <cell r="Q72">
            <v>59</v>
          </cell>
          <cell r="R72">
            <v>40.1</v>
          </cell>
        </row>
        <row r="73">
          <cell r="L73" t="str">
            <v>2011Cerebrovascular diseaseMaleNon-Maori</v>
          </cell>
          <cell r="M73">
            <v>2011</v>
          </cell>
          <cell r="N73" t="str">
            <v>Cerebrovascular disease</v>
          </cell>
          <cell r="O73" t="str">
            <v>Non-Maori</v>
          </cell>
          <cell r="P73" t="str">
            <v>Male</v>
          </cell>
          <cell r="Q73">
            <v>952</v>
          </cell>
          <cell r="R73">
            <v>37.799999999999997</v>
          </cell>
        </row>
        <row r="74">
          <cell r="L74" t="str">
            <v>2011Cervical cancerMaleAllEth</v>
          </cell>
          <cell r="M74">
            <v>2011</v>
          </cell>
          <cell r="N74" t="str">
            <v>Cervical cancer</v>
          </cell>
          <cell r="O74" t="str">
            <v>AllEth</v>
          </cell>
          <cell r="P74" t="str">
            <v>Male</v>
          </cell>
        </row>
        <row r="75">
          <cell r="L75" t="str">
            <v>2011Cervical cancerMaleMaori</v>
          </cell>
          <cell r="M75">
            <v>2011</v>
          </cell>
          <cell r="N75" t="str">
            <v>Cervical cancer</v>
          </cell>
          <cell r="O75" t="str">
            <v>Maori</v>
          </cell>
          <cell r="P75" t="str">
            <v>Male</v>
          </cell>
        </row>
        <row r="76">
          <cell r="L76" t="str">
            <v>2011Cervical cancerMaleNon-Maori</v>
          </cell>
          <cell r="M76">
            <v>2011</v>
          </cell>
          <cell r="N76" t="str">
            <v>Cervical cancer</v>
          </cell>
          <cell r="O76" t="str">
            <v>Non-Maori</v>
          </cell>
          <cell r="P76" t="str">
            <v>Male</v>
          </cell>
        </row>
        <row r="77">
          <cell r="L77" t="str">
            <v>2011Chronic lower respiratory diseasesMaleAllEth</v>
          </cell>
          <cell r="M77">
            <v>2011</v>
          </cell>
          <cell r="N77" t="str">
            <v>Chronic lower respiratory diseases</v>
          </cell>
          <cell r="O77" t="str">
            <v>AllEth</v>
          </cell>
          <cell r="P77" t="str">
            <v>Male</v>
          </cell>
          <cell r="Q77">
            <v>893</v>
          </cell>
          <cell r="R77">
            <v>50.5</v>
          </cell>
        </row>
        <row r="78">
          <cell r="L78" t="str">
            <v>2011Chronic lower respiratory diseasesMaleMaori</v>
          </cell>
          <cell r="M78">
            <v>2011</v>
          </cell>
          <cell r="N78" t="str">
            <v>Chronic lower respiratory diseases</v>
          </cell>
          <cell r="O78" t="str">
            <v>Maori</v>
          </cell>
          <cell r="P78" t="str">
            <v>Male</v>
          </cell>
          <cell r="Q78">
            <v>93</v>
          </cell>
          <cell r="R78">
            <v>41.5</v>
          </cell>
        </row>
        <row r="79">
          <cell r="L79" t="str">
            <v>2011Chronic lower respiratory diseasesMaleNon-Maori</v>
          </cell>
          <cell r="M79">
            <v>2011</v>
          </cell>
          <cell r="N79" t="str">
            <v>Chronic lower respiratory diseases</v>
          </cell>
          <cell r="O79" t="str">
            <v>Non-Maori</v>
          </cell>
          <cell r="P79" t="str">
            <v>Male</v>
          </cell>
          <cell r="Q79">
            <v>800</v>
          </cell>
          <cell r="R79">
            <v>51.8</v>
          </cell>
        </row>
        <row r="80">
          <cell r="L80" t="str">
            <v>2011Colon, rectum and rectosigmoid junction cancerMaleAllEth</v>
          </cell>
          <cell r="M80">
            <v>2011</v>
          </cell>
          <cell r="N80" t="str">
            <v>Colon, rectum and rectosigmoid junction cancer</v>
          </cell>
          <cell r="O80" t="str">
            <v>AllEth</v>
          </cell>
          <cell r="P80" t="str">
            <v>Male</v>
          </cell>
          <cell r="Q80">
            <v>591</v>
          </cell>
          <cell r="R80">
            <v>50.5</v>
          </cell>
        </row>
        <row r="81">
          <cell r="L81" t="str">
            <v>2011Colon, rectum and rectosigmoid junction cancerMaleMaori</v>
          </cell>
          <cell r="M81">
            <v>2011</v>
          </cell>
          <cell r="N81" t="str">
            <v>Colon, rectum and rectosigmoid junction cancer</v>
          </cell>
          <cell r="O81" t="str">
            <v>Maori</v>
          </cell>
          <cell r="P81" t="str">
            <v>Male</v>
          </cell>
          <cell r="Q81">
            <v>44</v>
          </cell>
          <cell r="R81">
            <v>57.9</v>
          </cell>
        </row>
        <row r="82">
          <cell r="L82" t="str">
            <v>2011Colon, rectum and rectosigmoid junction cancerMaleNon-Maori</v>
          </cell>
          <cell r="M82">
            <v>2011</v>
          </cell>
          <cell r="N82" t="str">
            <v>Colon, rectum and rectosigmoid junction cancer</v>
          </cell>
          <cell r="O82" t="str">
            <v>Non-Maori</v>
          </cell>
          <cell r="P82" t="str">
            <v>Male</v>
          </cell>
          <cell r="Q82">
            <v>547</v>
          </cell>
          <cell r="R82">
            <v>50</v>
          </cell>
        </row>
        <row r="83">
          <cell r="L83" t="str">
            <v>2011Diabetes mellitusMaleAllEth</v>
          </cell>
          <cell r="M83">
            <v>2011</v>
          </cell>
          <cell r="N83" t="str">
            <v>Diabetes mellitus</v>
          </cell>
          <cell r="O83" t="str">
            <v>AllEth</v>
          </cell>
          <cell r="P83" t="str">
            <v>Male</v>
          </cell>
          <cell r="Q83">
            <v>438</v>
          </cell>
          <cell r="R83">
            <v>52.5</v>
          </cell>
        </row>
        <row r="84">
          <cell r="L84" t="str">
            <v>2011Diabetes mellitusMaleMaori</v>
          </cell>
          <cell r="M84">
            <v>2011</v>
          </cell>
          <cell r="N84" t="str">
            <v>Diabetes mellitus</v>
          </cell>
          <cell r="O84" t="str">
            <v>Maori</v>
          </cell>
          <cell r="P84" t="str">
            <v>Male</v>
          </cell>
          <cell r="Q84">
            <v>115</v>
          </cell>
          <cell r="R84">
            <v>58.7</v>
          </cell>
        </row>
        <row r="85">
          <cell r="L85" t="str">
            <v>2011Diabetes mellitusMaleNon-Maori</v>
          </cell>
          <cell r="M85">
            <v>2011</v>
          </cell>
          <cell r="N85" t="str">
            <v>Diabetes mellitus</v>
          </cell>
          <cell r="O85" t="str">
            <v>Non-Maori</v>
          </cell>
          <cell r="P85" t="str">
            <v>Male</v>
          </cell>
          <cell r="Q85">
            <v>323</v>
          </cell>
          <cell r="R85">
            <v>50.5</v>
          </cell>
        </row>
        <row r="86">
          <cell r="L86" t="str">
            <v>2011Diseases of the circulatory systemMaleAllEth</v>
          </cell>
          <cell r="M86">
            <v>2011</v>
          </cell>
          <cell r="N86" t="str">
            <v>Diseases of the circulatory system</v>
          </cell>
          <cell r="O86" t="str">
            <v>AllEth</v>
          </cell>
          <cell r="P86" t="str">
            <v>Male</v>
          </cell>
          <cell r="Q86">
            <v>4988</v>
          </cell>
          <cell r="R86">
            <v>47.3</v>
          </cell>
        </row>
        <row r="87">
          <cell r="L87" t="str">
            <v>2011Diseases of the circulatory systemMaleMaori</v>
          </cell>
          <cell r="M87">
            <v>2011</v>
          </cell>
          <cell r="N87" t="str">
            <v>Diseases of the circulatory system</v>
          </cell>
          <cell r="O87" t="str">
            <v>Maori</v>
          </cell>
          <cell r="P87" t="str">
            <v>Male</v>
          </cell>
          <cell r="Q87">
            <v>435</v>
          </cell>
          <cell r="R87">
            <v>50.9</v>
          </cell>
        </row>
        <row r="88">
          <cell r="L88" t="str">
            <v>2011Diseases of the circulatory systemMaleNon-Maori</v>
          </cell>
          <cell r="M88">
            <v>2011</v>
          </cell>
          <cell r="N88" t="str">
            <v>Diseases of the circulatory system</v>
          </cell>
          <cell r="O88" t="str">
            <v>Non-Maori</v>
          </cell>
          <cell r="P88" t="str">
            <v>Male</v>
          </cell>
          <cell r="Q88">
            <v>4553</v>
          </cell>
          <cell r="R88">
            <v>47</v>
          </cell>
        </row>
        <row r="89">
          <cell r="L89" t="str">
            <v>2011Diseases of the respiratory systemMaleAllEth</v>
          </cell>
          <cell r="M89">
            <v>2011</v>
          </cell>
          <cell r="N89" t="str">
            <v>Diseases of the respiratory system</v>
          </cell>
          <cell r="O89" t="str">
            <v>AllEth</v>
          </cell>
          <cell r="P89" t="str">
            <v>Male</v>
          </cell>
          <cell r="Q89">
            <v>1317</v>
          </cell>
          <cell r="R89">
            <v>48.4</v>
          </cell>
        </row>
        <row r="90">
          <cell r="L90" t="str">
            <v>2011Diseases of the respiratory systemMaleMaori</v>
          </cell>
          <cell r="M90">
            <v>2011</v>
          </cell>
          <cell r="N90" t="str">
            <v>Diseases of the respiratory system</v>
          </cell>
          <cell r="O90" t="str">
            <v>Maori</v>
          </cell>
          <cell r="P90" t="str">
            <v>Male</v>
          </cell>
          <cell r="Q90">
            <v>108</v>
          </cell>
          <cell r="R90">
            <v>42.2</v>
          </cell>
        </row>
        <row r="91">
          <cell r="L91" t="str">
            <v>2011Diseases of the respiratory systemMaleNon-Maori</v>
          </cell>
          <cell r="M91">
            <v>2011</v>
          </cell>
          <cell r="N91" t="str">
            <v>Diseases of the respiratory system</v>
          </cell>
          <cell r="O91" t="str">
            <v>Non-Maori</v>
          </cell>
          <cell r="P91" t="str">
            <v>Male</v>
          </cell>
          <cell r="Q91">
            <v>1209</v>
          </cell>
          <cell r="R91">
            <v>49</v>
          </cell>
        </row>
        <row r="92">
          <cell r="L92" t="str">
            <v>2011External causes of morbidity and mortalityMaleAllEth</v>
          </cell>
          <cell r="M92">
            <v>2011</v>
          </cell>
          <cell r="N92" t="str">
            <v>External causes of morbidity and mortality</v>
          </cell>
          <cell r="O92" t="str">
            <v>AllEth</v>
          </cell>
          <cell r="P92" t="str">
            <v>Male</v>
          </cell>
          <cell r="Q92">
            <v>1281</v>
          </cell>
          <cell r="R92">
            <v>63.2</v>
          </cell>
        </row>
        <row r="93">
          <cell r="L93" t="str">
            <v>2011External causes of morbidity and mortalityMaleMaori</v>
          </cell>
          <cell r="M93">
            <v>2011</v>
          </cell>
          <cell r="N93" t="str">
            <v>External causes of morbidity and mortality</v>
          </cell>
          <cell r="O93" t="str">
            <v>Maori</v>
          </cell>
          <cell r="P93" t="str">
            <v>Male</v>
          </cell>
          <cell r="Q93">
            <v>236</v>
          </cell>
          <cell r="R93">
            <v>74</v>
          </cell>
        </row>
        <row r="94">
          <cell r="L94" t="str">
            <v>2011External causes of morbidity and mortalityMaleNon-Maori</v>
          </cell>
          <cell r="M94">
            <v>2011</v>
          </cell>
          <cell r="N94" t="str">
            <v>External causes of morbidity and mortality</v>
          </cell>
          <cell r="O94" t="str">
            <v>Non-Maori</v>
          </cell>
          <cell r="P94" t="str">
            <v>Male</v>
          </cell>
          <cell r="Q94">
            <v>1045</v>
          </cell>
          <cell r="R94">
            <v>61.2</v>
          </cell>
        </row>
        <row r="95">
          <cell r="L95" t="str">
            <v>2011Female breast cancerMaleAllEth</v>
          </cell>
          <cell r="M95">
            <v>2011</v>
          </cell>
          <cell r="N95" t="str">
            <v>Female breast cancer</v>
          </cell>
          <cell r="O95" t="str">
            <v>AllEth</v>
          </cell>
          <cell r="P95" t="str">
            <v>Male</v>
          </cell>
        </row>
        <row r="96">
          <cell r="L96" t="str">
            <v>2011Female breast cancerMaleMaori</v>
          </cell>
          <cell r="M96">
            <v>2011</v>
          </cell>
          <cell r="N96" t="str">
            <v>Female breast cancer</v>
          </cell>
          <cell r="O96" t="str">
            <v>Maori</v>
          </cell>
          <cell r="P96" t="str">
            <v>Male</v>
          </cell>
        </row>
        <row r="97">
          <cell r="L97" t="str">
            <v>2011Female breast cancerMaleNon-Maori</v>
          </cell>
          <cell r="M97">
            <v>2011</v>
          </cell>
          <cell r="N97" t="str">
            <v>Female breast cancer</v>
          </cell>
          <cell r="O97" t="str">
            <v>Non-Maori</v>
          </cell>
          <cell r="P97" t="str">
            <v>Male</v>
          </cell>
        </row>
        <row r="98">
          <cell r="L98" t="str">
            <v>2011Influenza and pneumoniaMaleAllEth</v>
          </cell>
          <cell r="M98">
            <v>2011</v>
          </cell>
          <cell r="N98" t="str">
            <v>Influenza and pneumonia</v>
          </cell>
          <cell r="O98" t="str">
            <v>AllEth</v>
          </cell>
          <cell r="P98" t="str">
            <v>Male</v>
          </cell>
          <cell r="Q98">
            <v>238</v>
          </cell>
          <cell r="R98">
            <v>38.299999999999997</v>
          </cell>
        </row>
        <row r="99">
          <cell r="L99" t="str">
            <v>2011Influenza and pneumoniaMaleMaori</v>
          </cell>
          <cell r="M99">
            <v>2011</v>
          </cell>
          <cell r="N99" t="str">
            <v>Influenza and pneumonia</v>
          </cell>
          <cell r="O99" t="str">
            <v>Maori</v>
          </cell>
          <cell r="P99" t="str">
            <v>Male</v>
          </cell>
          <cell r="Q99">
            <v>10</v>
          </cell>
          <cell r="R99">
            <v>47.6</v>
          </cell>
        </row>
        <row r="100">
          <cell r="L100" t="str">
            <v>2011Influenza and pneumoniaMaleNon-Maori</v>
          </cell>
          <cell r="M100">
            <v>2011</v>
          </cell>
          <cell r="N100" t="str">
            <v>Influenza and pneumonia</v>
          </cell>
          <cell r="O100" t="str">
            <v>Non-Maori</v>
          </cell>
          <cell r="P100" t="str">
            <v>Male</v>
          </cell>
          <cell r="Q100">
            <v>228</v>
          </cell>
          <cell r="R100">
            <v>37.9</v>
          </cell>
        </row>
        <row r="101">
          <cell r="L101" t="str">
            <v>2011Intentional self-harmMaleAllEth</v>
          </cell>
          <cell r="M101">
            <v>2011</v>
          </cell>
          <cell r="N101" t="str">
            <v>Intentional self-harm</v>
          </cell>
          <cell r="O101" t="str">
            <v>AllEth</v>
          </cell>
          <cell r="P101" t="str">
            <v>Male</v>
          </cell>
          <cell r="Q101">
            <v>377</v>
          </cell>
          <cell r="R101">
            <v>76.3</v>
          </cell>
        </row>
        <row r="102">
          <cell r="L102" t="str">
            <v>2011Intentional self-harmMaleMaori</v>
          </cell>
          <cell r="M102">
            <v>2011</v>
          </cell>
          <cell r="N102" t="str">
            <v>Intentional self-harm</v>
          </cell>
          <cell r="O102" t="str">
            <v>Maori</v>
          </cell>
          <cell r="P102" t="str">
            <v>Male</v>
          </cell>
          <cell r="Q102">
            <v>81</v>
          </cell>
          <cell r="R102">
            <v>71.7</v>
          </cell>
        </row>
        <row r="103">
          <cell r="L103" t="str">
            <v>2011Intentional self-harmMaleNon-Maori</v>
          </cell>
          <cell r="M103">
            <v>2011</v>
          </cell>
          <cell r="N103" t="str">
            <v>Intentional self-harm</v>
          </cell>
          <cell r="O103" t="str">
            <v>Non-Maori</v>
          </cell>
          <cell r="P103" t="str">
            <v>Male</v>
          </cell>
          <cell r="Q103">
            <v>296</v>
          </cell>
          <cell r="R103">
            <v>77.7</v>
          </cell>
        </row>
        <row r="104">
          <cell r="L104" t="str">
            <v>2011Ischaemic heart diseaseMaleAllEth</v>
          </cell>
          <cell r="M104">
            <v>2011</v>
          </cell>
          <cell r="N104" t="str">
            <v>Ischaemic heart disease</v>
          </cell>
          <cell r="O104" t="str">
            <v>AllEth</v>
          </cell>
          <cell r="P104" t="str">
            <v>Male</v>
          </cell>
          <cell r="Q104">
            <v>2934</v>
          </cell>
          <cell r="R104">
            <v>53</v>
          </cell>
        </row>
        <row r="105">
          <cell r="L105" t="str">
            <v>2011Ischaemic heart diseaseMaleMaori</v>
          </cell>
          <cell r="M105">
            <v>2011</v>
          </cell>
          <cell r="N105" t="str">
            <v>Ischaemic heart disease</v>
          </cell>
          <cell r="O105" t="str">
            <v>Maori</v>
          </cell>
          <cell r="P105" t="str">
            <v>Male</v>
          </cell>
          <cell r="Q105">
            <v>265</v>
          </cell>
          <cell r="R105">
            <v>56.7</v>
          </cell>
        </row>
        <row r="106">
          <cell r="L106" t="str">
            <v>2011Ischaemic heart diseaseMaleNon-Maori</v>
          </cell>
          <cell r="M106">
            <v>2011</v>
          </cell>
          <cell r="N106" t="str">
            <v>Ischaemic heart disease</v>
          </cell>
          <cell r="O106" t="str">
            <v>Non-Maori</v>
          </cell>
          <cell r="P106" t="str">
            <v>Male</v>
          </cell>
          <cell r="Q106">
            <v>2669</v>
          </cell>
          <cell r="R106">
            <v>52.7</v>
          </cell>
        </row>
        <row r="107">
          <cell r="L107" t="str">
            <v>2011Lung cancerMaleAllEth</v>
          </cell>
          <cell r="M107">
            <v>2011</v>
          </cell>
          <cell r="N107" t="str">
            <v>Lung cancer</v>
          </cell>
          <cell r="O107" t="str">
            <v>AllEth</v>
          </cell>
          <cell r="P107" t="str">
            <v>Male</v>
          </cell>
          <cell r="Q107">
            <v>909</v>
          </cell>
          <cell r="R107">
            <v>54</v>
          </cell>
        </row>
        <row r="108">
          <cell r="L108" t="str">
            <v>2011Lung cancerMaleMaori</v>
          </cell>
          <cell r="M108">
            <v>2011</v>
          </cell>
          <cell r="N108" t="str">
            <v>Lung cancer</v>
          </cell>
          <cell r="O108" t="str">
            <v>Maori</v>
          </cell>
          <cell r="P108" t="str">
            <v>Male</v>
          </cell>
          <cell r="Q108">
            <v>129</v>
          </cell>
          <cell r="R108">
            <v>42.6</v>
          </cell>
        </row>
        <row r="109">
          <cell r="L109" t="str">
            <v>2011Lung cancerMaleNon-Maori</v>
          </cell>
          <cell r="M109">
            <v>2011</v>
          </cell>
          <cell r="N109" t="str">
            <v>Lung cancer</v>
          </cell>
          <cell r="O109" t="str">
            <v>Non-Maori</v>
          </cell>
          <cell r="P109" t="str">
            <v>Male</v>
          </cell>
          <cell r="Q109">
            <v>780</v>
          </cell>
          <cell r="R109">
            <v>56.6</v>
          </cell>
        </row>
        <row r="110">
          <cell r="L110" t="str">
            <v>2011Melanoma of the skinMaleAllEth</v>
          </cell>
          <cell r="M110">
            <v>2011</v>
          </cell>
          <cell r="N110" t="str">
            <v>Melanoma of the skin</v>
          </cell>
          <cell r="O110" t="str">
            <v>AllEth</v>
          </cell>
          <cell r="P110" t="str">
            <v>Male</v>
          </cell>
          <cell r="Q110">
            <v>243</v>
          </cell>
          <cell r="R110">
            <v>67.7</v>
          </cell>
        </row>
        <row r="111">
          <cell r="L111" t="str">
            <v>2011Melanoma of the skinMaleMaori</v>
          </cell>
          <cell r="M111">
            <v>2011</v>
          </cell>
          <cell r="N111" t="str">
            <v>Melanoma of the skin</v>
          </cell>
          <cell r="O111" t="str">
            <v>Maori</v>
          </cell>
          <cell r="P111" t="str">
            <v>Male</v>
          </cell>
          <cell r="Q111">
            <v>3</v>
          </cell>
          <cell r="R111">
            <v>75</v>
          </cell>
        </row>
        <row r="112">
          <cell r="L112" t="str">
            <v>2011Melanoma of the skinMaleNon-Maori</v>
          </cell>
          <cell r="M112">
            <v>2011</v>
          </cell>
          <cell r="N112" t="str">
            <v>Melanoma of the skin</v>
          </cell>
          <cell r="O112" t="str">
            <v>Non-Maori</v>
          </cell>
          <cell r="P112" t="str">
            <v>Male</v>
          </cell>
          <cell r="Q112">
            <v>240</v>
          </cell>
          <cell r="R112">
            <v>67.599999999999994</v>
          </cell>
        </row>
        <row r="113">
          <cell r="L113" t="str">
            <v>2011Motor vehicle accidentsMaleAllEth</v>
          </cell>
          <cell r="M113">
            <v>2011</v>
          </cell>
          <cell r="N113" t="str">
            <v>Motor vehicle accidents</v>
          </cell>
          <cell r="O113" t="str">
            <v>AllEth</v>
          </cell>
          <cell r="P113" t="str">
            <v>Male</v>
          </cell>
          <cell r="Q113">
            <v>221</v>
          </cell>
          <cell r="R113">
            <v>72.5</v>
          </cell>
        </row>
        <row r="114">
          <cell r="L114" t="str">
            <v>2011Motor vehicle accidentsMaleMaori</v>
          </cell>
          <cell r="M114">
            <v>2011</v>
          </cell>
          <cell r="N114" t="str">
            <v>Motor vehicle accidents</v>
          </cell>
          <cell r="O114" t="str">
            <v>Maori</v>
          </cell>
          <cell r="P114" t="str">
            <v>Male</v>
          </cell>
          <cell r="Q114">
            <v>52</v>
          </cell>
          <cell r="R114">
            <v>76.5</v>
          </cell>
        </row>
        <row r="115">
          <cell r="L115" t="str">
            <v>2011Motor vehicle accidentsMaleNon-Maori</v>
          </cell>
          <cell r="M115">
            <v>2011</v>
          </cell>
          <cell r="N115" t="str">
            <v>Motor vehicle accidents</v>
          </cell>
          <cell r="O115" t="str">
            <v>Non-Maori</v>
          </cell>
          <cell r="P115" t="str">
            <v>Male</v>
          </cell>
          <cell r="Q115">
            <v>169</v>
          </cell>
          <cell r="R115">
            <v>71.3</v>
          </cell>
        </row>
        <row r="116">
          <cell r="L116" t="str">
            <v>2011Other forms of heart diseaseMaleAllEth</v>
          </cell>
          <cell r="M116">
            <v>2011</v>
          </cell>
          <cell r="N116" t="str">
            <v>Other forms of heart disease</v>
          </cell>
          <cell r="O116" t="str">
            <v>AllEth</v>
          </cell>
          <cell r="P116" t="str">
            <v>Male</v>
          </cell>
          <cell r="Q116">
            <v>569</v>
          </cell>
          <cell r="R116">
            <v>44.3</v>
          </cell>
        </row>
        <row r="117">
          <cell r="L117" t="str">
            <v>2011Other forms of heart diseaseMaleMaori</v>
          </cell>
          <cell r="M117">
            <v>2011</v>
          </cell>
          <cell r="N117" t="str">
            <v>Other forms of heart disease</v>
          </cell>
          <cell r="O117" t="str">
            <v>Maori</v>
          </cell>
          <cell r="P117" t="str">
            <v>Male</v>
          </cell>
          <cell r="Q117">
            <v>56</v>
          </cell>
          <cell r="R117">
            <v>49.1</v>
          </cell>
        </row>
        <row r="118">
          <cell r="L118" t="str">
            <v>2011Other forms of heart diseaseMaleNon-Maori</v>
          </cell>
          <cell r="M118">
            <v>2011</v>
          </cell>
          <cell r="N118" t="str">
            <v>Other forms of heart disease</v>
          </cell>
          <cell r="O118" t="str">
            <v>Non-Maori</v>
          </cell>
          <cell r="P118" t="str">
            <v>Male</v>
          </cell>
          <cell r="Q118">
            <v>513</v>
          </cell>
          <cell r="R118">
            <v>43.8</v>
          </cell>
        </row>
        <row r="119">
          <cell r="L119" t="str">
            <v>2011Prostate cancerMaleAllEth</v>
          </cell>
          <cell r="M119">
            <v>2011</v>
          </cell>
          <cell r="N119" t="str">
            <v>Prostate cancer</v>
          </cell>
          <cell r="O119" t="str">
            <v>AllEth</v>
          </cell>
          <cell r="P119" t="str">
            <v>Male</v>
          </cell>
          <cell r="Q119">
            <v>585</v>
          </cell>
          <cell r="R119">
            <v>100</v>
          </cell>
        </row>
        <row r="120">
          <cell r="L120" t="str">
            <v>2011Prostate cancerMaleMaori</v>
          </cell>
          <cell r="M120">
            <v>2011</v>
          </cell>
          <cell r="N120" t="str">
            <v>Prostate cancer</v>
          </cell>
          <cell r="O120" t="str">
            <v>Maori</v>
          </cell>
          <cell r="P120" t="str">
            <v>Male</v>
          </cell>
          <cell r="Q120">
            <v>37</v>
          </cell>
          <cell r="R120">
            <v>100</v>
          </cell>
        </row>
        <row r="121">
          <cell r="L121" t="str">
            <v>2011Prostate cancerMaleNon-Maori</v>
          </cell>
          <cell r="M121">
            <v>2011</v>
          </cell>
          <cell r="N121" t="str">
            <v>Prostate cancer</v>
          </cell>
          <cell r="O121" t="str">
            <v>Non-Maori</v>
          </cell>
          <cell r="P121" t="str">
            <v>Male</v>
          </cell>
          <cell r="Q121">
            <v>548</v>
          </cell>
          <cell r="R121">
            <v>100</v>
          </cell>
        </row>
        <row r="122">
          <cell r="L122" t="str">
            <v>2012All cancerMaleAllEth</v>
          </cell>
          <cell r="M122">
            <v>2012</v>
          </cell>
          <cell r="N122" t="str">
            <v>All cancer</v>
          </cell>
          <cell r="O122" t="str">
            <v>AllEth</v>
          </cell>
          <cell r="P122" t="str">
            <v>Male</v>
          </cell>
          <cell r="Q122">
            <v>4733</v>
          </cell>
          <cell r="R122">
            <v>53.2</v>
          </cell>
        </row>
        <row r="123">
          <cell r="L123" t="str">
            <v>2012All cancerMaleMaori</v>
          </cell>
          <cell r="M123">
            <v>2012</v>
          </cell>
          <cell r="N123" t="str">
            <v>All cancer</v>
          </cell>
          <cell r="O123" t="str">
            <v>Maori</v>
          </cell>
          <cell r="P123" t="str">
            <v>Male</v>
          </cell>
          <cell r="Q123">
            <v>440</v>
          </cell>
          <cell r="R123">
            <v>47.1</v>
          </cell>
        </row>
        <row r="124">
          <cell r="L124" t="str">
            <v>2012All cancerMaleNon-Maori</v>
          </cell>
          <cell r="M124">
            <v>2012</v>
          </cell>
          <cell r="N124" t="str">
            <v>All cancer</v>
          </cell>
          <cell r="O124" t="str">
            <v>Non-Maori</v>
          </cell>
          <cell r="P124" t="str">
            <v>Male</v>
          </cell>
          <cell r="Q124">
            <v>4293</v>
          </cell>
          <cell r="R124">
            <v>53.9</v>
          </cell>
        </row>
        <row r="125">
          <cell r="L125" t="str">
            <v>2012All deathsMaleAllEth</v>
          </cell>
          <cell r="M125">
            <v>2012</v>
          </cell>
          <cell r="N125" t="str">
            <v>All deaths</v>
          </cell>
          <cell r="O125" t="str">
            <v>AllEth</v>
          </cell>
          <cell r="P125" t="str">
            <v>Male</v>
          </cell>
          <cell r="Q125">
            <v>15147</v>
          </cell>
          <cell r="R125">
            <v>50</v>
          </cell>
        </row>
        <row r="126">
          <cell r="L126" t="str">
            <v>2012All deathsMaleMaori</v>
          </cell>
          <cell r="M126">
            <v>2012</v>
          </cell>
          <cell r="N126" t="str">
            <v>All deaths</v>
          </cell>
          <cell r="O126" t="str">
            <v>Maori</v>
          </cell>
          <cell r="P126" t="str">
            <v>Male</v>
          </cell>
          <cell r="Q126">
            <v>1643</v>
          </cell>
          <cell r="R126">
            <v>53.6</v>
          </cell>
        </row>
        <row r="127">
          <cell r="L127" t="str">
            <v>2012All deathsMaleNon-Maori</v>
          </cell>
          <cell r="M127">
            <v>2012</v>
          </cell>
          <cell r="N127" t="str">
            <v>All deaths</v>
          </cell>
          <cell r="O127" t="str">
            <v>Non-Maori</v>
          </cell>
          <cell r="P127" t="str">
            <v>Male</v>
          </cell>
          <cell r="Q127">
            <v>13504</v>
          </cell>
          <cell r="R127">
            <v>49.6</v>
          </cell>
        </row>
        <row r="128">
          <cell r="L128" t="str">
            <v>2012AssaultMaleAllEth</v>
          </cell>
          <cell r="M128">
            <v>2012</v>
          </cell>
          <cell r="N128" t="str">
            <v>Assault</v>
          </cell>
          <cell r="O128" t="str">
            <v>AllEth</v>
          </cell>
          <cell r="P128" t="str">
            <v>Male</v>
          </cell>
          <cell r="Q128">
            <v>32</v>
          </cell>
          <cell r="R128">
            <v>56.1</v>
          </cell>
        </row>
        <row r="129">
          <cell r="L129" t="str">
            <v>2012AssaultMaleMaori</v>
          </cell>
          <cell r="M129">
            <v>2012</v>
          </cell>
          <cell r="N129" t="str">
            <v>Assault</v>
          </cell>
          <cell r="O129" t="str">
            <v>Maori</v>
          </cell>
          <cell r="P129" t="str">
            <v>Male</v>
          </cell>
          <cell r="Q129">
            <v>13</v>
          </cell>
          <cell r="R129">
            <v>76.5</v>
          </cell>
        </row>
        <row r="130">
          <cell r="L130" t="str">
            <v>2012AssaultMaleNon-Maori</v>
          </cell>
          <cell r="M130">
            <v>2012</v>
          </cell>
          <cell r="N130" t="str">
            <v>Assault</v>
          </cell>
          <cell r="O130" t="str">
            <v>Non-Maori</v>
          </cell>
          <cell r="P130" t="str">
            <v>Male</v>
          </cell>
          <cell r="Q130">
            <v>19</v>
          </cell>
          <cell r="R130">
            <v>47.5</v>
          </cell>
        </row>
        <row r="131">
          <cell r="L131" t="str">
            <v>2012Cerebrovascular diseaseMaleAllEth</v>
          </cell>
          <cell r="M131">
            <v>2012</v>
          </cell>
          <cell r="N131" t="str">
            <v>Cerebrovascular disease</v>
          </cell>
          <cell r="O131" t="str">
            <v>AllEth</v>
          </cell>
          <cell r="P131" t="str">
            <v>Male</v>
          </cell>
          <cell r="Q131">
            <v>968</v>
          </cell>
          <cell r="R131">
            <v>37.1</v>
          </cell>
        </row>
        <row r="132">
          <cell r="L132" t="str">
            <v>2012Cerebrovascular diseaseMaleMaori</v>
          </cell>
          <cell r="M132">
            <v>2012</v>
          </cell>
          <cell r="N132" t="str">
            <v>Cerebrovascular disease</v>
          </cell>
          <cell r="O132" t="str">
            <v>Maori</v>
          </cell>
          <cell r="P132" t="str">
            <v>Male</v>
          </cell>
          <cell r="Q132">
            <v>59</v>
          </cell>
          <cell r="R132">
            <v>45</v>
          </cell>
        </row>
        <row r="133">
          <cell r="L133" t="str">
            <v>2012Cerebrovascular diseaseMaleNon-Maori</v>
          </cell>
          <cell r="M133">
            <v>2012</v>
          </cell>
          <cell r="N133" t="str">
            <v>Cerebrovascular disease</v>
          </cell>
          <cell r="O133" t="str">
            <v>Non-Maori</v>
          </cell>
          <cell r="P133" t="str">
            <v>Male</v>
          </cell>
          <cell r="Q133">
            <v>909</v>
          </cell>
          <cell r="R133">
            <v>36.700000000000003</v>
          </cell>
        </row>
        <row r="134">
          <cell r="L134" t="str">
            <v>2012Cervical cancerMaleAllEth</v>
          </cell>
          <cell r="M134">
            <v>2012</v>
          </cell>
          <cell r="N134" t="str">
            <v>Cervical cancer</v>
          </cell>
          <cell r="O134" t="str">
            <v>AllEth</v>
          </cell>
          <cell r="P134" t="str">
            <v>Male</v>
          </cell>
        </row>
        <row r="135">
          <cell r="L135" t="str">
            <v>2012Cervical cancerMaleMaori</v>
          </cell>
          <cell r="M135">
            <v>2012</v>
          </cell>
          <cell r="N135" t="str">
            <v>Cervical cancer</v>
          </cell>
          <cell r="O135" t="str">
            <v>Maori</v>
          </cell>
          <cell r="P135" t="str">
            <v>Male</v>
          </cell>
        </row>
        <row r="136">
          <cell r="L136" t="str">
            <v>2012Cervical cancerMaleNon-Maori</v>
          </cell>
          <cell r="M136">
            <v>2012</v>
          </cell>
          <cell r="N136" t="str">
            <v>Cervical cancer</v>
          </cell>
          <cell r="O136" t="str">
            <v>Non-Maori</v>
          </cell>
          <cell r="P136" t="str">
            <v>Male</v>
          </cell>
        </row>
        <row r="137">
          <cell r="L137" t="str">
            <v>2012Chronic lower respiratory diseasesMaleAllEth</v>
          </cell>
          <cell r="M137">
            <v>2012</v>
          </cell>
          <cell r="N137" t="str">
            <v>Chronic lower respiratory diseases</v>
          </cell>
          <cell r="O137" t="str">
            <v>AllEth</v>
          </cell>
          <cell r="P137" t="str">
            <v>Male</v>
          </cell>
          <cell r="Q137">
            <v>851</v>
          </cell>
          <cell r="R137">
            <v>49.6</v>
          </cell>
        </row>
        <row r="138">
          <cell r="L138" t="str">
            <v>2012Chronic lower respiratory diseasesMaleMaori</v>
          </cell>
          <cell r="M138">
            <v>2012</v>
          </cell>
          <cell r="N138" t="str">
            <v>Chronic lower respiratory diseases</v>
          </cell>
          <cell r="O138" t="str">
            <v>Maori</v>
          </cell>
          <cell r="P138" t="str">
            <v>Male</v>
          </cell>
          <cell r="Q138">
            <v>99</v>
          </cell>
          <cell r="R138">
            <v>44.6</v>
          </cell>
        </row>
        <row r="139">
          <cell r="L139" t="str">
            <v>2012Chronic lower respiratory diseasesMaleNon-Maori</v>
          </cell>
          <cell r="M139">
            <v>2012</v>
          </cell>
          <cell r="N139" t="str">
            <v>Chronic lower respiratory diseases</v>
          </cell>
          <cell r="O139" t="str">
            <v>Non-Maori</v>
          </cell>
          <cell r="P139" t="str">
            <v>Male</v>
          </cell>
          <cell r="Q139">
            <v>752</v>
          </cell>
          <cell r="R139">
            <v>50.3</v>
          </cell>
        </row>
        <row r="140">
          <cell r="L140" t="str">
            <v>2012Colon, rectum and rectosigmoid junction cancerMaleAllEth</v>
          </cell>
          <cell r="M140">
            <v>2012</v>
          </cell>
          <cell r="N140" t="str">
            <v>Colon, rectum and rectosigmoid junction cancer</v>
          </cell>
          <cell r="O140" t="str">
            <v>AllEth</v>
          </cell>
          <cell r="P140" t="str">
            <v>Male</v>
          </cell>
          <cell r="Q140">
            <v>652</v>
          </cell>
          <cell r="R140">
            <v>51.7</v>
          </cell>
        </row>
        <row r="141">
          <cell r="L141" t="str">
            <v>2012Colon, rectum and rectosigmoid junction cancerMaleMaori</v>
          </cell>
          <cell r="M141">
            <v>2012</v>
          </cell>
          <cell r="N141" t="str">
            <v>Colon, rectum and rectosigmoid junction cancer</v>
          </cell>
          <cell r="O141" t="str">
            <v>Maori</v>
          </cell>
          <cell r="P141" t="str">
            <v>Male</v>
          </cell>
          <cell r="Q141">
            <v>33</v>
          </cell>
          <cell r="R141">
            <v>54.1</v>
          </cell>
        </row>
        <row r="142">
          <cell r="L142" t="str">
            <v>2012Colon, rectum and rectosigmoid junction cancerMaleNon-Maori</v>
          </cell>
          <cell r="M142">
            <v>2012</v>
          </cell>
          <cell r="N142" t="str">
            <v>Colon, rectum and rectosigmoid junction cancer</v>
          </cell>
          <cell r="O142" t="str">
            <v>Non-Maori</v>
          </cell>
          <cell r="P142" t="str">
            <v>Male</v>
          </cell>
          <cell r="Q142">
            <v>619</v>
          </cell>
          <cell r="R142">
            <v>51.5</v>
          </cell>
        </row>
        <row r="143">
          <cell r="L143" t="str">
            <v>2012Diabetes mellitusMaleAllEth</v>
          </cell>
          <cell r="M143">
            <v>2012</v>
          </cell>
          <cell r="N143" t="str">
            <v>Diabetes mellitus</v>
          </cell>
          <cell r="O143" t="str">
            <v>AllEth</v>
          </cell>
          <cell r="P143" t="str">
            <v>Male</v>
          </cell>
          <cell r="Q143">
            <v>430</v>
          </cell>
          <cell r="R143">
            <v>53.3</v>
          </cell>
        </row>
        <row r="144">
          <cell r="L144" t="str">
            <v>2012Diabetes mellitusMaleMaori</v>
          </cell>
          <cell r="M144">
            <v>2012</v>
          </cell>
          <cell r="N144" t="str">
            <v>Diabetes mellitus</v>
          </cell>
          <cell r="O144" t="str">
            <v>Maori</v>
          </cell>
          <cell r="P144" t="str">
            <v>Male</v>
          </cell>
          <cell r="Q144">
            <v>103</v>
          </cell>
          <cell r="R144">
            <v>55.7</v>
          </cell>
        </row>
        <row r="145">
          <cell r="L145" t="str">
            <v>2012Diabetes mellitusMaleNon-Maori</v>
          </cell>
          <cell r="M145">
            <v>2012</v>
          </cell>
          <cell r="N145" t="str">
            <v>Diabetes mellitus</v>
          </cell>
          <cell r="O145" t="str">
            <v>Non-Maori</v>
          </cell>
          <cell r="P145" t="str">
            <v>Male</v>
          </cell>
          <cell r="Q145">
            <v>327</v>
          </cell>
          <cell r="R145">
            <v>52.6</v>
          </cell>
        </row>
        <row r="146">
          <cell r="L146" t="str">
            <v>2012Diseases of the circulatory systemMaleAllEth</v>
          </cell>
          <cell r="M146">
            <v>2012</v>
          </cell>
          <cell r="N146" t="str">
            <v>Diseases of the circulatory system</v>
          </cell>
          <cell r="O146" t="str">
            <v>AllEth</v>
          </cell>
          <cell r="P146" t="str">
            <v>Male</v>
          </cell>
          <cell r="Q146">
            <v>5022</v>
          </cell>
          <cell r="R146">
            <v>48.5</v>
          </cell>
        </row>
        <row r="147">
          <cell r="L147" t="str">
            <v>2012Diseases of the circulatory systemMaleMaori</v>
          </cell>
          <cell r="M147">
            <v>2012</v>
          </cell>
          <cell r="N147" t="str">
            <v>Diseases of the circulatory system</v>
          </cell>
          <cell r="O147" t="str">
            <v>Maori</v>
          </cell>
          <cell r="P147" t="str">
            <v>Male</v>
          </cell>
          <cell r="Q147">
            <v>491</v>
          </cell>
          <cell r="R147">
            <v>56.2</v>
          </cell>
        </row>
        <row r="148">
          <cell r="L148" t="str">
            <v>2012Diseases of the circulatory systemMaleNon-Maori</v>
          </cell>
          <cell r="M148">
            <v>2012</v>
          </cell>
          <cell r="N148" t="str">
            <v>Diseases of the circulatory system</v>
          </cell>
          <cell r="O148" t="str">
            <v>Non-Maori</v>
          </cell>
          <cell r="P148" t="str">
            <v>Male</v>
          </cell>
          <cell r="Q148">
            <v>4531</v>
          </cell>
          <cell r="R148">
            <v>47.8</v>
          </cell>
        </row>
        <row r="149">
          <cell r="L149" t="str">
            <v>2012Diseases of the respiratory systemMaleAllEth</v>
          </cell>
          <cell r="M149">
            <v>2012</v>
          </cell>
          <cell r="N149" t="str">
            <v>Diseases of the respiratory system</v>
          </cell>
          <cell r="O149" t="str">
            <v>AllEth</v>
          </cell>
          <cell r="P149" t="str">
            <v>Male</v>
          </cell>
          <cell r="Q149">
            <v>1369</v>
          </cell>
          <cell r="R149">
            <v>48.5</v>
          </cell>
        </row>
        <row r="150">
          <cell r="L150" t="str">
            <v>2012Diseases of the respiratory systemMaleMaori</v>
          </cell>
          <cell r="M150">
            <v>2012</v>
          </cell>
          <cell r="N150" t="str">
            <v>Diseases of the respiratory system</v>
          </cell>
          <cell r="O150" t="str">
            <v>Maori</v>
          </cell>
          <cell r="P150" t="str">
            <v>Male</v>
          </cell>
          <cell r="Q150">
            <v>126</v>
          </cell>
          <cell r="R150">
            <v>45.7</v>
          </cell>
        </row>
        <row r="151">
          <cell r="L151" t="str">
            <v>2012Diseases of the respiratory systemMaleNon-Maori</v>
          </cell>
          <cell r="M151">
            <v>2012</v>
          </cell>
          <cell r="N151" t="str">
            <v>Diseases of the respiratory system</v>
          </cell>
          <cell r="O151" t="str">
            <v>Non-Maori</v>
          </cell>
          <cell r="P151" t="str">
            <v>Male</v>
          </cell>
          <cell r="Q151">
            <v>1243</v>
          </cell>
          <cell r="R151">
            <v>48.8</v>
          </cell>
        </row>
        <row r="152">
          <cell r="L152" t="str">
            <v>2012External causes of morbidity and mortalityMaleAllEth</v>
          </cell>
          <cell r="M152">
            <v>2012</v>
          </cell>
          <cell r="N152" t="str">
            <v>External causes of morbidity and mortality</v>
          </cell>
          <cell r="O152" t="str">
            <v>AllEth</v>
          </cell>
          <cell r="P152" t="str">
            <v>Male</v>
          </cell>
          <cell r="Q152">
            <v>1216</v>
          </cell>
          <cell r="R152">
            <v>63.5</v>
          </cell>
        </row>
        <row r="153">
          <cell r="L153" t="str">
            <v>2012External causes of morbidity and mortalityMaleMaori</v>
          </cell>
          <cell r="M153">
            <v>2012</v>
          </cell>
          <cell r="N153" t="str">
            <v>External causes of morbidity and mortality</v>
          </cell>
          <cell r="O153" t="str">
            <v>Maori</v>
          </cell>
          <cell r="P153" t="str">
            <v>Male</v>
          </cell>
          <cell r="Q153">
            <v>243</v>
          </cell>
          <cell r="R153">
            <v>71.099999999999994</v>
          </cell>
        </row>
        <row r="154">
          <cell r="L154" t="str">
            <v>2012External causes of morbidity and mortalityMaleNon-Maori</v>
          </cell>
          <cell r="M154">
            <v>2012</v>
          </cell>
          <cell r="N154" t="str">
            <v>External causes of morbidity and mortality</v>
          </cell>
          <cell r="O154" t="str">
            <v>Non-Maori</v>
          </cell>
          <cell r="P154" t="str">
            <v>Male</v>
          </cell>
          <cell r="Q154">
            <v>973</v>
          </cell>
          <cell r="R154">
            <v>61.8</v>
          </cell>
        </row>
        <row r="155">
          <cell r="L155" t="str">
            <v>2012Female breast cancerMaleAllEth</v>
          </cell>
          <cell r="M155">
            <v>2012</v>
          </cell>
          <cell r="N155" t="str">
            <v>Female breast cancer</v>
          </cell>
          <cell r="O155" t="str">
            <v>AllEth</v>
          </cell>
          <cell r="P155" t="str">
            <v>Male</v>
          </cell>
        </row>
        <row r="156">
          <cell r="L156" t="str">
            <v>2012Female breast cancerMaleMaori</v>
          </cell>
          <cell r="M156">
            <v>2012</v>
          </cell>
          <cell r="N156" t="str">
            <v>Female breast cancer</v>
          </cell>
          <cell r="O156" t="str">
            <v>Maori</v>
          </cell>
          <cell r="P156" t="str">
            <v>Male</v>
          </cell>
        </row>
        <row r="157">
          <cell r="L157" t="str">
            <v>2012Female breast cancerMaleNon-Maori</v>
          </cell>
          <cell r="M157">
            <v>2012</v>
          </cell>
          <cell r="N157" t="str">
            <v>Female breast cancer</v>
          </cell>
          <cell r="O157" t="str">
            <v>Non-Maori</v>
          </cell>
          <cell r="P157" t="str">
            <v>Male</v>
          </cell>
        </row>
        <row r="158">
          <cell r="L158" t="str">
            <v>2012Influenza and pneumoniaMaleAllEth</v>
          </cell>
          <cell r="M158">
            <v>2012</v>
          </cell>
          <cell r="N158" t="str">
            <v>Influenza and pneumonia</v>
          </cell>
          <cell r="O158" t="str">
            <v>AllEth</v>
          </cell>
          <cell r="P158" t="str">
            <v>Male</v>
          </cell>
          <cell r="Q158">
            <v>301</v>
          </cell>
          <cell r="R158">
            <v>41.8</v>
          </cell>
        </row>
        <row r="159">
          <cell r="L159" t="str">
            <v>2012Influenza and pneumoniaMaleMaori</v>
          </cell>
          <cell r="M159">
            <v>2012</v>
          </cell>
          <cell r="N159" t="str">
            <v>Influenza and pneumonia</v>
          </cell>
          <cell r="O159" t="str">
            <v>Maori</v>
          </cell>
          <cell r="P159" t="str">
            <v>Male</v>
          </cell>
          <cell r="Q159">
            <v>22</v>
          </cell>
          <cell r="R159">
            <v>51.2</v>
          </cell>
        </row>
        <row r="160">
          <cell r="L160" t="str">
            <v>2012Influenza and pneumoniaMaleNon-Maori</v>
          </cell>
          <cell r="M160">
            <v>2012</v>
          </cell>
          <cell r="N160" t="str">
            <v>Influenza and pneumonia</v>
          </cell>
          <cell r="O160" t="str">
            <v>Non-Maori</v>
          </cell>
          <cell r="P160" t="str">
            <v>Male</v>
          </cell>
          <cell r="Q160">
            <v>279</v>
          </cell>
          <cell r="R160">
            <v>41.2</v>
          </cell>
        </row>
        <row r="161">
          <cell r="L161" t="str">
            <v>2012Intentional self-harmMaleAllEth</v>
          </cell>
          <cell r="M161">
            <v>2012</v>
          </cell>
          <cell r="N161" t="str">
            <v>Intentional self-harm</v>
          </cell>
          <cell r="O161" t="str">
            <v>AllEth</v>
          </cell>
          <cell r="P161" t="str">
            <v>Male</v>
          </cell>
          <cell r="Q161">
            <v>404</v>
          </cell>
          <cell r="R161">
            <v>73.599999999999994</v>
          </cell>
        </row>
        <row r="162">
          <cell r="L162" t="str">
            <v>2012Intentional self-harmMaleMaori</v>
          </cell>
          <cell r="M162">
            <v>2012</v>
          </cell>
          <cell r="N162" t="str">
            <v>Intentional self-harm</v>
          </cell>
          <cell r="O162" t="str">
            <v>Maori</v>
          </cell>
          <cell r="P162" t="str">
            <v>Male</v>
          </cell>
          <cell r="Q162">
            <v>82</v>
          </cell>
          <cell r="R162">
            <v>68.900000000000006</v>
          </cell>
        </row>
        <row r="163">
          <cell r="L163" t="str">
            <v>2012Intentional self-harmMaleNon-Maori</v>
          </cell>
          <cell r="M163">
            <v>2012</v>
          </cell>
          <cell r="N163" t="str">
            <v>Intentional self-harm</v>
          </cell>
          <cell r="O163" t="str">
            <v>Non-Maori</v>
          </cell>
          <cell r="P163" t="str">
            <v>Male</v>
          </cell>
          <cell r="Q163">
            <v>322</v>
          </cell>
          <cell r="R163">
            <v>74.900000000000006</v>
          </cell>
        </row>
        <row r="164">
          <cell r="L164" t="str">
            <v>2012Ischaemic heart diseaseMaleAllEth</v>
          </cell>
          <cell r="M164">
            <v>2012</v>
          </cell>
          <cell r="N164" t="str">
            <v>Ischaemic heart disease</v>
          </cell>
          <cell r="O164" t="str">
            <v>AllEth</v>
          </cell>
          <cell r="P164" t="str">
            <v>Male</v>
          </cell>
          <cell r="Q164">
            <v>2953</v>
          </cell>
          <cell r="R164">
            <v>55.3</v>
          </cell>
        </row>
        <row r="165">
          <cell r="L165" t="str">
            <v>2012Ischaemic heart diseaseMaleMaori</v>
          </cell>
          <cell r="M165">
            <v>2012</v>
          </cell>
          <cell r="N165" t="str">
            <v>Ischaemic heart disease</v>
          </cell>
          <cell r="O165" t="str">
            <v>Maori</v>
          </cell>
          <cell r="P165" t="str">
            <v>Male</v>
          </cell>
          <cell r="Q165">
            <v>288</v>
          </cell>
          <cell r="R165">
            <v>61.8</v>
          </cell>
        </row>
        <row r="166">
          <cell r="L166" t="str">
            <v>2012Ischaemic heart diseaseMaleNon-Maori</v>
          </cell>
          <cell r="M166">
            <v>2012</v>
          </cell>
          <cell r="N166" t="str">
            <v>Ischaemic heart disease</v>
          </cell>
          <cell r="O166" t="str">
            <v>Non-Maori</v>
          </cell>
          <cell r="P166" t="str">
            <v>Male</v>
          </cell>
          <cell r="Q166">
            <v>2665</v>
          </cell>
          <cell r="R166">
            <v>54.7</v>
          </cell>
        </row>
        <row r="167">
          <cell r="L167" t="str">
            <v>2012Lung cancerMaleAllEth</v>
          </cell>
          <cell r="M167">
            <v>2012</v>
          </cell>
          <cell r="N167" t="str">
            <v>Lung cancer</v>
          </cell>
          <cell r="O167" t="str">
            <v>AllEth</v>
          </cell>
          <cell r="P167" t="str">
            <v>Male</v>
          </cell>
          <cell r="Q167">
            <v>891</v>
          </cell>
          <cell r="R167">
            <v>54.7</v>
          </cell>
        </row>
        <row r="168">
          <cell r="L168" t="str">
            <v>2012Lung cancerMaleMaori</v>
          </cell>
          <cell r="M168">
            <v>2012</v>
          </cell>
          <cell r="N168" t="str">
            <v>Lung cancer</v>
          </cell>
          <cell r="O168" t="str">
            <v>Maori</v>
          </cell>
          <cell r="P168" t="str">
            <v>Male</v>
          </cell>
          <cell r="Q168">
            <v>140</v>
          </cell>
          <cell r="R168">
            <v>45.5</v>
          </cell>
        </row>
        <row r="169">
          <cell r="L169" t="str">
            <v>2012Lung cancerMaleNon-Maori</v>
          </cell>
          <cell r="M169">
            <v>2012</v>
          </cell>
          <cell r="N169" t="str">
            <v>Lung cancer</v>
          </cell>
          <cell r="O169" t="str">
            <v>Non-Maori</v>
          </cell>
          <cell r="P169" t="str">
            <v>Male</v>
          </cell>
          <cell r="Q169">
            <v>751</v>
          </cell>
          <cell r="R169">
            <v>56.9</v>
          </cell>
        </row>
        <row r="170">
          <cell r="L170" t="str">
            <v>2012Melanoma of the skinMaleAllEth</v>
          </cell>
          <cell r="M170">
            <v>2012</v>
          </cell>
          <cell r="N170" t="str">
            <v>Melanoma of the skin</v>
          </cell>
          <cell r="O170" t="str">
            <v>AllEth</v>
          </cell>
          <cell r="P170" t="str">
            <v>Male</v>
          </cell>
          <cell r="Q170">
            <v>222</v>
          </cell>
          <cell r="R170">
            <v>62.7</v>
          </cell>
        </row>
        <row r="171">
          <cell r="L171" t="str">
            <v>2012Melanoma of the skinMaleMaori</v>
          </cell>
          <cell r="M171">
            <v>2012</v>
          </cell>
          <cell r="N171" t="str">
            <v>Melanoma of the skin</v>
          </cell>
          <cell r="O171" t="str">
            <v>Maori</v>
          </cell>
          <cell r="P171" t="str">
            <v>Male</v>
          </cell>
          <cell r="Q171">
            <v>1</v>
          </cell>
          <cell r="R171">
            <v>33.299999999999997</v>
          </cell>
        </row>
        <row r="172">
          <cell r="L172" t="str">
            <v>2012Melanoma of the skinMaleNon-Maori</v>
          </cell>
          <cell r="M172">
            <v>2012</v>
          </cell>
          <cell r="N172" t="str">
            <v>Melanoma of the skin</v>
          </cell>
          <cell r="O172" t="str">
            <v>Non-Maori</v>
          </cell>
          <cell r="P172" t="str">
            <v>Male</v>
          </cell>
          <cell r="Q172">
            <v>221</v>
          </cell>
          <cell r="R172">
            <v>63</v>
          </cell>
        </row>
        <row r="173">
          <cell r="L173" t="str">
            <v>2012Motor vehicle accidentsMaleAllEth</v>
          </cell>
          <cell r="M173">
            <v>2012</v>
          </cell>
          <cell r="N173" t="str">
            <v>Motor vehicle accidents</v>
          </cell>
          <cell r="O173" t="str">
            <v>AllEth</v>
          </cell>
          <cell r="P173" t="str">
            <v>Male</v>
          </cell>
          <cell r="Q173">
            <v>255</v>
          </cell>
          <cell r="R173">
            <v>73.5</v>
          </cell>
        </row>
        <row r="174">
          <cell r="L174" t="str">
            <v>2012Motor vehicle accidentsMaleMaori</v>
          </cell>
          <cell r="M174">
            <v>2012</v>
          </cell>
          <cell r="N174" t="str">
            <v>Motor vehicle accidents</v>
          </cell>
          <cell r="O174" t="str">
            <v>Maori</v>
          </cell>
          <cell r="P174" t="str">
            <v>Male</v>
          </cell>
          <cell r="Q174">
            <v>68</v>
          </cell>
          <cell r="R174">
            <v>77.3</v>
          </cell>
        </row>
        <row r="175">
          <cell r="L175" t="str">
            <v>2012Motor vehicle accidentsMaleNon-Maori</v>
          </cell>
          <cell r="M175">
            <v>2012</v>
          </cell>
          <cell r="N175" t="str">
            <v>Motor vehicle accidents</v>
          </cell>
          <cell r="O175" t="str">
            <v>Non-Maori</v>
          </cell>
          <cell r="P175" t="str">
            <v>Male</v>
          </cell>
          <cell r="Q175">
            <v>187</v>
          </cell>
          <cell r="R175">
            <v>72.2</v>
          </cell>
        </row>
        <row r="176">
          <cell r="L176" t="str">
            <v>2012Other forms of heart diseaseMaleAllEth</v>
          </cell>
          <cell r="M176">
            <v>2012</v>
          </cell>
          <cell r="N176" t="str">
            <v>Other forms of heart disease</v>
          </cell>
          <cell r="O176" t="str">
            <v>AllEth</v>
          </cell>
          <cell r="P176" t="str">
            <v>Male</v>
          </cell>
          <cell r="Q176">
            <v>626</v>
          </cell>
          <cell r="R176">
            <v>45.2</v>
          </cell>
        </row>
        <row r="177">
          <cell r="L177" t="str">
            <v>2012Other forms of heart diseaseMaleMaori</v>
          </cell>
          <cell r="M177">
            <v>2012</v>
          </cell>
          <cell r="N177" t="str">
            <v>Other forms of heart disease</v>
          </cell>
          <cell r="O177" t="str">
            <v>Maori</v>
          </cell>
          <cell r="P177" t="str">
            <v>Male</v>
          </cell>
          <cell r="Q177">
            <v>89</v>
          </cell>
          <cell r="R177">
            <v>57.8</v>
          </cell>
        </row>
        <row r="178">
          <cell r="L178" t="str">
            <v>2012Other forms of heart diseaseMaleNon-Maori</v>
          </cell>
          <cell r="M178">
            <v>2012</v>
          </cell>
          <cell r="N178" t="str">
            <v>Other forms of heart disease</v>
          </cell>
          <cell r="O178" t="str">
            <v>Non-Maori</v>
          </cell>
          <cell r="P178" t="str">
            <v>Male</v>
          </cell>
          <cell r="Q178">
            <v>537</v>
          </cell>
          <cell r="R178">
            <v>43.7</v>
          </cell>
        </row>
        <row r="179">
          <cell r="L179" t="str">
            <v>2012Prostate cancerMaleAllEth</v>
          </cell>
          <cell r="M179">
            <v>2012</v>
          </cell>
          <cell r="N179" t="str">
            <v>Prostate cancer</v>
          </cell>
          <cell r="O179" t="str">
            <v>AllEth</v>
          </cell>
          <cell r="P179" t="str">
            <v>Male</v>
          </cell>
          <cell r="Q179">
            <v>607</v>
          </cell>
          <cell r="R179">
            <v>100</v>
          </cell>
        </row>
        <row r="180">
          <cell r="L180" t="str">
            <v>2012Prostate cancerMaleMaori</v>
          </cell>
          <cell r="M180">
            <v>2012</v>
          </cell>
          <cell r="N180" t="str">
            <v>Prostate cancer</v>
          </cell>
          <cell r="O180" t="str">
            <v>Maori</v>
          </cell>
          <cell r="P180" t="str">
            <v>Male</v>
          </cell>
          <cell r="Q180">
            <v>32</v>
          </cell>
          <cell r="R180">
            <v>100</v>
          </cell>
        </row>
        <row r="181">
          <cell r="L181" t="str">
            <v>2012Prostate cancerMaleNon-Maori</v>
          </cell>
          <cell r="M181">
            <v>2012</v>
          </cell>
          <cell r="N181" t="str">
            <v>Prostate cancer</v>
          </cell>
          <cell r="O181" t="str">
            <v>Non-Maori</v>
          </cell>
          <cell r="P181" t="str">
            <v>Male</v>
          </cell>
          <cell r="Q181">
            <v>575</v>
          </cell>
          <cell r="R181">
            <v>100</v>
          </cell>
        </row>
        <row r="182">
          <cell r="L182" t="str">
            <v>2013All cancerMaleAllEth</v>
          </cell>
          <cell r="M182">
            <v>2013</v>
          </cell>
          <cell r="N182" t="str">
            <v>All cancer</v>
          </cell>
          <cell r="O182" t="str">
            <v>AllEth</v>
          </cell>
          <cell r="P182" t="str">
            <v>Male</v>
          </cell>
          <cell r="Q182">
            <v>4821</v>
          </cell>
          <cell r="R182">
            <v>53.2</v>
          </cell>
        </row>
        <row r="183">
          <cell r="L183" t="str">
            <v>2013All cancerMaleMaori</v>
          </cell>
          <cell r="M183">
            <v>2013</v>
          </cell>
          <cell r="N183" t="str">
            <v>All cancer</v>
          </cell>
          <cell r="O183" t="str">
            <v>Maori</v>
          </cell>
          <cell r="P183" t="str">
            <v>Male</v>
          </cell>
          <cell r="Q183">
            <v>459</v>
          </cell>
          <cell r="R183">
            <v>46.4</v>
          </cell>
        </row>
        <row r="184">
          <cell r="L184" t="str">
            <v>2013All cancerMaleNon-Maori</v>
          </cell>
          <cell r="M184">
            <v>2013</v>
          </cell>
          <cell r="N184" t="str">
            <v>All cancer</v>
          </cell>
          <cell r="O184" t="str">
            <v>Non-Maori</v>
          </cell>
          <cell r="P184" t="str">
            <v>Male</v>
          </cell>
          <cell r="Q184">
            <v>4362</v>
          </cell>
          <cell r="R184">
            <v>54</v>
          </cell>
        </row>
        <row r="185">
          <cell r="L185" t="str">
            <v>2013All deathsMaleAllEth</v>
          </cell>
          <cell r="M185">
            <v>2013</v>
          </cell>
          <cell r="N185" t="str">
            <v>All deaths</v>
          </cell>
          <cell r="O185" t="str">
            <v>AllEth</v>
          </cell>
          <cell r="P185" t="str">
            <v>Male</v>
          </cell>
          <cell r="Q185">
            <v>14996</v>
          </cell>
          <cell r="R185">
            <v>50.6</v>
          </cell>
        </row>
        <row r="186">
          <cell r="L186" t="str">
            <v>2013All deathsMaleMaori</v>
          </cell>
          <cell r="M186">
            <v>2013</v>
          </cell>
          <cell r="N186" t="str">
            <v>All deaths</v>
          </cell>
          <cell r="O186" t="str">
            <v>Maori</v>
          </cell>
          <cell r="P186" t="str">
            <v>Male</v>
          </cell>
          <cell r="Q186">
            <v>1641</v>
          </cell>
          <cell r="R186">
            <v>52.6</v>
          </cell>
        </row>
        <row r="187">
          <cell r="L187" t="str">
            <v>2013All deathsMaleNon-Maori</v>
          </cell>
          <cell r="M187">
            <v>2013</v>
          </cell>
          <cell r="N187" t="str">
            <v>All deaths</v>
          </cell>
          <cell r="O187" t="str">
            <v>Non-Maori</v>
          </cell>
          <cell r="P187" t="str">
            <v>Male</v>
          </cell>
          <cell r="Q187">
            <v>13355</v>
          </cell>
          <cell r="R187">
            <v>50.4</v>
          </cell>
        </row>
        <row r="188">
          <cell r="L188" t="str">
            <v>2013AssaultMaleAllEth</v>
          </cell>
          <cell r="M188">
            <v>2013</v>
          </cell>
          <cell r="N188" t="str">
            <v>Assault</v>
          </cell>
          <cell r="O188" t="str">
            <v>AllEth</v>
          </cell>
          <cell r="P188" t="str">
            <v>Male</v>
          </cell>
          <cell r="Q188">
            <v>40</v>
          </cell>
          <cell r="R188">
            <v>74.099999999999994</v>
          </cell>
        </row>
        <row r="189">
          <cell r="L189" t="str">
            <v>2013AssaultMaleMaori</v>
          </cell>
          <cell r="M189">
            <v>2013</v>
          </cell>
          <cell r="N189" t="str">
            <v>Assault</v>
          </cell>
          <cell r="O189" t="str">
            <v>Maori</v>
          </cell>
          <cell r="P189" t="str">
            <v>Male</v>
          </cell>
          <cell r="Q189">
            <v>18</v>
          </cell>
          <cell r="R189">
            <v>69.2</v>
          </cell>
        </row>
        <row r="190">
          <cell r="L190" t="str">
            <v>2013AssaultMaleNon-Maori</v>
          </cell>
          <cell r="M190">
            <v>2013</v>
          </cell>
          <cell r="N190" t="str">
            <v>Assault</v>
          </cell>
          <cell r="O190" t="str">
            <v>Non-Maori</v>
          </cell>
          <cell r="P190" t="str">
            <v>Male</v>
          </cell>
          <cell r="Q190">
            <v>22</v>
          </cell>
          <cell r="R190">
            <v>78.599999999999994</v>
          </cell>
        </row>
        <row r="191">
          <cell r="L191" t="str">
            <v>2013Cerebrovascular diseaseMaleAllEth</v>
          </cell>
          <cell r="M191">
            <v>2013</v>
          </cell>
          <cell r="N191" t="str">
            <v>Cerebrovascular disease</v>
          </cell>
          <cell r="O191" t="str">
            <v>AllEth</v>
          </cell>
          <cell r="P191" t="str">
            <v>Male</v>
          </cell>
          <cell r="Q191">
            <v>938</v>
          </cell>
          <cell r="R191">
            <v>40.5</v>
          </cell>
        </row>
        <row r="192">
          <cell r="L192" t="str">
            <v>2013Cerebrovascular diseaseMaleMaori</v>
          </cell>
          <cell r="M192">
            <v>2013</v>
          </cell>
          <cell r="N192" t="str">
            <v>Cerebrovascular disease</v>
          </cell>
          <cell r="O192" t="str">
            <v>Maori</v>
          </cell>
          <cell r="P192" t="str">
            <v>Male</v>
          </cell>
          <cell r="Q192">
            <v>75</v>
          </cell>
          <cell r="R192">
            <v>45.2</v>
          </cell>
        </row>
        <row r="193">
          <cell r="L193" t="str">
            <v>2013Cerebrovascular diseaseMaleNon-Maori</v>
          </cell>
          <cell r="M193">
            <v>2013</v>
          </cell>
          <cell r="N193" t="str">
            <v>Cerebrovascular disease</v>
          </cell>
          <cell r="O193" t="str">
            <v>Non-Maori</v>
          </cell>
          <cell r="P193" t="str">
            <v>Male</v>
          </cell>
          <cell r="Q193">
            <v>863</v>
          </cell>
          <cell r="R193">
            <v>40.1</v>
          </cell>
        </row>
        <row r="194">
          <cell r="L194" t="str">
            <v>2013Cervical cancerMaleAllEth</v>
          </cell>
          <cell r="M194">
            <v>2013</v>
          </cell>
          <cell r="N194" t="str">
            <v>Cervical cancer</v>
          </cell>
          <cell r="O194" t="str">
            <v>AllEth</v>
          </cell>
          <cell r="P194" t="str">
            <v>Male</v>
          </cell>
        </row>
        <row r="195">
          <cell r="L195" t="str">
            <v>2013Cervical cancerMaleMaori</v>
          </cell>
          <cell r="M195">
            <v>2013</v>
          </cell>
          <cell r="N195" t="str">
            <v>Cervical cancer</v>
          </cell>
          <cell r="O195" t="str">
            <v>Maori</v>
          </cell>
          <cell r="P195" t="str">
            <v>Male</v>
          </cell>
        </row>
        <row r="196">
          <cell r="L196" t="str">
            <v>2013Cervical cancerMaleNon-Maori</v>
          </cell>
          <cell r="M196">
            <v>2013</v>
          </cell>
          <cell r="N196" t="str">
            <v>Cervical cancer</v>
          </cell>
          <cell r="O196" t="str">
            <v>Non-Maori</v>
          </cell>
          <cell r="P196" t="str">
            <v>Male</v>
          </cell>
        </row>
        <row r="197">
          <cell r="L197" t="str">
            <v>2013Chronic lower respiratory diseasesMaleAllEth</v>
          </cell>
          <cell r="M197">
            <v>2013</v>
          </cell>
          <cell r="N197" t="str">
            <v>Chronic lower respiratory diseases</v>
          </cell>
          <cell r="O197" t="str">
            <v>AllEth</v>
          </cell>
          <cell r="P197" t="str">
            <v>Male</v>
          </cell>
          <cell r="Q197">
            <v>859</v>
          </cell>
          <cell r="R197">
            <v>51.1</v>
          </cell>
        </row>
        <row r="198">
          <cell r="L198" t="str">
            <v>2013Chronic lower respiratory diseasesMaleMaori</v>
          </cell>
          <cell r="M198">
            <v>2013</v>
          </cell>
          <cell r="N198" t="str">
            <v>Chronic lower respiratory diseases</v>
          </cell>
          <cell r="O198" t="str">
            <v>Maori</v>
          </cell>
          <cell r="P198" t="str">
            <v>Male</v>
          </cell>
          <cell r="Q198">
            <v>86</v>
          </cell>
          <cell r="R198">
            <v>41.3</v>
          </cell>
        </row>
        <row r="199">
          <cell r="L199" t="str">
            <v>2013Chronic lower respiratory diseasesMaleNon-Maori</v>
          </cell>
          <cell r="M199">
            <v>2013</v>
          </cell>
          <cell r="N199" t="str">
            <v>Chronic lower respiratory diseases</v>
          </cell>
          <cell r="O199" t="str">
            <v>Non-Maori</v>
          </cell>
          <cell r="P199" t="str">
            <v>Male</v>
          </cell>
          <cell r="Q199">
            <v>773</v>
          </cell>
          <cell r="R199">
            <v>52.5</v>
          </cell>
        </row>
        <row r="200">
          <cell r="L200" t="str">
            <v>2013Colon, rectum and rectosigmoid junction cancerMaleAllEth</v>
          </cell>
          <cell r="M200">
            <v>2013</v>
          </cell>
          <cell r="N200" t="str">
            <v>Colon, rectum and rectosigmoid junction cancer</v>
          </cell>
          <cell r="O200" t="str">
            <v>AllEth</v>
          </cell>
          <cell r="P200" t="str">
            <v>Male</v>
          </cell>
          <cell r="Q200">
            <v>644</v>
          </cell>
          <cell r="R200">
            <v>52.7</v>
          </cell>
        </row>
        <row r="201">
          <cell r="L201" t="str">
            <v>2013Colon, rectum and rectosigmoid junction cancerMaleMaori</v>
          </cell>
          <cell r="M201">
            <v>2013</v>
          </cell>
          <cell r="N201" t="str">
            <v>Colon, rectum and rectosigmoid junction cancer</v>
          </cell>
          <cell r="O201" t="str">
            <v>Maori</v>
          </cell>
          <cell r="P201" t="str">
            <v>Male</v>
          </cell>
          <cell r="Q201">
            <v>37</v>
          </cell>
          <cell r="R201">
            <v>53.6</v>
          </cell>
        </row>
        <row r="202">
          <cell r="L202" t="str">
            <v>2013Colon, rectum and rectosigmoid junction cancerMaleNon-Maori</v>
          </cell>
          <cell r="M202">
            <v>2013</v>
          </cell>
          <cell r="N202" t="str">
            <v>Colon, rectum and rectosigmoid junction cancer</v>
          </cell>
          <cell r="O202" t="str">
            <v>Non-Maori</v>
          </cell>
          <cell r="P202" t="str">
            <v>Male</v>
          </cell>
          <cell r="Q202">
            <v>607</v>
          </cell>
          <cell r="R202">
            <v>52.6</v>
          </cell>
        </row>
        <row r="203">
          <cell r="L203" t="str">
            <v>2013Diabetes mellitusMaleAllEth</v>
          </cell>
          <cell r="M203">
            <v>2013</v>
          </cell>
          <cell r="N203" t="str">
            <v>Diabetes mellitus</v>
          </cell>
          <cell r="O203" t="str">
            <v>AllEth</v>
          </cell>
          <cell r="P203" t="str">
            <v>Male</v>
          </cell>
          <cell r="Q203">
            <v>437</v>
          </cell>
          <cell r="R203">
            <v>55.1</v>
          </cell>
        </row>
        <row r="204">
          <cell r="L204" t="str">
            <v>2013Diabetes mellitusMaleMaori</v>
          </cell>
          <cell r="M204">
            <v>2013</v>
          </cell>
          <cell r="N204" t="str">
            <v>Diabetes mellitus</v>
          </cell>
          <cell r="O204" t="str">
            <v>Maori</v>
          </cell>
          <cell r="P204" t="str">
            <v>Male</v>
          </cell>
          <cell r="Q204">
            <v>95</v>
          </cell>
          <cell r="R204">
            <v>56.2</v>
          </cell>
        </row>
        <row r="205">
          <cell r="L205" t="str">
            <v>2013Diabetes mellitusMaleNon-Maori</v>
          </cell>
          <cell r="M205">
            <v>2013</v>
          </cell>
          <cell r="N205" t="str">
            <v>Diabetes mellitus</v>
          </cell>
          <cell r="O205" t="str">
            <v>Non-Maori</v>
          </cell>
          <cell r="P205" t="str">
            <v>Male</v>
          </cell>
          <cell r="Q205">
            <v>342</v>
          </cell>
          <cell r="R205">
            <v>54.8</v>
          </cell>
        </row>
        <row r="206">
          <cell r="L206" t="str">
            <v>2013Diseases of the circulatory systemMaleAllEth</v>
          </cell>
          <cell r="M206">
            <v>2013</v>
          </cell>
          <cell r="N206" t="str">
            <v>Diseases of the circulatory system</v>
          </cell>
          <cell r="O206" t="str">
            <v>AllEth</v>
          </cell>
          <cell r="P206" t="str">
            <v>Male</v>
          </cell>
          <cell r="Q206">
            <v>4876</v>
          </cell>
          <cell r="R206">
            <v>49.9</v>
          </cell>
        </row>
        <row r="207">
          <cell r="L207" t="str">
            <v>2013Diseases of the circulatory systemMaleMaori</v>
          </cell>
          <cell r="M207">
            <v>2013</v>
          </cell>
          <cell r="N207" t="str">
            <v>Diseases of the circulatory system</v>
          </cell>
          <cell r="O207" t="str">
            <v>Maori</v>
          </cell>
          <cell r="P207" t="str">
            <v>Male</v>
          </cell>
          <cell r="Q207">
            <v>536</v>
          </cell>
          <cell r="R207">
            <v>55.9</v>
          </cell>
        </row>
        <row r="208">
          <cell r="L208" t="str">
            <v>2013Diseases of the circulatory systemMaleNon-Maori</v>
          </cell>
          <cell r="M208">
            <v>2013</v>
          </cell>
          <cell r="N208" t="str">
            <v>Diseases of the circulatory system</v>
          </cell>
          <cell r="O208" t="str">
            <v>Non-Maori</v>
          </cell>
          <cell r="P208" t="str">
            <v>Male</v>
          </cell>
          <cell r="Q208">
            <v>4340</v>
          </cell>
          <cell r="R208">
            <v>49.3</v>
          </cell>
        </row>
        <row r="209">
          <cell r="L209" t="str">
            <v>2013Diseases of the respiratory systemMaleAllEth</v>
          </cell>
          <cell r="M209">
            <v>2013</v>
          </cell>
          <cell r="N209" t="str">
            <v>Diseases of the respiratory system</v>
          </cell>
          <cell r="O209" t="str">
            <v>AllEth</v>
          </cell>
          <cell r="P209" t="str">
            <v>Male</v>
          </cell>
          <cell r="Q209">
            <v>1332</v>
          </cell>
          <cell r="R209">
            <v>49</v>
          </cell>
        </row>
        <row r="210">
          <cell r="L210" t="str">
            <v>2013Diseases of the respiratory systemMaleMaori</v>
          </cell>
          <cell r="M210">
            <v>2013</v>
          </cell>
          <cell r="N210" t="str">
            <v>Diseases of the respiratory system</v>
          </cell>
          <cell r="O210" t="str">
            <v>Maori</v>
          </cell>
          <cell r="P210" t="str">
            <v>Male</v>
          </cell>
          <cell r="Q210">
            <v>104</v>
          </cell>
          <cell r="R210">
            <v>40.299999999999997</v>
          </cell>
        </row>
        <row r="211">
          <cell r="L211" t="str">
            <v>2013Diseases of the respiratory systemMaleNon-Maori</v>
          </cell>
          <cell r="M211">
            <v>2013</v>
          </cell>
          <cell r="N211" t="str">
            <v>Diseases of the respiratory system</v>
          </cell>
          <cell r="O211" t="str">
            <v>Non-Maori</v>
          </cell>
          <cell r="P211" t="str">
            <v>Male</v>
          </cell>
          <cell r="Q211">
            <v>1228</v>
          </cell>
          <cell r="R211">
            <v>50</v>
          </cell>
        </row>
        <row r="212">
          <cell r="L212" t="str">
            <v>2013External causes of morbidity and mortalityMaleAllEth</v>
          </cell>
          <cell r="M212">
            <v>2013</v>
          </cell>
          <cell r="N212" t="str">
            <v>External causes of morbidity and mortality</v>
          </cell>
          <cell r="O212" t="str">
            <v>AllEth</v>
          </cell>
          <cell r="P212" t="str">
            <v>Male</v>
          </cell>
          <cell r="Q212">
            <v>1131</v>
          </cell>
          <cell r="R212">
            <v>63.8</v>
          </cell>
        </row>
        <row r="213">
          <cell r="L213" t="str">
            <v>2013External causes of morbidity and mortalityMaleMaori</v>
          </cell>
          <cell r="M213">
            <v>2013</v>
          </cell>
          <cell r="N213" t="str">
            <v>External causes of morbidity and mortality</v>
          </cell>
          <cell r="O213" t="str">
            <v>Maori</v>
          </cell>
          <cell r="P213" t="str">
            <v>Male</v>
          </cell>
          <cell r="Q213">
            <v>209</v>
          </cell>
          <cell r="R213">
            <v>68.099999999999994</v>
          </cell>
        </row>
        <row r="214">
          <cell r="L214" t="str">
            <v>2013External causes of morbidity and mortalityMaleNon-Maori</v>
          </cell>
          <cell r="M214">
            <v>2013</v>
          </cell>
          <cell r="N214" t="str">
            <v>External causes of morbidity and mortality</v>
          </cell>
          <cell r="O214" t="str">
            <v>Non-Maori</v>
          </cell>
          <cell r="P214" t="str">
            <v>Male</v>
          </cell>
          <cell r="Q214">
            <v>922</v>
          </cell>
          <cell r="R214">
            <v>62.8</v>
          </cell>
        </row>
        <row r="215">
          <cell r="L215" t="str">
            <v>2013Female breast cancerMaleAllEth</v>
          </cell>
          <cell r="M215">
            <v>2013</v>
          </cell>
          <cell r="N215" t="str">
            <v>Female breast cancer</v>
          </cell>
          <cell r="O215" t="str">
            <v>AllEth</v>
          </cell>
          <cell r="P215" t="str">
            <v>Male</v>
          </cell>
        </row>
        <row r="216">
          <cell r="L216" t="str">
            <v>2013Female breast cancerMaleMaori</v>
          </cell>
          <cell r="M216">
            <v>2013</v>
          </cell>
          <cell r="N216" t="str">
            <v>Female breast cancer</v>
          </cell>
          <cell r="O216" t="str">
            <v>Maori</v>
          </cell>
          <cell r="P216" t="str">
            <v>Male</v>
          </cell>
        </row>
        <row r="217">
          <cell r="L217" t="str">
            <v>2013Female breast cancerMaleNon-Maori</v>
          </cell>
          <cell r="M217">
            <v>2013</v>
          </cell>
          <cell r="N217" t="str">
            <v>Female breast cancer</v>
          </cell>
          <cell r="O217" t="str">
            <v>Non-Maori</v>
          </cell>
          <cell r="P217" t="str">
            <v>Male</v>
          </cell>
        </row>
        <row r="218">
          <cell r="L218" t="str">
            <v>2013Influenza and pneumoniaMaleAllEth</v>
          </cell>
          <cell r="M218">
            <v>2013</v>
          </cell>
          <cell r="N218" t="str">
            <v>Influenza and pneumonia</v>
          </cell>
          <cell r="O218" t="str">
            <v>AllEth</v>
          </cell>
          <cell r="P218" t="str">
            <v>Male</v>
          </cell>
          <cell r="Q218">
            <v>255</v>
          </cell>
          <cell r="R218">
            <v>39.5</v>
          </cell>
        </row>
        <row r="219">
          <cell r="L219" t="str">
            <v>2013Influenza and pneumoniaMaleMaori</v>
          </cell>
          <cell r="M219">
            <v>2013</v>
          </cell>
          <cell r="N219" t="str">
            <v>Influenza and pneumonia</v>
          </cell>
          <cell r="O219" t="str">
            <v>Maori</v>
          </cell>
          <cell r="P219" t="str">
            <v>Male</v>
          </cell>
          <cell r="Q219">
            <v>9</v>
          </cell>
          <cell r="R219">
            <v>27.3</v>
          </cell>
        </row>
        <row r="220">
          <cell r="L220" t="str">
            <v>2013Influenza and pneumoniaMaleNon-Maori</v>
          </cell>
          <cell r="M220">
            <v>2013</v>
          </cell>
          <cell r="N220" t="str">
            <v>Influenza and pneumonia</v>
          </cell>
          <cell r="O220" t="str">
            <v>Non-Maori</v>
          </cell>
          <cell r="P220" t="str">
            <v>Male</v>
          </cell>
          <cell r="Q220">
            <v>246</v>
          </cell>
          <cell r="R220">
            <v>40.1</v>
          </cell>
        </row>
        <row r="221">
          <cell r="L221" t="str">
            <v>2013Intentional self-harmMaleAllEth</v>
          </cell>
          <cell r="M221">
            <v>2013</v>
          </cell>
          <cell r="N221" t="str">
            <v>Intentional self-harm</v>
          </cell>
          <cell r="O221" t="str">
            <v>AllEth</v>
          </cell>
          <cell r="P221" t="str">
            <v>Male</v>
          </cell>
          <cell r="Q221">
            <v>366</v>
          </cell>
          <cell r="R221">
            <v>71.3</v>
          </cell>
        </row>
        <row r="222">
          <cell r="L222" t="str">
            <v>2013Intentional self-harmMaleMaori</v>
          </cell>
          <cell r="M222">
            <v>2013</v>
          </cell>
          <cell r="N222" t="str">
            <v>Intentional self-harm</v>
          </cell>
          <cell r="O222" t="str">
            <v>Maori</v>
          </cell>
          <cell r="P222" t="str">
            <v>Male</v>
          </cell>
          <cell r="Q222">
            <v>66</v>
          </cell>
          <cell r="R222">
            <v>62.9</v>
          </cell>
        </row>
        <row r="223">
          <cell r="L223" t="str">
            <v>2013Intentional self-harmMaleNon-Maori</v>
          </cell>
          <cell r="M223">
            <v>2013</v>
          </cell>
          <cell r="N223" t="str">
            <v>Intentional self-harm</v>
          </cell>
          <cell r="O223" t="str">
            <v>Non-Maori</v>
          </cell>
          <cell r="P223" t="str">
            <v>Male</v>
          </cell>
          <cell r="Q223">
            <v>300</v>
          </cell>
          <cell r="R223">
            <v>73.5</v>
          </cell>
        </row>
        <row r="224">
          <cell r="L224" t="str">
            <v>2013Ischaemic heart diseaseMaleAllEth</v>
          </cell>
          <cell r="M224">
            <v>2013</v>
          </cell>
          <cell r="N224" t="str">
            <v>Ischaemic heart disease</v>
          </cell>
          <cell r="O224" t="str">
            <v>AllEth</v>
          </cell>
          <cell r="P224" t="str">
            <v>Male</v>
          </cell>
          <cell r="Q224">
            <v>2813</v>
          </cell>
          <cell r="R224">
            <v>55.9</v>
          </cell>
        </row>
        <row r="225">
          <cell r="L225" t="str">
            <v>2013Ischaemic heart diseaseMaleMaori</v>
          </cell>
          <cell r="M225">
            <v>2013</v>
          </cell>
          <cell r="N225" t="str">
            <v>Ischaemic heart disease</v>
          </cell>
          <cell r="O225" t="str">
            <v>Maori</v>
          </cell>
          <cell r="P225" t="str">
            <v>Male</v>
          </cell>
          <cell r="Q225">
            <v>288</v>
          </cell>
          <cell r="R225">
            <v>60</v>
          </cell>
        </row>
        <row r="226">
          <cell r="L226" t="str">
            <v>2013Ischaemic heart diseaseMaleNon-Maori</v>
          </cell>
          <cell r="M226">
            <v>2013</v>
          </cell>
          <cell r="N226" t="str">
            <v>Ischaemic heart disease</v>
          </cell>
          <cell r="O226" t="str">
            <v>Non-Maori</v>
          </cell>
          <cell r="P226" t="str">
            <v>Male</v>
          </cell>
          <cell r="Q226">
            <v>2525</v>
          </cell>
          <cell r="R226">
            <v>55.5</v>
          </cell>
        </row>
        <row r="227">
          <cell r="L227" t="str">
            <v>2013Lung cancerMaleAllEth</v>
          </cell>
          <cell r="M227">
            <v>2013</v>
          </cell>
          <cell r="N227" t="str">
            <v>Lung cancer</v>
          </cell>
          <cell r="O227" t="str">
            <v>AllEth</v>
          </cell>
          <cell r="P227" t="str">
            <v>Male</v>
          </cell>
          <cell r="Q227">
            <v>864</v>
          </cell>
          <cell r="R227">
            <v>52.2</v>
          </cell>
        </row>
        <row r="228">
          <cell r="L228" t="str">
            <v>2013Lung cancerMaleMaori</v>
          </cell>
          <cell r="M228">
            <v>2013</v>
          </cell>
          <cell r="N228" t="str">
            <v>Lung cancer</v>
          </cell>
          <cell r="O228" t="str">
            <v>Maori</v>
          </cell>
          <cell r="P228" t="str">
            <v>Male</v>
          </cell>
          <cell r="Q228">
            <v>131</v>
          </cell>
          <cell r="R228">
            <v>43.8</v>
          </cell>
        </row>
        <row r="229">
          <cell r="L229" t="str">
            <v>2013Lung cancerMaleNon-Maori</v>
          </cell>
          <cell r="M229">
            <v>2013</v>
          </cell>
          <cell r="N229" t="str">
            <v>Lung cancer</v>
          </cell>
          <cell r="O229" t="str">
            <v>Non-Maori</v>
          </cell>
          <cell r="P229" t="str">
            <v>Male</v>
          </cell>
          <cell r="Q229">
            <v>733</v>
          </cell>
          <cell r="R229">
            <v>54</v>
          </cell>
        </row>
        <row r="230">
          <cell r="L230" t="str">
            <v>2013Melanoma of the skinMaleAllEth</v>
          </cell>
          <cell r="M230">
            <v>2013</v>
          </cell>
          <cell r="N230" t="str">
            <v>Melanoma of the skin</v>
          </cell>
          <cell r="O230" t="str">
            <v>AllEth</v>
          </cell>
          <cell r="P230" t="str">
            <v>Male</v>
          </cell>
          <cell r="Q230">
            <v>232</v>
          </cell>
          <cell r="R230">
            <v>65.2</v>
          </cell>
        </row>
        <row r="231">
          <cell r="L231" t="str">
            <v>2013Melanoma of the skinMaleMaori</v>
          </cell>
          <cell r="M231">
            <v>2013</v>
          </cell>
          <cell r="N231" t="str">
            <v>Melanoma of the skin</v>
          </cell>
          <cell r="O231" t="str">
            <v>Maori</v>
          </cell>
          <cell r="P231" t="str">
            <v>Male</v>
          </cell>
          <cell r="Q231">
            <v>5</v>
          </cell>
          <cell r="R231">
            <v>55.6</v>
          </cell>
        </row>
        <row r="232">
          <cell r="L232" t="str">
            <v>2013Melanoma of the skinMaleNon-Maori</v>
          </cell>
          <cell r="M232">
            <v>2013</v>
          </cell>
          <cell r="N232" t="str">
            <v>Melanoma of the skin</v>
          </cell>
          <cell r="O232" t="str">
            <v>Non-Maori</v>
          </cell>
          <cell r="P232" t="str">
            <v>Male</v>
          </cell>
          <cell r="Q232">
            <v>227</v>
          </cell>
          <cell r="R232">
            <v>65.400000000000006</v>
          </cell>
        </row>
        <row r="233">
          <cell r="L233" t="str">
            <v>2013Motor vehicle accidentsMaleAllEth</v>
          </cell>
          <cell r="M233">
            <v>2013</v>
          </cell>
          <cell r="N233" t="str">
            <v>Motor vehicle accidents</v>
          </cell>
          <cell r="O233" t="str">
            <v>AllEth</v>
          </cell>
          <cell r="P233" t="str">
            <v>Male</v>
          </cell>
          <cell r="Q233">
            <v>200</v>
          </cell>
          <cell r="R233">
            <v>71.2</v>
          </cell>
        </row>
        <row r="234">
          <cell r="L234" t="str">
            <v>2013Motor vehicle accidentsMaleMaori</v>
          </cell>
          <cell r="M234">
            <v>2013</v>
          </cell>
          <cell r="N234" t="str">
            <v>Motor vehicle accidents</v>
          </cell>
          <cell r="O234" t="str">
            <v>Maori</v>
          </cell>
          <cell r="P234" t="str">
            <v>Male</v>
          </cell>
          <cell r="Q234">
            <v>42</v>
          </cell>
          <cell r="R234">
            <v>67.7</v>
          </cell>
        </row>
        <row r="235">
          <cell r="L235" t="str">
            <v>2013Motor vehicle accidentsMaleNon-Maori</v>
          </cell>
          <cell r="M235">
            <v>2013</v>
          </cell>
          <cell r="N235" t="str">
            <v>Motor vehicle accidents</v>
          </cell>
          <cell r="O235" t="str">
            <v>Non-Maori</v>
          </cell>
          <cell r="P235" t="str">
            <v>Male</v>
          </cell>
          <cell r="Q235">
            <v>158</v>
          </cell>
          <cell r="R235">
            <v>72.099999999999994</v>
          </cell>
        </row>
        <row r="236">
          <cell r="L236" t="str">
            <v>2013Other forms of heart diseaseMaleAllEth</v>
          </cell>
          <cell r="M236">
            <v>2013</v>
          </cell>
          <cell r="N236" t="str">
            <v>Other forms of heart disease</v>
          </cell>
          <cell r="O236" t="str">
            <v>AllEth</v>
          </cell>
          <cell r="P236" t="str">
            <v>Male</v>
          </cell>
          <cell r="Q236">
            <v>649</v>
          </cell>
          <cell r="R236">
            <v>48</v>
          </cell>
        </row>
        <row r="237">
          <cell r="L237" t="str">
            <v>2013Other forms of heart diseaseMaleMaori</v>
          </cell>
          <cell r="M237">
            <v>2013</v>
          </cell>
          <cell r="N237" t="str">
            <v>Other forms of heart disease</v>
          </cell>
          <cell r="O237" t="str">
            <v>Maori</v>
          </cell>
          <cell r="P237" t="str">
            <v>Male</v>
          </cell>
          <cell r="Q237">
            <v>107</v>
          </cell>
          <cell r="R237">
            <v>62.2</v>
          </cell>
        </row>
        <row r="238">
          <cell r="L238" t="str">
            <v>2013Other forms of heart diseaseMaleNon-Maori</v>
          </cell>
          <cell r="M238">
            <v>2013</v>
          </cell>
          <cell r="N238" t="str">
            <v>Other forms of heart disease</v>
          </cell>
          <cell r="O238" t="str">
            <v>Non-Maori</v>
          </cell>
          <cell r="P238" t="str">
            <v>Male</v>
          </cell>
          <cell r="Q238">
            <v>542</v>
          </cell>
          <cell r="R238">
            <v>45.9</v>
          </cell>
        </row>
        <row r="239">
          <cell r="L239" t="str">
            <v>2013Prostate cancerMaleAllEth</v>
          </cell>
          <cell r="M239">
            <v>2013</v>
          </cell>
          <cell r="N239" t="str">
            <v>Prostate cancer</v>
          </cell>
          <cell r="O239" t="str">
            <v>AllEth</v>
          </cell>
          <cell r="P239" t="str">
            <v>Male</v>
          </cell>
          <cell r="Q239">
            <v>647</v>
          </cell>
          <cell r="R239">
            <v>100</v>
          </cell>
        </row>
        <row r="240">
          <cell r="L240" t="str">
            <v>2013Prostate cancerMaleMaori</v>
          </cell>
          <cell r="M240">
            <v>2013</v>
          </cell>
          <cell r="N240" t="str">
            <v>Prostate cancer</v>
          </cell>
          <cell r="O240" t="str">
            <v>Maori</v>
          </cell>
          <cell r="P240" t="str">
            <v>Male</v>
          </cell>
          <cell r="Q240">
            <v>41</v>
          </cell>
          <cell r="R240">
            <v>100</v>
          </cell>
        </row>
        <row r="241">
          <cell r="L241" t="str">
            <v>2013Prostate cancerMaleNon-Maori</v>
          </cell>
          <cell r="M241">
            <v>2013</v>
          </cell>
          <cell r="N241" t="str">
            <v>Prostate cancer</v>
          </cell>
          <cell r="O241" t="str">
            <v>Non-Maori</v>
          </cell>
          <cell r="P241" t="str">
            <v>Male</v>
          </cell>
          <cell r="Q241">
            <v>606</v>
          </cell>
          <cell r="R241">
            <v>100</v>
          </cell>
        </row>
        <row r="242">
          <cell r="L242" t="str">
            <v>2014All cancerMaleAllEth</v>
          </cell>
          <cell r="M242">
            <v>2014</v>
          </cell>
          <cell r="N242" t="str">
            <v>All cancer</v>
          </cell>
          <cell r="O242" t="str">
            <v>AllEth</v>
          </cell>
          <cell r="P242" t="str">
            <v>Male</v>
          </cell>
          <cell r="Q242">
            <v>4900</v>
          </cell>
          <cell r="R242">
            <v>53</v>
          </cell>
        </row>
        <row r="243">
          <cell r="L243" t="str">
            <v>2014All cancerMaleMaori</v>
          </cell>
          <cell r="M243">
            <v>2014</v>
          </cell>
          <cell r="N243" t="str">
            <v>All cancer</v>
          </cell>
          <cell r="O243" t="str">
            <v>Maori</v>
          </cell>
          <cell r="P243" t="str">
            <v>Male</v>
          </cell>
          <cell r="Q243">
            <v>453</v>
          </cell>
          <cell r="R243">
            <v>46.5</v>
          </cell>
        </row>
        <row r="244">
          <cell r="L244" t="str">
            <v>2014All cancerMaleNon-Maori</v>
          </cell>
          <cell r="M244">
            <v>2014</v>
          </cell>
          <cell r="N244" t="str">
            <v>All cancer</v>
          </cell>
          <cell r="O244" t="str">
            <v>Non-Maori</v>
          </cell>
          <cell r="P244" t="str">
            <v>Male</v>
          </cell>
          <cell r="Q244">
            <v>4447</v>
          </cell>
          <cell r="R244">
            <v>53.7</v>
          </cell>
        </row>
        <row r="245">
          <cell r="L245" t="str">
            <v>2014All deathsMaleAllEth</v>
          </cell>
          <cell r="M245">
            <v>2014</v>
          </cell>
          <cell r="N245" t="str">
            <v>All deaths</v>
          </cell>
          <cell r="O245" t="str">
            <v>AllEth</v>
          </cell>
          <cell r="P245" t="str">
            <v>Male</v>
          </cell>
          <cell r="Q245">
            <v>15707</v>
          </cell>
          <cell r="R245">
            <v>50.4</v>
          </cell>
        </row>
        <row r="246">
          <cell r="L246" t="str">
            <v>2014All deathsMaleMaori</v>
          </cell>
          <cell r="M246">
            <v>2014</v>
          </cell>
          <cell r="N246" t="str">
            <v>All deaths</v>
          </cell>
          <cell r="O246" t="str">
            <v>Maori</v>
          </cell>
          <cell r="P246" t="str">
            <v>Male</v>
          </cell>
          <cell r="Q246">
            <v>1716</v>
          </cell>
          <cell r="R246">
            <v>53.4</v>
          </cell>
        </row>
        <row r="247">
          <cell r="L247" t="str">
            <v>2014All deathsMaleNon-Maori</v>
          </cell>
          <cell r="M247">
            <v>2014</v>
          </cell>
          <cell r="N247" t="str">
            <v>All deaths</v>
          </cell>
          <cell r="O247" t="str">
            <v>Non-Maori</v>
          </cell>
          <cell r="P247" t="str">
            <v>Male</v>
          </cell>
          <cell r="Q247">
            <v>13991</v>
          </cell>
          <cell r="R247">
            <v>50.1</v>
          </cell>
        </row>
        <row r="248">
          <cell r="L248" t="str">
            <v>2014AssaultMaleAllEth</v>
          </cell>
          <cell r="M248">
            <v>2014</v>
          </cell>
          <cell r="N248" t="str">
            <v>Assault</v>
          </cell>
          <cell r="O248" t="str">
            <v>AllEth</v>
          </cell>
          <cell r="P248" t="str">
            <v>Male</v>
          </cell>
          <cell r="Q248">
            <v>31</v>
          </cell>
          <cell r="R248">
            <v>68.900000000000006</v>
          </cell>
        </row>
        <row r="249">
          <cell r="L249" t="str">
            <v>2014AssaultMaleMaori</v>
          </cell>
          <cell r="M249">
            <v>2014</v>
          </cell>
          <cell r="N249" t="str">
            <v>Assault</v>
          </cell>
          <cell r="O249" t="str">
            <v>Maori</v>
          </cell>
          <cell r="P249" t="str">
            <v>Male</v>
          </cell>
          <cell r="Q249">
            <v>14</v>
          </cell>
          <cell r="R249">
            <v>82.4</v>
          </cell>
        </row>
        <row r="250">
          <cell r="L250" t="str">
            <v>2014AssaultMaleNon-Maori</v>
          </cell>
          <cell r="M250">
            <v>2014</v>
          </cell>
          <cell r="N250" t="str">
            <v>Assault</v>
          </cell>
          <cell r="O250" t="str">
            <v>Non-Maori</v>
          </cell>
          <cell r="P250" t="str">
            <v>Male</v>
          </cell>
          <cell r="Q250">
            <v>17</v>
          </cell>
          <cell r="R250">
            <v>60.7</v>
          </cell>
        </row>
        <row r="251">
          <cell r="L251" t="str">
            <v>2014Cerebrovascular diseaseMaleAllEth</v>
          </cell>
          <cell r="M251">
            <v>2014</v>
          </cell>
          <cell r="N251" t="str">
            <v>Cerebrovascular disease</v>
          </cell>
          <cell r="O251" t="str">
            <v>AllEth</v>
          </cell>
          <cell r="P251" t="str">
            <v>Male</v>
          </cell>
          <cell r="Q251">
            <v>1036</v>
          </cell>
          <cell r="R251">
            <v>40.299999999999997</v>
          </cell>
        </row>
        <row r="252">
          <cell r="L252" t="str">
            <v>2014Cerebrovascular diseaseMaleMaori</v>
          </cell>
          <cell r="M252">
            <v>2014</v>
          </cell>
          <cell r="N252" t="str">
            <v>Cerebrovascular disease</v>
          </cell>
          <cell r="O252" t="str">
            <v>Maori</v>
          </cell>
          <cell r="P252" t="str">
            <v>Male</v>
          </cell>
          <cell r="Q252">
            <v>70</v>
          </cell>
          <cell r="R252">
            <v>42.7</v>
          </cell>
        </row>
        <row r="253">
          <cell r="L253" t="str">
            <v>2014Cerebrovascular diseaseMaleNon-Maori</v>
          </cell>
          <cell r="M253">
            <v>2014</v>
          </cell>
          <cell r="N253" t="str">
            <v>Cerebrovascular disease</v>
          </cell>
          <cell r="O253" t="str">
            <v>Non-Maori</v>
          </cell>
          <cell r="P253" t="str">
            <v>Male</v>
          </cell>
          <cell r="Q253">
            <v>966</v>
          </cell>
          <cell r="R253">
            <v>40.200000000000003</v>
          </cell>
        </row>
        <row r="254">
          <cell r="L254" t="str">
            <v>2014Cervical cancerMaleAllEth</v>
          </cell>
          <cell r="M254">
            <v>2014</v>
          </cell>
          <cell r="N254" t="str">
            <v>Cervical cancer</v>
          </cell>
          <cell r="O254" t="str">
            <v>AllEth</v>
          </cell>
          <cell r="P254" t="str">
            <v>Male</v>
          </cell>
        </row>
        <row r="255">
          <cell r="L255" t="str">
            <v>2014Cervical cancerMaleMaori</v>
          </cell>
          <cell r="M255">
            <v>2014</v>
          </cell>
          <cell r="N255" t="str">
            <v>Cervical cancer</v>
          </cell>
          <cell r="O255" t="str">
            <v>Maori</v>
          </cell>
          <cell r="P255" t="str">
            <v>Male</v>
          </cell>
        </row>
        <row r="256">
          <cell r="L256" t="str">
            <v>2014Cervical cancerMaleNon-Maori</v>
          </cell>
          <cell r="M256">
            <v>2014</v>
          </cell>
          <cell r="N256" t="str">
            <v>Cervical cancer</v>
          </cell>
          <cell r="O256" t="str">
            <v>Non-Maori</v>
          </cell>
          <cell r="P256" t="str">
            <v>Male</v>
          </cell>
        </row>
        <row r="257">
          <cell r="L257" t="str">
            <v>2014Chronic lower respiratory diseasesMaleAllEth</v>
          </cell>
          <cell r="M257">
            <v>2014</v>
          </cell>
          <cell r="N257" t="str">
            <v>Chronic lower respiratory diseases</v>
          </cell>
          <cell r="O257" t="str">
            <v>AllEth</v>
          </cell>
          <cell r="P257" t="str">
            <v>Male</v>
          </cell>
          <cell r="Q257">
            <v>872</v>
          </cell>
          <cell r="R257">
            <v>47.7</v>
          </cell>
        </row>
        <row r="258">
          <cell r="L258" t="str">
            <v>2014Chronic lower respiratory diseasesMaleMaori</v>
          </cell>
          <cell r="M258">
            <v>2014</v>
          </cell>
          <cell r="N258" t="str">
            <v>Chronic lower respiratory diseases</v>
          </cell>
          <cell r="O258" t="str">
            <v>Maori</v>
          </cell>
          <cell r="P258" t="str">
            <v>Male</v>
          </cell>
          <cell r="Q258">
            <v>105</v>
          </cell>
          <cell r="R258">
            <v>44.3</v>
          </cell>
        </row>
        <row r="259">
          <cell r="L259" t="str">
            <v>2014Chronic lower respiratory diseasesMaleNon-Maori</v>
          </cell>
          <cell r="M259">
            <v>2014</v>
          </cell>
          <cell r="N259" t="str">
            <v>Chronic lower respiratory diseases</v>
          </cell>
          <cell r="O259" t="str">
            <v>Non-Maori</v>
          </cell>
          <cell r="P259" t="str">
            <v>Male</v>
          </cell>
          <cell r="Q259">
            <v>767</v>
          </cell>
          <cell r="R259">
            <v>48.2</v>
          </cell>
        </row>
        <row r="260">
          <cell r="L260" t="str">
            <v>2014Colon, rectum and rectosigmoid junction cancerMaleAllEth</v>
          </cell>
          <cell r="M260">
            <v>2014</v>
          </cell>
          <cell r="N260" t="str">
            <v>Colon, rectum and rectosigmoid junction cancer</v>
          </cell>
          <cell r="O260" t="str">
            <v>AllEth</v>
          </cell>
          <cell r="P260" t="str">
            <v>Male</v>
          </cell>
          <cell r="Q260">
            <v>637</v>
          </cell>
          <cell r="R260">
            <v>51</v>
          </cell>
        </row>
        <row r="261">
          <cell r="L261" t="str">
            <v>2014Colon, rectum and rectosigmoid junction cancerMaleMaori</v>
          </cell>
          <cell r="M261">
            <v>2014</v>
          </cell>
          <cell r="N261" t="str">
            <v>Colon, rectum and rectosigmoid junction cancer</v>
          </cell>
          <cell r="O261" t="str">
            <v>Maori</v>
          </cell>
          <cell r="P261" t="str">
            <v>Male</v>
          </cell>
          <cell r="Q261">
            <v>44</v>
          </cell>
          <cell r="R261">
            <v>56.4</v>
          </cell>
        </row>
        <row r="262">
          <cell r="L262" t="str">
            <v>2014Colon, rectum and rectosigmoid junction cancerMaleNon-Maori</v>
          </cell>
          <cell r="M262">
            <v>2014</v>
          </cell>
          <cell r="N262" t="str">
            <v>Colon, rectum and rectosigmoid junction cancer</v>
          </cell>
          <cell r="O262" t="str">
            <v>Non-Maori</v>
          </cell>
          <cell r="P262" t="str">
            <v>Male</v>
          </cell>
          <cell r="Q262">
            <v>593</v>
          </cell>
          <cell r="R262">
            <v>50.6</v>
          </cell>
        </row>
        <row r="263">
          <cell r="L263" t="str">
            <v>2014Diabetes mellitusMaleAllEth</v>
          </cell>
          <cell r="M263">
            <v>2014</v>
          </cell>
          <cell r="N263" t="str">
            <v>Diabetes mellitus</v>
          </cell>
          <cell r="O263" t="str">
            <v>AllEth</v>
          </cell>
          <cell r="P263" t="str">
            <v>Male</v>
          </cell>
          <cell r="Q263">
            <v>431</v>
          </cell>
          <cell r="R263">
            <v>54.5</v>
          </cell>
        </row>
        <row r="264">
          <cell r="L264" t="str">
            <v>2014Diabetes mellitusMaleMaori</v>
          </cell>
          <cell r="M264">
            <v>2014</v>
          </cell>
          <cell r="N264" t="str">
            <v>Diabetes mellitus</v>
          </cell>
          <cell r="O264" t="str">
            <v>Maori</v>
          </cell>
          <cell r="P264" t="str">
            <v>Male</v>
          </cell>
          <cell r="Q264">
            <v>91</v>
          </cell>
          <cell r="R264">
            <v>58</v>
          </cell>
        </row>
        <row r="265">
          <cell r="L265" t="str">
            <v>2014Diabetes mellitusMaleNon-Maori</v>
          </cell>
          <cell r="M265">
            <v>2014</v>
          </cell>
          <cell r="N265" t="str">
            <v>Diabetes mellitus</v>
          </cell>
          <cell r="O265" t="str">
            <v>Non-Maori</v>
          </cell>
          <cell r="P265" t="str">
            <v>Male</v>
          </cell>
          <cell r="Q265">
            <v>340</v>
          </cell>
          <cell r="R265">
            <v>53.6</v>
          </cell>
        </row>
        <row r="266">
          <cell r="L266" t="str">
            <v>2014Diseases of the circulatory systemMaleAllEth</v>
          </cell>
          <cell r="M266">
            <v>2014</v>
          </cell>
          <cell r="N266" t="str">
            <v>Diseases of the circulatory system</v>
          </cell>
          <cell r="O266" t="str">
            <v>AllEth</v>
          </cell>
          <cell r="P266" t="str">
            <v>Male</v>
          </cell>
          <cell r="Q266">
            <v>5138</v>
          </cell>
          <cell r="R266">
            <v>49.6</v>
          </cell>
        </row>
        <row r="267">
          <cell r="L267" t="str">
            <v>2014Diseases of the circulatory systemMaleMaori</v>
          </cell>
          <cell r="M267">
            <v>2014</v>
          </cell>
          <cell r="N267" t="str">
            <v>Diseases of the circulatory system</v>
          </cell>
          <cell r="O267" t="str">
            <v>Maori</v>
          </cell>
          <cell r="P267" t="str">
            <v>Male</v>
          </cell>
          <cell r="Q267">
            <v>581</v>
          </cell>
          <cell r="R267">
            <v>57</v>
          </cell>
        </row>
        <row r="268">
          <cell r="L268" t="str">
            <v>2014Diseases of the circulatory systemMaleNon-Maori</v>
          </cell>
          <cell r="M268">
            <v>2014</v>
          </cell>
          <cell r="N268" t="str">
            <v>Diseases of the circulatory system</v>
          </cell>
          <cell r="O268" t="str">
            <v>Non-Maori</v>
          </cell>
          <cell r="P268" t="str">
            <v>Male</v>
          </cell>
          <cell r="Q268">
            <v>4557</v>
          </cell>
          <cell r="R268">
            <v>48.8</v>
          </cell>
        </row>
        <row r="269">
          <cell r="L269" t="str">
            <v>2014Diseases of the respiratory systemMaleAllEth</v>
          </cell>
          <cell r="M269">
            <v>2014</v>
          </cell>
          <cell r="N269" t="str">
            <v>Diseases of the respiratory system</v>
          </cell>
          <cell r="O269" t="str">
            <v>AllEth</v>
          </cell>
          <cell r="P269" t="str">
            <v>Male</v>
          </cell>
          <cell r="Q269">
            <v>1410</v>
          </cell>
          <cell r="R269">
            <v>48.4</v>
          </cell>
        </row>
        <row r="270">
          <cell r="L270" t="str">
            <v>2014Diseases of the respiratory systemMaleMaori</v>
          </cell>
          <cell r="M270">
            <v>2014</v>
          </cell>
          <cell r="N270" t="str">
            <v>Diseases of the respiratory system</v>
          </cell>
          <cell r="O270" t="str">
            <v>Maori</v>
          </cell>
          <cell r="P270" t="str">
            <v>Male</v>
          </cell>
          <cell r="Q270">
            <v>140</v>
          </cell>
          <cell r="R270">
            <v>48.1</v>
          </cell>
        </row>
        <row r="271">
          <cell r="L271" t="str">
            <v>2014Diseases of the respiratory systemMaleNon-Maori</v>
          </cell>
          <cell r="M271">
            <v>2014</v>
          </cell>
          <cell r="N271" t="str">
            <v>Diseases of the respiratory system</v>
          </cell>
          <cell r="O271" t="str">
            <v>Non-Maori</v>
          </cell>
          <cell r="P271" t="str">
            <v>Male</v>
          </cell>
          <cell r="Q271">
            <v>1270</v>
          </cell>
          <cell r="R271">
            <v>48.4</v>
          </cell>
        </row>
        <row r="272">
          <cell r="L272" t="str">
            <v>2014External causes of morbidity and mortalityMaleAllEth</v>
          </cell>
          <cell r="M272">
            <v>2014</v>
          </cell>
          <cell r="N272" t="str">
            <v>External causes of morbidity and mortality</v>
          </cell>
          <cell r="O272" t="str">
            <v>AllEth</v>
          </cell>
          <cell r="P272" t="str">
            <v>Male</v>
          </cell>
          <cell r="Q272">
            <v>1168</v>
          </cell>
          <cell r="R272">
            <v>62.8</v>
          </cell>
        </row>
        <row r="273">
          <cell r="L273" t="str">
            <v>2014External causes of morbidity and mortalityMaleMaori</v>
          </cell>
          <cell r="M273">
            <v>2014</v>
          </cell>
          <cell r="N273" t="str">
            <v>External causes of morbidity and mortality</v>
          </cell>
          <cell r="O273" t="str">
            <v>Maori</v>
          </cell>
          <cell r="P273" t="str">
            <v>Male</v>
          </cell>
          <cell r="Q273">
            <v>220</v>
          </cell>
          <cell r="R273">
            <v>70.7</v>
          </cell>
        </row>
        <row r="274">
          <cell r="L274" t="str">
            <v>2014External causes of morbidity and mortalityMaleNon-Maori</v>
          </cell>
          <cell r="M274">
            <v>2014</v>
          </cell>
          <cell r="N274" t="str">
            <v>External causes of morbidity and mortality</v>
          </cell>
          <cell r="O274" t="str">
            <v>Non-Maori</v>
          </cell>
          <cell r="P274" t="str">
            <v>Male</v>
          </cell>
          <cell r="Q274">
            <v>948</v>
          </cell>
          <cell r="R274">
            <v>61.2</v>
          </cell>
        </row>
        <row r="275">
          <cell r="L275" t="str">
            <v>2014Female breast cancerMaleAllEth</v>
          </cell>
          <cell r="M275">
            <v>2014</v>
          </cell>
          <cell r="N275" t="str">
            <v>Female breast cancer</v>
          </cell>
          <cell r="O275" t="str">
            <v>AllEth</v>
          </cell>
          <cell r="P275" t="str">
            <v>Male</v>
          </cell>
        </row>
        <row r="276">
          <cell r="L276" t="str">
            <v>2014Female breast cancerMaleMaori</v>
          </cell>
          <cell r="M276">
            <v>2014</v>
          </cell>
          <cell r="N276" t="str">
            <v>Female breast cancer</v>
          </cell>
          <cell r="O276" t="str">
            <v>Maori</v>
          </cell>
          <cell r="P276" t="str">
            <v>Male</v>
          </cell>
        </row>
        <row r="277">
          <cell r="L277" t="str">
            <v>2014Female breast cancerMaleNon-Maori</v>
          </cell>
          <cell r="M277">
            <v>2014</v>
          </cell>
          <cell r="N277" t="str">
            <v>Female breast cancer</v>
          </cell>
          <cell r="O277" t="str">
            <v>Non-Maori</v>
          </cell>
          <cell r="P277" t="str">
            <v>Male</v>
          </cell>
        </row>
        <row r="278">
          <cell r="L278" t="str">
            <v>2014Influenza and pneumoniaMaleAllEth</v>
          </cell>
          <cell r="M278">
            <v>2014</v>
          </cell>
          <cell r="N278" t="str">
            <v>Influenza and pneumonia</v>
          </cell>
          <cell r="O278" t="str">
            <v>AllEth</v>
          </cell>
          <cell r="P278" t="str">
            <v>Male</v>
          </cell>
          <cell r="Q278">
            <v>310</v>
          </cell>
          <cell r="R278">
            <v>43.9</v>
          </cell>
        </row>
        <row r="279">
          <cell r="L279" t="str">
            <v>2014Influenza and pneumoniaMaleMaori</v>
          </cell>
          <cell r="M279">
            <v>2014</v>
          </cell>
          <cell r="N279" t="str">
            <v>Influenza and pneumonia</v>
          </cell>
          <cell r="O279" t="str">
            <v>Maori</v>
          </cell>
          <cell r="P279" t="str">
            <v>Male</v>
          </cell>
          <cell r="Q279">
            <v>24</v>
          </cell>
          <cell r="R279">
            <v>55.8</v>
          </cell>
        </row>
        <row r="280">
          <cell r="L280" t="str">
            <v>2014Influenza and pneumoniaMaleNon-Maori</v>
          </cell>
          <cell r="M280">
            <v>2014</v>
          </cell>
          <cell r="N280" t="str">
            <v>Influenza and pneumonia</v>
          </cell>
          <cell r="O280" t="str">
            <v>Non-Maori</v>
          </cell>
          <cell r="P280" t="str">
            <v>Male</v>
          </cell>
          <cell r="Q280">
            <v>286</v>
          </cell>
          <cell r="R280">
            <v>43.1</v>
          </cell>
        </row>
        <row r="281">
          <cell r="L281" t="str">
            <v>2014Intentional self-harmMaleAllEth</v>
          </cell>
          <cell r="M281">
            <v>2014</v>
          </cell>
          <cell r="N281" t="str">
            <v>Intentional self-harm</v>
          </cell>
          <cell r="O281" t="str">
            <v>AllEth</v>
          </cell>
          <cell r="P281" t="str">
            <v>Male</v>
          </cell>
          <cell r="Q281">
            <v>379</v>
          </cell>
          <cell r="R281">
            <v>74.599999999999994</v>
          </cell>
        </row>
        <row r="282">
          <cell r="L282" t="str">
            <v>2014Intentional self-harmMaleMaori</v>
          </cell>
          <cell r="M282">
            <v>2014</v>
          </cell>
          <cell r="N282" t="str">
            <v>Intentional self-harm</v>
          </cell>
          <cell r="O282" t="str">
            <v>Maori</v>
          </cell>
          <cell r="P282" t="str">
            <v>Male</v>
          </cell>
          <cell r="Q282">
            <v>66</v>
          </cell>
          <cell r="R282">
            <v>72.5</v>
          </cell>
        </row>
        <row r="283">
          <cell r="L283" t="str">
            <v>2014Intentional self-harmMaleNon-Maori</v>
          </cell>
          <cell r="M283">
            <v>2014</v>
          </cell>
          <cell r="N283" t="str">
            <v>Intentional self-harm</v>
          </cell>
          <cell r="O283" t="str">
            <v>Non-Maori</v>
          </cell>
          <cell r="P283" t="str">
            <v>Male</v>
          </cell>
          <cell r="Q283">
            <v>313</v>
          </cell>
          <cell r="R283">
            <v>75.099999999999994</v>
          </cell>
        </row>
        <row r="284">
          <cell r="L284" t="str">
            <v>2014Ischaemic heart diseaseMaleAllEth</v>
          </cell>
          <cell r="M284">
            <v>2014</v>
          </cell>
          <cell r="N284" t="str">
            <v>Ischaemic heart disease</v>
          </cell>
          <cell r="O284" t="str">
            <v>AllEth</v>
          </cell>
          <cell r="P284" t="str">
            <v>Male</v>
          </cell>
          <cell r="Q284">
            <v>2837</v>
          </cell>
          <cell r="R284">
            <v>55.6</v>
          </cell>
        </row>
        <row r="285">
          <cell r="L285" t="str">
            <v>2014Ischaemic heart diseaseMaleMaori</v>
          </cell>
          <cell r="M285">
            <v>2014</v>
          </cell>
          <cell r="N285" t="str">
            <v>Ischaemic heart disease</v>
          </cell>
          <cell r="O285" t="str">
            <v>Maori</v>
          </cell>
          <cell r="P285" t="str">
            <v>Male</v>
          </cell>
          <cell r="Q285">
            <v>311</v>
          </cell>
          <cell r="R285">
            <v>62.6</v>
          </cell>
        </row>
        <row r="286">
          <cell r="L286" t="str">
            <v>2014Ischaemic heart diseaseMaleNon-Maori</v>
          </cell>
          <cell r="M286">
            <v>2014</v>
          </cell>
          <cell r="N286" t="str">
            <v>Ischaemic heart disease</v>
          </cell>
          <cell r="O286" t="str">
            <v>Non-Maori</v>
          </cell>
          <cell r="P286" t="str">
            <v>Male</v>
          </cell>
          <cell r="Q286">
            <v>2526</v>
          </cell>
          <cell r="R286">
            <v>54.9</v>
          </cell>
        </row>
        <row r="287">
          <cell r="L287" t="str">
            <v>2014Lung cancerMaleAllEth</v>
          </cell>
          <cell r="M287">
            <v>2014</v>
          </cell>
          <cell r="N287" t="str">
            <v>Lung cancer</v>
          </cell>
          <cell r="O287" t="str">
            <v>AllEth</v>
          </cell>
          <cell r="P287" t="str">
            <v>Male</v>
          </cell>
          <cell r="Q287">
            <v>889</v>
          </cell>
          <cell r="R287">
            <v>52.9</v>
          </cell>
        </row>
        <row r="288">
          <cell r="L288" t="str">
            <v>2014Lung cancerMaleMaori</v>
          </cell>
          <cell r="M288">
            <v>2014</v>
          </cell>
          <cell r="N288" t="str">
            <v>Lung cancer</v>
          </cell>
          <cell r="O288" t="str">
            <v>Maori</v>
          </cell>
          <cell r="P288" t="str">
            <v>Male</v>
          </cell>
          <cell r="Q288">
            <v>146</v>
          </cell>
          <cell r="R288">
            <v>44.8</v>
          </cell>
        </row>
        <row r="289">
          <cell r="L289" t="str">
            <v>2014Lung cancerMaleNon-Maori</v>
          </cell>
          <cell r="M289">
            <v>2014</v>
          </cell>
          <cell r="N289" t="str">
            <v>Lung cancer</v>
          </cell>
          <cell r="O289" t="str">
            <v>Non-Maori</v>
          </cell>
          <cell r="P289" t="str">
            <v>Male</v>
          </cell>
          <cell r="Q289">
            <v>743</v>
          </cell>
          <cell r="R289">
            <v>54.9</v>
          </cell>
        </row>
        <row r="290">
          <cell r="L290" t="str">
            <v>2014Melanoma of the skinMaleAllEth</v>
          </cell>
          <cell r="M290">
            <v>2014</v>
          </cell>
          <cell r="N290" t="str">
            <v>Melanoma of the skin</v>
          </cell>
          <cell r="O290" t="str">
            <v>AllEth</v>
          </cell>
          <cell r="P290" t="str">
            <v>Male</v>
          </cell>
          <cell r="Q290">
            <v>237</v>
          </cell>
          <cell r="R290">
            <v>62.7</v>
          </cell>
        </row>
        <row r="291">
          <cell r="L291" t="str">
            <v>2014Melanoma of the skinMaleMaori</v>
          </cell>
          <cell r="M291">
            <v>2014</v>
          </cell>
          <cell r="N291" t="str">
            <v>Melanoma of the skin</v>
          </cell>
          <cell r="O291" t="str">
            <v>Maori</v>
          </cell>
          <cell r="P291" t="str">
            <v>Male</v>
          </cell>
          <cell r="Q291">
            <v>2</v>
          </cell>
          <cell r="R291">
            <v>66.7</v>
          </cell>
        </row>
        <row r="292">
          <cell r="L292" t="str">
            <v>2014Melanoma of the skinMaleNon-Maori</v>
          </cell>
          <cell r="M292">
            <v>2014</v>
          </cell>
          <cell r="N292" t="str">
            <v>Melanoma of the skin</v>
          </cell>
          <cell r="O292" t="str">
            <v>Non-Maori</v>
          </cell>
          <cell r="P292" t="str">
            <v>Male</v>
          </cell>
          <cell r="Q292">
            <v>235</v>
          </cell>
          <cell r="R292">
            <v>62.7</v>
          </cell>
        </row>
        <row r="293">
          <cell r="L293" t="str">
            <v>2014Motor vehicle accidentsMaleAllEth</v>
          </cell>
          <cell r="M293">
            <v>2014</v>
          </cell>
          <cell r="N293" t="str">
            <v>Motor vehicle accidents</v>
          </cell>
          <cell r="O293" t="str">
            <v>AllEth</v>
          </cell>
          <cell r="P293" t="str">
            <v>Male</v>
          </cell>
          <cell r="Q293">
            <v>207</v>
          </cell>
          <cell r="R293">
            <v>65.7</v>
          </cell>
        </row>
        <row r="294">
          <cell r="L294" t="str">
            <v>2014Motor vehicle accidentsMaleMaori</v>
          </cell>
          <cell r="M294">
            <v>2014</v>
          </cell>
          <cell r="N294" t="str">
            <v>Motor vehicle accidents</v>
          </cell>
          <cell r="O294" t="str">
            <v>Maori</v>
          </cell>
          <cell r="P294" t="str">
            <v>Male</v>
          </cell>
          <cell r="Q294">
            <v>47</v>
          </cell>
          <cell r="R294">
            <v>68.099999999999994</v>
          </cell>
        </row>
        <row r="295">
          <cell r="L295" t="str">
            <v>2014Motor vehicle accidentsMaleNon-Maori</v>
          </cell>
          <cell r="M295">
            <v>2014</v>
          </cell>
          <cell r="N295" t="str">
            <v>Motor vehicle accidents</v>
          </cell>
          <cell r="O295" t="str">
            <v>Non-Maori</v>
          </cell>
          <cell r="P295" t="str">
            <v>Male</v>
          </cell>
          <cell r="Q295">
            <v>160</v>
          </cell>
          <cell r="R295">
            <v>65</v>
          </cell>
        </row>
        <row r="296">
          <cell r="L296" t="str">
            <v>2014Other forms of heart diseaseMaleAllEth</v>
          </cell>
          <cell r="M296">
            <v>2014</v>
          </cell>
          <cell r="N296" t="str">
            <v>Other forms of heart disease</v>
          </cell>
          <cell r="O296" t="str">
            <v>AllEth</v>
          </cell>
          <cell r="P296" t="str">
            <v>Male</v>
          </cell>
          <cell r="Q296">
            <v>719</v>
          </cell>
          <cell r="R296">
            <v>48.6</v>
          </cell>
        </row>
        <row r="297">
          <cell r="L297" t="str">
            <v>2014Other forms of heart diseaseMaleMaori</v>
          </cell>
          <cell r="M297">
            <v>2014</v>
          </cell>
          <cell r="N297" t="str">
            <v>Other forms of heart disease</v>
          </cell>
          <cell r="O297" t="str">
            <v>Maori</v>
          </cell>
          <cell r="P297" t="str">
            <v>Male</v>
          </cell>
          <cell r="Q297">
            <v>109</v>
          </cell>
          <cell r="R297">
            <v>58.9</v>
          </cell>
        </row>
        <row r="298">
          <cell r="L298" t="str">
            <v>2014Other forms of heart diseaseMaleNon-Maori</v>
          </cell>
          <cell r="M298">
            <v>2014</v>
          </cell>
          <cell r="N298" t="str">
            <v>Other forms of heart disease</v>
          </cell>
          <cell r="O298" t="str">
            <v>Non-Maori</v>
          </cell>
          <cell r="P298" t="str">
            <v>Male</v>
          </cell>
          <cell r="Q298">
            <v>610</v>
          </cell>
          <cell r="R298">
            <v>47.1</v>
          </cell>
        </row>
        <row r="299">
          <cell r="L299" t="str">
            <v>2014Prostate cancerMaleAllEth</v>
          </cell>
          <cell r="M299">
            <v>2014</v>
          </cell>
          <cell r="N299" t="str">
            <v>Prostate cancer</v>
          </cell>
          <cell r="O299" t="str">
            <v>AllEth</v>
          </cell>
          <cell r="P299" t="str">
            <v>Male</v>
          </cell>
          <cell r="Q299">
            <v>651</v>
          </cell>
          <cell r="R299">
            <v>100</v>
          </cell>
        </row>
        <row r="300">
          <cell r="L300" t="str">
            <v>2014Prostate cancerMaleMaori</v>
          </cell>
          <cell r="M300">
            <v>2014</v>
          </cell>
          <cell r="N300" t="str">
            <v>Prostate cancer</v>
          </cell>
          <cell r="O300" t="str">
            <v>Maori</v>
          </cell>
          <cell r="P300" t="str">
            <v>Male</v>
          </cell>
          <cell r="Q300">
            <v>42</v>
          </cell>
          <cell r="R300">
            <v>100</v>
          </cell>
        </row>
        <row r="301">
          <cell r="L301" t="str">
            <v>2014Prostate cancerMaleNon-Maori</v>
          </cell>
          <cell r="M301">
            <v>2014</v>
          </cell>
          <cell r="N301" t="str">
            <v>Prostate cancer</v>
          </cell>
          <cell r="O301" t="str">
            <v>Non-Maori</v>
          </cell>
          <cell r="P301" t="str">
            <v>Male</v>
          </cell>
          <cell r="Q301">
            <v>609</v>
          </cell>
          <cell r="R301">
            <v>100</v>
          </cell>
        </row>
        <row r="302">
          <cell r="L302" t="str">
            <v>2010All cancerFemaleAllEth</v>
          </cell>
          <cell r="M302">
            <v>2010</v>
          </cell>
          <cell r="N302" t="str">
            <v>All cancer</v>
          </cell>
          <cell r="O302" t="str">
            <v>AllEth</v>
          </cell>
          <cell r="P302" t="str">
            <v>Female</v>
          </cell>
          <cell r="Q302">
            <v>4082</v>
          </cell>
          <cell r="R302">
            <v>47.5</v>
          </cell>
        </row>
        <row r="303">
          <cell r="L303" t="str">
            <v>2010All cancerFemaleMaori</v>
          </cell>
          <cell r="M303">
            <v>2010</v>
          </cell>
          <cell r="N303" t="str">
            <v>All cancer</v>
          </cell>
          <cell r="O303" t="str">
            <v>Maori</v>
          </cell>
          <cell r="P303" t="str">
            <v>Female</v>
          </cell>
          <cell r="Q303">
            <v>455</v>
          </cell>
          <cell r="R303">
            <v>51.9</v>
          </cell>
        </row>
        <row r="304">
          <cell r="L304" t="str">
            <v>2010All cancerFemaleNon-Maori</v>
          </cell>
          <cell r="M304">
            <v>2010</v>
          </cell>
          <cell r="N304" t="str">
            <v>All cancer</v>
          </cell>
          <cell r="O304" t="str">
            <v>Non-Maori</v>
          </cell>
          <cell r="P304" t="str">
            <v>Female</v>
          </cell>
          <cell r="Q304">
            <v>3627</v>
          </cell>
          <cell r="R304">
            <v>47</v>
          </cell>
        </row>
        <row r="305">
          <cell r="L305" t="str">
            <v>2010All deathsFemaleAllEth</v>
          </cell>
          <cell r="M305">
            <v>2010</v>
          </cell>
          <cell r="N305" t="str">
            <v>All deaths</v>
          </cell>
          <cell r="O305" t="str">
            <v>AllEth</v>
          </cell>
          <cell r="P305" t="str">
            <v>Female</v>
          </cell>
          <cell r="Q305">
            <v>14308</v>
          </cell>
          <cell r="R305">
            <v>49.9</v>
          </cell>
        </row>
        <row r="306">
          <cell r="L306" t="str">
            <v>2010All deathsFemaleMaori</v>
          </cell>
          <cell r="M306">
            <v>2010</v>
          </cell>
          <cell r="N306" t="str">
            <v>All deaths</v>
          </cell>
          <cell r="O306" t="str">
            <v>Maori</v>
          </cell>
          <cell r="P306" t="str">
            <v>Female</v>
          </cell>
          <cell r="Q306">
            <v>1347</v>
          </cell>
          <cell r="R306">
            <v>46.8</v>
          </cell>
        </row>
        <row r="307">
          <cell r="L307" t="str">
            <v>2010All deathsFemaleNon-Maori</v>
          </cell>
          <cell r="M307">
            <v>2010</v>
          </cell>
          <cell r="N307" t="str">
            <v>All deaths</v>
          </cell>
          <cell r="O307" t="str">
            <v>Non-Maori</v>
          </cell>
          <cell r="P307" t="str">
            <v>Female</v>
          </cell>
          <cell r="Q307">
            <v>12961</v>
          </cell>
          <cell r="R307">
            <v>50.3</v>
          </cell>
        </row>
        <row r="308">
          <cell r="L308" t="str">
            <v>2010AssaultFemaleAllEth</v>
          </cell>
          <cell r="M308">
            <v>2010</v>
          </cell>
          <cell r="N308" t="str">
            <v>Assault</v>
          </cell>
          <cell r="O308" t="str">
            <v>AllEth</v>
          </cell>
          <cell r="P308" t="str">
            <v>Female</v>
          </cell>
          <cell r="Q308">
            <v>24</v>
          </cell>
          <cell r="R308">
            <v>43.6</v>
          </cell>
        </row>
        <row r="309">
          <cell r="L309" t="str">
            <v>2010AssaultFemaleMaori</v>
          </cell>
          <cell r="M309">
            <v>2010</v>
          </cell>
          <cell r="N309" t="str">
            <v>Assault</v>
          </cell>
          <cell r="O309" t="str">
            <v>Maori</v>
          </cell>
          <cell r="P309" t="str">
            <v>Female</v>
          </cell>
          <cell r="Q309">
            <v>6</v>
          </cell>
          <cell r="R309">
            <v>30</v>
          </cell>
        </row>
        <row r="310">
          <cell r="L310" t="str">
            <v>2010AssaultFemaleNon-Maori</v>
          </cell>
          <cell r="M310">
            <v>2010</v>
          </cell>
          <cell r="N310" t="str">
            <v>Assault</v>
          </cell>
          <cell r="O310" t="str">
            <v>Non-Maori</v>
          </cell>
          <cell r="P310" t="str">
            <v>Female</v>
          </cell>
          <cell r="Q310">
            <v>18</v>
          </cell>
          <cell r="R310">
            <v>51.4</v>
          </cell>
        </row>
        <row r="311">
          <cell r="L311" t="str">
            <v>2010Cerebrovascular diseaseFemaleAllEth</v>
          </cell>
          <cell r="M311">
            <v>2010</v>
          </cell>
          <cell r="N311" t="str">
            <v>Cerebrovascular disease</v>
          </cell>
          <cell r="O311" t="str">
            <v>AllEth</v>
          </cell>
          <cell r="P311" t="str">
            <v>Female</v>
          </cell>
          <cell r="Q311">
            <v>1522</v>
          </cell>
          <cell r="R311">
            <v>61.7</v>
          </cell>
        </row>
        <row r="312">
          <cell r="L312" t="str">
            <v>2010Cerebrovascular diseaseFemaleMaori</v>
          </cell>
          <cell r="M312">
            <v>2010</v>
          </cell>
          <cell r="N312" t="str">
            <v>Cerebrovascular disease</v>
          </cell>
          <cell r="O312" t="str">
            <v>Maori</v>
          </cell>
          <cell r="P312" t="str">
            <v>Female</v>
          </cell>
          <cell r="Q312">
            <v>98</v>
          </cell>
          <cell r="R312">
            <v>62.8</v>
          </cell>
        </row>
        <row r="313">
          <cell r="L313" t="str">
            <v>2010Cerebrovascular diseaseFemaleNon-Maori</v>
          </cell>
          <cell r="M313">
            <v>2010</v>
          </cell>
          <cell r="N313" t="str">
            <v>Cerebrovascular disease</v>
          </cell>
          <cell r="O313" t="str">
            <v>Non-Maori</v>
          </cell>
          <cell r="P313" t="str">
            <v>Female</v>
          </cell>
          <cell r="Q313">
            <v>1424</v>
          </cell>
          <cell r="R313">
            <v>61.6</v>
          </cell>
        </row>
        <row r="314">
          <cell r="L314" t="str">
            <v>2010Cervical cancerFemaleAllEth</v>
          </cell>
          <cell r="M314">
            <v>2010</v>
          </cell>
          <cell r="N314" t="str">
            <v>Cervical cancer</v>
          </cell>
          <cell r="O314" t="str">
            <v>AllEth</v>
          </cell>
          <cell r="P314" t="str">
            <v>Female</v>
          </cell>
          <cell r="Q314">
            <v>52</v>
          </cell>
          <cell r="R314">
            <v>100</v>
          </cell>
        </row>
        <row r="315">
          <cell r="L315" t="str">
            <v>2010Cervical cancerFemaleMaori</v>
          </cell>
          <cell r="M315">
            <v>2010</v>
          </cell>
          <cell r="N315" t="str">
            <v>Cervical cancer</v>
          </cell>
          <cell r="O315" t="str">
            <v>Maori</v>
          </cell>
          <cell r="P315" t="str">
            <v>Female</v>
          </cell>
          <cell r="Q315">
            <v>8</v>
          </cell>
          <cell r="R315">
            <v>100</v>
          </cell>
        </row>
        <row r="316">
          <cell r="L316" t="str">
            <v>2010Cervical cancerFemaleNon-Maori</v>
          </cell>
          <cell r="M316">
            <v>2010</v>
          </cell>
          <cell r="N316" t="str">
            <v>Cervical cancer</v>
          </cell>
          <cell r="O316" t="str">
            <v>Non-Maori</v>
          </cell>
          <cell r="P316" t="str">
            <v>Female</v>
          </cell>
          <cell r="Q316">
            <v>44</v>
          </cell>
          <cell r="R316">
            <v>100</v>
          </cell>
        </row>
        <row r="317">
          <cell r="L317" t="str">
            <v>2010Chronic lower respiratory diseasesFemaleAllEth</v>
          </cell>
          <cell r="M317">
            <v>2010</v>
          </cell>
          <cell r="N317" t="str">
            <v>Chronic lower respiratory diseases</v>
          </cell>
          <cell r="O317" t="str">
            <v>AllEth</v>
          </cell>
          <cell r="P317" t="str">
            <v>Female</v>
          </cell>
          <cell r="Q317">
            <v>797</v>
          </cell>
          <cell r="R317">
            <v>48.1</v>
          </cell>
        </row>
        <row r="318">
          <cell r="L318" t="str">
            <v>2010Chronic lower respiratory diseasesFemaleMaori</v>
          </cell>
          <cell r="M318">
            <v>2010</v>
          </cell>
          <cell r="N318" t="str">
            <v>Chronic lower respiratory diseases</v>
          </cell>
          <cell r="O318" t="str">
            <v>Maori</v>
          </cell>
          <cell r="P318" t="str">
            <v>Female</v>
          </cell>
          <cell r="Q318">
            <v>112</v>
          </cell>
          <cell r="R318">
            <v>54.1</v>
          </cell>
        </row>
        <row r="319">
          <cell r="L319" t="str">
            <v>2010Chronic lower respiratory diseasesFemaleNon-Maori</v>
          </cell>
          <cell r="M319">
            <v>2010</v>
          </cell>
          <cell r="N319" t="str">
            <v>Chronic lower respiratory diseases</v>
          </cell>
          <cell r="O319" t="str">
            <v>Non-Maori</v>
          </cell>
          <cell r="P319" t="str">
            <v>Female</v>
          </cell>
          <cell r="Q319">
            <v>685</v>
          </cell>
          <cell r="R319">
            <v>47.3</v>
          </cell>
        </row>
        <row r="320">
          <cell r="L320" t="str">
            <v>2010Colon, rectum and rectosigmoid junction cancerFemaleAllEth</v>
          </cell>
          <cell r="M320">
            <v>2010</v>
          </cell>
          <cell r="N320" t="str">
            <v>Colon, rectum and rectosigmoid junction cancer</v>
          </cell>
          <cell r="O320" t="str">
            <v>AllEth</v>
          </cell>
          <cell r="P320" t="str">
            <v>Female</v>
          </cell>
          <cell r="Q320">
            <v>577</v>
          </cell>
          <cell r="R320">
            <v>48.5</v>
          </cell>
        </row>
        <row r="321">
          <cell r="L321" t="str">
            <v>2010Colon, rectum and rectosigmoid junction cancerFemaleMaori</v>
          </cell>
          <cell r="M321">
            <v>2010</v>
          </cell>
          <cell r="N321" t="str">
            <v>Colon, rectum and rectosigmoid junction cancer</v>
          </cell>
          <cell r="O321" t="str">
            <v>Maori</v>
          </cell>
          <cell r="P321" t="str">
            <v>Female</v>
          </cell>
          <cell r="Q321">
            <v>24</v>
          </cell>
          <cell r="R321">
            <v>42.1</v>
          </cell>
        </row>
        <row r="322">
          <cell r="L322" t="str">
            <v>2010Colon, rectum and rectosigmoid junction cancerFemaleNon-Maori</v>
          </cell>
          <cell r="M322">
            <v>2010</v>
          </cell>
          <cell r="N322" t="str">
            <v>Colon, rectum and rectosigmoid junction cancer</v>
          </cell>
          <cell r="O322" t="str">
            <v>Non-Maori</v>
          </cell>
          <cell r="P322" t="str">
            <v>Female</v>
          </cell>
          <cell r="Q322">
            <v>553</v>
          </cell>
          <cell r="R322">
            <v>48.8</v>
          </cell>
        </row>
        <row r="323">
          <cell r="L323" t="str">
            <v>2010Diabetes mellitusFemaleAllEth</v>
          </cell>
          <cell r="M323">
            <v>2010</v>
          </cell>
          <cell r="N323" t="str">
            <v>Diabetes mellitus</v>
          </cell>
          <cell r="O323" t="str">
            <v>AllEth</v>
          </cell>
          <cell r="P323" t="str">
            <v>Female</v>
          </cell>
          <cell r="Q323">
            <v>377</v>
          </cell>
          <cell r="R323">
            <v>49.1</v>
          </cell>
        </row>
        <row r="324">
          <cell r="L324" t="str">
            <v>2010Diabetes mellitusFemaleMaori</v>
          </cell>
          <cell r="M324">
            <v>2010</v>
          </cell>
          <cell r="N324" t="str">
            <v>Diabetes mellitus</v>
          </cell>
          <cell r="O324" t="str">
            <v>Maori</v>
          </cell>
          <cell r="P324" t="str">
            <v>Female</v>
          </cell>
          <cell r="Q324">
            <v>88</v>
          </cell>
          <cell r="R324">
            <v>51.8</v>
          </cell>
        </row>
        <row r="325">
          <cell r="L325" t="str">
            <v>2010Diabetes mellitusFemaleNon-Maori</v>
          </cell>
          <cell r="M325">
            <v>2010</v>
          </cell>
          <cell r="N325" t="str">
            <v>Diabetes mellitus</v>
          </cell>
          <cell r="O325" t="str">
            <v>Non-Maori</v>
          </cell>
          <cell r="P325" t="str">
            <v>Female</v>
          </cell>
          <cell r="Q325">
            <v>289</v>
          </cell>
          <cell r="R325">
            <v>48.3</v>
          </cell>
        </row>
        <row r="326">
          <cell r="L326" t="str">
            <v>2010Diseases of the circulatory systemFemaleAllEth</v>
          </cell>
          <cell r="M326">
            <v>2010</v>
          </cell>
          <cell r="N326" t="str">
            <v>Diseases of the circulatory system</v>
          </cell>
          <cell r="O326" t="str">
            <v>AllEth</v>
          </cell>
          <cell r="P326" t="str">
            <v>Female</v>
          </cell>
          <cell r="Q326">
            <v>5299</v>
          </cell>
          <cell r="R326">
            <v>52.1</v>
          </cell>
        </row>
        <row r="327">
          <cell r="L327" t="str">
            <v>2010Diseases of the circulatory systemFemaleMaori</v>
          </cell>
          <cell r="M327">
            <v>2010</v>
          </cell>
          <cell r="N327" t="str">
            <v>Diseases of the circulatory system</v>
          </cell>
          <cell r="O327" t="str">
            <v>Maori</v>
          </cell>
          <cell r="P327" t="str">
            <v>Female</v>
          </cell>
          <cell r="Q327">
            <v>392</v>
          </cell>
          <cell r="R327">
            <v>46.4</v>
          </cell>
        </row>
        <row r="328">
          <cell r="L328" t="str">
            <v>2010Diseases of the circulatory systemFemaleNon-Maori</v>
          </cell>
          <cell r="M328">
            <v>2010</v>
          </cell>
          <cell r="N328" t="str">
            <v>Diseases of the circulatory system</v>
          </cell>
          <cell r="O328" t="str">
            <v>Non-Maori</v>
          </cell>
          <cell r="P328" t="str">
            <v>Female</v>
          </cell>
          <cell r="Q328">
            <v>4907</v>
          </cell>
          <cell r="R328">
            <v>52.6</v>
          </cell>
        </row>
        <row r="329">
          <cell r="L329" t="str">
            <v>2010Diseases of the respiratory systemFemaleAllEth</v>
          </cell>
          <cell r="M329">
            <v>2010</v>
          </cell>
          <cell r="N329" t="str">
            <v>Diseases of the respiratory system</v>
          </cell>
          <cell r="O329" t="str">
            <v>AllEth</v>
          </cell>
          <cell r="P329" t="str">
            <v>Female</v>
          </cell>
          <cell r="Q329">
            <v>1214</v>
          </cell>
          <cell r="R329">
            <v>49.4</v>
          </cell>
        </row>
        <row r="330">
          <cell r="L330" t="str">
            <v>2010Diseases of the respiratory systemFemaleMaori</v>
          </cell>
          <cell r="M330">
            <v>2010</v>
          </cell>
          <cell r="N330" t="str">
            <v>Diseases of the respiratory system</v>
          </cell>
          <cell r="O330" t="str">
            <v>Maori</v>
          </cell>
          <cell r="P330" t="str">
            <v>Female</v>
          </cell>
          <cell r="Q330">
            <v>126</v>
          </cell>
          <cell r="R330">
            <v>51.4</v>
          </cell>
        </row>
        <row r="331">
          <cell r="L331" t="str">
            <v>2010Diseases of the respiratory systemFemaleNon-Maori</v>
          </cell>
          <cell r="M331">
            <v>2010</v>
          </cell>
          <cell r="N331" t="str">
            <v>Diseases of the respiratory system</v>
          </cell>
          <cell r="O331" t="str">
            <v>Non-Maori</v>
          </cell>
          <cell r="P331" t="str">
            <v>Female</v>
          </cell>
          <cell r="Q331">
            <v>1088</v>
          </cell>
          <cell r="R331">
            <v>49.2</v>
          </cell>
        </row>
        <row r="332">
          <cell r="L332" t="str">
            <v>2010External causes of morbidity and mortalityFemaleAllEth</v>
          </cell>
          <cell r="M332">
            <v>2010</v>
          </cell>
          <cell r="N332" t="str">
            <v>External causes of morbidity and mortality</v>
          </cell>
          <cell r="O332" t="str">
            <v>AllEth</v>
          </cell>
          <cell r="P332" t="str">
            <v>Female</v>
          </cell>
          <cell r="Q332">
            <v>732</v>
          </cell>
          <cell r="R332">
            <v>37.5</v>
          </cell>
        </row>
        <row r="333">
          <cell r="L333" t="str">
            <v>2010External causes of morbidity and mortalityFemaleMaori</v>
          </cell>
          <cell r="M333">
            <v>2010</v>
          </cell>
          <cell r="N333" t="str">
            <v>External causes of morbidity and mortality</v>
          </cell>
          <cell r="O333" t="str">
            <v>Maori</v>
          </cell>
          <cell r="P333" t="str">
            <v>Female</v>
          </cell>
          <cell r="Q333">
            <v>110</v>
          </cell>
          <cell r="R333">
            <v>29.6</v>
          </cell>
        </row>
        <row r="334">
          <cell r="L334" t="str">
            <v>2010External causes of morbidity and mortalityFemaleNon-Maori</v>
          </cell>
          <cell r="M334">
            <v>2010</v>
          </cell>
          <cell r="N334" t="str">
            <v>External causes of morbidity and mortality</v>
          </cell>
          <cell r="O334" t="str">
            <v>Non-Maori</v>
          </cell>
          <cell r="P334" t="str">
            <v>Female</v>
          </cell>
          <cell r="Q334">
            <v>622</v>
          </cell>
          <cell r="R334">
            <v>39.299999999999997</v>
          </cell>
        </row>
        <row r="335">
          <cell r="L335" t="str">
            <v>2010Female breast cancerFemaleAllEth</v>
          </cell>
          <cell r="M335">
            <v>2010</v>
          </cell>
          <cell r="N335" t="str">
            <v>Female breast cancer</v>
          </cell>
          <cell r="O335" t="str">
            <v>AllEth</v>
          </cell>
          <cell r="P335" t="str">
            <v>Female</v>
          </cell>
          <cell r="Q335">
            <v>641</v>
          </cell>
          <cell r="R335">
            <v>100</v>
          </cell>
        </row>
        <row r="336">
          <cell r="L336" t="str">
            <v>2010Female breast cancerFemaleMaori</v>
          </cell>
          <cell r="M336">
            <v>2010</v>
          </cell>
          <cell r="N336" t="str">
            <v>Female breast cancer</v>
          </cell>
          <cell r="O336" t="str">
            <v>Maori</v>
          </cell>
          <cell r="P336" t="str">
            <v>Female</v>
          </cell>
          <cell r="Q336">
            <v>84</v>
          </cell>
          <cell r="R336">
            <v>100</v>
          </cell>
        </row>
        <row r="337">
          <cell r="L337" t="str">
            <v>2010Female breast cancerFemaleNon-Maori</v>
          </cell>
          <cell r="M337">
            <v>2010</v>
          </cell>
          <cell r="N337" t="str">
            <v>Female breast cancer</v>
          </cell>
          <cell r="O337" t="str">
            <v>Non-Maori</v>
          </cell>
          <cell r="P337" t="str">
            <v>Female</v>
          </cell>
          <cell r="Q337">
            <v>557</v>
          </cell>
          <cell r="R337">
            <v>100</v>
          </cell>
        </row>
        <row r="338">
          <cell r="L338" t="str">
            <v>2010Influenza and pneumoniaFemaleAllEth</v>
          </cell>
          <cell r="M338">
            <v>2010</v>
          </cell>
          <cell r="N338" t="str">
            <v>Influenza and pneumonia</v>
          </cell>
          <cell r="O338" t="str">
            <v>AllEth</v>
          </cell>
          <cell r="P338" t="str">
            <v>Female</v>
          </cell>
          <cell r="Q338">
            <v>271</v>
          </cell>
          <cell r="R338">
            <v>56.7</v>
          </cell>
        </row>
        <row r="339">
          <cell r="L339" t="str">
            <v>2010Influenza and pneumoniaFemaleMaori</v>
          </cell>
          <cell r="M339">
            <v>2010</v>
          </cell>
          <cell r="N339" t="str">
            <v>Influenza and pneumonia</v>
          </cell>
          <cell r="O339" t="str">
            <v>Maori</v>
          </cell>
          <cell r="P339" t="str">
            <v>Female</v>
          </cell>
          <cell r="Q339">
            <v>8</v>
          </cell>
          <cell r="R339">
            <v>29.6</v>
          </cell>
        </row>
        <row r="340">
          <cell r="L340" t="str">
            <v>2010Influenza and pneumoniaFemaleNon-Maori</v>
          </cell>
          <cell r="M340">
            <v>2010</v>
          </cell>
          <cell r="N340" t="str">
            <v>Influenza and pneumonia</v>
          </cell>
          <cell r="O340" t="str">
            <v>Non-Maori</v>
          </cell>
          <cell r="P340" t="str">
            <v>Female</v>
          </cell>
          <cell r="Q340">
            <v>263</v>
          </cell>
          <cell r="R340">
            <v>58.3</v>
          </cell>
        </row>
        <row r="341">
          <cell r="L341" t="str">
            <v>2010Intentional self-harmFemaleAllEth</v>
          </cell>
          <cell r="M341">
            <v>2010</v>
          </cell>
          <cell r="N341" t="str">
            <v>Intentional self-harm</v>
          </cell>
          <cell r="O341" t="str">
            <v>AllEth</v>
          </cell>
          <cell r="P341" t="str">
            <v>Female</v>
          </cell>
          <cell r="Q341">
            <v>147</v>
          </cell>
          <cell r="R341">
            <v>27.5</v>
          </cell>
        </row>
        <row r="342">
          <cell r="L342" t="str">
            <v>2010Intentional self-harmFemaleMaori</v>
          </cell>
          <cell r="M342">
            <v>2010</v>
          </cell>
          <cell r="N342" t="str">
            <v>Intentional self-harm</v>
          </cell>
          <cell r="O342" t="str">
            <v>Maori</v>
          </cell>
          <cell r="P342" t="str">
            <v>Female</v>
          </cell>
          <cell r="Q342">
            <v>30</v>
          </cell>
          <cell r="R342">
            <v>29.4</v>
          </cell>
        </row>
        <row r="343">
          <cell r="L343" t="str">
            <v>2010Intentional self-harmFemaleNon-Maori</v>
          </cell>
          <cell r="M343">
            <v>2010</v>
          </cell>
          <cell r="N343" t="str">
            <v>Intentional self-harm</v>
          </cell>
          <cell r="O343" t="str">
            <v>Non-Maori</v>
          </cell>
          <cell r="P343" t="str">
            <v>Female</v>
          </cell>
          <cell r="Q343">
            <v>117</v>
          </cell>
          <cell r="R343">
            <v>27.1</v>
          </cell>
        </row>
        <row r="344">
          <cell r="L344" t="str">
            <v>2010Ischaemic heart diseaseFemaleAllEth</v>
          </cell>
          <cell r="M344">
            <v>2010</v>
          </cell>
          <cell r="N344" t="str">
            <v>Ischaemic heart disease</v>
          </cell>
          <cell r="O344" t="str">
            <v>AllEth</v>
          </cell>
          <cell r="P344" t="str">
            <v>Female</v>
          </cell>
          <cell r="Q344">
            <v>2490</v>
          </cell>
          <cell r="R344">
            <v>46.2</v>
          </cell>
        </row>
        <row r="345">
          <cell r="L345" t="str">
            <v>2010Ischaemic heart diseaseFemaleMaori</v>
          </cell>
          <cell r="M345">
            <v>2010</v>
          </cell>
          <cell r="N345" t="str">
            <v>Ischaemic heart disease</v>
          </cell>
          <cell r="O345" t="str">
            <v>Maori</v>
          </cell>
          <cell r="P345" t="str">
            <v>Female</v>
          </cell>
          <cell r="Q345">
            <v>182</v>
          </cell>
          <cell r="R345">
            <v>41.1</v>
          </cell>
        </row>
        <row r="346">
          <cell r="L346" t="str">
            <v>2010Ischaemic heart diseaseFemaleNon-Maori</v>
          </cell>
          <cell r="M346">
            <v>2010</v>
          </cell>
          <cell r="N346" t="str">
            <v>Ischaemic heart disease</v>
          </cell>
          <cell r="O346" t="str">
            <v>Non-Maori</v>
          </cell>
          <cell r="P346" t="str">
            <v>Female</v>
          </cell>
          <cell r="Q346">
            <v>2308</v>
          </cell>
          <cell r="R346">
            <v>46.6</v>
          </cell>
        </row>
        <row r="347">
          <cell r="L347" t="str">
            <v>2010Lung cancerFemaleAllEth</v>
          </cell>
          <cell r="M347">
            <v>2010</v>
          </cell>
          <cell r="N347" t="str">
            <v>Lung cancer</v>
          </cell>
          <cell r="O347" t="str">
            <v>AllEth</v>
          </cell>
          <cell r="P347" t="str">
            <v>Female</v>
          </cell>
          <cell r="Q347">
            <v>757</v>
          </cell>
          <cell r="R347">
            <v>45.9</v>
          </cell>
        </row>
        <row r="348">
          <cell r="L348" t="str">
            <v>2010Lung cancerFemaleMaori</v>
          </cell>
          <cell r="M348">
            <v>2010</v>
          </cell>
          <cell r="N348" t="str">
            <v>Lung cancer</v>
          </cell>
          <cell r="O348" t="str">
            <v>Maori</v>
          </cell>
          <cell r="P348" t="str">
            <v>Female</v>
          </cell>
          <cell r="Q348">
            <v>169</v>
          </cell>
          <cell r="R348">
            <v>56.5</v>
          </cell>
        </row>
        <row r="349">
          <cell r="L349" t="str">
            <v>2010Lung cancerFemaleNon-Maori</v>
          </cell>
          <cell r="M349">
            <v>2010</v>
          </cell>
          <cell r="N349" t="str">
            <v>Lung cancer</v>
          </cell>
          <cell r="O349" t="str">
            <v>Non-Maori</v>
          </cell>
          <cell r="P349" t="str">
            <v>Female</v>
          </cell>
          <cell r="Q349">
            <v>588</v>
          </cell>
          <cell r="R349">
            <v>43.5</v>
          </cell>
        </row>
        <row r="350">
          <cell r="L350" t="str">
            <v>2010Melanoma of the skinFemaleAllEth</v>
          </cell>
          <cell r="M350">
            <v>2010</v>
          </cell>
          <cell r="N350" t="str">
            <v>Melanoma of the skin</v>
          </cell>
          <cell r="O350" t="str">
            <v>AllEth</v>
          </cell>
          <cell r="P350" t="str">
            <v>Female</v>
          </cell>
          <cell r="Q350">
            <v>125</v>
          </cell>
          <cell r="R350">
            <v>38.6</v>
          </cell>
        </row>
        <row r="351">
          <cell r="L351" t="str">
            <v>2010Melanoma of the skinFemaleMaori</v>
          </cell>
          <cell r="M351">
            <v>2010</v>
          </cell>
          <cell r="N351" t="str">
            <v>Melanoma of the skin</v>
          </cell>
          <cell r="O351" t="str">
            <v>Maori</v>
          </cell>
          <cell r="P351" t="str">
            <v>Female</v>
          </cell>
          <cell r="Q351">
            <v>3</v>
          </cell>
          <cell r="R351">
            <v>50</v>
          </cell>
        </row>
        <row r="352">
          <cell r="L352" t="str">
            <v>2010Melanoma of the skinFemaleNon-Maori</v>
          </cell>
          <cell r="M352">
            <v>2010</v>
          </cell>
          <cell r="N352" t="str">
            <v>Melanoma of the skin</v>
          </cell>
          <cell r="O352" t="str">
            <v>Non-Maori</v>
          </cell>
          <cell r="P352" t="str">
            <v>Female</v>
          </cell>
          <cell r="Q352">
            <v>122</v>
          </cell>
          <cell r="R352">
            <v>38.4</v>
          </cell>
        </row>
        <row r="353">
          <cell r="L353" t="str">
            <v>2010Motor vehicle accidentsFemaleAllEth</v>
          </cell>
          <cell r="M353">
            <v>2010</v>
          </cell>
          <cell r="N353" t="str">
            <v>Motor vehicle accidents</v>
          </cell>
          <cell r="O353" t="str">
            <v>AllEth</v>
          </cell>
          <cell r="P353" t="str">
            <v>Female</v>
          </cell>
          <cell r="Q353">
            <v>121</v>
          </cell>
          <cell r="R353">
            <v>29.2</v>
          </cell>
        </row>
        <row r="354">
          <cell r="L354" t="str">
            <v>2010Motor vehicle accidentsFemaleMaori</v>
          </cell>
          <cell r="M354">
            <v>2010</v>
          </cell>
          <cell r="N354" t="str">
            <v>Motor vehicle accidents</v>
          </cell>
          <cell r="O354" t="str">
            <v>Maori</v>
          </cell>
          <cell r="P354" t="str">
            <v>Female</v>
          </cell>
          <cell r="Q354">
            <v>34</v>
          </cell>
          <cell r="R354">
            <v>27.9</v>
          </cell>
        </row>
        <row r="355">
          <cell r="L355" t="str">
            <v>2010Motor vehicle accidentsFemaleNon-Maori</v>
          </cell>
          <cell r="M355">
            <v>2010</v>
          </cell>
          <cell r="N355" t="str">
            <v>Motor vehicle accidents</v>
          </cell>
          <cell r="O355" t="str">
            <v>Non-Maori</v>
          </cell>
          <cell r="P355" t="str">
            <v>Female</v>
          </cell>
          <cell r="Q355">
            <v>87</v>
          </cell>
          <cell r="R355">
            <v>29.8</v>
          </cell>
        </row>
        <row r="356">
          <cell r="L356" t="str">
            <v>2010Other forms of heart diseaseFemaleAllEth</v>
          </cell>
          <cell r="M356">
            <v>2010</v>
          </cell>
          <cell r="N356" t="str">
            <v>Other forms of heart disease</v>
          </cell>
          <cell r="O356" t="str">
            <v>AllEth</v>
          </cell>
          <cell r="P356" t="str">
            <v>Female</v>
          </cell>
          <cell r="Q356">
            <v>724</v>
          </cell>
          <cell r="R356">
            <v>55.5</v>
          </cell>
        </row>
        <row r="357">
          <cell r="L357" t="str">
            <v>2010Other forms of heart diseaseFemaleMaori</v>
          </cell>
          <cell r="M357">
            <v>2010</v>
          </cell>
          <cell r="N357" t="str">
            <v>Other forms of heart disease</v>
          </cell>
          <cell r="O357" t="str">
            <v>Maori</v>
          </cell>
          <cell r="P357" t="str">
            <v>Female</v>
          </cell>
          <cell r="Q357">
            <v>58</v>
          </cell>
          <cell r="R357">
            <v>43.6</v>
          </cell>
        </row>
        <row r="358">
          <cell r="L358" t="str">
            <v>2010Other forms of heart diseaseFemaleNon-Maori</v>
          </cell>
          <cell r="M358">
            <v>2010</v>
          </cell>
          <cell r="N358" t="str">
            <v>Other forms of heart disease</v>
          </cell>
          <cell r="O358" t="str">
            <v>Non-Maori</v>
          </cell>
          <cell r="P358" t="str">
            <v>Female</v>
          </cell>
          <cell r="Q358">
            <v>666</v>
          </cell>
          <cell r="R358">
            <v>56.9</v>
          </cell>
        </row>
        <row r="359">
          <cell r="L359" t="str">
            <v>2010Prostate cancerFemaleAllEth</v>
          </cell>
          <cell r="M359">
            <v>2010</v>
          </cell>
          <cell r="N359" t="str">
            <v>Prostate cancer</v>
          </cell>
          <cell r="O359" t="str">
            <v>AllEth</v>
          </cell>
          <cell r="P359" t="str">
            <v>Female</v>
          </cell>
        </row>
        <row r="360">
          <cell r="L360" t="str">
            <v>2010Prostate cancerFemaleMaori</v>
          </cell>
          <cell r="M360">
            <v>2010</v>
          </cell>
          <cell r="N360" t="str">
            <v>Prostate cancer</v>
          </cell>
          <cell r="O360" t="str">
            <v>Maori</v>
          </cell>
          <cell r="P360" t="str">
            <v>Female</v>
          </cell>
        </row>
        <row r="361">
          <cell r="L361" t="str">
            <v>2010Prostate cancerFemaleNon-Maori</v>
          </cell>
          <cell r="M361">
            <v>2010</v>
          </cell>
          <cell r="N361" t="str">
            <v>Prostate cancer</v>
          </cell>
          <cell r="O361" t="str">
            <v>Non-Maori</v>
          </cell>
          <cell r="P361" t="str">
            <v>Female</v>
          </cell>
        </row>
        <row r="362">
          <cell r="L362" t="str">
            <v>2011All cancerFemaleAllEth</v>
          </cell>
          <cell r="M362">
            <v>2011</v>
          </cell>
          <cell r="N362" t="str">
            <v>All cancer</v>
          </cell>
          <cell r="O362" t="str">
            <v>AllEth</v>
          </cell>
          <cell r="P362" t="str">
            <v>Female</v>
          </cell>
          <cell r="Q362">
            <v>4241</v>
          </cell>
          <cell r="R362">
            <v>47.7</v>
          </cell>
        </row>
        <row r="363">
          <cell r="L363" t="str">
            <v>2011All cancerFemaleMaori</v>
          </cell>
          <cell r="M363">
            <v>2011</v>
          </cell>
          <cell r="N363" t="str">
            <v>All cancer</v>
          </cell>
          <cell r="O363" t="str">
            <v>Maori</v>
          </cell>
          <cell r="P363" t="str">
            <v>Female</v>
          </cell>
          <cell r="Q363">
            <v>511</v>
          </cell>
          <cell r="R363">
            <v>54.4</v>
          </cell>
        </row>
        <row r="364">
          <cell r="L364" t="str">
            <v>2011All cancerFemaleNon-Maori</v>
          </cell>
          <cell r="M364">
            <v>2011</v>
          </cell>
          <cell r="N364" t="str">
            <v>All cancer</v>
          </cell>
          <cell r="O364" t="str">
            <v>Non-Maori</v>
          </cell>
          <cell r="P364" t="str">
            <v>Female</v>
          </cell>
          <cell r="Q364">
            <v>3730</v>
          </cell>
          <cell r="R364">
            <v>46.9</v>
          </cell>
        </row>
        <row r="365">
          <cell r="L365" t="str">
            <v>2011All deathsFemaleAllEth</v>
          </cell>
          <cell r="M365">
            <v>2011</v>
          </cell>
          <cell r="N365" t="str">
            <v>All deaths</v>
          </cell>
          <cell r="O365" t="str">
            <v>AllEth</v>
          </cell>
          <cell r="P365" t="str">
            <v>Female</v>
          </cell>
          <cell r="Q365">
            <v>15348</v>
          </cell>
          <cell r="R365">
            <v>50.7</v>
          </cell>
        </row>
        <row r="366">
          <cell r="L366" t="str">
            <v>2011All deathsFemaleMaori</v>
          </cell>
          <cell r="M366">
            <v>2011</v>
          </cell>
          <cell r="N366" t="str">
            <v>All deaths</v>
          </cell>
          <cell r="O366" t="str">
            <v>Maori</v>
          </cell>
          <cell r="P366" t="str">
            <v>Female</v>
          </cell>
          <cell r="Q366">
            <v>1459</v>
          </cell>
          <cell r="R366">
            <v>48.2</v>
          </cell>
        </row>
        <row r="367">
          <cell r="L367" t="str">
            <v>2011All deathsFemaleNon-Maori</v>
          </cell>
          <cell r="M367">
            <v>2011</v>
          </cell>
          <cell r="N367" t="str">
            <v>All deaths</v>
          </cell>
          <cell r="O367" t="str">
            <v>Non-Maori</v>
          </cell>
          <cell r="P367" t="str">
            <v>Female</v>
          </cell>
          <cell r="Q367">
            <v>13889</v>
          </cell>
          <cell r="R367">
            <v>50.9</v>
          </cell>
        </row>
        <row r="368">
          <cell r="L368" t="str">
            <v>2011AssaultFemaleAllEth</v>
          </cell>
          <cell r="M368">
            <v>2011</v>
          </cell>
          <cell r="N368" t="str">
            <v>Assault</v>
          </cell>
          <cell r="O368" t="str">
            <v>AllEth</v>
          </cell>
          <cell r="P368" t="str">
            <v>Female</v>
          </cell>
          <cell r="Q368">
            <v>18</v>
          </cell>
          <cell r="R368">
            <v>33.299999999999997</v>
          </cell>
        </row>
        <row r="369">
          <cell r="L369" t="str">
            <v>2011AssaultFemaleMaori</v>
          </cell>
          <cell r="M369">
            <v>2011</v>
          </cell>
          <cell r="N369" t="str">
            <v>Assault</v>
          </cell>
          <cell r="O369" t="str">
            <v>Maori</v>
          </cell>
          <cell r="P369" t="str">
            <v>Female</v>
          </cell>
          <cell r="Q369">
            <v>5</v>
          </cell>
          <cell r="R369">
            <v>38.5</v>
          </cell>
        </row>
        <row r="370">
          <cell r="L370" t="str">
            <v>2011AssaultFemaleNon-Maori</v>
          </cell>
          <cell r="M370">
            <v>2011</v>
          </cell>
          <cell r="N370" t="str">
            <v>Assault</v>
          </cell>
          <cell r="O370" t="str">
            <v>Non-Maori</v>
          </cell>
          <cell r="P370" t="str">
            <v>Female</v>
          </cell>
          <cell r="Q370">
            <v>13</v>
          </cell>
          <cell r="R370">
            <v>31.7</v>
          </cell>
        </row>
        <row r="371">
          <cell r="L371" t="str">
            <v>2011Cerebrovascular diseaseFemaleAllEth</v>
          </cell>
          <cell r="M371">
            <v>2011</v>
          </cell>
          <cell r="N371" t="str">
            <v>Cerebrovascular disease</v>
          </cell>
          <cell r="O371" t="str">
            <v>AllEth</v>
          </cell>
          <cell r="P371" t="str">
            <v>Female</v>
          </cell>
          <cell r="Q371">
            <v>1653</v>
          </cell>
          <cell r="R371">
            <v>62</v>
          </cell>
        </row>
        <row r="372">
          <cell r="L372" t="str">
            <v>2011Cerebrovascular diseaseFemaleMaori</v>
          </cell>
          <cell r="M372">
            <v>2011</v>
          </cell>
          <cell r="N372" t="str">
            <v>Cerebrovascular disease</v>
          </cell>
          <cell r="O372" t="str">
            <v>Maori</v>
          </cell>
          <cell r="P372" t="str">
            <v>Female</v>
          </cell>
          <cell r="Q372">
            <v>88</v>
          </cell>
          <cell r="R372">
            <v>59.9</v>
          </cell>
        </row>
        <row r="373">
          <cell r="L373" t="str">
            <v>2011Cerebrovascular diseaseFemaleNon-Maori</v>
          </cell>
          <cell r="M373">
            <v>2011</v>
          </cell>
          <cell r="N373" t="str">
            <v>Cerebrovascular disease</v>
          </cell>
          <cell r="O373" t="str">
            <v>Non-Maori</v>
          </cell>
          <cell r="P373" t="str">
            <v>Female</v>
          </cell>
          <cell r="Q373">
            <v>1565</v>
          </cell>
          <cell r="R373">
            <v>62.2</v>
          </cell>
        </row>
        <row r="374">
          <cell r="L374" t="str">
            <v>2011Cervical cancerFemaleAllEth</v>
          </cell>
          <cell r="M374">
            <v>2011</v>
          </cell>
          <cell r="N374" t="str">
            <v>Cervical cancer</v>
          </cell>
          <cell r="O374" t="str">
            <v>AllEth</v>
          </cell>
          <cell r="P374" t="str">
            <v>Female</v>
          </cell>
          <cell r="Q374">
            <v>53</v>
          </cell>
          <cell r="R374">
            <v>100</v>
          </cell>
        </row>
        <row r="375">
          <cell r="L375" t="str">
            <v>2011Cervical cancerFemaleMaori</v>
          </cell>
          <cell r="M375">
            <v>2011</v>
          </cell>
          <cell r="N375" t="str">
            <v>Cervical cancer</v>
          </cell>
          <cell r="O375" t="str">
            <v>Maori</v>
          </cell>
          <cell r="P375" t="str">
            <v>Female</v>
          </cell>
          <cell r="Q375">
            <v>14</v>
          </cell>
          <cell r="R375">
            <v>100</v>
          </cell>
        </row>
        <row r="376">
          <cell r="L376" t="str">
            <v>2011Cervical cancerFemaleNon-Maori</v>
          </cell>
          <cell r="M376">
            <v>2011</v>
          </cell>
          <cell r="N376" t="str">
            <v>Cervical cancer</v>
          </cell>
          <cell r="O376" t="str">
            <v>Non-Maori</v>
          </cell>
          <cell r="P376" t="str">
            <v>Female</v>
          </cell>
          <cell r="Q376">
            <v>39</v>
          </cell>
          <cell r="R376">
            <v>100</v>
          </cell>
        </row>
        <row r="377">
          <cell r="L377" t="str">
            <v>2011Chronic lower respiratory diseasesFemaleAllEth</v>
          </cell>
          <cell r="M377">
            <v>2011</v>
          </cell>
          <cell r="N377" t="str">
            <v>Chronic lower respiratory diseases</v>
          </cell>
          <cell r="O377" t="str">
            <v>AllEth</v>
          </cell>
          <cell r="P377" t="str">
            <v>Female</v>
          </cell>
          <cell r="Q377">
            <v>875</v>
          </cell>
          <cell r="R377">
            <v>49.5</v>
          </cell>
        </row>
        <row r="378">
          <cell r="L378" t="str">
            <v>2011Chronic lower respiratory diseasesFemaleMaori</v>
          </cell>
          <cell r="M378">
            <v>2011</v>
          </cell>
          <cell r="N378" t="str">
            <v>Chronic lower respiratory diseases</v>
          </cell>
          <cell r="O378" t="str">
            <v>Maori</v>
          </cell>
          <cell r="P378" t="str">
            <v>Female</v>
          </cell>
          <cell r="Q378">
            <v>131</v>
          </cell>
          <cell r="R378">
            <v>58.5</v>
          </cell>
        </row>
        <row r="379">
          <cell r="L379" t="str">
            <v>2011Chronic lower respiratory diseasesFemaleNon-Maori</v>
          </cell>
          <cell r="M379">
            <v>2011</v>
          </cell>
          <cell r="N379" t="str">
            <v>Chronic lower respiratory diseases</v>
          </cell>
          <cell r="O379" t="str">
            <v>Non-Maori</v>
          </cell>
          <cell r="P379" t="str">
            <v>Female</v>
          </cell>
          <cell r="Q379">
            <v>744</v>
          </cell>
          <cell r="R379">
            <v>48.2</v>
          </cell>
        </row>
        <row r="380">
          <cell r="L380" t="str">
            <v>2011Colon, rectum and rectosigmoid junction cancerFemaleAllEth</v>
          </cell>
          <cell r="M380">
            <v>2011</v>
          </cell>
          <cell r="N380" t="str">
            <v>Colon, rectum and rectosigmoid junction cancer</v>
          </cell>
          <cell r="O380" t="str">
            <v>AllEth</v>
          </cell>
          <cell r="P380" t="str">
            <v>Female</v>
          </cell>
          <cell r="Q380">
            <v>580</v>
          </cell>
          <cell r="R380">
            <v>49.5</v>
          </cell>
        </row>
        <row r="381">
          <cell r="L381" t="str">
            <v>2011Colon, rectum and rectosigmoid junction cancerFemaleMaori</v>
          </cell>
          <cell r="M381">
            <v>2011</v>
          </cell>
          <cell r="N381" t="str">
            <v>Colon, rectum and rectosigmoid junction cancer</v>
          </cell>
          <cell r="O381" t="str">
            <v>Maori</v>
          </cell>
          <cell r="P381" t="str">
            <v>Female</v>
          </cell>
          <cell r="Q381">
            <v>32</v>
          </cell>
          <cell r="R381">
            <v>42.1</v>
          </cell>
        </row>
        <row r="382">
          <cell r="L382" t="str">
            <v>2011Colon, rectum and rectosigmoid junction cancerFemaleNon-Maori</v>
          </cell>
          <cell r="M382">
            <v>2011</v>
          </cell>
          <cell r="N382" t="str">
            <v>Colon, rectum and rectosigmoid junction cancer</v>
          </cell>
          <cell r="O382" t="str">
            <v>Non-Maori</v>
          </cell>
          <cell r="P382" t="str">
            <v>Female</v>
          </cell>
          <cell r="Q382">
            <v>548</v>
          </cell>
          <cell r="R382">
            <v>50</v>
          </cell>
        </row>
        <row r="383">
          <cell r="L383" t="str">
            <v>2011Diabetes mellitusFemaleAllEth</v>
          </cell>
          <cell r="M383">
            <v>2011</v>
          </cell>
          <cell r="N383" t="str">
            <v>Diabetes mellitus</v>
          </cell>
          <cell r="O383" t="str">
            <v>AllEth</v>
          </cell>
          <cell r="P383" t="str">
            <v>Female</v>
          </cell>
          <cell r="Q383">
            <v>397</v>
          </cell>
          <cell r="R383">
            <v>47.5</v>
          </cell>
        </row>
        <row r="384">
          <cell r="L384" t="str">
            <v>2011Diabetes mellitusFemaleMaori</v>
          </cell>
          <cell r="M384">
            <v>2011</v>
          </cell>
          <cell r="N384" t="str">
            <v>Diabetes mellitus</v>
          </cell>
          <cell r="O384" t="str">
            <v>Maori</v>
          </cell>
          <cell r="P384" t="str">
            <v>Female</v>
          </cell>
          <cell r="Q384">
            <v>81</v>
          </cell>
          <cell r="R384">
            <v>41.3</v>
          </cell>
        </row>
        <row r="385">
          <cell r="L385" t="str">
            <v>2011Diabetes mellitusFemaleNon-Maori</v>
          </cell>
          <cell r="M385">
            <v>2011</v>
          </cell>
          <cell r="N385" t="str">
            <v>Diabetes mellitus</v>
          </cell>
          <cell r="O385" t="str">
            <v>Non-Maori</v>
          </cell>
          <cell r="P385" t="str">
            <v>Female</v>
          </cell>
          <cell r="Q385">
            <v>316</v>
          </cell>
          <cell r="R385">
            <v>49.5</v>
          </cell>
        </row>
        <row r="386">
          <cell r="L386" t="str">
            <v>2011Diseases of the circulatory systemFemaleAllEth</v>
          </cell>
          <cell r="M386">
            <v>2011</v>
          </cell>
          <cell r="N386" t="str">
            <v>Diseases of the circulatory system</v>
          </cell>
          <cell r="O386" t="str">
            <v>AllEth</v>
          </cell>
          <cell r="P386" t="str">
            <v>Female</v>
          </cell>
          <cell r="Q386">
            <v>5552</v>
          </cell>
          <cell r="R386">
            <v>52.7</v>
          </cell>
        </row>
        <row r="387">
          <cell r="L387" t="str">
            <v>2011Diseases of the circulatory systemFemaleMaori</v>
          </cell>
          <cell r="M387">
            <v>2011</v>
          </cell>
          <cell r="N387" t="str">
            <v>Diseases of the circulatory system</v>
          </cell>
          <cell r="O387" t="str">
            <v>Maori</v>
          </cell>
          <cell r="P387" t="str">
            <v>Female</v>
          </cell>
          <cell r="Q387">
            <v>419</v>
          </cell>
          <cell r="R387">
            <v>49.1</v>
          </cell>
        </row>
        <row r="388">
          <cell r="L388" t="str">
            <v>2011Diseases of the circulatory systemFemaleNon-Maori</v>
          </cell>
          <cell r="M388">
            <v>2011</v>
          </cell>
          <cell r="N388" t="str">
            <v>Diseases of the circulatory system</v>
          </cell>
          <cell r="O388" t="str">
            <v>Non-Maori</v>
          </cell>
          <cell r="P388" t="str">
            <v>Female</v>
          </cell>
          <cell r="Q388">
            <v>5133</v>
          </cell>
          <cell r="R388">
            <v>53</v>
          </cell>
        </row>
        <row r="389">
          <cell r="L389" t="str">
            <v>2011Diseases of the respiratory systemFemaleAllEth</v>
          </cell>
          <cell r="M389">
            <v>2011</v>
          </cell>
          <cell r="N389" t="str">
            <v>Diseases of the respiratory system</v>
          </cell>
          <cell r="O389" t="str">
            <v>AllEth</v>
          </cell>
          <cell r="P389" t="str">
            <v>Female</v>
          </cell>
          <cell r="Q389">
            <v>1406</v>
          </cell>
          <cell r="R389">
            <v>51.6</v>
          </cell>
        </row>
        <row r="390">
          <cell r="L390" t="str">
            <v>2011Diseases of the respiratory systemFemaleMaori</v>
          </cell>
          <cell r="M390">
            <v>2011</v>
          </cell>
          <cell r="N390" t="str">
            <v>Diseases of the respiratory system</v>
          </cell>
          <cell r="O390" t="str">
            <v>Maori</v>
          </cell>
          <cell r="P390" t="str">
            <v>Female</v>
          </cell>
          <cell r="Q390">
            <v>148</v>
          </cell>
          <cell r="R390">
            <v>57.8</v>
          </cell>
        </row>
        <row r="391">
          <cell r="L391" t="str">
            <v>2011Diseases of the respiratory systemFemaleNon-Maori</v>
          </cell>
          <cell r="M391">
            <v>2011</v>
          </cell>
          <cell r="N391" t="str">
            <v>Diseases of the respiratory system</v>
          </cell>
          <cell r="O391" t="str">
            <v>Non-Maori</v>
          </cell>
          <cell r="P391" t="str">
            <v>Female</v>
          </cell>
          <cell r="Q391">
            <v>1258</v>
          </cell>
          <cell r="R391">
            <v>51</v>
          </cell>
        </row>
        <row r="392">
          <cell r="L392" t="str">
            <v>2011External causes of morbidity and mortalityFemaleAllEth</v>
          </cell>
          <cell r="M392">
            <v>2011</v>
          </cell>
          <cell r="N392" t="str">
            <v>External causes of morbidity and mortality</v>
          </cell>
          <cell r="O392" t="str">
            <v>AllEth</v>
          </cell>
          <cell r="P392" t="str">
            <v>Female</v>
          </cell>
          <cell r="Q392">
            <v>746</v>
          </cell>
          <cell r="R392">
            <v>36.799999999999997</v>
          </cell>
        </row>
        <row r="393">
          <cell r="L393" t="str">
            <v>2011External causes of morbidity and mortalityFemaleMaori</v>
          </cell>
          <cell r="M393">
            <v>2011</v>
          </cell>
          <cell r="N393" t="str">
            <v>External causes of morbidity and mortality</v>
          </cell>
          <cell r="O393" t="str">
            <v>Maori</v>
          </cell>
          <cell r="P393" t="str">
            <v>Female</v>
          </cell>
          <cell r="Q393">
            <v>83</v>
          </cell>
          <cell r="R393">
            <v>26</v>
          </cell>
        </row>
        <row r="394">
          <cell r="L394" t="str">
            <v>2011External causes of morbidity and mortalityFemaleNon-Maori</v>
          </cell>
          <cell r="M394">
            <v>2011</v>
          </cell>
          <cell r="N394" t="str">
            <v>External causes of morbidity and mortality</v>
          </cell>
          <cell r="O394" t="str">
            <v>Non-Maori</v>
          </cell>
          <cell r="P394" t="str">
            <v>Female</v>
          </cell>
          <cell r="Q394">
            <v>663</v>
          </cell>
          <cell r="R394">
            <v>38.799999999999997</v>
          </cell>
        </row>
        <row r="395">
          <cell r="L395" t="str">
            <v>2011Female breast cancerFemaleAllEth</v>
          </cell>
          <cell r="M395">
            <v>2011</v>
          </cell>
          <cell r="N395" t="str">
            <v>Female breast cancer</v>
          </cell>
          <cell r="O395" t="str">
            <v>AllEth</v>
          </cell>
          <cell r="P395" t="str">
            <v>Female</v>
          </cell>
          <cell r="Q395">
            <v>636</v>
          </cell>
          <cell r="R395">
            <v>100</v>
          </cell>
        </row>
        <row r="396">
          <cell r="L396" t="str">
            <v>2011Female breast cancerFemaleMaori</v>
          </cell>
          <cell r="M396">
            <v>2011</v>
          </cell>
          <cell r="N396" t="str">
            <v>Female breast cancer</v>
          </cell>
          <cell r="O396" t="str">
            <v>Maori</v>
          </cell>
          <cell r="P396" t="str">
            <v>Female</v>
          </cell>
          <cell r="Q396">
            <v>72</v>
          </cell>
          <cell r="R396">
            <v>100</v>
          </cell>
        </row>
        <row r="397">
          <cell r="L397" t="str">
            <v>2011Female breast cancerFemaleNon-Maori</v>
          </cell>
          <cell r="M397">
            <v>2011</v>
          </cell>
          <cell r="N397" t="str">
            <v>Female breast cancer</v>
          </cell>
          <cell r="O397" t="str">
            <v>Non-Maori</v>
          </cell>
          <cell r="P397" t="str">
            <v>Female</v>
          </cell>
          <cell r="Q397">
            <v>564</v>
          </cell>
          <cell r="R397">
            <v>100</v>
          </cell>
        </row>
        <row r="398">
          <cell r="L398" t="str">
            <v>2011Influenza and pneumoniaFemaleAllEth</v>
          </cell>
          <cell r="M398">
            <v>2011</v>
          </cell>
          <cell r="N398" t="str">
            <v>Influenza and pneumonia</v>
          </cell>
          <cell r="O398" t="str">
            <v>AllEth</v>
          </cell>
          <cell r="P398" t="str">
            <v>Female</v>
          </cell>
          <cell r="Q398">
            <v>384</v>
          </cell>
          <cell r="R398">
            <v>61.7</v>
          </cell>
        </row>
        <row r="399">
          <cell r="L399" t="str">
            <v>2011Influenza and pneumoniaFemaleMaori</v>
          </cell>
          <cell r="M399">
            <v>2011</v>
          </cell>
          <cell r="N399" t="str">
            <v>Influenza and pneumonia</v>
          </cell>
          <cell r="O399" t="str">
            <v>Maori</v>
          </cell>
          <cell r="P399" t="str">
            <v>Female</v>
          </cell>
          <cell r="Q399">
            <v>11</v>
          </cell>
          <cell r="R399">
            <v>52.4</v>
          </cell>
        </row>
        <row r="400">
          <cell r="L400" t="str">
            <v>2011Influenza and pneumoniaFemaleNon-Maori</v>
          </cell>
          <cell r="M400">
            <v>2011</v>
          </cell>
          <cell r="N400" t="str">
            <v>Influenza and pneumonia</v>
          </cell>
          <cell r="O400" t="str">
            <v>Non-Maori</v>
          </cell>
          <cell r="P400" t="str">
            <v>Female</v>
          </cell>
          <cell r="Q400">
            <v>373</v>
          </cell>
          <cell r="R400">
            <v>62.1</v>
          </cell>
        </row>
        <row r="401">
          <cell r="L401" t="str">
            <v>2011Intentional self-harmFemaleAllEth</v>
          </cell>
          <cell r="M401">
            <v>2011</v>
          </cell>
          <cell r="N401" t="str">
            <v>Intentional self-harm</v>
          </cell>
          <cell r="O401" t="str">
            <v>AllEth</v>
          </cell>
          <cell r="P401" t="str">
            <v>Female</v>
          </cell>
          <cell r="Q401">
            <v>117</v>
          </cell>
          <cell r="R401">
            <v>23.7</v>
          </cell>
        </row>
        <row r="402">
          <cell r="L402" t="str">
            <v>2011Intentional self-harmFemaleMaori</v>
          </cell>
          <cell r="M402">
            <v>2011</v>
          </cell>
          <cell r="N402" t="str">
            <v>Intentional self-harm</v>
          </cell>
          <cell r="O402" t="str">
            <v>Maori</v>
          </cell>
          <cell r="P402" t="str">
            <v>Female</v>
          </cell>
          <cell r="Q402">
            <v>32</v>
          </cell>
          <cell r="R402">
            <v>28.3</v>
          </cell>
        </row>
        <row r="403">
          <cell r="L403" t="str">
            <v>2011Intentional self-harmFemaleNon-Maori</v>
          </cell>
          <cell r="M403">
            <v>2011</v>
          </cell>
          <cell r="N403" t="str">
            <v>Intentional self-harm</v>
          </cell>
          <cell r="O403" t="str">
            <v>Non-Maori</v>
          </cell>
          <cell r="P403" t="str">
            <v>Female</v>
          </cell>
          <cell r="Q403">
            <v>85</v>
          </cell>
          <cell r="R403">
            <v>22.3</v>
          </cell>
        </row>
        <row r="404">
          <cell r="L404" t="str">
            <v>2011Ischaemic heart diseaseFemaleAllEth</v>
          </cell>
          <cell r="M404">
            <v>2011</v>
          </cell>
          <cell r="N404" t="str">
            <v>Ischaemic heart disease</v>
          </cell>
          <cell r="O404" t="str">
            <v>AllEth</v>
          </cell>
          <cell r="P404" t="str">
            <v>Female</v>
          </cell>
          <cell r="Q404">
            <v>2599</v>
          </cell>
          <cell r="R404">
            <v>47</v>
          </cell>
        </row>
        <row r="405">
          <cell r="L405" t="str">
            <v>2011Ischaemic heart diseaseFemaleMaori</v>
          </cell>
          <cell r="M405">
            <v>2011</v>
          </cell>
          <cell r="N405" t="str">
            <v>Ischaemic heart disease</v>
          </cell>
          <cell r="O405" t="str">
            <v>Maori</v>
          </cell>
          <cell r="P405" t="str">
            <v>Female</v>
          </cell>
          <cell r="Q405">
            <v>202</v>
          </cell>
          <cell r="R405">
            <v>43.3</v>
          </cell>
        </row>
        <row r="406">
          <cell r="L406" t="str">
            <v>2011Ischaemic heart diseaseFemaleNon-Maori</v>
          </cell>
          <cell r="M406">
            <v>2011</v>
          </cell>
          <cell r="N406" t="str">
            <v>Ischaemic heart disease</v>
          </cell>
          <cell r="O406" t="str">
            <v>Non-Maori</v>
          </cell>
          <cell r="P406" t="str">
            <v>Female</v>
          </cell>
          <cell r="Q406">
            <v>2397</v>
          </cell>
          <cell r="R406">
            <v>47.3</v>
          </cell>
        </row>
        <row r="407">
          <cell r="L407" t="str">
            <v>2011Lung cancerFemaleAllEth</v>
          </cell>
          <cell r="M407">
            <v>2011</v>
          </cell>
          <cell r="N407" t="str">
            <v>Lung cancer</v>
          </cell>
          <cell r="O407" t="str">
            <v>AllEth</v>
          </cell>
          <cell r="P407" t="str">
            <v>Female</v>
          </cell>
          <cell r="Q407">
            <v>773</v>
          </cell>
          <cell r="R407">
            <v>46</v>
          </cell>
        </row>
        <row r="408">
          <cell r="L408" t="str">
            <v>2011Lung cancerFemaleMaori</v>
          </cell>
          <cell r="M408">
            <v>2011</v>
          </cell>
          <cell r="N408" t="str">
            <v>Lung cancer</v>
          </cell>
          <cell r="O408" t="str">
            <v>Maori</v>
          </cell>
          <cell r="P408" t="str">
            <v>Female</v>
          </cell>
          <cell r="Q408">
            <v>174</v>
          </cell>
          <cell r="R408">
            <v>57.4</v>
          </cell>
        </row>
        <row r="409">
          <cell r="L409" t="str">
            <v>2011Lung cancerFemaleNon-Maori</v>
          </cell>
          <cell r="M409">
            <v>2011</v>
          </cell>
          <cell r="N409" t="str">
            <v>Lung cancer</v>
          </cell>
          <cell r="O409" t="str">
            <v>Non-Maori</v>
          </cell>
          <cell r="P409" t="str">
            <v>Female</v>
          </cell>
          <cell r="Q409">
            <v>599</v>
          </cell>
          <cell r="R409">
            <v>43.4</v>
          </cell>
        </row>
        <row r="410">
          <cell r="L410" t="str">
            <v>2011Melanoma of the skinFemaleAllEth</v>
          </cell>
          <cell r="M410">
            <v>2011</v>
          </cell>
          <cell r="N410" t="str">
            <v>Melanoma of the skin</v>
          </cell>
          <cell r="O410" t="str">
            <v>AllEth</v>
          </cell>
          <cell r="P410" t="str">
            <v>Female</v>
          </cell>
          <cell r="Q410">
            <v>116</v>
          </cell>
          <cell r="R410">
            <v>32.299999999999997</v>
          </cell>
        </row>
        <row r="411">
          <cell r="L411" t="str">
            <v>2011Melanoma of the skinFemaleMaori</v>
          </cell>
          <cell r="M411">
            <v>2011</v>
          </cell>
          <cell r="N411" t="str">
            <v>Melanoma of the skin</v>
          </cell>
          <cell r="O411" t="str">
            <v>Maori</v>
          </cell>
          <cell r="P411" t="str">
            <v>Female</v>
          </cell>
          <cell r="Q411">
            <v>1</v>
          </cell>
          <cell r="R411">
            <v>25</v>
          </cell>
        </row>
        <row r="412">
          <cell r="L412" t="str">
            <v>2011Melanoma of the skinFemaleNon-Maori</v>
          </cell>
          <cell r="M412">
            <v>2011</v>
          </cell>
          <cell r="N412" t="str">
            <v>Melanoma of the skin</v>
          </cell>
          <cell r="O412" t="str">
            <v>Non-Maori</v>
          </cell>
          <cell r="P412" t="str">
            <v>Female</v>
          </cell>
          <cell r="Q412">
            <v>115</v>
          </cell>
          <cell r="R412">
            <v>32.4</v>
          </cell>
        </row>
        <row r="413">
          <cell r="L413" t="str">
            <v>2011Motor vehicle accidentsFemaleAllEth</v>
          </cell>
          <cell r="M413">
            <v>2011</v>
          </cell>
          <cell r="N413" t="str">
            <v>Motor vehicle accidents</v>
          </cell>
          <cell r="O413" t="str">
            <v>AllEth</v>
          </cell>
          <cell r="P413" t="str">
            <v>Female</v>
          </cell>
          <cell r="Q413">
            <v>84</v>
          </cell>
          <cell r="R413">
            <v>27.5</v>
          </cell>
        </row>
        <row r="414">
          <cell r="L414" t="str">
            <v>2011Motor vehicle accidentsFemaleMaori</v>
          </cell>
          <cell r="M414">
            <v>2011</v>
          </cell>
          <cell r="N414" t="str">
            <v>Motor vehicle accidents</v>
          </cell>
          <cell r="O414" t="str">
            <v>Maori</v>
          </cell>
          <cell r="P414" t="str">
            <v>Female</v>
          </cell>
          <cell r="Q414">
            <v>16</v>
          </cell>
          <cell r="R414">
            <v>23.5</v>
          </cell>
        </row>
        <row r="415">
          <cell r="L415" t="str">
            <v>2011Motor vehicle accidentsFemaleNon-Maori</v>
          </cell>
          <cell r="M415">
            <v>2011</v>
          </cell>
          <cell r="N415" t="str">
            <v>Motor vehicle accidents</v>
          </cell>
          <cell r="O415" t="str">
            <v>Non-Maori</v>
          </cell>
          <cell r="P415" t="str">
            <v>Female</v>
          </cell>
          <cell r="Q415">
            <v>68</v>
          </cell>
          <cell r="R415">
            <v>28.7</v>
          </cell>
        </row>
        <row r="416">
          <cell r="L416" t="str">
            <v>2011Other forms of heart diseaseFemaleAllEth</v>
          </cell>
          <cell r="M416">
            <v>2011</v>
          </cell>
          <cell r="N416" t="str">
            <v>Other forms of heart disease</v>
          </cell>
          <cell r="O416" t="str">
            <v>AllEth</v>
          </cell>
          <cell r="P416" t="str">
            <v>Female</v>
          </cell>
          <cell r="Q416">
            <v>716</v>
          </cell>
          <cell r="R416">
            <v>55.7</v>
          </cell>
        </row>
        <row r="417">
          <cell r="L417" t="str">
            <v>2011Other forms of heart diseaseFemaleMaori</v>
          </cell>
          <cell r="M417">
            <v>2011</v>
          </cell>
          <cell r="N417" t="str">
            <v>Other forms of heart disease</v>
          </cell>
          <cell r="O417" t="str">
            <v>Maori</v>
          </cell>
          <cell r="P417" t="str">
            <v>Female</v>
          </cell>
          <cell r="Q417">
            <v>58</v>
          </cell>
          <cell r="R417">
            <v>50.9</v>
          </cell>
        </row>
        <row r="418">
          <cell r="L418" t="str">
            <v>2011Other forms of heart diseaseFemaleNon-Maori</v>
          </cell>
          <cell r="M418">
            <v>2011</v>
          </cell>
          <cell r="N418" t="str">
            <v>Other forms of heart disease</v>
          </cell>
          <cell r="O418" t="str">
            <v>Non-Maori</v>
          </cell>
          <cell r="P418" t="str">
            <v>Female</v>
          </cell>
          <cell r="Q418">
            <v>658</v>
          </cell>
          <cell r="R418">
            <v>56.2</v>
          </cell>
        </row>
        <row r="419">
          <cell r="L419" t="str">
            <v>2011Prostate cancerFemaleAllEth</v>
          </cell>
          <cell r="M419">
            <v>2011</v>
          </cell>
          <cell r="N419" t="str">
            <v>Prostate cancer</v>
          </cell>
          <cell r="O419" t="str">
            <v>AllEth</v>
          </cell>
          <cell r="P419" t="str">
            <v>Female</v>
          </cell>
        </row>
        <row r="420">
          <cell r="L420" t="str">
            <v>2011Prostate cancerFemaleMaori</v>
          </cell>
          <cell r="M420">
            <v>2011</v>
          </cell>
          <cell r="N420" t="str">
            <v>Prostate cancer</v>
          </cell>
          <cell r="O420" t="str">
            <v>Maori</v>
          </cell>
          <cell r="P420" t="str">
            <v>Female</v>
          </cell>
        </row>
        <row r="421">
          <cell r="L421" t="str">
            <v>2011Prostate cancerFemaleNon-Maori</v>
          </cell>
          <cell r="M421">
            <v>2011</v>
          </cell>
          <cell r="N421" t="str">
            <v>Prostate cancer</v>
          </cell>
          <cell r="O421" t="str">
            <v>Non-Maori</v>
          </cell>
          <cell r="P421" t="str">
            <v>Female</v>
          </cell>
        </row>
        <row r="422">
          <cell r="L422" t="str">
            <v>2012All cancerFemaleAllEth</v>
          </cell>
          <cell r="M422">
            <v>2012</v>
          </cell>
          <cell r="N422" t="str">
            <v>All cancer</v>
          </cell>
          <cell r="O422" t="str">
            <v>AllEth</v>
          </cell>
          <cell r="P422" t="str">
            <v>Female</v>
          </cell>
          <cell r="Q422">
            <v>4170</v>
          </cell>
          <cell r="R422">
            <v>46.8</v>
          </cell>
        </row>
        <row r="423">
          <cell r="L423" t="str">
            <v>2012All cancerFemaleMaori</v>
          </cell>
          <cell r="M423">
            <v>2012</v>
          </cell>
          <cell r="N423" t="str">
            <v>All cancer</v>
          </cell>
          <cell r="O423" t="str">
            <v>Maori</v>
          </cell>
          <cell r="P423" t="str">
            <v>Female</v>
          </cell>
          <cell r="Q423">
            <v>495</v>
          </cell>
          <cell r="R423">
            <v>52.9</v>
          </cell>
        </row>
        <row r="424">
          <cell r="L424" t="str">
            <v>2012All cancerFemaleNon-Maori</v>
          </cell>
          <cell r="M424">
            <v>2012</v>
          </cell>
          <cell r="N424" t="str">
            <v>All cancer</v>
          </cell>
          <cell r="O424" t="str">
            <v>Non-Maori</v>
          </cell>
          <cell r="P424" t="str">
            <v>Female</v>
          </cell>
          <cell r="Q424">
            <v>3675</v>
          </cell>
          <cell r="R424">
            <v>46.1</v>
          </cell>
        </row>
        <row r="425">
          <cell r="L425" t="str">
            <v>2012All deathsFemaleAllEth</v>
          </cell>
          <cell r="M425">
            <v>2012</v>
          </cell>
          <cell r="N425" t="str">
            <v>All deaths</v>
          </cell>
          <cell r="O425" t="str">
            <v>AllEth</v>
          </cell>
          <cell r="P425" t="str">
            <v>Female</v>
          </cell>
          <cell r="Q425">
            <v>15129</v>
          </cell>
          <cell r="R425">
            <v>50</v>
          </cell>
        </row>
        <row r="426">
          <cell r="L426" t="str">
            <v>2012All deathsFemaleMaori</v>
          </cell>
          <cell r="M426">
            <v>2012</v>
          </cell>
          <cell r="N426" t="str">
            <v>All deaths</v>
          </cell>
          <cell r="O426" t="str">
            <v>Maori</v>
          </cell>
          <cell r="P426" t="str">
            <v>Female</v>
          </cell>
          <cell r="Q426">
            <v>1421</v>
          </cell>
          <cell r="R426">
            <v>46.4</v>
          </cell>
        </row>
        <row r="427">
          <cell r="L427" t="str">
            <v>2012All deathsFemaleNon-Maori</v>
          </cell>
          <cell r="M427">
            <v>2012</v>
          </cell>
          <cell r="N427" t="str">
            <v>All deaths</v>
          </cell>
          <cell r="O427" t="str">
            <v>Non-Maori</v>
          </cell>
          <cell r="P427" t="str">
            <v>Female</v>
          </cell>
          <cell r="Q427">
            <v>13708</v>
          </cell>
          <cell r="R427">
            <v>50.4</v>
          </cell>
        </row>
        <row r="428">
          <cell r="L428" t="str">
            <v>2012AssaultFemaleAllEth</v>
          </cell>
          <cell r="M428">
            <v>2012</v>
          </cell>
          <cell r="N428" t="str">
            <v>Assault</v>
          </cell>
          <cell r="O428" t="str">
            <v>AllEth</v>
          </cell>
          <cell r="P428" t="str">
            <v>Female</v>
          </cell>
          <cell r="Q428">
            <v>25</v>
          </cell>
          <cell r="R428">
            <v>43.9</v>
          </cell>
        </row>
        <row r="429">
          <cell r="L429" t="str">
            <v>2012AssaultFemaleMaori</v>
          </cell>
          <cell r="M429">
            <v>2012</v>
          </cell>
          <cell r="N429" t="str">
            <v>Assault</v>
          </cell>
          <cell r="O429" t="str">
            <v>Maori</v>
          </cell>
          <cell r="P429" t="str">
            <v>Female</v>
          </cell>
          <cell r="Q429">
            <v>4</v>
          </cell>
          <cell r="R429">
            <v>23.5</v>
          </cell>
        </row>
        <row r="430">
          <cell r="L430" t="str">
            <v>2012AssaultFemaleNon-Maori</v>
          </cell>
          <cell r="M430">
            <v>2012</v>
          </cell>
          <cell r="N430" t="str">
            <v>Assault</v>
          </cell>
          <cell r="O430" t="str">
            <v>Non-Maori</v>
          </cell>
          <cell r="P430" t="str">
            <v>Female</v>
          </cell>
          <cell r="Q430">
            <v>21</v>
          </cell>
          <cell r="R430">
            <v>52.5</v>
          </cell>
        </row>
        <row r="431">
          <cell r="L431" t="str">
            <v>2012Cerebrovascular diseaseFemaleAllEth</v>
          </cell>
          <cell r="M431">
            <v>2012</v>
          </cell>
          <cell r="N431" t="str">
            <v>Cerebrovascular disease</v>
          </cell>
          <cell r="O431" t="str">
            <v>AllEth</v>
          </cell>
          <cell r="P431" t="str">
            <v>Female</v>
          </cell>
          <cell r="Q431">
            <v>1643</v>
          </cell>
          <cell r="R431">
            <v>62.9</v>
          </cell>
        </row>
        <row r="432">
          <cell r="L432" t="str">
            <v>2012Cerebrovascular diseaseFemaleMaori</v>
          </cell>
          <cell r="M432">
            <v>2012</v>
          </cell>
          <cell r="N432" t="str">
            <v>Cerebrovascular disease</v>
          </cell>
          <cell r="O432" t="str">
            <v>Maori</v>
          </cell>
          <cell r="P432" t="str">
            <v>Female</v>
          </cell>
          <cell r="Q432">
            <v>72</v>
          </cell>
          <cell r="R432">
            <v>55</v>
          </cell>
        </row>
        <row r="433">
          <cell r="L433" t="str">
            <v>2012Cerebrovascular diseaseFemaleNon-Maori</v>
          </cell>
          <cell r="M433">
            <v>2012</v>
          </cell>
          <cell r="N433" t="str">
            <v>Cerebrovascular disease</v>
          </cell>
          <cell r="O433" t="str">
            <v>Non-Maori</v>
          </cell>
          <cell r="P433" t="str">
            <v>Female</v>
          </cell>
          <cell r="Q433">
            <v>1571</v>
          </cell>
          <cell r="R433">
            <v>63.3</v>
          </cell>
        </row>
        <row r="434">
          <cell r="L434" t="str">
            <v>2012Cervical cancerFemaleAllEth</v>
          </cell>
          <cell r="M434">
            <v>2012</v>
          </cell>
          <cell r="N434" t="str">
            <v>Cervical cancer</v>
          </cell>
          <cell r="O434" t="str">
            <v>AllEth</v>
          </cell>
          <cell r="P434" t="str">
            <v>Female</v>
          </cell>
          <cell r="Q434">
            <v>56</v>
          </cell>
          <cell r="R434">
            <v>100</v>
          </cell>
        </row>
        <row r="435">
          <cell r="L435" t="str">
            <v>2012Cervical cancerFemaleMaori</v>
          </cell>
          <cell r="M435">
            <v>2012</v>
          </cell>
          <cell r="N435" t="str">
            <v>Cervical cancer</v>
          </cell>
          <cell r="O435" t="str">
            <v>Maori</v>
          </cell>
          <cell r="P435" t="str">
            <v>Female</v>
          </cell>
          <cell r="Q435">
            <v>11</v>
          </cell>
          <cell r="R435">
            <v>100</v>
          </cell>
        </row>
        <row r="436">
          <cell r="L436" t="str">
            <v>2012Cervical cancerFemaleNon-Maori</v>
          </cell>
          <cell r="M436">
            <v>2012</v>
          </cell>
          <cell r="N436" t="str">
            <v>Cervical cancer</v>
          </cell>
          <cell r="O436" t="str">
            <v>Non-Maori</v>
          </cell>
          <cell r="P436" t="str">
            <v>Female</v>
          </cell>
          <cell r="Q436">
            <v>45</v>
          </cell>
          <cell r="R436">
            <v>100</v>
          </cell>
        </row>
        <row r="437">
          <cell r="L437" t="str">
            <v>2012Chronic lower respiratory diseasesFemaleAllEth</v>
          </cell>
          <cell r="M437">
            <v>2012</v>
          </cell>
          <cell r="N437" t="str">
            <v>Chronic lower respiratory diseases</v>
          </cell>
          <cell r="O437" t="str">
            <v>AllEth</v>
          </cell>
          <cell r="P437" t="str">
            <v>Female</v>
          </cell>
          <cell r="Q437">
            <v>865</v>
          </cell>
          <cell r="R437">
            <v>50.4</v>
          </cell>
        </row>
        <row r="438">
          <cell r="L438" t="str">
            <v>2012Chronic lower respiratory diseasesFemaleMaori</v>
          </cell>
          <cell r="M438">
            <v>2012</v>
          </cell>
          <cell r="N438" t="str">
            <v>Chronic lower respiratory diseases</v>
          </cell>
          <cell r="O438" t="str">
            <v>Maori</v>
          </cell>
          <cell r="P438" t="str">
            <v>Female</v>
          </cell>
          <cell r="Q438">
            <v>123</v>
          </cell>
          <cell r="R438">
            <v>55.4</v>
          </cell>
        </row>
        <row r="439">
          <cell r="L439" t="str">
            <v>2012Chronic lower respiratory diseasesFemaleNon-Maori</v>
          </cell>
          <cell r="M439">
            <v>2012</v>
          </cell>
          <cell r="N439" t="str">
            <v>Chronic lower respiratory diseases</v>
          </cell>
          <cell r="O439" t="str">
            <v>Non-Maori</v>
          </cell>
          <cell r="P439" t="str">
            <v>Female</v>
          </cell>
          <cell r="Q439">
            <v>742</v>
          </cell>
          <cell r="R439">
            <v>49.7</v>
          </cell>
        </row>
        <row r="440">
          <cell r="L440" t="str">
            <v>2012Colon, rectum and rectosigmoid junction cancerFemaleAllEth</v>
          </cell>
          <cell r="M440">
            <v>2012</v>
          </cell>
          <cell r="N440" t="str">
            <v>Colon, rectum and rectosigmoid junction cancer</v>
          </cell>
          <cell r="O440" t="str">
            <v>AllEth</v>
          </cell>
          <cell r="P440" t="str">
            <v>Female</v>
          </cell>
          <cell r="Q440">
            <v>610</v>
          </cell>
          <cell r="R440">
            <v>48.3</v>
          </cell>
        </row>
        <row r="441">
          <cell r="L441" t="str">
            <v>2012Colon, rectum and rectosigmoid junction cancerFemaleMaori</v>
          </cell>
          <cell r="M441">
            <v>2012</v>
          </cell>
          <cell r="N441" t="str">
            <v>Colon, rectum and rectosigmoid junction cancer</v>
          </cell>
          <cell r="O441" t="str">
            <v>Maori</v>
          </cell>
          <cell r="P441" t="str">
            <v>Female</v>
          </cell>
          <cell r="Q441">
            <v>28</v>
          </cell>
          <cell r="R441">
            <v>45.9</v>
          </cell>
        </row>
        <row r="442">
          <cell r="L442" t="str">
            <v>2012Colon, rectum and rectosigmoid junction cancerFemaleNon-Maori</v>
          </cell>
          <cell r="M442">
            <v>2012</v>
          </cell>
          <cell r="N442" t="str">
            <v>Colon, rectum and rectosigmoid junction cancer</v>
          </cell>
          <cell r="O442" t="str">
            <v>Non-Maori</v>
          </cell>
          <cell r="P442" t="str">
            <v>Female</v>
          </cell>
          <cell r="Q442">
            <v>582</v>
          </cell>
          <cell r="R442">
            <v>48.5</v>
          </cell>
        </row>
        <row r="443">
          <cell r="L443" t="str">
            <v>2012Diabetes mellitusFemaleAllEth</v>
          </cell>
          <cell r="M443">
            <v>2012</v>
          </cell>
          <cell r="N443" t="str">
            <v>Diabetes mellitus</v>
          </cell>
          <cell r="O443" t="str">
            <v>AllEth</v>
          </cell>
          <cell r="P443" t="str">
            <v>Female</v>
          </cell>
          <cell r="Q443">
            <v>377</v>
          </cell>
          <cell r="R443">
            <v>46.7</v>
          </cell>
        </row>
        <row r="444">
          <cell r="L444" t="str">
            <v>2012Diabetes mellitusFemaleMaori</v>
          </cell>
          <cell r="M444">
            <v>2012</v>
          </cell>
          <cell r="N444" t="str">
            <v>Diabetes mellitus</v>
          </cell>
          <cell r="O444" t="str">
            <v>Maori</v>
          </cell>
          <cell r="P444" t="str">
            <v>Female</v>
          </cell>
          <cell r="Q444">
            <v>82</v>
          </cell>
          <cell r="R444">
            <v>44.3</v>
          </cell>
        </row>
        <row r="445">
          <cell r="L445" t="str">
            <v>2012Diabetes mellitusFemaleNon-Maori</v>
          </cell>
          <cell r="M445">
            <v>2012</v>
          </cell>
          <cell r="N445" t="str">
            <v>Diabetes mellitus</v>
          </cell>
          <cell r="O445" t="str">
            <v>Non-Maori</v>
          </cell>
          <cell r="P445" t="str">
            <v>Female</v>
          </cell>
          <cell r="Q445">
            <v>295</v>
          </cell>
          <cell r="R445">
            <v>47.4</v>
          </cell>
        </row>
        <row r="446">
          <cell r="L446" t="str">
            <v>2012Diseases of the circulatory systemFemaleAllEth</v>
          </cell>
          <cell r="M446">
            <v>2012</v>
          </cell>
          <cell r="N446" t="str">
            <v>Diseases of the circulatory system</v>
          </cell>
          <cell r="O446" t="str">
            <v>AllEth</v>
          </cell>
          <cell r="P446" t="str">
            <v>Female</v>
          </cell>
          <cell r="Q446">
            <v>5336</v>
          </cell>
          <cell r="R446">
            <v>51.5</v>
          </cell>
        </row>
        <row r="447">
          <cell r="L447" t="str">
            <v>2012Diseases of the circulatory systemFemaleMaori</v>
          </cell>
          <cell r="M447">
            <v>2012</v>
          </cell>
          <cell r="N447" t="str">
            <v>Diseases of the circulatory system</v>
          </cell>
          <cell r="O447" t="str">
            <v>Maori</v>
          </cell>
          <cell r="P447" t="str">
            <v>Female</v>
          </cell>
          <cell r="Q447">
            <v>383</v>
          </cell>
          <cell r="R447">
            <v>43.8</v>
          </cell>
        </row>
        <row r="448">
          <cell r="L448" t="str">
            <v>2012Diseases of the circulatory systemFemaleNon-Maori</v>
          </cell>
          <cell r="M448">
            <v>2012</v>
          </cell>
          <cell r="N448" t="str">
            <v>Diseases of the circulatory system</v>
          </cell>
          <cell r="O448" t="str">
            <v>Non-Maori</v>
          </cell>
          <cell r="P448" t="str">
            <v>Female</v>
          </cell>
          <cell r="Q448">
            <v>4953</v>
          </cell>
          <cell r="R448">
            <v>52.2</v>
          </cell>
        </row>
        <row r="449">
          <cell r="L449" t="str">
            <v>2012Diseases of the respiratory systemFemaleAllEth</v>
          </cell>
          <cell r="M449">
            <v>2012</v>
          </cell>
          <cell r="N449" t="str">
            <v>Diseases of the respiratory system</v>
          </cell>
          <cell r="O449" t="str">
            <v>AllEth</v>
          </cell>
          <cell r="P449" t="str">
            <v>Female</v>
          </cell>
          <cell r="Q449">
            <v>1452</v>
          </cell>
          <cell r="R449">
            <v>51.5</v>
          </cell>
        </row>
        <row r="450">
          <cell r="L450" t="str">
            <v>2012Diseases of the respiratory systemFemaleMaori</v>
          </cell>
          <cell r="M450">
            <v>2012</v>
          </cell>
          <cell r="N450" t="str">
            <v>Diseases of the respiratory system</v>
          </cell>
          <cell r="O450" t="str">
            <v>Maori</v>
          </cell>
          <cell r="P450" t="str">
            <v>Female</v>
          </cell>
          <cell r="Q450">
            <v>150</v>
          </cell>
          <cell r="R450">
            <v>54.3</v>
          </cell>
        </row>
        <row r="451">
          <cell r="L451" t="str">
            <v>2012Diseases of the respiratory systemFemaleNon-Maori</v>
          </cell>
          <cell r="M451">
            <v>2012</v>
          </cell>
          <cell r="N451" t="str">
            <v>Diseases of the respiratory system</v>
          </cell>
          <cell r="O451" t="str">
            <v>Non-Maori</v>
          </cell>
          <cell r="P451" t="str">
            <v>Female</v>
          </cell>
          <cell r="Q451">
            <v>1302</v>
          </cell>
          <cell r="R451">
            <v>51.2</v>
          </cell>
        </row>
        <row r="452">
          <cell r="L452" t="str">
            <v>2012External causes of morbidity and mortalityFemaleAllEth</v>
          </cell>
          <cell r="M452">
            <v>2012</v>
          </cell>
          <cell r="N452" t="str">
            <v>External causes of morbidity and mortality</v>
          </cell>
          <cell r="O452" t="str">
            <v>AllEth</v>
          </cell>
          <cell r="P452" t="str">
            <v>Female</v>
          </cell>
          <cell r="Q452">
            <v>700</v>
          </cell>
          <cell r="R452">
            <v>36.5</v>
          </cell>
        </row>
        <row r="453">
          <cell r="L453" t="str">
            <v>2012External causes of morbidity and mortalityFemaleMaori</v>
          </cell>
          <cell r="M453">
            <v>2012</v>
          </cell>
          <cell r="N453" t="str">
            <v>External causes of morbidity and mortality</v>
          </cell>
          <cell r="O453" t="str">
            <v>Maori</v>
          </cell>
          <cell r="P453" t="str">
            <v>Female</v>
          </cell>
          <cell r="Q453">
            <v>99</v>
          </cell>
          <cell r="R453">
            <v>28.9</v>
          </cell>
        </row>
        <row r="454">
          <cell r="L454" t="str">
            <v>2012External causes of morbidity and mortalityFemaleNon-Maori</v>
          </cell>
          <cell r="M454">
            <v>2012</v>
          </cell>
          <cell r="N454" t="str">
            <v>External causes of morbidity and mortality</v>
          </cell>
          <cell r="O454" t="str">
            <v>Non-Maori</v>
          </cell>
          <cell r="P454" t="str">
            <v>Female</v>
          </cell>
          <cell r="Q454">
            <v>601</v>
          </cell>
          <cell r="R454">
            <v>38.200000000000003</v>
          </cell>
        </row>
        <row r="455">
          <cell r="L455" t="str">
            <v>2012Female breast cancerFemaleAllEth</v>
          </cell>
          <cell r="M455">
            <v>2012</v>
          </cell>
          <cell r="N455" t="str">
            <v>Female breast cancer</v>
          </cell>
          <cell r="O455" t="str">
            <v>AllEth</v>
          </cell>
          <cell r="P455" t="str">
            <v>Female</v>
          </cell>
          <cell r="Q455">
            <v>617</v>
          </cell>
          <cell r="R455">
            <v>100</v>
          </cell>
        </row>
        <row r="456">
          <cell r="L456" t="str">
            <v>2012Female breast cancerFemaleMaori</v>
          </cell>
          <cell r="M456">
            <v>2012</v>
          </cell>
          <cell r="N456" t="str">
            <v>Female breast cancer</v>
          </cell>
          <cell r="O456" t="str">
            <v>Maori</v>
          </cell>
          <cell r="P456" t="str">
            <v>Female</v>
          </cell>
          <cell r="Q456">
            <v>73</v>
          </cell>
          <cell r="R456">
            <v>100</v>
          </cell>
        </row>
        <row r="457">
          <cell r="L457" t="str">
            <v>2012Female breast cancerFemaleNon-Maori</v>
          </cell>
          <cell r="M457">
            <v>2012</v>
          </cell>
          <cell r="N457" t="str">
            <v>Female breast cancer</v>
          </cell>
          <cell r="O457" t="str">
            <v>Non-Maori</v>
          </cell>
          <cell r="P457" t="str">
            <v>Female</v>
          </cell>
          <cell r="Q457">
            <v>544</v>
          </cell>
          <cell r="R457">
            <v>100</v>
          </cell>
        </row>
        <row r="458">
          <cell r="L458" t="str">
            <v>2012Influenza and pneumoniaFemaleAllEth</v>
          </cell>
          <cell r="M458">
            <v>2012</v>
          </cell>
          <cell r="N458" t="str">
            <v>Influenza and pneumonia</v>
          </cell>
          <cell r="O458" t="str">
            <v>AllEth</v>
          </cell>
          <cell r="P458" t="str">
            <v>Female</v>
          </cell>
          <cell r="Q458">
            <v>419</v>
          </cell>
          <cell r="R458">
            <v>58.2</v>
          </cell>
        </row>
        <row r="459">
          <cell r="L459" t="str">
            <v>2012Influenza and pneumoniaFemaleMaori</v>
          </cell>
          <cell r="M459">
            <v>2012</v>
          </cell>
          <cell r="N459" t="str">
            <v>Influenza and pneumonia</v>
          </cell>
          <cell r="O459" t="str">
            <v>Maori</v>
          </cell>
          <cell r="P459" t="str">
            <v>Female</v>
          </cell>
          <cell r="Q459">
            <v>21</v>
          </cell>
          <cell r="R459">
            <v>48.8</v>
          </cell>
        </row>
        <row r="460">
          <cell r="L460" t="str">
            <v>2012Influenza and pneumoniaFemaleNon-Maori</v>
          </cell>
          <cell r="M460">
            <v>2012</v>
          </cell>
          <cell r="N460" t="str">
            <v>Influenza and pneumonia</v>
          </cell>
          <cell r="O460" t="str">
            <v>Non-Maori</v>
          </cell>
          <cell r="P460" t="str">
            <v>Female</v>
          </cell>
          <cell r="Q460">
            <v>398</v>
          </cell>
          <cell r="R460">
            <v>58.8</v>
          </cell>
        </row>
        <row r="461">
          <cell r="L461" t="str">
            <v>2012Intentional self-harmFemaleAllEth</v>
          </cell>
          <cell r="M461">
            <v>2012</v>
          </cell>
          <cell r="N461" t="str">
            <v>Intentional self-harm</v>
          </cell>
          <cell r="O461" t="str">
            <v>AllEth</v>
          </cell>
          <cell r="P461" t="str">
            <v>Female</v>
          </cell>
          <cell r="Q461">
            <v>145</v>
          </cell>
          <cell r="R461">
            <v>26.4</v>
          </cell>
        </row>
        <row r="462">
          <cell r="L462" t="str">
            <v>2012Intentional self-harmFemaleMaori</v>
          </cell>
          <cell r="M462">
            <v>2012</v>
          </cell>
          <cell r="N462" t="str">
            <v>Intentional self-harm</v>
          </cell>
          <cell r="O462" t="str">
            <v>Maori</v>
          </cell>
          <cell r="P462" t="str">
            <v>Female</v>
          </cell>
          <cell r="Q462">
            <v>37</v>
          </cell>
          <cell r="R462">
            <v>31.1</v>
          </cell>
        </row>
        <row r="463">
          <cell r="L463" t="str">
            <v>2012Intentional self-harmFemaleNon-Maori</v>
          </cell>
          <cell r="M463">
            <v>2012</v>
          </cell>
          <cell r="N463" t="str">
            <v>Intentional self-harm</v>
          </cell>
          <cell r="O463" t="str">
            <v>Non-Maori</v>
          </cell>
          <cell r="P463" t="str">
            <v>Female</v>
          </cell>
          <cell r="Q463">
            <v>108</v>
          </cell>
          <cell r="R463">
            <v>25.1</v>
          </cell>
        </row>
        <row r="464">
          <cell r="L464" t="str">
            <v>2012Ischaemic heart diseaseFemaleAllEth</v>
          </cell>
          <cell r="M464">
            <v>2012</v>
          </cell>
          <cell r="N464" t="str">
            <v>Ischaemic heart disease</v>
          </cell>
          <cell r="O464" t="str">
            <v>AllEth</v>
          </cell>
          <cell r="P464" t="str">
            <v>Female</v>
          </cell>
          <cell r="Q464">
            <v>2387</v>
          </cell>
          <cell r="R464">
            <v>44.7</v>
          </cell>
        </row>
        <row r="465">
          <cell r="L465" t="str">
            <v>2012Ischaemic heart diseaseFemaleMaori</v>
          </cell>
          <cell r="M465">
            <v>2012</v>
          </cell>
          <cell r="N465" t="str">
            <v>Ischaemic heart disease</v>
          </cell>
          <cell r="O465" t="str">
            <v>Maori</v>
          </cell>
          <cell r="P465" t="str">
            <v>Female</v>
          </cell>
          <cell r="Q465">
            <v>178</v>
          </cell>
          <cell r="R465">
            <v>38.200000000000003</v>
          </cell>
        </row>
        <row r="466">
          <cell r="L466" t="str">
            <v>2012Ischaemic heart diseaseFemaleNon-Maori</v>
          </cell>
          <cell r="M466">
            <v>2012</v>
          </cell>
          <cell r="N466" t="str">
            <v>Ischaemic heart disease</v>
          </cell>
          <cell r="O466" t="str">
            <v>Non-Maori</v>
          </cell>
          <cell r="P466" t="str">
            <v>Female</v>
          </cell>
          <cell r="Q466">
            <v>2209</v>
          </cell>
          <cell r="R466">
            <v>45.3</v>
          </cell>
        </row>
        <row r="467">
          <cell r="L467" t="str">
            <v>2012Lung cancerFemaleAllEth</v>
          </cell>
          <cell r="M467">
            <v>2012</v>
          </cell>
          <cell r="N467" t="str">
            <v>Lung cancer</v>
          </cell>
          <cell r="O467" t="str">
            <v>AllEth</v>
          </cell>
          <cell r="P467" t="str">
            <v>Female</v>
          </cell>
          <cell r="Q467">
            <v>737</v>
          </cell>
          <cell r="R467">
            <v>45.3</v>
          </cell>
        </row>
        <row r="468">
          <cell r="L468" t="str">
            <v>2012Lung cancerFemaleMaori</v>
          </cell>
          <cell r="M468">
            <v>2012</v>
          </cell>
          <cell r="N468" t="str">
            <v>Lung cancer</v>
          </cell>
          <cell r="O468" t="str">
            <v>Maori</v>
          </cell>
          <cell r="P468" t="str">
            <v>Female</v>
          </cell>
          <cell r="Q468">
            <v>168</v>
          </cell>
          <cell r="R468">
            <v>54.5</v>
          </cell>
        </row>
        <row r="469">
          <cell r="L469" t="str">
            <v>2012Lung cancerFemaleNon-Maori</v>
          </cell>
          <cell r="M469">
            <v>2012</v>
          </cell>
          <cell r="N469" t="str">
            <v>Lung cancer</v>
          </cell>
          <cell r="O469" t="str">
            <v>Non-Maori</v>
          </cell>
          <cell r="P469" t="str">
            <v>Female</v>
          </cell>
          <cell r="Q469">
            <v>569</v>
          </cell>
          <cell r="R469">
            <v>43.1</v>
          </cell>
        </row>
        <row r="470">
          <cell r="L470" t="str">
            <v>2012Melanoma of the skinFemaleAllEth</v>
          </cell>
          <cell r="M470">
            <v>2012</v>
          </cell>
          <cell r="N470" t="str">
            <v>Melanoma of the skin</v>
          </cell>
          <cell r="O470" t="str">
            <v>AllEth</v>
          </cell>
          <cell r="P470" t="str">
            <v>Female</v>
          </cell>
          <cell r="Q470">
            <v>132</v>
          </cell>
          <cell r="R470">
            <v>37.299999999999997</v>
          </cell>
        </row>
        <row r="471">
          <cell r="L471" t="str">
            <v>2012Melanoma of the skinFemaleMaori</v>
          </cell>
          <cell r="M471">
            <v>2012</v>
          </cell>
          <cell r="N471" t="str">
            <v>Melanoma of the skin</v>
          </cell>
          <cell r="O471" t="str">
            <v>Maori</v>
          </cell>
          <cell r="P471" t="str">
            <v>Female</v>
          </cell>
          <cell r="Q471">
            <v>2</v>
          </cell>
          <cell r="R471">
            <v>66.7</v>
          </cell>
        </row>
        <row r="472">
          <cell r="L472" t="str">
            <v>2012Melanoma of the skinFemaleNon-Maori</v>
          </cell>
          <cell r="M472">
            <v>2012</v>
          </cell>
          <cell r="N472" t="str">
            <v>Melanoma of the skin</v>
          </cell>
          <cell r="O472" t="str">
            <v>Non-Maori</v>
          </cell>
          <cell r="P472" t="str">
            <v>Female</v>
          </cell>
          <cell r="Q472">
            <v>130</v>
          </cell>
          <cell r="R472">
            <v>37</v>
          </cell>
        </row>
        <row r="473">
          <cell r="L473" t="str">
            <v>2012Motor vehicle accidentsFemaleAllEth</v>
          </cell>
          <cell r="M473">
            <v>2012</v>
          </cell>
          <cell r="N473" t="str">
            <v>Motor vehicle accidents</v>
          </cell>
          <cell r="O473" t="str">
            <v>AllEth</v>
          </cell>
          <cell r="P473" t="str">
            <v>Female</v>
          </cell>
          <cell r="Q473">
            <v>92</v>
          </cell>
          <cell r="R473">
            <v>26.5</v>
          </cell>
        </row>
        <row r="474">
          <cell r="L474" t="str">
            <v>2012Motor vehicle accidentsFemaleMaori</v>
          </cell>
          <cell r="M474">
            <v>2012</v>
          </cell>
          <cell r="N474" t="str">
            <v>Motor vehicle accidents</v>
          </cell>
          <cell r="O474" t="str">
            <v>Maori</v>
          </cell>
          <cell r="P474" t="str">
            <v>Female</v>
          </cell>
          <cell r="Q474">
            <v>20</v>
          </cell>
          <cell r="R474">
            <v>22.7</v>
          </cell>
        </row>
        <row r="475">
          <cell r="L475" t="str">
            <v>2012Motor vehicle accidentsFemaleNon-Maori</v>
          </cell>
          <cell r="M475">
            <v>2012</v>
          </cell>
          <cell r="N475" t="str">
            <v>Motor vehicle accidents</v>
          </cell>
          <cell r="O475" t="str">
            <v>Non-Maori</v>
          </cell>
          <cell r="P475" t="str">
            <v>Female</v>
          </cell>
          <cell r="Q475">
            <v>72</v>
          </cell>
          <cell r="R475">
            <v>27.8</v>
          </cell>
        </row>
        <row r="476">
          <cell r="L476" t="str">
            <v>2012Other forms of heart diseaseFemaleAllEth</v>
          </cell>
          <cell r="M476">
            <v>2012</v>
          </cell>
          <cell r="N476" t="str">
            <v>Other forms of heart disease</v>
          </cell>
          <cell r="O476" t="str">
            <v>AllEth</v>
          </cell>
          <cell r="P476" t="str">
            <v>Female</v>
          </cell>
          <cell r="Q476">
            <v>758</v>
          </cell>
          <cell r="R476">
            <v>54.8</v>
          </cell>
        </row>
        <row r="477">
          <cell r="L477" t="str">
            <v>2012Other forms of heart diseaseFemaleMaori</v>
          </cell>
          <cell r="M477">
            <v>2012</v>
          </cell>
          <cell r="N477" t="str">
            <v>Other forms of heart disease</v>
          </cell>
          <cell r="O477" t="str">
            <v>Maori</v>
          </cell>
          <cell r="P477" t="str">
            <v>Female</v>
          </cell>
          <cell r="Q477">
            <v>65</v>
          </cell>
          <cell r="R477">
            <v>42.2</v>
          </cell>
        </row>
        <row r="478">
          <cell r="L478" t="str">
            <v>2012Other forms of heart diseaseFemaleNon-Maori</v>
          </cell>
          <cell r="M478">
            <v>2012</v>
          </cell>
          <cell r="N478" t="str">
            <v>Other forms of heart disease</v>
          </cell>
          <cell r="O478" t="str">
            <v>Non-Maori</v>
          </cell>
          <cell r="P478" t="str">
            <v>Female</v>
          </cell>
          <cell r="Q478">
            <v>693</v>
          </cell>
          <cell r="R478">
            <v>56.3</v>
          </cell>
        </row>
        <row r="479">
          <cell r="L479" t="str">
            <v>2012Prostate cancerFemaleAllEth</v>
          </cell>
          <cell r="M479">
            <v>2012</v>
          </cell>
          <cell r="N479" t="str">
            <v>Prostate cancer</v>
          </cell>
          <cell r="O479" t="str">
            <v>AllEth</v>
          </cell>
          <cell r="P479" t="str">
            <v>Female</v>
          </cell>
        </row>
        <row r="480">
          <cell r="L480" t="str">
            <v>2012Prostate cancerFemaleMaori</v>
          </cell>
          <cell r="M480">
            <v>2012</v>
          </cell>
          <cell r="N480" t="str">
            <v>Prostate cancer</v>
          </cell>
          <cell r="O480" t="str">
            <v>Maori</v>
          </cell>
          <cell r="P480" t="str">
            <v>Female</v>
          </cell>
        </row>
        <row r="481">
          <cell r="L481" t="str">
            <v>2012Prostate cancerFemaleNon-Maori</v>
          </cell>
          <cell r="M481">
            <v>2012</v>
          </cell>
          <cell r="N481" t="str">
            <v>Prostate cancer</v>
          </cell>
          <cell r="O481" t="str">
            <v>Non-Maori</v>
          </cell>
          <cell r="P481" t="str">
            <v>Female</v>
          </cell>
        </row>
        <row r="482">
          <cell r="L482" t="str">
            <v>2013All cancerFemaleAllEth</v>
          </cell>
          <cell r="M482">
            <v>2013</v>
          </cell>
          <cell r="N482" t="str">
            <v>All cancer</v>
          </cell>
          <cell r="O482" t="str">
            <v>AllEth</v>
          </cell>
          <cell r="P482" t="str">
            <v>Female</v>
          </cell>
          <cell r="Q482">
            <v>4242</v>
          </cell>
          <cell r="R482">
            <v>46.8</v>
          </cell>
        </row>
        <row r="483">
          <cell r="L483" t="str">
            <v>2013All cancerFemaleMaori</v>
          </cell>
          <cell r="M483">
            <v>2013</v>
          </cell>
          <cell r="N483" t="str">
            <v>All cancer</v>
          </cell>
          <cell r="O483" t="str">
            <v>Maori</v>
          </cell>
          <cell r="P483" t="str">
            <v>Female</v>
          </cell>
          <cell r="Q483">
            <v>530</v>
          </cell>
          <cell r="R483">
            <v>53.6</v>
          </cell>
        </row>
        <row r="484">
          <cell r="L484" t="str">
            <v>2013All cancerFemaleNon-Maori</v>
          </cell>
          <cell r="M484">
            <v>2013</v>
          </cell>
          <cell r="N484" t="str">
            <v>All cancer</v>
          </cell>
          <cell r="O484" t="str">
            <v>Non-Maori</v>
          </cell>
          <cell r="P484" t="str">
            <v>Female</v>
          </cell>
          <cell r="Q484">
            <v>3712</v>
          </cell>
          <cell r="R484">
            <v>46</v>
          </cell>
        </row>
        <row r="485">
          <cell r="L485" t="str">
            <v>2013All deathsFemaleAllEth</v>
          </cell>
          <cell r="M485">
            <v>2013</v>
          </cell>
          <cell r="N485" t="str">
            <v>All deaths</v>
          </cell>
          <cell r="O485" t="str">
            <v>AllEth</v>
          </cell>
          <cell r="P485" t="str">
            <v>Female</v>
          </cell>
          <cell r="Q485">
            <v>14640</v>
          </cell>
          <cell r="R485">
            <v>49.4</v>
          </cell>
        </row>
        <row r="486">
          <cell r="L486" t="str">
            <v>2013All deathsFemaleMaori</v>
          </cell>
          <cell r="M486">
            <v>2013</v>
          </cell>
          <cell r="N486" t="str">
            <v>All deaths</v>
          </cell>
          <cell r="O486" t="str">
            <v>Maori</v>
          </cell>
          <cell r="P486" t="str">
            <v>Female</v>
          </cell>
          <cell r="Q486">
            <v>1480</v>
          </cell>
          <cell r="R486">
            <v>47.4</v>
          </cell>
        </row>
        <row r="487">
          <cell r="L487" t="str">
            <v>2013All deathsFemaleNon-Maori</v>
          </cell>
          <cell r="M487">
            <v>2013</v>
          </cell>
          <cell r="N487" t="str">
            <v>All deaths</v>
          </cell>
          <cell r="O487" t="str">
            <v>Non-Maori</v>
          </cell>
          <cell r="P487" t="str">
            <v>Female</v>
          </cell>
          <cell r="Q487">
            <v>13160</v>
          </cell>
          <cell r="R487">
            <v>49.6</v>
          </cell>
        </row>
        <row r="488">
          <cell r="L488" t="str">
            <v>2013AssaultFemaleAllEth</v>
          </cell>
          <cell r="M488">
            <v>2013</v>
          </cell>
          <cell r="N488" t="str">
            <v>Assault</v>
          </cell>
          <cell r="O488" t="str">
            <v>AllEth</v>
          </cell>
          <cell r="P488" t="str">
            <v>Female</v>
          </cell>
          <cell r="Q488">
            <v>14</v>
          </cell>
          <cell r="R488">
            <v>25.9</v>
          </cell>
        </row>
        <row r="489">
          <cell r="L489" t="str">
            <v>2013AssaultFemaleMaori</v>
          </cell>
          <cell r="M489">
            <v>2013</v>
          </cell>
          <cell r="N489" t="str">
            <v>Assault</v>
          </cell>
          <cell r="O489" t="str">
            <v>Maori</v>
          </cell>
          <cell r="P489" t="str">
            <v>Female</v>
          </cell>
          <cell r="Q489">
            <v>8</v>
          </cell>
          <cell r="R489">
            <v>30.8</v>
          </cell>
        </row>
        <row r="490">
          <cell r="L490" t="str">
            <v>2013AssaultFemaleNon-Maori</v>
          </cell>
          <cell r="M490">
            <v>2013</v>
          </cell>
          <cell r="N490" t="str">
            <v>Assault</v>
          </cell>
          <cell r="O490" t="str">
            <v>Non-Maori</v>
          </cell>
          <cell r="P490" t="str">
            <v>Female</v>
          </cell>
          <cell r="Q490">
            <v>6</v>
          </cell>
          <cell r="R490">
            <v>21.4</v>
          </cell>
        </row>
        <row r="491">
          <cell r="L491" t="str">
            <v>2013Cerebrovascular diseaseFemaleAllEth</v>
          </cell>
          <cell r="M491">
            <v>2013</v>
          </cell>
          <cell r="N491" t="str">
            <v>Cerebrovascular disease</v>
          </cell>
          <cell r="O491" t="str">
            <v>AllEth</v>
          </cell>
          <cell r="P491" t="str">
            <v>Female</v>
          </cell>
          <cell r="Q491">
            <v>1378</v>
          </cell>
          <cell r="R491">
            <v>59.5</v>
          </cell>
        </row>
        <row r="492">
          <cell r="L492" t="str">
            <v>2013Cerebrovascular diseaseFemaleMaori</v>
          </cell>
          <cell r="M492">
            <v>2013</v>
          </cell>
          <cell r="N492" t="str">
            <v>Cerebrovascular disease</v>
          </cell>
          <cell r="O492" t="str">
            <v>Maori</v>
          </cell>
          <cell r="P492" t="str">
            <v>Female</v>
          </cell>
          <cell r="Q492">
            <v>91</v>
          </cell>
          <cell r="R492">
            <v>54.8</v>
          </cell>
        </row>
        <row r="493">
          <cell r="L493" t="str">
            <v>2013Cerebrovascular diseaseFemaleNon-Maori</v>
          </cell>
          <cell r="M493">
            <v>2013</v>
          </cell>
          <cell r="N493" t="str">
            <v>Cerebrovascular disease</v>
          </cell>
          <cell r="O493" t="str">
            <v>Non-Maori</v>
          </cell>
          <cell r="P493" t="str">
            <v>Female</v>
          </cell>
          <cell r="Q493">
            <v>1287</v>
          </cell>
          <cell r="R493">
            <v>59.9</v>
          </cell>
        </row>
        <row r="494">
          <cell r="L494" t="str">
            <v>2013Cervical cancerFemaleAllEth</v>
          </cell>
          <cell r="M494">
            <v>2013</v>
          </cell>
          <cell r="N494" t="str">
            <v>Cervical cancer</v>
          </cell>
          <cell r="O494" t="str">
            <v>AllEth</v>
          </cell>
          <cell r="P494" t="str">
            <v>Female</v>
          </cell>
          <cell r="Q494">
            <v>54</v>
          </cell>
          <cell r="R494">
            <v>100</v>
          </cell>
        </row>
        <row r="495">
          <cell r="L495" t="str">
            <v>2013Cervical cancerFemaleMaori</v>
          </cell>
          <cell r="M495">
            <v>2013</v>
          </cell>
          <cell r="N495" t="str">
            <v>Cervical cancer</v>
          </cell>
          <cell r="O495" t="str">
            <v>Maori</v>
          </cell>
          <cell r="P495" t="str">
            <v>Female</v>
          </cell>
          <cell r="Q495">
            <v>12</v>
          </cell>
          <cell r="R495">
            <v>100</v>
          </cell>
        </row>
        <row r="496">
          <cell r="L496" t="str">
            <v>2013Cervical cancerFemaleNon-Maori</v>
          </cell>
          <cell r="M496">
            <v>2013</v>
          </cell>
          <cell r="N496" t="str">
            <v>Cervical cancer</v>
          </cell>
          <cell r="O496" t="str">
            <v>Non-Maori</v>
          </cell>
          <cell r="P496" t="str">
            <v>Female</v>
          </cell>
          <cell r="Q496">
            <v>42</v>
          </cell>
          <cell r="R496">
            <v>100</v>
          </cell>
        </row>
        <row r="497">
          <cell r="L497" t="str">
            <v>2013Chronic lower respiratory diseasesFemaleAllEth</v>
          </cell>
          <cell r="M497">
            <v>2013</v>
          </cell>
          <cell r="N497" t="str">
            <v>Chronic lower respiratory diseases</v>
          </cell>
          <cell r="O497" t="str">
            <v>AllEth</v>
          </cell>
          <cell r="P497" t="str">
            <v>Female</v>
          </cell>
          <cell r="Q497">
            <v>822</v>
          </cell>
          <cell r="R497">
            <v>48.9</v>
          </cell>
        </row>
        <row r="498">
          <cell r="L498" t="str">
            <v>2013Chronic lower respiratory diseasesFemaleMaori</v>
          </cell>
          <cell r="M498">
            <v>2013</v>
          </cell>
          <cell r="N498" t="str">
            <v>Chronic lower respiratory diseases</v>
          </cell>
          <cell r="O498" t="str">
            <v>Maori</v>
          </cell>
          <cell r="P498" t="str">
            <v>Female</v>
          </cell>
          <cell r="Q498">
            <v>122</v>
          </cell>
          <cell r="R498">
            <v>58.7</v>
          </cell>
        </row>
        <row r="499">
          <cell r="L499" t="str">
            <v>2013Chronic lower respiratory diseasesFemaleNon-Maori</v>
          </cell>
          <cell r="M499">
            <v>2013</v>
          </cell>
          <cell r="N499" t="str">
            <v>Chronic lower respiratory diseases</v>
          </cell>
          <cell r="O499" t="str">
            <v>Non-Maori</v>
          </cell>
          <cell r="P499" t="str">
            <v>Female</v>
          </cell>
          <cell r="Q499">
            <v>700</v>
          </cell>
          <cell r="R499">
            <v>47.5</v>
          </cell>
        </row>
        <row r="500">
          <cell r="L500" t="str">
            <v>2013Colon, rectum and rectosigmoid junction cancerFemaleAllEth</v>
          </cell>
          <cell r="M500">
            <v>2013</v>
          </cell>
          <cell r="N500" t="str">
            <v>Colon, rectum and rectosigmoid junction cancer</v>
          </cell>
          <cell r="O500" t="str">
            <v>AllEth</v>
          </cell>
          <cell r="P500" t="str">
            <v>Female</v>
          </cell>
          <cell r="Q500">
            <v>579</v>
          </cell>
          <cell r="R500">
            <v>47.3</v>
          </cell>
        </row>
        <row r="501">
          <cell r="L501" t="str">
            <v>2013Colon, rectum and rectosigmoid junction cancerFemaleMaori</v>
          </cell>
          <cell r="M501">
            <v>2013</v>
          </cell>
          <cell r="N501" t="str">
            <v>Colon, rectum and rectosigmoid junction cancer</v>
          </cell>
          <cell r="O501" t="str">
            <v>Maori</v>
          </cell>
          <cell r="P501" t="str">
            <v>Female</v>
          </cell>
          <cell r="Q501">
            <v>32</v>
          </cell>
          <cell r="R501">
            <v>46.4</v>
          </cell>
        </row>
        <row r="502">
          <cell r="L502" t="str">
            <v>2013Colon, rectum and rectosigmoid junction cancerFemaleNon-Maori</v>
          </cell>
          <cell r="M502">
            <v>2013</v>
          </cell>
          <cell r="N502" t="str">
            <v>Colon, rectum and rectosigmoid junction cancer</v>
          </cell>
          <cell r="O502" t="str">
            <v>Non-Maori</v>
          </cell>
          <cell r="P502" t="str">
            <v>Female</v>
          </cell>
          <cell r="Q502">
            <v>547</v>
          </cell>
          <cell r="R502">
            <v>47.4</v>
          </cell>
        </row>
        <row r="503">
          <cell r="L503" t="str">
            <v>2013Diabetes mellitusFemaleAllEth</v>
          </cell>
          <cell r="M503">
            <v>2013</v>
          </cell>
          <cell r="N503" t="str">
            <v>Diabetes mellitus</v>
          </cell>
          <cell r="O503" t="str">
            <v>AllEth</v>
          </cell>
          <cell r="P503" t="str">
            <v>Female</v>
          </cell>
          <cell r="Q503">
            <v>356</v>
          </cell>
          <cell r="R503">
            <v>44.9</v>
          </cell>
        </row>
        <row r="504">
          <cell r="L504" t="str">
            <v>2013Diabetes mellitusFemaleMaori</v>
          </cell>
          <cell r="M504">
            <v>2013</v>
          </cell>
          <cell r="N504" t="str">
            <v>Diabetes mellitus</v>
          </cell>
          <cell r="O504" t="str">
            <v>Maori</v>
          </cell>
          <cell r="P504" t="str">
            <v>Female</v>
          </cell>
          <cell r="Q504">
            <v>74</v>
          </cell>
          <cell r="R504">
            <v>43.8</v>
          </cell>
        </row>
        <row r="505">
          <cell r="L505" t="str">
            <v>2013Diabetes mellitusFemaleNon-Maori</v>
          </cell>
          <cell r="M505">
            <v>2013</v>
          </cell>
          <cell r="N505" t="str">
            <v>Diabetes mellitus</v>
          </cell>
          <cell r="O505" t="str">
            <v>Non-Maori</v>
          </cell>
          <cell r="P505" t="str">
            <v>Female</v>
          </cell>
          <cell r="Q505">
            <v>282</v>
          </cell>
          <cell r="R505">
            <v>45.2</v>
          </cell>
        </row>
        <row r="506">
          <cell r="L506" t="str">
            <v>2013Diseases of the circulatory systemFemaleAllEth</v>
          </cell>
          <cell r="M506">
            <v>2013</v>
          </cell>
          <cell r="N506" t="str">
            <v>Diseases of the circulatory system</v>
          </cell>
          <cell r="O506" t="str">
            <v>AllEth</v>
          </cell>
          <cell r="P506" t="str">
            <v>Female</v>
          </cell>
          <cell r="Q506">
            <v>4891</v>
          </cell>
          <cell r="R506">
            <v>50.1</v>
          </cell>
        </row>
        <row r="507">
          <cell r="L507" t="str">
            <v>2013Diseases of the circulatory systemFemaleMaori</v>
          </cell>
          <cell r="M507">
            <v>2013</v>
          </cell>
          <cell r="N507" t="str">
            <v>Diseases of the circulatory system</v>
          </cell>
          <cell r="O507" t="str">
            <v>Maori</v>
          </cell>
          <cell r="P507" t="str">
            <v>Female</v>
          </cell>
          <cell r="Q507">
            <v>423</v>
          </cell>
          <cell r="R507">
            <v>44.1</v>
          </cell>
        </row>
        <row r="508">
          <cell r="L508" t="str">
            <v>2013Diseases of the circulatory systemFemaleNon-Maori</v>
          </cell>
          <cell r="M508">
            <v>2013</v>
          </cell>
          <cell r="N508" t="str">
            <v>Diseases of the circulatory system</v>
          </cell>
          <cell r="O508" t="str">
            <v>Non-Maori</v>
          </cell>
          <cell r="P508" t="str">
            <v>Female</v>
          </cell>
          <cell r="Q508">
            <v>4468</v>
          </cell>
          <cell r="R508">
            <v>50.7</v>
          </cell>
        </row>
        <row r="509">
          <cell r="L509" t="str">
            <v>2013Diseases of the respiratory systemFemaleAllEth</v>
          </cell>
          <cell r="M509">
            <v>2013</v>
          </cell>
          <cell r="N509" t="str">
            <v>Diseases of the respiratory system</v>
          </cell>
          <cell r="O509" t="str">
            <v>AllEth</v>
          </cell>
          <cell r="P509" t="str">
            <v>Female</v>
          </cell>
          <cell r="Q509">
            <v>1384</v>
          </cell>
          <cell r="R509">
            <v>51</v>
          </cell>
        </row>
        <row r="510">
          <cell r="L510" t="str">
            <v>2013Diseases of the respiratory systemFemaleMaori</v>
          </cell>
          <cell r="M510">
            <v>2013</v>
          </cell>
          <cell r="N510" t="str">
            <v>Diseases of the respiratory system</v>
          </cell>
          <cell r="O510" t="str">
            <v>Maori</v>
          </cell>
          <cell r="P510" t="str">
            <v>Female</v>
          </cell>
          <cell r="Q510">
            <v>154</v>
          </cell>
          <cell r="R510">
            <v>59.7</v>
          </cell>
        </row>
        <row r="511">
          <cell r="L511" t="str">
            <v>2013Diseases of the respiratory systemFemaleNon-Maori</v>
          </cell>
          <cell r="M511">
            <v>2013</v>
          </cell>
          <cell r="N511" t="str">
            <v>Diseases of the respiratory system</v>
          </cell>
          <cell r="O511" t="str">
            <v>Non-Maori</v>
          </cell>
          <cell r="P511" t="str">
            <v>Female</v>
          </cell>
          <cell r="Q511">
            <v>1230</v>
          </cell>
          <cell r="R511">
            <v>50</v>
          </cell>
        </row>
        <row r="512">
          <cell r="L512" t="str">
            <v>2013External causes of morbidity and mortalityFemaleAllEth</v>
          </cell>
          <cell r="M512">
            <v>2013</v>
          </cell>
          <cell r="N512" t="str">
            <v>External causes of morbidity and mortality</v>
          </cell>
          <cell r="O512" t="str">
            <v>AllEth</v>
          </cell>
          <cell r="P512" t="str">
            <v>Female</v>
          </cell>
          <cell r="Q512">
            <v>643</v>
          </cell>
          <cell r="R512">
            <v>36.200000000000003</v>
          </cell>
        </row>
        <row r="513">
          <cell r="L513" t="str">
            <v>2013External causes of morbidity and mortalityFemaleMaori</v>
          </cell>
          <cell r="M513">
            <v>2013</v>
          </cell>
          <cell r="N513" t="str">
            <v>External causes of morbidity and mortality</v>
          </cell>
          <cell r="O513" t="str">
            <v>Maori</v>
          </cell>
          <cell r="P513" t="str">
            <v>Female</v>
          </cell>
          <cell r="Q513">
            <v>98</v>
          </cell>
          <cell r="R513">
            <v>31.9</v>
          </cell>
        </row>
        <row r="514">
          <cell r="L514" t="str">
            <v>2013External causes of morbidity and mortalityFemaleNon-Maori</v>
          </cell>
          <cell r="M514">
            <v>2013</v>
          </cell>
          <cell r="N514" t="str">
            <v>External causes of morbidity and mortality</v>
          </cell>
          <cell r="O514" t="str">
            <v>Non-Maori</v>
          </cell>
          <cell r="P514" t="str">
            <v>Female</v>
          </cell>
          <cell r="Q514">
            <v>545</v>
          </cell>
          <cell r="R514">
            <v>37.200000000000003</v>
          </cell>
        </row>
        <row r="515">
          <cell r="L515" t="str">
            <v>2013Female breast cancerFemaleAllEth</v>
          </cell>
          <cell r="M515">
            <v>2013</v>
          </cell>
          <cell r="N515" t="str">
            <v>Female breast cancer</v>
          </cell>
          <cell r="O515" t="str">
            <v>AllEth</v>
          </cell>
          <cell r="P515" t="str">
            <v>Female</v>
          </cell>
          <cell r="Q515">
            <v>633</v>
          </cell>
          <cell r="R515">
            <v>100</v>
          </cell>
        </row>
        <row r="516">
          <cell r="L516" t="str">
            <v>2013Female breast cancerFemaleMaori</v>
          </cell>
          <cell r="M516">
            <v>2013</v>
          </cell>
          <cell r="N516" t="str">
            <v>Female breast cancer</v>
          </cell>
          <cell r="O516" t="str">
            <v>Maori</v>
          </cell>
          <cell r="P516" t="str">
            <v>Female</v>
          </cell>
          <cell r="Q516">
            <v>93</v>
          </cell>
          <cell r="R516">
            <v>100</v>
          </cell>
        </row>
        <row r="517">
          <cell r="L517" t="str">
            <v>2013Female breast cancerFemaleNon-Maori</v>
          </cell>
          <cell r="M517">
            <v>2013</v>
          </cell>
          <cell r="N517" t="str">
            <v>Female breast cancer</v>
          </cell>
          <cell r="O517" t="str">
            <v>Non-Maori</v>
          </cell>
          <cell r="P517" t="str">
            <v>Female</v>
          </cell>
          <cell r="Q517">
            <v>540</v>
          </cell>
          <cell r="R517">
            <v>100</v>
          </cell>
        </row>
        <row r="518">
          <cell r="L518" t="str">
            <v>2013Influenza and pneumoniaFemaleAllEth</v>
          </cell>
          <cell r="M518">
            <v>2013</v>
          </cell>
          <cell r="N518" t="str">
            <v>Influenza and pneumonia</v>
          </cell>
          <cell r="O518" t="str">
            <v>AllEth</v>
          </cell>
          <cell r="P518" t="str">
            <v>Female</v>
          </cell>
          <cell r="Q518">
            <v>391</v>
          </cell>
          <cell r="R518">
            <v>60.5</v>
          </cell>
        </row>
        <row r="519">
          <cell r="L519" t="str">
            <v>2013Influenza and pneumoniaFemaleMaori</v>
          </cell>
          <cell r="M519">
            <v>2013</v>
          </cell>
          <cell r="N519" t="str">
            <v>Influenza and pneumonia</v>
          </cell>
          <cell r="O519" t="str">
            <v>Maori</v>
          </cell>
          <cell r="P519" t="str">
            <v>Female</v>
          </cell>
          <cell r="Q519">
            <v>24</v>
          </cell>
          <cell r="R519">
            <v>72.7</v>
          </cell>
        </row>
        <row r="520">
          <cell r="L520" t="str">
            <v>2013Influenza and pneumoniaFemaleNon-Maori</v>
          </cell>
          <cell r="M520">
            <v>2013</v>
          </cell>
          <cell r="N520" t="str">
            <v>Influenza and pneumonia</v>
          </cell>
          <cell r="O520" t="str">
            <v>Non-Maori</v>
          </cell>
          <cell r="P520" t="str">
            <v>Female</v>
          </cell>
          <cell r="Q520">
            <v>367</v>
          </cell>
          <cell r="R520">
            <v>59.9</v>
          </cell>
        </row>
        <row r="521">
          <cell r="L521" t="str">
            <v>2013Intentional self-harmFemaleAllEth</v>
          </cell>
          <cell r="M521">
            <v>2013</v>
          </cell>
          <cell r="N521" t="str">
            <v>Intentional self-harm</v>
          </cell>
          <cell r="O521" t="str">
            <v>AllEth</v>
          </cell>
          <cell r="P521" t="str">
            <v>Female</v>
          </cell>
          <cell r="Q521">
            <v>147</v>
          </cell>
          <cell r="R521">
            <v>28.7</v>
          </cell>
        </row>
        <row r="522">
          <cell r="L522" t="str">
            <v>2013Intentional self-harmFemaleMaori</v>
          </cell>
          <cell r="M522">
            <v>2013</v>
          </cell>
          <cell r="N522" t="str">
            <v>Intentional self-harm</v>
          </cell>
          <cell r="O522" t="str">
            <v>Maori</v>
          </cell>
          <cell r="P522" t="str">
            <v>Female</v>
          </cell>
          <cell r="Q522">
            <v>39</v>
          </cell>
          <cell r="R522">
            <v>37.1</v>
          </cell>
        </row>
        <row r="523">
          <cell r="L523" t="str">
            <v>2013Intentional self-harmFemaleNon-Maori</v>
          </cell>
          <cell r="M523">
            <v>2013</v>
          </cell>
          <cell r="N523" t="str">
            <v>Intentional self-harm</v>
          </cell>
          <cell r="O523" t="str">
            <v>Non-Maori</v>
          </cell>
          <cell r="P523" t="str">
            <v>Female</v>
          </cell>
          <cell r="Q523">
            <v>108</v>
          </cell>
          <cell r="R523">
            <v>26.5</v>
          </cell>
        </row>
        <row r="524">
          <cell r="L524" t="str">
            <v>2013Ischaemic heart diseaseFemaleAllEth</v>
          </cell>
          <cell r="M524">
            <v>2013</v>
          </cell>
          <cell r="N524" t="str">
            <v>Ischaemic heart disease</v>
          </cell>
          <cell r="O524" t="str">
            <v>AllEth</v>
          </cell>
          <cell r="P524" t="str">
            <v>Female</v>
          </cell>
          <cell r="Q524">
            <v>2217</v>
          </cell>
          <cell r="R524">
            <v>44.1</v>
          </cell>
        </row>
        <row r="525">
          <cell r="L525" t="str">
            <v>2013Ischaemic heart diseaseFemaleMaori</v>
          </cell>
          <cell r="M525">
            <v>2013</v>
          </cell>
          <cell r="N525" t="str">
            <v>Ischaemic heart disease</v>
          </cell>
          <cell r="O525" t="str">
            <v>Maori</v>
          </cell>
          <cell r="P525" t="str">
            <v>Female</v>
          </cell>
          <cell r="Q525">
            <v>192</v>
          </cell>
          <cell r="R525">
            <v>40</v>
          </cell>
        </row>
        <row r="526">
          <cell r="L526" t="str">
            <v>2013Ischaemic heart diseaseFemaleNon-Maori</v>
          </cell>
          <cell r="M526">
            <v>2013</v>
          </cell>
          <cell r="N526" t="str">
            <v>Ischaemic heart disease</v>
          </cell>
          <cell r="O526" t="str">
            <v>Non-Maori</v>
          </cell>
          <cell r="P526" t="str">
            <v>Female</v>
          </cell>
          <cell r="Q526">
            <v>2025</v>
          </cell>
          <cell r="R526">
            <v>44.5</v>
          </cell>
        </row>
        <row r="527">
          <cell r="L527" t="str">
            <v>2013Lung cancerFemaleAllEth</v>
          </cell>
          <cell r="M527">
            <v>2013</v>
          </cell>
          <cell r="N527" t="str">
            <v>Lung cancer</v>
          </cell>
          <cell r="O527" t="str">
            <v>AllEth</v>
          </cell>
          <cell r="P527" t="str">
            <v>Female</v>
          </cell>
          <cell r="Q527">
            <v>792</v>
          </cell>
          <cell r="R527">
            <v>47.8</v>
          </cell>
        </row>
        <row r="528">
          <cell r="L528" t="str">
            <v>2013Lung cancerFemaleMaori</v>
          </cell>
          <cell r="M528">
            <v>2013</v>
          </cell>
          <cell r="N528" t="str">
            <v>Lung cancer</v>
          </cell>
          <cell r="O528" t="str">
            <v>Maori</v>
          </cell>
          <cell r="P528" t="str">
            <v>Female</v>
          </cell>
          <cell r="Q528">
            <v>168</v>
          </cell>
          <cell r="R528">
            <v>56.2</v>
          </cell>
        </row>
        <row r="529">
          <cell r="L529" t="str">
            <v>2013Lung cancerFemaleNon-Maori</v>
          </cell>
          <cell r="M529">
            <v>2013</v>
          </cell>
          <cell r="N529" t="str">
            <v>Lung cancer</v>
          </cell>
          <cell r="O529" t="str">
            <v>Non-Maori</v>
          </cell>
          <cell r="P529" t="str">
            <v>Female</v>
          </cell>
          <cell r="Q529">
            <v>624</v>
          </cell>
          <cell r="R529">
            <v>46</v>
          </cell>
        </row>
        <row r="530">
          <cell r="L530" t="str">
            <v>2013Melanoma of the skinFemaleAllEth</v>
          </cell>
          <cell r="M530">
            <v>2013</v>
          </cell>
          <cell r="N530" t="str">
            <v>Melanoma of the skin</v>
          </cell>
          <cell r="O530" t="str">
            <v>AllEth</v>
          </cell>
          <cell r="P530" t="str">
            <v>Female</v>
          </cell>
          <cell r="Q530">
            <v>124</v>
          </cell>
          <cell r="R530">
            <v>34.799999999999997</v>
          </cell>
        </row>
        <row r="531">
          <cell r="L531" t="str">
            <v>2013Melanoma of the skinFemaleMaori</v>
          </cell>
          <cell r="M531">
            <v>2013</v>
          </cell>
          <cell r="N531" t="str">
            <v>Melanoma of the skin</v>
          </cell>
          <cell r="O531" t="str">
            <v>Maori</v>
          </cell>
          <cell r="P531" t="str">
            <v>Female</v>
          </cell>
          <cell r="Q531">
            <v>4</v>
          </cell>
          <cell r="R531">
            <v>44.4</v>
          </cell>
        </row>
        <row r="532">
          <cell r="L532" t="str">
            <v>2013Melanoma of the skinFemaleNon-Maori</v>
          </cell>
          <cell r="M532">
            <v>2013</v>
          </cell>
          <cell r="N532" t="str">
            <v>Melanoma of the skin</v>
          </cell>
          <cell r="O532" t="str">
            <v>Non-Maori</v>
          </cell>
          <cell r="P532" t="str">
            <v>Female</v>
          </cell>
          <cell r="Q532">
            <v>120</v>
          </cell>
          <cell r="R532">
            <v>34.6</v>
          </cell>
        </row>
        <row r="533">
          <cell r="L533" t="str">
            <v>2013Motor vehicle accidentsFemaleAllEth</v>
          </cell>
          <cell r="M533">
            <v>2013</v>
          </cell>
          <cell r="N533" t="str">
            <v>Motor vehicle accidents</v>
          </cell>
          <cell r="O533" t="str">
            <v>AllEth</v>
          </cell>
          <cell r="P533" t="str">
            <v>Female</v>
          </cell>
          <cell r="Q533">
            <v>81</v>
          </cell>
          <cell r="R533">
            <v>28.8</v>
          </cell>
        </row>
        <row r="534">
          <cell r="L534" t="str">
            <v>2013Motor vehicle accidentsFemaleMaori</v>
          </cell>
          <cell r="M534">
            <v>2013</v>
          </cell>
          <cell r="N534" t="str">
            <v>Motor vehicle accidents</v>
          </cell>
          <cell r="O534" t="str">
            <v>Maori</v>
          </cell>
          <cell r="P534" t="str">
            <v>Female</v>
          </cell>
          <cell r="Q534">
            <v>20</v>
          </cell>
          <cell r="R534">
            <v>32.299999999999997</v>
          </cell>
        </row>
        <row r="535">
          <cell r="L535" t="str">
            <v>2013Motor vehicle accidentsFemaleNon-Maori</v>
          </cell>
          <cell r="M535">
            <v>2013</v>
          </cell>
          <cell r="N535" t="str">
            <v>Motor vehicle accidents</v>
          </cell>
          <cell r="O535" t="str">
            <v>Non-Maori</v>
          </cell>
          <cell r="P535" t="str">
            <v>Female</v>
          </cell>
          <cell r="Q535">
            <v>61</v>
          </cell>
          <cell r="R535">
            <v>27.9</v>
          </cell>
        </row>
        <row r="536">
          <cell r="L536" t="str">
            <v>2013Other forms of heart diseaseFemaleAllEth</v>
          </cell>
          <cell r="M536">
            <v>2013</v>
          </cell>
          <cell r="N536" t="str">
            <v>Other forms of heart disease</v>
          </cell>
          <cell r="O536" t="str">
            <v>AllEth</v>
          </cell>
          <cell r="P536" t="str">
            <v>Female</v>
          </cell>
          <cell r="Q536">
            <v>703</v>
          </cell>
          <cell r="R536">
            <v>52</v>
          </cell>
        </row>
        <row r="537">
          <cell r="L537" t="str">
            <v>2013Other forms of heart diseaseFemaleMaori</v>
          </cell>
          <cell r="M537">
            <v>2013</v>
          </cell>
          <cell r="N537" t="str">
            <v>Other forms of heart disease</v>
          </cell>
          <cell r="O537" t="str">
            <v>Maori</v>
          </cell>
          <cell r="P537" t="str">
            <v>Female</v>
          </cell>
          <cell r="Q537">
            <v>65</v>
          </cell>
          <cell r="R537">
            <v>37.799999999999997</v>
          </cell>
        </row>
        <row r="538">
          <cell r="L538" t="str">
            <v>2013Other forms of heart diseaseFemaleNon-Maori</v>
          </cell>
          <cell r="M538">
            <v>2013</v>
          </cell>
          <cell r="N538" t="str">
            <v>Other forms of heart disease</v>
          </cell>
          <cell r="O538" t="str">
            <v>Non-Maori</v>
          </cell>
          <cell r="P538" t="str">
            <v>Female</v>
          </cell>
          <cell r="Q538">
            <v>638</v>
          </cell>
          <cell r="R538">
            <v>54.1</v>
          </cell>
        </row>
        <row r="539">
          <cell r="L539" t="str">
            <v>2013Prostate cancerFemaleAllEth</v>
          </cell>
          <cell r="M539">
            <v>2013</v>
          </cell>
          <cell r="N539" t="str">
            <v>Prostate cancer</v>
          </cell>
          <cell r="O539" t="str">
            <v>AllEth</v>
          </cell>
          <cell r="P539" t="str">
            <v>Female</v>
          </cell>
        </row>
        <row r="540">
          <cell r="L540" t="str">
            <v>2013Prostate cancerFemaleMaori</v>
          </cell>
          <cell r="M540">
            <v>2013</v>
          </cell>
          <cell r="N540" t="str">
            <v>Prostate cancer</v>
          </cell>
          <cell r="O540" t="str">
            <v>Maori</v>
          </cell>
          <cell r="P540" t="str">
            <v>Female</v>
          </cell>
        </row>
        <row r="541">
          <cell r="L541" t="str">
            <v>2013Prostate cancerFemaleNon-Maori</v>
          </cell>
          <cell r="M541">
            <v>2013</v>
          </cell>
          <cell r="N541" t="str">
            <v>Prostate cancer</v>
          </cell>
          <cell r="O541" t="str">
            <v>Non-Maori</v>
          </cell>
          <cell r="P541" t="str">
            <v>Female</v>
          </cell>
        </row>
        <row r="542">
          <cell r="L542" t="str">
            <v>2014All cancerFemaleAllEth</v>
          </cell>
          <cell r="M542">
            <v>2014</v>
          </cell>
          <cell r="N542" t="str">
            <v>All cancer</v>
          </cell>
          <cell r="O542" t="str">
            <v>AllEth</v>
          </cell>
          <cell r="P542" t="str">
            <v>Female</v>
          </cell>
          <cell r="Q542">
            <v>4352</v>
          </cell>
          <cell r="R542">
            <v>47</v>
          </cell>
        </row>
        <row r="543">
          <cell r="L543" t="str">
            <v>2014All cancerFemaleMaori</v>
          </cell>
          <cell r="M543">
            <v>2014</v>
          </cell>
          <cell r="N543" t="str">
            <v>All cancer</v>
          </cell>
          <cell r="O543" t="str">
            <v>Maori</v>
          </cell>
          <cell r="P543" t="str">
            <v>Female</v>
          </cell>
          <cell r="Q543">
            <v>521</v>
          </cell>
          <cell r="R543">
            <v>53.5</v>
          </cell>
        </row>
        <row r="544">
          <cell r="L544" t="str">
            <v>2014All cancerFemaleNon-Maori</v>
          </cell>
          <cell r="M544">
            <v>2014</v>
          </cell>
          <cell r="N544" t="str">
            <v>All cancer</v>
          </cell>
          <cell r="O544" t="str">
            <v>Non-Maori</v>
          </cell>
          <cell r="P544" t="str">
            <v>Female</v>
          </cell>
          <cell r="Q544">
            <v>3831</v>
          </cell>
          <cell r="R544">
            <v>46.3</v>
          </cell>
        </row>
        <row r="545">
          <cell r="L545" t="str">
            <v>2014All deathsFemaleAllEth</v>
          </cell>
          <cell r="M545">
            <v>2014</v>
          </cell>
          <cell r="N545" t="str">
            <v>All deaths</v>
          </cell>
          <cell r="O545" t="str">
            <v>AllEth</v>
          </cell>
          <cell r="P545" t="str">
            <v>Female</v>
          </cell>
          <cell r="Q545">
            <v>15457</v>
          </cell>
          <cell r="R545">
            <v>49.6</v>
          </cell>
        </row>
        <row r="546">
          <cell r="L546" t="str">
            <v>2014All deathsFemaleMaori</v>
          </cell>
          <cell r="M546">
            <v>2014</v>
          </cell>
          <cell r="N546" t="str">
            <v>All deaths</v>
          </cell>
          <cell r="O546" t="str">
            <v>Maori</v>
          </cell>
          <cell r="P546" t="str">
            <v>Female</v>
          </cell>
          <cell r="Q546">
            <v>1495</v>
          </cell>
          <cell r="R546">
            <v>46.6</v>
          </cell>
        </row>
        <row r="547">
          <cell r="L547" t="str">
            <v>2014All deathsFemaleNon-Maori</v>
          </cell>
          <cell r="M547">
            <v>2014</v>
          </cell>
          <cell r="N547" t="str">
            <v>All deaths</v>
          </cell>
          <cell r="O547" t="str">
            <v>Non-Maori</v>
          </cell>
          <cell r="P547" t="str">
            <v>Female</v>
          </cell>
          <cell r="Q547">
            <v>13962</v>
          </cell>
          <cell r="R547">
            <v>49.9</v>
          </cell>
        </row>
        <row r="548">
          <cell r="L548" t="str">
            <v>2014AssaultFemaleAllEth</v>
          </cell>
          <cell r="M548">
            <v>2014</v>
          </cell>
          <cell r="N548" t="str">
            <v>Assault</v>
          </cell>
          <cell r="O548" t="str">
            <v>AllEth</v>
          </cell>
          <cell r="P548" t="str">
            <v>Female</v>
          </cell>
          <cell r="Q548">
            <v>14</v>
          </cell>
          <cell r="R548">
            <v>31.1</v>
          </cell>
        </row>
        <row r="549">
          <cell r="L549" t="str">
            <v>2014AssaultFemaleMaori</v>
          </cell>
          <cell r="M549">
            <v>2014</v>
          </cell>
          <cell r="N549" t="str">
            <v>Assault</v>
          </cell>
          <cell r="O549" t="str">
            <v>Maori</v>
          </cell>
          <cell r="P549" t="str">
            <v>Female</v>
          </cell>
          <cell r="Q549">
            <v>3</v>
          </cell>
          <cell r="R549">
            <v>17.600000000000001</v>
          </cell>
        </row>
        <row r="550">
          <cell r="L550" t="str">
            <v>2014AssaultFemaleNon-Maori</v>
          </cell>
          <cell r="M550">
            <v>2014</v>
          </cell>
          <cell r="N550" t="str">
            <v>Assault</v>
          </cell>
          <cell r="O550" t="str">
            <v>Non-Maori</v>
          </cell>
          <cell r="P550" t="str">
            <v>Female</v>
          </cell>
          <cell r="Q550">
            <v>11</v>
          </cell>
          <cell r="R550">
            <v>39.299999999999997</v>
          </cell>
        </row>
        <row r="551">
          <cell r="L551" t="str">
            <v>2014Cerebrovascular diseaseFemaleAllEth</v>
          </cell>
          <cell r="M551">
            <v>2014</v>
          </cell>
          <cell r="N551" t="str">
            <v>Cerebrovascular disease</v>
          </cell>
          <cell r="O551" t="str">
            <v>AllEth</v>
          </cell>
          <cell r="P551" t="str">
            <v>Female</v>
          </cell>
          <cell r="Q551">
            <v>1533</v>
          </cell>
          <cell r="R551">
            <v>59.7</v>
          </cell>
        </row>
        <row r="552">
          <cell r="L552" t="str">
            <v>2014Cerebrovascular diseaseFemaleMaori</v>
          </cell>
          <cell r="M552">
            <v>2014</v>
          </cell>
          <cell r="N552" t="str">
            <v>Cerebrovascular disease</v>
          </cell>
          <cell r="O552" t="str">
            <v>Maori</v>
          </cell>
          <cell r="P552" t="str">
            <v>Female</v>
          </cell>
          <cell r="Q552">
            <v>94</v>
          </cell>
          <cell r="R552">
            <v>57.3</v>
          </cell>
        </row>
        <row r="553">
          <cell r="L553" t="str">
            <v>2014Cerebrovascular diseaseFemaleNon-Maori</v>
          </cell>
          <cell r="M553">
            <v>2014</v>
          </cell>
          <cell r="N553" t="str">
            <v>Cerebrovascular disease</v>
          </cell>
          <cell r="O553" t="str">
            <v>Non-Maori</v>
          </cell>
          <cell r="P553" t="str">
            <v>Female</v>
          </cell>
          <cell r="Q553">
            <v>1439</v>
          </cell>
          <cell r="R553">
            <v>59.8</v>
          </cell>
        </row>
        <row r="554">
          <cell r="L554" t="str">
            <v>2014Cervical cancerFemaleAllEth</v>
          </cell>
          <cell r="M554">
            <v>2014</v>
          </cell>
          <cell r="N554" t="str">
            <v>Cervical cancer</v>
          </cell>
          <cell r="O554" t="str">
            <v>AllEth</v>
          </cell>
          <cell r="P554" t="str">
            <v>Female</v>
          </cell>
          <cell r="Q554">
            <v>46</v>
          </cell>
          <cell r="R554">
            <v>100</v>
          </cell>
        </row>
        <row r="555">
          <cell r="L555" t="str">
            <v>2014Cervical cancerFemaleMaori</v>
          </cell>
          <cell r="M555">
            <v>2014</v>
          </cell>
          <cell r="N555" t="str">
            <v>Cervical cancer</v>
          </cell>
          <cell r="O555" t="str">
            <v>Maori</v>
          </cell>
          <cell r="P555" t="str">
            <v>Female</v>
          </cell>
          <cell r="Q555">
            <v>10</v>
          </cell>
          <cell r="R555">
            <v>100</v>
          </cell>
        </row>
        <row r="556">
          <cell r="L556" t="str">
            <v>2014Cervical cancerFemaleNon-Maori</v>
          </cell>
          <cell r="M556">
            <v>2014</v>
          </cell>
          <cell r="N556" t="str">
            <v>Cervical cancer</v>
          </cell>
          <cell r="O556" t="str">
            <v>Non-Maori</v>
          </cell>
          <cell r="P556" t="str">
            <v>Female</v>
          </cell>
          <cell r="Q556">
            <v>36</v>
          </cell>
          <cell r="R556">
            <v>100</v>
          </cell>
        </row>
        <row r="557">
          <cell r="L557" t="str">
            <v>2014Chronic lower respiratory diseasesFemaleAllEth</v>
          </cell>
          <cell r="M557">
            <v>2014</v>
          </cell>
          <cell r="N557" t="str">
            <v>Chronic lower respiratory diseases</v>
          </cell>
          <cell r="O557" t="str">
            <v>AllEth</v>
          </cell>
          <cell r="P557" t="str">
            <v>Female</v>
          </cell>
          <cell r="Q557">
            <v>955</v>
          </cell>
          <cell r="R557">
            <v>52.3</v>
          </cell>
        </row>
        <row r="558">
          <cell r="L558" t="str">
            <v>2014Chronic lower respiratory diseasesFemaleMaori</v>
          </cell>
          <cell r="M558">
            <v>2014</v>
          </cell>
          <cell r="N558" t="str">
            <v>Chronic lower respiratory diseases</v>
          </cell>
          <cell r="O558" t="str">
            <v>Maori</v>
          </cell>
          <cell r="P558" t="str">
            <v>Female</v>
          </cell>
          <cell r="Q558">
            <v>132</v>
          </cell>
          <cell r="R558">
            <v>55.7</v>
          </cell>
        </row>
        <row r="559">
          <cell r="L559" t="str">
            <v>2014Chronic lower respiratory diseasesFemaleNon-Maori</v>
          </cell>
          <cell r="M559">
            <v>2014</v>
          </cell>
          <cell r="N559" t="str">
            <v>Chronic lower respiratory diseases</v>
          </cell>
          <cell r="O559" t="str">
            <v>Non-Maori</v>
          </cell>
          <cell r="P559" t="str">
            <v>Female</v>
          </cell>
          <cell r="Q559">
            <v>823</v>
          </cell>
          <cell r="R559">
            <v>51.8</v>
          </cell>
        </row>
        <row r="560">
          <cell r="L560" t="str">
            <v>2014Colon, rectum and rectosigmoid junction cancerFemaleAllEth</v>
          </cell>
          <cell r="M560">
            <v>2014</v>
          </cell>
          <cell r="N560" t="str">
            <v>Colon, rectum and rectosigmoid junction cancer</v>
          </cell>
          <cell r="O560" t="str">
            <v>AllEth</v>
          </cell>
          <cell r="P560" t="str">
            <v>Female</v>
          </cell>
          <cell r="Q560">
            <v>612</v>
          </cell>
          <cell r="R560">
            <v>49</v>
          </cell>
        </row>
        <row r="561">
          <cell r="L561" t="str">
            <v>2014Colon, rectum and rectosigmoid junction cancerFemaleMaori</v>
          </cell>
          <cell r="M561">
            <v>2014</v>
          </cell>
          <cell r="N561" t="str">
            <v>Colon, rectum and rectosigmoid junction cancer</v>
          </cell>
          <cell r="O561" t="str">
            <v>Maori</v>
          </cell>
          <cell r="P561" t="str">
            <v>Female</v>
          </cell>
          <cell r="Q561">
            <v>34</v>
          </cell>
          <cell r="R561">
            <v>43.6</v>
          </cell>
        </row>
        <row r="562">
          <cell r="L562" t="str">
            <v>2014Colon, rectum and rectosigmoid junction cancerFemaleNon-Maori</v>
          </cell>
          <cell r="M562">
            <v>2014</v>
          </cell>
          <cell r="N562" t="str">
            <v>Colon, rectum and rectosigmoid junction cancer</v>
          </cell>
          <cell r="O562" t="str">
            <v>Non-Maori</v>
          </cell>
          <cell r="P562" t="str">
            <v>Female</v>
          </cell>
          <cell r="Q562">
            <v>578</v>
          </cell>
          <cell r="R562">
            <v>49.4</v>
          </cell>
        </row>
        <row r="563">
          <cell r="L563" t="str">
            <v>2014Diabetes mellitusFemaleAllEth</v>
          </cell>
          <cell r="M563">
            <v>2014</v>
          </cell>
          <cell r="N563" t="str">
            <v>Diabetes mellitus</v>
          </cell>
          <cell r="O563" t="str">
            <v>AllEth</v>
          </cell>
          <cell r="P563" t="str">
            <v>Female</v>
          </cell>
          <cell r="Q563">
            <v>360</v>
          </cell>
          <cell r="R563">
            <v>45.5</v>
          </cell>
        </row>
        <row r="564">
          <cell r="L564" t="str">
            <v>2014Diabetes mellitusFemaleMaori</v>
          </cell>
          <cell r="M564">
            <v>2014</v>
          </cell>
          <cell r="N564" t="str">
            <v>Diabetes mellitus</v>
          </cell>
          <cell r="O564" t="str">
            <v>Maori</v>
          </cell>
          <cell r="P564" t="str">
            <v>Female</v>
          </cell>
          <cell r="Q564">
            <v>66</v>
          </cell>
          <cell r="R564">
            <v>42</v>
          </cell>
        </row>
        <row r="565">
          <cell r="L565" t="str">
            <v>2014Diabetes mellitusFemaleNon-Maori</v>
          </cell>
          <cell r="M565">
            <v>2014</v>
          </cell>
          <cell r="N565" t="str">
            <v>Diabetes mellitus</v>
          </cell>
          <cell r="O565" t="str">
            <v>Non-Maori</v>
          </cell>
          <cell r="P565" t="str">
            <v>Female</v>
          </cell>
          <cell r="Q565">
            <v>294</v>
          </cell>
          <cell r="R565">
            <v>46.4</v>
          </cell>
        </row>
        <row r="566">
          <cell r="L566" t="str">
            <v>2014Diseases of the circulatory systemFemaleAllEth</v>
          </cell>
          <cell r="M566">
            <v>2014</v>
          </cell>
          <cell r="N566" t="str">
            <v>Diseases of the circulatory system</v>
          </cell>
          <cell r="O566" t="str">
            <v>AllEth</v>
          </cell>
          <cell r="P566" t="str">
            <v>Female</v>
          </cell>
          <cell r="Q566">
            <v>5224</v>
          </cell>
          <cell r="R566">
            <v>50.4</v>
          </cell>
        </row>
        <row r="567">
          <cell r="L567" t="str">
            <v>2014Diseases of the circulatory systemFemaleMaori</v>
          </cell>
          <cell r="M567">
            <v>2014</v>
          </cell>
          <cell r="N567" t="str">
            <v>Diseases of the circulatory system</v>
          </cell>
          <cell r="O567" t="str">
            <v>Maori</v>
          </cell>
          <cell r="P567" t="str">
            <v>Female</v>
          </cell>
          <cell r="Q567">
            <v>439</v>
          </cell>
          <cell r="R567">
            <v>43</v>
          </cell>
        </row>
        <row r="568">
          <cell r="L568" t="str">
            <v>2014Diseases of the circulatory systemFemaleNon-Maori</v>
          </cell>
          <cell r="M568">
            <v>2014</v>
          </cell>
          <cell r="N568" t="str">
            <v>Diseases of the circulatory system</v>
          </cell>
          <cell r="O568" t="str">
            <v>Non-Maori</v>
          </cell>
          <cell r="P568" t="str">
            <v>Female</v>
          </cell>
          <cell r="Q568">
            <v>4785</v>
          </cell>
          <cell r="R568">
            <v>51.2</v>
          </cell>
        </row>
        <row r="569">
          <cell r="L569" t="str">
            <v>2014Diseases of the respiratory systemFemaleAllEth</v>
          </cell>
          <cell r="M569">
            <v>2014</v>
          </cell>
          <cell r="N569" t="str">
            <v>Diseases of the respiratory system</v>
          </cell>
          <cell r="O569" t="str">
            <v>AllEth</v>
          </cell>
          <cell r="P569" t="str">
            <v>Female</v>
          </cell>
          <cell r="Q569">
            <v>1503</v>
          </cell>
          <cell r="R569">
            <v>51.6</v>
          </cell>
        </row>
        <row r="570">
          <cell r="L570" t="str">
            <v>2014Diseases of the respiratory systemFemaleMaori</v>
          </cell>
          <cell r="M570">
            <v>2014</v>
          </cell>
          <cell r="N570" t="str">
            <v>Diseases of the respiratory system</v>
          </cell>
          <cell r="O570" t="str">
            <v>Maori</v>
          </cell>
          <cell r="P570" t="str">
            <v>Female</v>
          </cell>
          <cell r="Q570">
            <v>151</v>
          </cell>
          <cell r="R570">
            <v>51.9</v>
          </cell>
        </row>
        <row r="571">
          <cell r="L571" t="str">
            <v>2014Diseases of the respiratory systemFemaleNon-Maori</v>
          </cell>
          <cell r="M571">
            <v>2014</v>
          </cell>
          <cell r="N571" t="str">
            <v>Diseases of the respiratory system</v>
          </cell>
          <cell r="O571" t="str">
            <v>Non-Maori</v>
          </cell>
          <cell r="P571" t="str">
            <v>Female</v>
          </cell>
          <cell r="Q571">
            <v>1352</v>
          </cell>
          <cell r="R571">
            <v>51.6</v>
          </cell>
        </row>
        <row r="572">
          <cell r="L572" t="str">
            <v>2014External causes of morbidity and mortalityFemaleAllEth</v>
          </cell>
          <cell r="M572">
            <v>2014</v>
          </cell>
          <cell r="N572" t="str">
            <v>External causes of morbidity and mortality</v>
          </cell>
          <cell r="O572" t="str">
            <v>AllEth</v>
          </cell>
          <cell r="P572" t="str">
            <v>Female</v>
          </cell>
          <cell r="Q572">
            <v>692</v>
          </cell>
          <cell r="R572">
            <v>37.200000000000003</v>
          </cell>
        </row>
        <row r="573">
          <cell r="L573" t="str">
            <v>2014External causes of morbidity and mortalityFemaleMaori</v>
          </cell>
          <cell r="M573">
            <v>2014</v>
          </cell>
          <cell r="N573" t="str">
            <v>External causes of morbidity and mortality</v>
          </cell>
          <cell r="O573" t="str">
            <v>Maori</v>
          </cell>
          <cell r="P573" t="str">
            <v>Female</v>
          </cell>
          <cell r="Q573">
            <v>91</v>
          </cell>
          <cell r="R573">
            <v>29.3</v>
          </cell>
        </row>
        <row r="574">
          <cell r="L574" t="str">
            <v>2014External causes of morbidity and mortalityFemaleNon-Maori</v>
          </cell>
          <cell r="M574">
            <v>2014</v>
          </cell>
          <cell r="N574" t="str">
            <v>External causes of morbidity and mortality</v>
          </cell>
          <cell r="O574" t="str">
            <v>Non-Maori</v>
          </cell>
          <cell r="P574" t="str">
            <v>Female</v>
          </cell>
          <cell r="Q574">
            <v>601</v>
          </cell>
          <cell r="R574">
            <v>38.799999999999997</v>
          </cell>
        </row>
        <row r="575">
          <cell r="L575" t="str">
            <v>2014Female breast cancerFemaleAllEth</v>
          </cell>
          <cell r="M575">
            <v>2014</v>
          </cell>
          <cell r="N575" t="str">
            <v>Female breast cancer</v>
          </cell>
          <cell r="O575" t="str">
            <v>AllEth</v>
          </cell>
          <cell r="P575" t="str">
            <v>Female</v>
          </cell>
          <cell r="Q575">
            <v>607</v>
          </cell>
          <cell r="R575">
            <v>100</v>
          </cell>
        </row>
        <row r="576">
          <cell r="L576" t="str">
            <v>2014Female breast cancerFemaleMaori</v>
          </cell>
          <cell r="M576">
            <v>2014</v>
          </cell>
          <cell r="N576" t="str">
            <v>Female breast cancer</v>
          </cell>
          <cell r="O576" t="str">
            <v>Maori</v>
          </cell>
          <cell r="P576" t="str">
            <v>Female</v>
          </cell>
          <cell r="Q576">
            <v>68</v>
          </cell>
          <cell r="R576">
            <v>100</v>
          </cell>
        </row>
        <row r="577">
          <cell r="L577" t="str">
            <v>2014Female breast cancerFemaleNon-Maori</v>
          </cell>
          <cell r="M577">
            <v>2014</v>
          </cell>
          <cell r="N577" t="str">
            <v>Female breast cancer</v>
          </cell>
          <cell r="O577" t="str">
            <v>Non-Maori</v>
          </cell>
          <cell r="P577" t="str">
            <v>Female</v>
          </cell>
          <cell r="Q577">
            <v>539</v>
          </cell>
          <cell r="R577">
            <v>100</v>
          </cell>
        </row>
        <row r="578">
          <cell r="L578" t="str">
            <v>2014Influenza and pneumoniaFemaleAllEth</v>
          </cell>
          <cell r="M578">
            <v>2014</v>
          </cell>
          <cell r="N578" t="str">
            <v>Influenza and pneumonia</v>
          </cell>
          <cell r="O578" t="str">
            <v>AllEth</v>
          </cell>
          <cell r="P578" t="str">
            <v>Female</v>
          </cell>
          <cell r="Q578">
            <v>396</v>
          </cell>
          <cell r="R578">
            <v>56.1</v>
          </cell>
        </row>
        <row r="579">
          <cell r="L579" t="str">
            <v>2014Influenza and pneumoniaFemaleMaori</v>
          </cell>
          <cell r="M579">
            <v>2014</v>
          </cell>
          <cell r="N579" t="str">
            <v>Influenza and pneumonia</v>
          </cell>
          <cell r="O579" t="str">
            <v>Maori</v>
          </cell>
          <cell r="P579" t="str">
            <v>Female</v>
          </cell>
          <cell r="Q579">
            <v>19</v>
          </cell>
          <cell r="R579">
            <v>44.2</v>
          </cell>
        </row>
        <row r="580">
          <cell r="L580" t="str">
            <v>2014Influenza and pneumoniaFemaleNon-Maori</v>
          </cell>
          <cell r="M580">
            <v>2014</v>
          </cell>
          <cell r="N580" t="str">
            <v>Influenza and pneumonia</v>
          </cell>
          <cell r="O580" t="str">
            <v>Non-Maori</v>
          </cell>
          <cell r="P580" t="str">
            <v>Female</v>
          </cell>
          <cell r="Q580">
            <v>377</v>
          </cell>
          <cell r="R580">
            <v>56.9</v>
          </cell>
        </row>
        <row r="581">
          <cell r="L581" t="str">
            <v>2014Intentional self-harmFemaleAllEth</v>
          </cell>
          <cell r="M581">
            <v>2014</v>
          </cell>
          <cell r="N581" t="str">
            <v>Intentional self-harm</v>
          </cell>
          <cell r="O581" t="str">
            <v>AllEth</v>
          </cell>
          <cell r="P581" t="str">
            <v>Female</v>
          </cell>
          <cell r="Q581">
            <v>129</v>
          </cell>
          <cell r="R581">
            <v>25.4</v>
          </cell>
        </row>
        <row r="582">
          <cell r="L582" t="str">
            <v>2014Intentional self-harmFemaleMaori</v>
          </cell>
          <cell r="M582">
            <v>2014</v>
          </cell>
          <cell r="N582" t="str">
            <v>Intentional self-harm</v>
          </cell>
          <cell r="O582" t="str">
            <v>Maori</v>
          </cell>
          <cell r="P582" t="str">
            <v>Female</v>
          </cell>
          <cell r="Q582">
            <v>25</v>
          </cell>
          <cell r="R582">
            <v>27.5</v>
          </cell>
        </row>
        <row r="583">
          <cell r="L583" t="str">
            <v>2014Intentional self-harmFemaleNon-Maori</v>
          </cell>
          <cell r="M583">
            <v>2014</v>
          </cell>
          <cell r="N583" t="str">
            <v>Intentional self-harm</v>
          </cell>
          <cell r="O583" t="str">
            <v>Non-Maori</v>
          </cell>
          <cell r="P583" t="str">
            <v>Female</v>
          </cell>
          <cell r="Q583">
            <v>104</v>
          </cell>
          <cell r="R583">
            <v>24.9</v>
          </cell>
        </row>
        <row r="584">
          <cell r="L584" t="str">
            <v>2014Ischaemic heart diseaseFemaleAllEth</v>
          </cell>
          <cell r="M584">
            <v>2014</v>
          </cell>
          <cell r="N584" t="str">
            <v>Ischaemic heart disease</v>
          </cell>
          <cell r="O584" t="str">
            <v>AllEth</v>
          </cell>
          <cell r="P584" t="str">
            <v>Female</v>
          </cell>
          <cell r="Q584">
            <v>2263</v>
          </cell>
          <cell r="R584">
            <v>44.4</v>
          </cell>
        </row>
        <row r="585">
          <cell r="L585" t="str">
            <v>2014Ischaemic heart diseaseFemaleMaori</v>
          </cell>
          <cell r="M585">
            <v>2014</v>
          </cell>
          <cell r="N585" t="str">
            <v>Ischaemic heart disease</v>
          </cell>
          <cell r="O585" t="str">
            <v>Maori</v>
          </cell>
          <cell r="P585" t="str">
            <v>Female</v>
          </cell>
          <cell r="Q585">
            <v>186</v>
          </cell>
          <cell r="R585">
            <v>37.4</v>
          </cell>
        </row>
        <row r="586">
          <cell r="L586" t="str">
            <v>2014Ischaemic heart diseaseFemaleNon-Maori</v>
          </cell>
          <cell r="M586">
            <v>2014</v>
          </cell>
          <cell r="N586" t="str">
            <v>Ischaemic heart disease</v>
          </cell>
          <cell r="O586" t="str">
            <v>Non-Maori</v>
          </cell>
          <cell r="P586" t="str">
            <v>Female</v>
          </cell>
          <cell r="Q586">
            <v>2077</v>
          </cell>
          <cell r="R586">
            <v>45.1</v>
          </cell>
        </row>
        <row r="587">
          <cell r="L587" t="str">
            <v>2014Lung cancerFemaleAllEth</v>
          </cell>
          <cell r="M587">
            <v>2014</v>
          </cell>
          <cell r="N587" t="str">
            <v>Lung cancer</v>
          </cell>
          <cell r="O587" t="str">
            <v>AllEth</v>
          </cell>
          <cell r="P587" t="str">
            <v>Female</v>
          </cell>
          <cell r="Q587">
            <v>790</v>
          </cell>
          <cell r="R587">
            <v>47.1</v>
          </cell>
        </row>
        <row r="588">
          <cell r="L588" t="str">
            <v>2014Lung cancerFemaleMaori</v>
          </cell>
          <cell r="M588">
            <v>2014</v>
          </cell>
          <cell r="N588" t="str">
            <v>Lung cancer</v>
          </cell>
          <cell r="O588" t="str">
            <v>Maori</v>
          </cell>
          <cell r="P588" t="str">
            <v>Female</v>
          </cell>
          <cell r="Q588">
            <v>180</v>
          </cell>
          <cell r="R588">
            <v>55.2</v>
          </cell>
        </row>
        <row r="589">
          <cell r="L589" t="str">
            <v>2014Lung cancerFemaleNon-Maori</v>
          </cell>
          <cell r="M589">
            <v>2014</v>
          </cell>
          <cell r="N589" t="str">
            <v>Lung cancer</v>
          </cell>
          <cell r="O589" t="str">
            <v>Non-Maori</v>
          </cell>
          <cell r="P589" t="str">
            <v>Female</v>
          </cell>
          <cell r="Q589">
            <v>610</v>
          </cell>
          <cell r="R589">
            <v>45.1</v>
          </cell>
        </row>
        <row r="590">
          <cell r="L590" t="str">
            <v>2014Melanoma of the skinFemaleAllEth</v>
          </cell>
          <cell r="M590">
            <v>2014</v>
          </cell>
          <cell r="N590" t="str">
            <v>Melanoma of the skin</v>
          </cell>
          <cell r="O590" t="str">
            <v>AllEth</v>
          </cell>
          <cell r="P590" t="str">
            <v>Female</v>
          </cell>
          <cell r="Q590">
            <v>141</v>
          </cell>
          <cell r="R590">
            <v>37.299999999999997</v>
          </cell>
        </row>
        <row r="591">
          <cell r="L591" t="str">
            <v>2014Melanoma of the skinFemaleMaori</v>
          </cell>
          <cell r="M591">
            <v>2014</v>
          </cell>
          <cell r="N591" t="str">
            <v>Melanoma of the skin</v>
          </cell>
          <cell r="O591" t="str">
            <v>Maori</v>
          </cell>
          <cell r="P591" t="str">
            <v>Female</v>
          </cell>
          <cell r="Q591">
            <v>1</v>
          </cell>
          <cell r="R591">
            <v>33.299999999999997</v>
          </cell>
        </row>
        <row r="592">
          <cell r="L592" t="str">
            <v>2014Melanoma of the skinFemaleNon-Maori</v>
          </cell>
          <cell r="M592">
            <v>2014</v>
          </cell>
          <cell r="N592" t="str">
            <v>Melanoma of the skin</v>
          </cell>
          <cell r="O592" t="str">
            <v>Non-Maori</v>
          </cell>
          <cell r="P592" t="str">
            <v>Female</v>
          </cell>
          <cell r="Q592">
            <v>140</v>
          </cell>
          <cell r="R592">
            <v>37.299999999999997</v>
          </cell>
        </row>
        <row r="593">
          <cell r="L593" t="str">
            <v>2014Motor vehicle accidentsFemaleAllEth</v>
          </cell>
          <cell r="M593">
            <v>2014</v>
          </cell>
          <cell r="N593" t="str">
            <v>Motor vehicle accidents</v>
          </cell>
          <cell r="O593" t="str">
            <v>AllEth</v>
          </cell>
          <cell r="P593" t="str">
            <v>Female</v>
          </cell>
          <cell r="Q593">
            <v>108</v>
          </cell>
          <cell r="R593">
            <v>34.299999999999997</v>
          </cell>
        </row>
        <row r="594">
          <cell r="L594" t="str">
            <v>2014Motor vehicle accidentsFemaleMaori</v>
          </cell>
          <cell r="M594">
            <v>2014</v>
          </cell>
          <cell r="N594" t="str">
            <v>Motor vehicle accidents</v>
          </cell>
          <cell r="O594" t="str">
            <v>Maori</v>
          </cell>
          <cell r="P594" t="str">
            <v>Female</v>
          </cell>
          <cell r="Q594">
            <v>22</v>
          </cell>
          <cell r="R594">
            <v>31.9</v>
          </cell>
        </row>
        <row r="595">
          <cell r="L595" t="str">
            <v>2014Motor vehicle accidentsFemaleNon-Maori</v>
          </cell>
          <cell r="M595">
            <v>2014</v>
          </cell>
          <cell r="N595" t="str">
            <v>Motor vehicle accidents</v>
          </cell>
          <cell r="O595" t="str">
            <v>Non-Maori</v>
          </cell>
          <cell r="P595" t="str">
            <v>Female</v>
          </cell>
          <cell r="Q595">
            <v>86</v>
          </cell>
          <cell r="R595">
            <v>35</v>
          </cell>
        </row>
        <row r="596">
          <cell r="L596" t="str">
            <v>2014Other forms of heart diseaseFemaleAllEth</v>
          </cell>
          <cell r="M596">
            <v>2014</v>
          </cell>
          <cell r="N596" t="str">
            <v>Other forms of heart disease</v>
          </cell>
          <cell r="O596" t="str">
            <v>AllEth</v>
          </cell>
          <cell r="P596" t="str">
            <v>Female</v>
          </cell>
          <cell r="Q596">
            <v>760</v>
          </cell>
          <cell r="R596">
            <v>51.4</v>
          </cell>
        </row>
        <row r="597">
          <cell r="L597" t="str">
            <v>2014Other forms of heart diseaseFemaleMaori</v>
          </cell>
          <cell r="M597">
            <v>2014</v>
          </cell>
          <cell r="N597" t="str">
            <v>Other forms of heart disease</v>
          </cell>
          <cell r="O597" t="str">
            <v>Maori</v>
          </cell>
          <cell r="P597" t="str">
            <v>Female</v>
          </cell>
          <cell r="Q597">
            <v>76</v>
          </cell>
          <cell r="R597">
            <v>41.1</v>
          </cell>
        </row>
        <row r="598">
          <cell r="L598" t="str">
            <v>2014Other forms of heart diseaseFemaleNon-Maori</v>
          </cell>
          <cell r="M598">
            <v>2014</v>
          </cell>
          <cell r="N598" t="str">
            <v>Other forms of heart disease</v>
          </cell>
          <cell r="O598" t="str">
            <v>Non-Maori</v>
          </cell>
          <cell r="P598" t="str">
            <v>Female</v>
          </cell>
          <cell r="Q598">
            <v>684</v>
          </cell>
          <cell r="R598">
            <v>52.9</v>
          </cell>
        </row>
        <row r="599">
          <cell r="L599" t="str">
            <v>2014Prostate cancerFemaleAllEth</v>
          </cell>
          <cell r="M599">
            <v>2014</v>
          </cell>
          <cell r="N599" t="str">
            <v>Prostate cancer</v>
          </cell>
          <cell r="O599" t="str">
            <v>AllEth</v>
          </cell>
          <cell r="P599" t="str">
            <v>Female</v>
          </cell>
        </row>
        <row r="600">
          <cell r="L600" t="str">
            <v>2014Prostate cancerFemaleMaori</v>
          </cell>
          <cell r="M600">
            <v>2014</v>
          </cell>
          <cell r="N600" t="str">
            <v>Prostate cancer</v>
          </cell>
          <cell r="O600" t="str">
            <v>Maori</v>
          </cell>
          <cell r="P600" t="str">
            <v>Female</v>
          </cell>
        </row>
        <row r="601">
          <cell r="L601" t="str">
            <v>2014Prostate cancerFemaleNon-Maori</v>
          </cell>
          <cell r="M601">
            <v>2014</v>
          </cell>
          <cell r="N601" t="str">
            <v>Prostate cancer</v>
          </cell>
          <cell r="O601" t="str">
            <v>Non-Maori</v>
          </cell>
          <cell r="P601" t="str">
            <v>Female</v>
          </cell>
        </row>
      </sheetData>
      <sheetData sheetId="6"/>
      <sheetData sheetId="7">
        <row r="1">
          <cell r="A1">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ealth.govt.nz/system/files/documents/publications/methodology-report-2016-17-nzhs-dec17v2.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54"/>
  <sheetViews>
    <sheetView tabSelected="1" zoomScaleNormal="100" workbookViewId="0">
      <selection activeCell="H2" sqref="H2"/>
    </sheetView>
  </sheetViews>
  <sheetFormatPr defaultColWidth="8.88671875" defaultRowHeight="13.2" x14ac:dyDescent="0.25"/>
  <cols>
    <col min="1" max="2" width="20.6640625" style="7" customWidth="1"/>
    <col min="3" max="3" width="20.6640625" style="8" customWidth="1"/>
    <col min="4" max="4" width="20.6640625" style="7" customWidth="1"/>
    <col min="5" max="5" width="6.44140625" style="7" customWidth="1"/>
    <col min="6" max="6" width="6.6640625" style="7" customWidth="1"/>
    <col min="7" max="7" width="5.6640625" style="7" customWidth="1"/>
    <col min="8" max="8" width="5.6640625" style="9" customWidth="1"/>
    <col min="9" max="16384" width="8.88671875" style="10"/>
  </cols>
  <sheetData>
    <row r="1" spans="1:8" ht="15.6" x14ac:dyDescent="0.25">
      <c r="A1" s="6" t="s">
        <v>41</v>
      </c>
    </row>
    <row r="2" spans="1:8" x14ac:dyDescent="0.25">
      <c r="A2" s="11" t="s">
        <v>42</v>
      </c>
    </row>
    <row r="3" spans="1:8" ht="13.2" customHeight="1" x14ac:dyDescent="0.25">
      <c r="A3" s="107" t="s">
        <v>145</v>
      </c>
      <c r="B3" s="107"/>
      <c r="C3" s="107"/>
      <c r="D3" s="107"/>
      <c r="E3" s="107"/>
      <c r="F3" s="107"/>
      <c r="G3" s="107"/>
    </row>
    <row r="4" spans="1:8" x14ac:dyDescent="0.25">
      <c r="A4" s="107"/>
      <c r="B4" s="107"/>
      <c r="C4" s="107"/>
      <c r="D4" s="107"/>
      <c r="E4" s="107"/>
      <c r="F4" s="107"/>
      <c r="G4" s="107"/>
    </row>
    <row r="5" spans="1:8" x14ac:dyDescent="0.25">
      <c r="A5" s="107"/>
      <c r="B5" s="107"/>
      <c r="C5" s="107"/>
      <c r="D5" s="107"/>
      <c r="E5" s="107"/>
      <c r="F5" s="107"/>
      <c r="G5" s="107"/>
    </row>
    <row r="6" spans="1:8" x14ac:dyDescent="0.25">
      <c r="A6" s="107"/>
      <c r="B6" s="107"/>
      <c r="C6" s="107"/>
      <c r="D6" s="107"/>
      <c r="E6" s="107"/>
      <c r="F6" s="107"/>
      <c r="G6" s="107"/>
    </row>
    <row r="7" spans="1:8" x14ac:dyDescent="0.25">
      <c r="A7" s="12" t="s">
        <v>104</v>
      </c>
      <c r="B7" s="13"/>
      <c r="C7" s="13"/>
      <c r="D7" s="13"/>
      <c r="E7" s="13"/>
      <c r="F7" s="13"/>
      <c r="G7" s="13"/>
    </row>
    <row r="8" spans="1:8" x14ac:dyDescent="0.25">
      <c r="A8" s="12"/>
    </row>
    <row r="9" spans="1:8" ht="12.75" customHeight="1" x14ac:dyDescent="0.25">
      <c r="A9" s="108" t="s">
        <v>105</v>
      </c>
      <c r="B9" s="108"/>
      <c r="C9" s="108"/>
      <c r="D9" s="108"/>
      <c r="E9" s="108"/>
      <c r="F9" s="108"/>
      <c r="G9" s="108"/>
      <c r="H9" s="7"/>
    </row>
    <row r="10" spans="1:8" x14ac:dyDescent="0.25">
      <c r="A10" s="108"/>
      <c r="B10" s="108"/>
      <c r="C10" s="108"/>
      <c r="D10" s="108"/>
      <c r="E10" s="108"/>
      <c r="F10" s="108"/>
      <c r="G10" s="108"/>
      <c r="H10" s="7"/>
    </row>
    <row r="11" spans="1:8" x14ac:dyDescent="0.25">
      <c r="A11" s="9"/>
      <c r="B11" s="9"/>
      <c r="C11" s="9"/>
      <c r="D11" s="9"/>
      <c r="E11" s="9"/>
      <c r="F11" s="9"/>
      <c r="G11" s="9"/>
    </row>
    <row r="12" spans="1:8" x14ac:dyDescent="0.25">
      <c r="A12" s="11" t="s">
        <v>106</v>
      </c>
      <c r="B12" s="11"/>
      <c r="C12" s="11"/>
      <c r="D12" s="11"/>
      <c r="E12" s="11"/>
      <c r="F12" s="11"/>
      <c r="G12" s="11"/>
      <c r="H12" s="11"/>
    </row>
    <row r="13" spans="1:8" ht="29.25" customHeight="1" x14ac:dyDescent="0.25">
      <c r="A13" s="14" t="s">
        <v>88</v>
      </c>
      <c r="B13" s="15" t="s">
        <v>89</v>
      </c>
      <c r="C13" s="14" t="s">
        <v>90</v>
      </c>
      <c r="D13" s="16"/>
      <c r="E13" s="110"/>
      <c r="F13" s="110"/>
      <c r="G13" s="110"/>
      <c r="H13" s="110"/>
    </row>
    <row r="14" spans="1:8" ht="13.8" x14ac:dyDescent="0.25">
      <c r="A14" s="17" t="s">
        <v>124</v>
      </c>
      <c r="B14" s="18">
        <v>493</v>
      </c>
      <c r="C14" s="17" t="s">
        <v>125</v>
      </c>
      <c r="D14" s="19"/>
      <c r="E14" s="109"/>
      <c r="F14" s="109"/>
      <c r="G14" s="109"/>
      <c r="H14" s="109"/>
    </row>
    <row r="15" spans="1:8" ht="27.6" x14ac:dyDescent="0.25">
      <c r="A15" s="17" t="s">
        <v>126</v>
      </c>
      <c r="B15" s="18">
        <v>494</v>
      </c>
      <c r="C15" s="17" t="s">
        <v>127</v>
      </c>
      <c r="D15" s="19"/>
      <c r="E15" s="109"/>
      <c r="F15" s="109"/>
      <c r="G15" s="109"/>
      <c r="H15" s="109"/>
    </row>
    <row r="16" spans="1:8" ht="27.6" x14ac:dyDescent="0.25">
      <c r="A16" s="17" t="s">
        <v>128</v>
      </c>
      <c r="B16" s="18">
        <v>466.1</v>
      </c>
      <c r="C16" s="17" t="s">
        <v>129</v>
      </c>
      <c r="D16" s="19"/>
      <c r="E16" s="109"/>
      <c r="F16" s="109"/>
      <c r="G16" s="109"/>
      <c r="H16" s="109"/>
    </row>
    <row r="17" spans="1:15" ht="41.4" x14ac:dyDescent="0.25">
      <c r="A17" s="17" t="s">
        <v>130</v>
      </c>
      <c r="B17" s="18" t="s">
        <v>131</v>
      </c>
      <c r="C17" s="17" t="s">
        <v>132</v>
      </c>
      <c r="D17" s="19"/>
      <c r="E17" s="20"/>
      <c r="F17" s="20"/>
      <c r="G17" s="20"/>
      <c r="H17" s="20"/>
    </row>
    <row r="18" spans="1:15" ht="13.8" x14ac:dyDescent="0.3">
      <c r="J18" s="21"/>
      <c r="K18" s="21"/>
      <c r="L18" s="22"/>
      <c r="M18" s="23"/>
      <c r="N18" s="24"/>
      <c r="O18" s="25"/>
    </row>
    <row r="19" spans="1:15" ht="13.8" x14ac:dyDescent="0.3">
      <c r="A19" s="11" t="s">
        <v>43</v>
      </c>
      <c r="J19" s="21"/>
      <c r="K19" s="21"/>
      <c r="L19" s="25"/>
      <c r="M19" s="23"/>
      <c r="N19" s="24"/>
      <c r="O19" s="25"/>
    </row>
    <row r="20" spans="1:15" ht="13.8" x14ac:dyDescent="0.3">
      <c r="A20" s="7" t="s">
        <v>107</v>
      </c>
      <c r="C20" s="7"/>
      <c r="H20" s="7"/>
      <c r="J20" s="21"/>
      <c r="K20" s="21"/>
      <c r="L20" s="22"/>
      <c r="M20" s="23"/>
      <c r="N20" s="24"/>
      <c r="O20" s="25"/>
    </row>
    <row r="21" spans="1:15" ht="13.8" x14ac:dyDescent="0.3">
      <c r="J21" s="21"/>
      <c r="K21" s="21"/>
      <c r="L21" s="25"/>
      <c r="M21" s="23"/>
      <c r="N21" s="24"/>
      <c r="O21" s="25"/>
    </row>
    <row r="22" spans="1:15" ht="13.8" x14ac:dyDescent="0.3">
      <c r="A22" s="11" t="s">
        <v>44</v>
      </c>
      <c r="J22" s="21"/>
      <c r="K22" s="21"/>
      <c r="L22" s="25"/>
      <c r="M22" s="23"/>
      <c r="N22" s="24"/>
      <c r="O22" s="25"/>
    </row>
    <row r="23" spans="1:15" ht="12.75" customHeight="1" x14ac:dyDescent="0.3">
      <c r="A23" s="108" t="s">
        <v>112</v>
      </c>
      <c r="B23" s="108"/>
      <c r="C23" s="108"/>
      <c r="D23" s="108"/>
      <c r="E23" s="108"/>
      <c r="F23" s="108"/>
      <c r="G23" s="108"/>
      <c r="H23" s="108"/>
      <c r="J23" s="21"/>
      <c r="K23" s="21"/>
      <c r="L23" s="25"/>
      <c r="M23" s="23"/>
      <c r="N23" s="24"/>
      <c r="O23" s="25"/>
    </row>
    <row r="24" spans="1:15" ht="13.8" x14ac:dyDescent="0.3">
      <c r="A24" s="108"/>
      <c r="B24" s="108"/>
      <c r="C24" s="108"/>
      <c r="D24" s="108"/>
      <c r="E24" s="108"/>
      <c r="F24" s="108"/>
      <c r="G24" s="108"/>
      <c r="H24" s="108"/>
      <c r="J24" s="21"/>
      <c r="K24" s="21"/>
      <c r="L24" s="25"/>
      <c r="M24" s="23"/>
      <c r="N24" s="24"/>
      <c r="O24" s="25"/>
    </row>
    <row r="25" spans="1:15" ht="13.8" x14ac:dyDescent="0.3">
      <c r="A25" s="108"/>
      <c r="B25" s="108"/>
      <c r="C25" s="108"/>
      <c r="D25" s="108"/>
      <c r="E25" s="108"/>
      <c r="F25" s="108"/>
      <c r="G25" s="108"/>
      <c r="H25" s="108"/>
      <c r="J25" s="21"/>
      <c r="K25" s="21"/>
      <c r="L25" s="22"/>
      <c r="M25" s="23"/>
      <c r="N25" s="24"/>
      <c r="O25" s="25"/>
    </row>
    <row r="26" spans="1:15" ht="13.8" x14ac:dyDescent="0.3">
      <c r="A26" s="108"/>
      <c r="B26" s="108"/>
      <c r="C26" s="108"/>
      <c r="D26" s="108"/>
      <c r="E26" s="108"/>
      <c r="F26" s="108"/>
      <c r="G26" s="108"/>
      <c r="H26" s="108"/>
      <c r="J26" s="21"/>
      <c r="K26" s="21"/>
      <c r="L26" s="22"/>
      <c r="M26" s="23"/>
      <c r="N26" s="24"/>
      <c r="O26" s="25"/>
    </row>
    <row r="27" spans="1:15" ht="13.8" x14ac:dyDescent="0.3">
      <c r="A27" s="108"/>
      <c r="B27" s="108"/>
      <c r="C27" s="108"/>
      <c r="D27" s="108"/>
      <c r="E27" s="108"/>
      <c r="F27" s="108"/>
      <c r="G27" s="108"/>
      <c r="H27" s="108"/>
      <c r="J27" s="21"/>
      <c r="K27" s="21"/>
      <c r="L27" s="22"/>
      <c r="M27" s="23"/>
      <c r="N27" s="24"/>
      <c r="O27" s="25"/>
    </row>
    <row r="28" spans="1:15" ht="13.8" x14ac:dyDescent="0.3">
      <c r="A28" s="9"/>
      <c r="B28" s="9"/>
      <c r="C28" s="9"/>
      <c r="D28" s="9"/>
      <c r="E28" s="9"/>
      <c r="F28" s="9"/>
      <c r="G28" s="9"/>
      <c r="J28" s="21"/>
      <c r="K28" s="21"/>
      <c r="L28" s="22"/>
      <c r="M28" s="23"/>
      <c r="N28" s="24"/>
      <c r="O28" s="25"/>
    </row>
    <row r="29" spans="1:15" ht="13.8" x14ac:dyDescent="0.3">
      <c r="A29" s="7" t="s">
        <v>91</v>
      </c>
      <c r="J29" s="21"/>
      <c r="K29" s="21"/>
      <c r="L29" s="22"/>
      <c r="M29" s="23"/>
      <c r="N29" s="24"/>
      <c r="O29" s="25"/>
    </row>
    <row r="30" spans="1:15" ht="13.8" x14ac:dyDescent="0.3">
      <c r="J30" s="21"/>
      <c r="K30" s="21"/>
      <c r="L30" s="25"/>
      <c r="M30" s="23"/>
      <c r="N30" s="24"/>
      <c r="O30" s="25"/>
    </row>
    <row r="31" spans="1:15" ht="13.8" x14ac:dyDescent="0.3">
      <c r="A31" s="11" t="s">
        <v>92</v>
      </c>
      <c r="J31" s="21"/>
      <c r="K31" s="21"/>
      <c r="L31" s="22"/>
      <c r="M31" s="23"/>
      <c r="N31" s="24"/>
      <c r="O31" s="25"/>
    </row>
    <row r="32" spans="1:15" ht="12.75" customHeight="1" x14ac:dyDescent="0.3">
      <c r="A32" s="108" t="s">
        <v>113</v>
      </c>
      <c r="B32" s="108"/>
      <c r="C32" s="108"/>
      <c r="D32" s="108"/>
      <c r="E32" s="108"/>
      <c r="F32" s="108"/>
      <c r="G32" s="108"/>
      <c r="H32" s="108"/>
      <c r="J32" s="21"/>
      <c r="K32" s="21"/>
      <c r="L32" s="22"/>
      <c r="M32" s="23"/>
      <c r="N32" s="24"/>
      <c r="O32" s="25"/>
    </row>
    <row r="33" spans="1:15" ht="13.8" x14ac:dyDescent="0.3">
      <c r="A33" s="108"/>
      <c r="B33" s="108"/>
      <c r="C33" s="108"/>
      <c r="D33" s="108"/>
      <c r="E33" s="108"/>
      <c r="F33" s="108"/>
      <c r="G33" s="108"/>
      <c r="H33" s="108"/>
      <c r="J33" s="21"/>
      <c r="K33" s="21"/>
      <c r="L33" s="22"/>
      <c r="M33" s="23"/>
      <c r="N33" s="24"/>
      <c r="O33" s="25"/>
    </row>
    <row r="34" spans="1:15" ht="13.8" x14ac:dyDescent="0.3">
      <c r="A34" s="108"/>
      <c r="B34" s="108"/>
      <c r="C34" s="108"/>
      <c r="D34" s="108"/>
      <c r="E34" s="108"/>
      <c r="F34" s="108"/>
      <c r="G34" s="108"/>
      <c r="H34" s="108"/>
      <c r="J34" s="21"/>
      <c r="K34" s="21"/>
      <c r="L34" s="22"/>
      <c r="M34" s="23"/>
      <c r="N34" s="24"/>
      <c r="O34" s="25"/>
    </row>
    <row r="35" spans="1:15" ht="13.8" x14ac:dyDescent="0.3">
      <c r="A35" s="9"/>
      <c r="B35" s="9"/>
      <c r="C35" s="9"/>
      <c r="D35" s="9"/>
      <c r="E35" s="9"/>
      <c r="F35" s="9"/>
      <c r="G35" s="9"/>
      <c r="J35" s="21"/>
      <c r="K35" s="21"/>
      <c r="L35" s="22"/>
      <c r="M35" s="23"/>
      <c r="N35" s="24"/>
      <c r="O35" s="25"/>
    </row>
    <row r="36" spans="1:15" ht="12.75" customHeight="1" x14ac:dyDescent="0.3">
      <c r="A36" s="108" t="s">
        <v>114</v>
      </c>
      <c r="B36" s="108"/>
      <c r="C36" s="108"/>
      <c r="D36" s="108"/>
      <c r="E36" s="108"/>
      <c r="F36" s="108"/>
      <c r="G36" s="108"/>
      <c r="H36" s="108"/>
      <c r="J36" s="21"/>
      <c r="K36" s="21"/>
      <c r="L36" s="22"/>
      <c r="M36" s="23"/>
      <c r="N36" s="24"/>
      <c r="O36" s="25"/>
    </row>
    <row r="37" spans="1:15" ht="13.8" x14ac:dyDescent="0.3">
      <c r="A37" s="108"/>
      <c r="B37" s="108"/>
      <c r="C37" s="108"/>
      <c r="D37" s="108"/>
      <c r="E37" s="108"/>
      <c r="F37" s="108"/>
      <c r="G37" s="108"/>
      <c r="H37" s="108"/>
      <c r="J37" s="21"/>
      <c r="K37" s="21"/>
      <c r="L37" s="25"/>
      <c r="M37" s="23"/>
      <c r="N37" s="24"/>
      <c r="O37" s="25"/>
    </row>
    <row r="38" spans="1:15" ht="13.8" x14ac:dyDescent="0.3">
      <c r="A38" s="108"/>
      <c r="B38" s="108"/>
      <c r="C38" s="108"/>
      <c r="D38" s="108"/>
      <c r="E38" s="108"/>
      <c r="F38" s="108"/>
      <c r="G38" s="108"/>
      <c r="H38" s="108"/>
      <c r="J38" s="21"/>
      <c r="K38" s="21"/>
      <c r="L38" s="22"/>
      <c r="M38" s="23"/>
      <c r="N38" s="24"/>
      <c r="O38" s="25"/>
    </row>
    <row r="39" spans="1:15" ht="13.8" x14ac:dyDescent="0.3">
      <c r="A39" s="108"/>
      <c r="B39" s="108"/>
      <c r="C39" s="108"/>
      <c r="D39" s="108"/>
      <c r="E39" s="108"/>
      <c r="F39" s="108"/>
      <c r="G39" s="108"/>
      <c r="H39" s="108"/>
      <c r="J39" s="21"/>
      <c r="K39" s="21"/>
      <c r="L39" s="22"/>
      <c r="M39" s="23"/>
      <c r="N39" s="24"/>
      <c r="O39" s="25"/>
    </row>
    <row r="40" spans="1:15" ht="13.8" x14ac:dyDescent="0.3">
      <c r="J40" s="21"/>
      <c r="K40" s="21"/>
      <c r="L40" s="25"/>
      <c r="M40" s="23"/>
      <c r="N40" s="24"/>
      <c r="O40" s="25"/>
    </row>
    <row r="41" spans="1:15" ht="13.8" x14ac:dyDescent="0.3">
      <c r="A41" s="12" t="s">
        <v>108</v>
      </c>
      <c r="B41" s="9"/>
      <c r="C41" s="9"/>
      <c r="D41" s="9"/>
      <c r="E41" s="9"/>
      <c r="F41" s="9"/>
      <c r="G41" s="9"/>
      <c r="J41" s="21"/>
      <c r="K41" s="21"/>
      <c r="L41" s="22"/>
      <c r="M41" s="23"/>
      <c r="N41" s="24"/>
      <c r="O41" s="25"/>
    </row>
    <row r="42" spans="1:15" ht="13.8" x14ac:dyDescent="0.3">
      <c r="J42" s="21"/>
      <c r="K42" s="21"/>
      <c r="L42" s="22"/>
      <c r="M42" s="23"/>
      <c r="N42" s="24"/>
      <c r="O42" s="25"/>
    </row>
    <row r="43" spans="1:15" ht="14.4" thickBot="1" x14ac:dyDescent="0.35">
      <c r="A43" s="11" t="s">
        <v>93</v>
      </c>
      <c r="J43" s="21"/>
      <c r="K43" s="21"/>
      <c r="L43" s="22"/>
      <c r="M43" s="23"/>
      <c r="N43" s="24"/>
      <c r="O43" s="25"/>
    </row>
    <row r="44" spans="1:15" ht="33" customHeight="1" thickBot="1" x14ac:dyDescent="0.35">
      <c r="A44" s="26" t="s">
        <v>96</v>
      </c>
      <c r="B44" s="26" t="s">
        <v>45</v>
      </c>
      <c r="C44" s="27" t="s">
        <v>46</v>
      </c>
      <c r="J44" s="21"/>
      <c r="K44" s="21"/>
      <c r="L44" s="22"/>
      <c r="M44" s="23"/>
      <c r="N44" s="24"/>
      <c r="O44" s="25"/>
    </row>
    <row r="45" spans="1:15" ht="13.8" x14ac:dyDescent="0.3">
      <c r="A45" s="28" t="s">
        <v>47</v>
      </c>
      <c r="B45" s="29">
        <v>67404</v>
      </c>
      <c r="C45" s="30">
        <v>12.81</v>
      </c>
      <c r="J45" s="21"/>
      <c r="K45" s="21"/>
      <c r="L45" s="22"/>
      <c r="M45" s="23"/>
      <c r="N45" s="24"/>
      <c r="O45" s="25"/>
    </row>
    <row r="46" spans="1:15" ht="13.8" x14ac:dyDescent="0.3">
      <c r="A46" s="28" t="s">
        <v>48</v>
      </c>
      <c r="B46" s="29">
        <v>66186</v>
      </c>
      <c r="C46" s="30">
        <v>12.58</v>
      </c>
      <c r="J46" s="21"/>
      <c r="K46" s="21"/>
      <c r="L46" s="22"/>
      <c r="M46" s="23"/>
      <c r="N46" s="24"/>
      <c r="O46" s="25"/>
    </row>
    <row r="47" spans="1:15" ht="13.8" x14ac:dyDescent="0.3">
      <c r="A47" s="28" t="s">
        <v>49</v>
      </c>
      <c r="B47" s="29">
        <v>62838</v>
      </c>
      <c r="C47" s="30">
        <v>11.94</v>
      </c>
      <c r="J47" s="21"/>
      <c r="K47" s="21"/>
      <c r="L47" s="22"/>
      <c r="M47" s="23"/>
      <c r="N47" s="24"/>
      <c r="O47" s="25"/>
    </row>
    <row r="48" spans="1:15" ht="13.8" x14ac:dyDescent="0.3">
      <c r="A48" s="28" t="s">
        <v>50</v>
      </c>
      <c r="B48" s="29">
        <v>49587</v>
      </c>
      <c r="C48" s="30">
        <v>9.42</v>
      </c>
      <c r="J48" s="21"/>
      <c r="K48" s="21"/>
      <c r="L48" s="22"/>
      <c r="M48" s="23"/>
      <c r="N48" s="24"/>
      <c r="O48" s="25"/>
    </row>
    <row r="49" spans="1:15" ht="13.8" x14ac:dyDescent="0.3">
      <c r="A49" s="28" t="s">
        <v>51</v>
      </c>
      <c r="B49" s="29">
        <v>42153</v>
      </c>
      <c r="C49" s="30">
        <v>8.01</v>
      </c>
      <c r="J49" s="21"/>
      <c r="K49" s="21"/>
      <c r="L49" s="22"/>
      <c r="M49" s="23"/>
      <c r="N49" s="24"/>
      <c r="O49" s="25"/>
    </row>
    <row r="50" spans="1:15" ht="13.8" x14ac:dyDescent="0.3">
      <c r="A50" s="28" t="s">
        <v>52</v>
      </c>
      <c r="B50" s="29">
        <v>40218</v>
      </c>
      <c r="C50" s="30">
        <v>7.64</v>
      </c>
      <c r="J50" s="21"/>
      <c r="K50" s="31"/>
      <c r="L50" s="31"/>
      <c r="M50" s="31"/>
      <c r="N50" s="31"/>
      <c r="O50" s="31"/>
    </row>
    <row r="51" spans="1:15" ht="13.8" x14ac:dyDescent="0.3">
      <c r="A51" s="28" t="s">
        <v>53</v>
      </c>
      <c r="B51" s="29">
        <v>39231</v>
      </c>
      <c r="C51" s="30">
        <v>7.46</v>
      </c>
      <c r="J51" s="21"/>
      <c r="K51" s="31"/>
      <c r="L51" s="31"/>
      <c r="M51" s="31"/>
      <c r="N51" s="31"/>
      <c r="O51" s="31"/>
    </row>
    <row r="52" spans="1:15" ht="13.8" x14ac:dyDescent="0.3">
      <c r="A52" s="28" t="s">
        <v>54</v>
      </c>
      <c r="B52" s="29">
        <v>38412</v>
      </c>
      <c r="C52" s="30">
        <v>7.3</v>
      </c>
      <c r="J52" s="21"/>
      <c r="K52" s="21"/>
      <c r="L52" s="22"/>
      <c r="M52" s="23"/>
      <c r="N52" s="24"/>
      <c r="O52" s="25"/>
    </row>
    <row r="53" spans="1:15" ht="13.8" x14ac:dyDescent="0.3">
      <c r="A53" s="28" t="s">
        <v>55</v>
      </c>
      <c r="B53" s="29">
        <v>32832</v>
      </c>
      <c r="C53" s="30">
        <v>6.24</v>
      </c>
      <c r="J53" s="21"/>
      <c r="K53" s="21"/>
      <c r="L53" s="22"/>
      <c r="M53" s="23"/>
      <c r="N53" s="24"/>
      <c r="O53" s="25"/>
    </row>
    <row r="54" spans="1:15" ht="13.8" x14ac:dyDescent="0.3">
      <c r="A54" s="28" t="s">
        <v>56</v>
      </c>
      <c r="B54" s="29">
        <v>25101</v>
      </c>
      <c r="C54" s="30">
        <v>4.7699999999999996</v>
      </c>
      <c r="J54" s="21"/>
      <c r="K54" s="21"/>
      <c r="L54" s="22"/>
      <c r="M54" s="23"/>
      <c r="N54" s="24"/>
      <c r="O54" s="25"/>
    </row>
    <row r="55" spans="1:15" ht="13.8" x14ac:dyDescent="0.3">
      <c r="A55" s="28" t="s">
        <v>57</v>
      </c>
      <c r="B55" s="29">
        <v>19335</v>
      </c>
      <c r="C55" s="30">
        <v>3.67</v>
      </c>
      <c r="J55" s="21"/>
      <c r="K55" s="21"/>
      <c r="L55" s="22"/>
      <c r="M55" s="23"/>
      <c r="N55" s="24"/>
      <c r="O55" s="25"/>
    </row>
    <row r="56" spans="1:15" ht="13.8" x14ac:dyDescent="0.3">
      <c r="A56" s="28" t="s">
        <v>58</v>
      </c>
      <c r="B56" s="29">
        <v>13740</v>
      </c>
      <c r="C56" s="30">
        <v>2.61</v>
      </c>
      <c r="J56" s="21"/>
      <c r="K56" s="21"/>
      <c r="L56" s="22"/>
      <c r="M56" s="23"/>
      <c r="N56" s="24"/>
      <c r="O56" s="25"/>
    </row>
    <row r="57" spans="1:15" ht="13.8" x14ac:dyDescent="0.3">
      <c r="A57" s="28" t="s">
        <v>59</v>
      </c>
      <c r="B57" s="29">
        <v>11424</v>
      </c>
      <c r="C57" s="30">
        <v>2.17</v>
      </c>
      <c r="J57" s="21"/>
      <c r="K57" s="21"/>
      <c r="L57" s="22"/>
      <c r="M57" s="23"/>
      <c r="N57" s="24"/>
      <c r="O57" s="25"/>
    </row>
    <row r="58" spans="1:15" ht="13.8" x14ac:dyDescent="0.3">
      <c r="A58" s="28" t="s">
        <v>60</v>
      </c>
      <c r="B58" s="28">
        <v>8043</v>
      </c>
      <c r="C58" s="30">
        <v>1.53</v>
      </c>
      <c r="J58" s="21"/>
      <c r="K58" s="21"/>
      <c r="L58" s="22"/>
      <c r="M58" s="23"/>
      <c r="N58" s="24"/>
      <c r="O58" s="25"/>
    </row>
    <row r="59" spans="1:15" ht="13.8" x14ac:dyDescent="0.3">
      <c r="A59" s="28" t="s">
        <v>61</v>
      </c>
      <c r="B59" s="28">
        <v>5046</v>
      </c>
      <c r="C59" s="30">
        <v>0.96</v>
      </c>
      <c r="J59" s="21"/>
      <c r="K59" s="31"/>
      <c r="L59" s="31"/>
      <c r="M59" s="31"/>
      <c r="N59" s="31"/>
      <c r="O59" s="31"/>
    </row>
    <row r="60" spans="1:15" ht="13.8" x14ac:dyDescent="0.3">
      <c r="A60" s="28" t="s">
        <v>62</v>
      </c>
      <c r="B60" s="28">
        <v>2736</v>
      </c>
      <c r="C60" s="30">
        <v>0.52</v>
      </c>
      <c r="J60" s="21"/>
      <c r="K60" s="21"/>
      <c r="L60" s="22"/>
      <c r="M60" s="23"/>
      <c r="N60" s="24"/>
      <c r="O60" s="25"/>
    </row>
    <row r="61" spans="1:15" ht="13.8" x14ac:dyDescent="0.3">
      <c r="A61" s="28" t="s">
        <v>63</v>
      </c>
      <c r="B61" s="28">
        <v>1251</v>
      </c>
      <c r="C61" s="30">
        <v>0.24</v>
      </c>
      <c r="J61" s="21"/>
      <c r="K61" s="21"/>
      <c r="L61" s="22"/>
      <c r="M61" s="23"/>
      <c r="N61" s="24"/>
      <c r="O61" s="25"/>
    </row>
    <row r="62" spans="1:15" ht="14.4" thickBot="1" x14ac:dyDescent="0.35">
      <c r="A62" s="32" t="s">
        <v>64</v>
      </c>
      <c r="B62" s="32">
        <v>699</v>
      </c>
      <c r="C62" s="33">
        <v>0.13</v>
      </c>
      <c r="J62" s="21"/>
      <c r="K62" s="21"/>
      <c r="L62" s="22"/>
      <c r="M62" s="23"/>
      <c r="N62" s="24"/>
      <c r="O62" s="25"/>
    </row>
    <row r="63" spans="1:15" ht="13.8" x14ac:dyDescent="0.3">
      <c r="J63" s="21"/>
      <c r="K63" s="21"/>
      <c r="L63" s="25"/>
      <c r="M63" s="23"/>
      <c r="N63" s="24"/>
      <c r="O63" s="25"/>
    </row>
    <row r="64" spans="1:15" ht="13.8" x14ac:dyDescent="0.3">
      <c r="A64" s="11" t="s">
        <v>65</v>
      </c>
      <c r="J64" s="21"/>
      <c r="K64" s="21"/>
      <c r="L64" s="22"/>
      <c r="M64" s="23"/>
      <c r="N64" s="24"/>
      <c r="O64" s="25"/>
    </row>
    <row r="65" spans="1:15" ht="13.8" x14ac:dyDescent="0.3">
      <c r="A65" s="108" t="s">
        <v>94</v>
      </c>
      <c r="B65" s="108"/>
      <c r="C65" s="108"/>
      <c r="D65" s="108"/>
      <c r="E65" s="108"/>
      <c r="F65" s="108"/>
      <c r="G65" s="108"/>
      <c r="H65" s="108"/>
      <c r="J65" s="21"/>
      <c r="K65" s="31"/>
      <c r="L65" s="31"/>
      <c r="M65" s="31"/>
      <c r="N65" s="31"/>
      <c r="O65" s="31"/>
    </row>
    <row r="66" spans="1:15" ht="13.8" x14ac:dyDescent="0.3">
      <c r="A66" s="108"/>
      <c r="B66" s="108"/>
      <c r="C66" s="108"/>
      <c r="D66" s="108"/>
      <c r="E66" s="108"/>
      <c r="F66" s="108"/>
      <c r="G66" s="108"/>
      <c r="H66" s="108"/>
      <c r="J66" s="21"/>
      <c r="K66" s="21"/>
      <c r="L66" s="22"/>
      <c r="M66" s="23"/>
      <c r="N66" s="24"/>
      <c r="O66" s="25"/>
    </row>
    <row r="67" spans="1:15" ht="13.8" x14ac:dyDescent="0.3">
      <c r="A67" s="108"/>
      <c r="B67" s="108"/>
      <c r="C67" s="108"/>
      <c r="D67" s="108"/>
      <c r="E67" s="108"/>
      <c r="F67" s="108"/>
      <c r="G67" s="108"/>
      <c r="H67" s="108"/>
      <c r="J67" s="21"/>
      <c r="K67" s="21"/>
      <c r="L67" s="22"/>
      <c r="M67" s="23"/>
      <c r="N67" s="24"/>
      <c r="O67" s="25"/>
    </row>
    <row r="68" spans="1:15" ht="13.8" x14ac:dyDescent="0.3">
      <c r="J68" s="21"/>
      <c r="K68" s="21"/>
      <c r="L68" s="22"/>
      <c r="M68" s="23"/>
      <c r="N68" s="24"/>
      <c r="O68" s="25"/>
    </row>
    <row r="69" spans="1:15" ht="13.8" x14ac:dyDescent="0.3">
      <c r="A69" s="108" t="s">
        <v>95</v>
      </c>
      <c r="B69" s="108"/>
      <c r="C69" s="108"/>
      <c r="D69" s="108"/>
      <c r="E69" s="108"/>
      <c r="F69" s="108"/>
      <c r="G69" s="108"/>
      <c r="H69" s="108"/>
      <c r="J69" s="21"/>
      <c r="K69" s="21"/>
      <c r="L69" s="22"/>
      <c r="M69" s="23"/>
      <c r="N69" s="24"/>
      <c r="O69" s="25"/>
    </row>
    <row r="70" spans="1:15" ht="13.8" x14ac:dyDescent="0.3">
      <c r="A70" s="108"/>
      <c r="B70" s="108"/>
      <c r="C70" s="108"/>
      <c r="D70" s="108"/>
      <c r="E70" s="108"/>
      <c r="F70" s="108"/>
      <c r="G70" s="108"/>
      <c r="H70" s="108"/>
      <c r="J70" s="21"/>
      <c r="K70" s="21"/>
      <c r="L70" s="25"/>
      <c r="M70" s="23"/>
      <c r="N70" s="24"/>
      <c r="O70" s="25"/>
    </row>
    <row r="71" spans="1:15" ht="13.8" x14ac:dyDescent="0.3">
      <c r="J71" s="21"/>
      <c r="K71" s="31"/>
      <c r="L71" s="31"/>
      <c r="M71" s="31"/>
      <c r="N71" s="31"/>
      <c r="O71" s="31"/>
    </row>
    <row r="72" spans="1:15" ht="13.8" x14ac:dyDescent="0.3">
      <c r="A72" s="11" t="s">
        <v>66</v>
      </c>
      <c r="J72" s="21"/>
      <c r="K72" s="21"/>
      <c r="L72" s="25"/>
      <c r="M72" s="23"/>
      <c r="N72" s="24"/>
      <c r="O72" s="25"/>
    </row>
    <row r="73" spans="1:15" ht="13.8" x14ac:dyDescent="0.3">
      <c r="A73" s="108" t="s">
        <v>115</v>
      </c>
      <c r="B73" s="108"/>
      <c r="C73" s="108"/>
      <c r="D73" s="108"/>
      <c r="E73" s="108"/>
      <c r="F73" s="108"/>
      <c r="G73" s="108"/>
      <c r="H73" s="108"/>
      <c r="J73" s="21"/>
      <c r="K73" s="21"/>
      <c r="L73" s="25"/>
      <c r="M73" s="23"/>
      <c r="N73" s="24"/>
      <c r="O73" s="25"/>
    </row>
    <row r="74" spans="1:15" ht="13.8" x14ac:dyDescent="0.3">
      <c r="A74" s="108"/>
      <c r="B74" s="108"/>
      <c r="C74" s="108"/>
      <c r="D74" s="108"/>
      <c r="E74" s="108"/>
      <c r="F74" s="108"/>
      <c r="G74" s="108"/>
      <c r="H74" s="108"/>
      <c r="J74" s="21"/>
      <c r="K74" s="21"/>
      <c r="L74" s="25"/>
      <c r="M74" s="23"/>
      <c r="N74" s="24"/>
      <c r="O74" s="25"/>
    </row>
    <row r="75" spans="1:15" ht="13.8" x14ac:dyDescent="0.3">
      <c r="A75" s="108"/>
      <c r="B75" s="108"/>
      <c r="C75" s="108"/>
      <c r="D75" s="108"/>
      <c r="E75" s="108"/>
      <c r="F75" s="108"/>
      <c r="G75" s="108"/>
      <c r="H75" s="108"/>
      <c r="J75" s="21"/>
      <c r="K75" s="21"/>
      <c r="L75" s="25"/>
      <c r="M75" s="23"/>
      <c r="N75" s="24"/>
      <c r="O75" s="25"/>
    </row>
    <row r="76" spans="1:15" ht="13.8" x14ac:dyDescent="0.3">
      <c r="A76" s="108"/>
      <c r="B76" s="108"/>
      <c r="C76" s="108"/>
      <c r="D76" s="108"/>
      <c r="E76" s="108"/>
      <c r="F76" s="108"/>
      <c r="G76" s="108"/>
      <c r="H76" s="108"/>
      <c r="J76" s="21"/>
      <c r="K76" s="21"/>
      <c r="L76" s="25"/>
      <c r="M76" s="23"/>
      <c r="N76" s="24"/>
      <c r="O76" s="25"/>
    </row>
    <row r="77" spans="1:15" ht="13.8" x14ac:dyDescent="0.3">
      <c r="A77" s="108"/>
      <c r="B77" s="108"/>
      <c r="C77" s="108"/>
      <c r="D77" s="108"/>
      <c r="E77" s="108"/>
      <c r="F77" s="108"/>
      <c r="G77" s="108"/>
      <c r="H77" s="108"/>
      <c r="J77" s="21"/>
      <c r="K77" s="21"/>
      <c r="L77" s="25"/>
      <c r="M77" s="23"/>
      <c r="N77" s="24"/>
      <c r="O77" s="25"/>
    </row>
    <row r="78" spans="1:15" ht="13.8" x14ac:dyDescent="0.3">
      <c r="J78" s="21"/>
      <c r="K78" s="21"/>
      <c r="L78" s="25"/>
      <c r="M78" s="23"/>
      <c r="N78" s="24"/>
      <c r="O78" s="25"/>
    </row>
    <row r="79" spans="1:15" ht="13.8" x14ac:dyDescent="0.3">
      <c r="J79" s="21"/>
      <c r="K79" s="21"/>
      <c r="L79" s="25"/>
      <c r="M79" s="23"/>
      <c r="N79" s="24"/>
      <c r="O79" s="25"/>
    </row>
    <row r="80" spans="1:15" ht="13.8" x14ac:dyDescent="0.3">
      <c r="J80" s="21"/>
      <c r="K80" s="21"/>
      <c r="L80" s="25"/>
      <c r="M80" s="23"/>
      <c r="N80" s="24"/>
      <c r="O80" s="25"/>
    </row>
    <row r="81" spans="9:16" ht="13.8" x14ac:dyDescent="0.3">
      <c r="J81" s="21"/>
      <c r="K81" s="21"/>
      <c r="L81" s="25"/>
      <c r="M81" s="23"/>
      <c r="N81" s="24"/>
      <c r="O81" s="25"/>
    </row>
    <row r="82" spans="9:16" ht="13.8" x14ac:dyDescent="0.3">
      <c r="J82" s="21"/>
      <c r="K82" s="21"/>
      <c r="L82" s="25"/>
      <c r="M82" s="23"/>
      <c r="N82" s="24"/>
      <c r="O82" s="25"/>
    </row>
    <row r="83" spans="9:16" ht="13.8" x14ac:dyDescent="0.3">
      <c r="J83" s="21"/>
      <c r="K83" s="21"/>
      <c r="L83" s="22"/>
      <c r="M83" s="23"/>
      <c r="N83" s="24"/>
      <c r="O83" s="25"/>
    </row>
    <row r="84" spans="9:16" ht="13.8" x14ac:dyDescent="0.3">
      <c r="J84" s="21"/>
      <c r="K84" s="21"/>
      <c r="L84" s="22"/>
      <c r="M84" s="23"/>
      <c r="N84" s="24"/>
      <c r="O84" s="25"/>
    </row>
    <row r="85" spans="9:16" ht="13.8" x14ac:dyDescent="0.3">
      <c r="J85" s="21"/>
      <c r="K85" s="21"/>
      <c r="L85" s="22"/>
      <c r="M85" s="23"/>
      <c r="N85" s="24"/>
      <c r="O85" s="25"/>
    </row>
    <row r="86" spans="9:16" ht="13.8" x14ac:dyDescent="0.3">
      <c r="J86" s="21"/>
      <c r="K86" s="21"/>
      <c r="L86" s="25"/>
      <c r="M86" s="23"/>
      <c r="N86" s="24"/>
      <c r="O86" s="25"/>
    </row>
    <row r="87" spans="9:16" ht="13.8" x14ac:dyDescent="0.3">
      <c r="I87" s="21"/>
      <c r="J87" s="21"/>
      <c r="K87" s="21"/>
      <c r="L87" s="21"/>
      <c r="M87" s="21"/>
      <c r="N87" s="21"/>
      <c r="O87" s="21"/>
      <c r="P87" s="21"/>
    </row>
    <row r="88" spans="9:16" ht="13.8" x14ac:dyDescent="0.3">
      <c r="I88" s="21"/>
      <c r="J88" s="21"/>
      <c r="K88" s="21"/>
      <c r="L88" s="21"/>
      <c r="M88" s="21"/>
      <c r="N88" s="21"/>
      <c r="O88" s="21"/>
      <c r="P88" s="21"/>
    </row>
    <row r="89" spans="9:16" ht="13.8" x14ac:dyDescent="0.3">
      <c r="I89" s="21"/>
      <c r="J89" s="21"/>
      <c r="K89" s="21"/>
      <c r="L89" s="21"/>
      <c r="M89" s="21"/>
      <c r="N89" s="21"/>
      <c r="O89" s="21"/>
      <c r="P89" s="21"/>
    </row>
    <row r="90" spans="9:16" ht="13.8" x14ac:dyDescent="0.3">
      <c r="I90" s="21"/>
      <c r="J90" s="21"/>
      <c r="K90" s="21"/>
      <c r="L90" s="21"/>
      <c r="M90" s="21"/>
      <c r="N90" s="21"/>
      <c r="O90" s="21"/>
      <c r="P90" s="21"/>
    </row>
    <row r="91" spans="9:16" ht="13.8" x14ac:dyDescent="0.3">
      <c r="I91" s="21"/>
      <c r="J91" s="21"/>
      <c r="K91" s="21"/>
      <c r="L91" s="21"/>
      <c r="M91" s="21"/>
      <c r="N91" s="21"/>
      <c r="O91" s="21"/>
      <c r="P91" s="21"/>
    </row>
    <row r="92" spans="9:16" ht="13.8" x14ac:dyDescent="0.3">
      <c r="I92" s="21"/>
      <c r="J92" s="21"/>
      <c r="K92" s="21"/>
      <c r="L92" s="21"/>
      <c r="M92" s="21"/>
      <c r="N92" s="21"/>
      <c r="O92" s="21"/>
      <c r="P92" s="21"/>
    </row>
    <row r="93" spans="9:16" ht="13.8" x14ac:dyDescent="0.3">
      <c r="I93" s="21"/>
      <c r="J93" s="21"/>
      <c r="K93" s="21"/>
      <c r="L93" s="21"/>
      <c r="M93" s="21"/>
      <c r="N93" s="21"/>
      <c r="O93" s="21"/>
      <c r="P93" s="21"/>
    </row>
    <row r="94" spans="9:16" ht="13.8" x14ac:dyDescent="0.3">
      <c r="I94" s="21"/>
      <c r="J94" s="21"/>
      <c r="K94" s="21"/>
      <c r="L94" s="21"/>
      <c r="M94" s="21"/>
      <c r="N94" s="21"/>
      <c r="O94" s="21"/>
      <c r="P94" s="21"/>
    </row>
    <row r="95" spans="9:16" ht="13.8" x14ac:dyDescent="0.3">
      <c r="I95" s="21"/>
      <c r="J95" s="21"/>
      <c r="K95" s="21"/>
      <c r="L95" s="21"/>
      <c r="M95" s="21"/>
      <c r="N95" s="21"/>
      <c r="O95" s="21"/>
      <c r="P95" s="21"/>
    </row>
    <row r="96" spans="9:16" ht="13.8" x14ac:dyDescent="0.3">
      <c r="I96" s="21"/>
      <c r="J96" s="21"/>
      <c r="K96" s="21"/>
      <c r="L96" s="21"/>
      <c r="M96" s="21"/>
      <c r="N96" s="21"/>
      <c r="O96" s="21"/>
      <c r="P96" s="21"/>
    </row>
    <row r="97" spans="9:16" ht="13.8" x14ac:dyDescent="0.3">
      <c r="I97" s="21"/>
      <c r="J97" s="21"/>
      <c r="K97" s="21"/>
      <c r="L97" s="21"/>
      <c r="M97" s="21"/>
      <c r="N97" s="21"/>
      <c r="O97" s="21"/>
      <c r="P97" s="21"/>
    </row>
    <row r="98" spans="9:16" ht="13.8" x14ac:dyDescent="0.3">
      <c r="J98" s="21"/>
      <c r="K98" s="21"/>
      <c r="L98" s="22"/>
      <c r="M98" s="23"/>
      <c r="N98" s="24"/>
      <c r="O98" s="25"/>
    </row>
    <row r="99" spans="9:16" ht="13.8" x14ac:dyDescent="0.3">
      <c r="J99" s="21"/>
      <c r="K99" s="21"/>
      <c r="L99" s="25"/>
      <c r="M99" s="23"/>
      <c r="N99" s="24"/>
      <c r="O99" s="25"/>
    </row>
    <row r="100" spans="9:16" ht="13.8" x14ac:dyDescent="0.3">
      <c r="J100" s="21"/>
      <c r="K100" s="21"/>
      <c r="L100" s="22"/>
      <c r="M100" s="23"/>
      <c r="N100" s="24"/>
      <c r="O100" s="25"/>
    </row>
    <row r="101" spans="9:16" ht="13.8" x14ac:dyDescent="0.3">
      <c r="J101" s="21"/>
      <c r="K101" s="21"/>
      <c r="L101" s="25"/>
      <c r="M101" s="23"/>
      <c r="N101" s="24"/>
      <c r="O101" s="25"/>
    </row>
    <row r="102" spans="9:16" ht="13.8" x14ac:dyDescent="0.3">
      <c r="J102" s="21"/>
      <c r="K102" s="21"/>
      <c r="L102" s="22"/>
      <c r="M102" s="23"/>
      <c r="N102" s="24"/>
      <c r="O102" s="25"/>
    </row>
    <row r="103" spans="9:16" ht="13.8" x14ac:dyDescent="0.3">
      <c r="J103" s="21"/>
      <c r="K103" s="21"/>
      <c r="L103" s="22"/>
      <c r="M103" s="23"/>
      <c r="N103" s="24"/>
      <c r="O103" s="25"/>
    </row>
    <row r="104" spans="9:16" ht="13.8" x14ac:dyDescent="0.3">
      <c r="J104" s="21"/>
      <c r="K104" s="21"/>
      <c r="L104" s="22"/>
      <c r="M104" s="23"/>
      <c r="N104" s="24"/>
      <c r="O104" s="25"/>
    </row>
    <row r="105" spans="9:16" ht="13.8" x14ac:dyDescent="0.3">
      <c r="J105" s="21"/>
      <c r="K105" s="21"/>
      <c r="L105" s="22"/>
      <c r="M105" s="23"/>
      <c r="N105" s="24"/>
      <c r="O105" s="25"/>
    </row>
    <row r="106" spans="9:16" ht="13.8" x14ac:dyDescent="0.3">
      <c r="J106" s="21"/>
      <c r="K106" s="21"/>
      <c r="L106" s="22"/>
      <c r="M106" s="23"/>
      <c r="N106" s="24"/>
      <c r="O106" s="25"/>
    </row>
    <row r="107" spans="9:16" ht="13.8" x14ac:dyDescent="0.3">
      <c r="J107" s="21"/>
      <c r="K107" s="21"/>
      <c r="L107" s="22"/>
      <c r="M107" s="23"/>
      <c r="N107" s="24"/>
      <c r="O107" s="25"/>
    </row>
    <row r="108" spans="9:16" ht="13.8" x14ac:dyDescent="0.3">
      <c r="J108" s="21"/>
      <c r="K108" s="21"/>
      <c r="L108" s="22"/>
      <c r="M108" s="23"/>
      <c r="N108" s="24"/>
      <c r="O108" s="25"/>
    </row>
    <row r="109" spans="9:16" ht="13.8" x14ac:dyDescent="0.3">
      <c r="J109" s="21"/>
      <c r="K109" s="21"/>
      <c r="L109" s="22"/>
      <c r="M109" s="23"/>
      <c r="N109" s="24"/>
      <c r="O109" s="25"/>
    </row>
    <row r="110" spans="9:16" ht="13.8" x14ac:dyDescent="0.3">
      <c r="J110" s="21"/>
      <c r="K110" s="21"/>
      <c r="L110" s="22"/>
      <c r="M110" s="23"/>
      <c r="N110" s="24"/>
      <c r="O110" s="25"/>
    </row>
    <row r="111" spans="9:16" ht="13.8" x14ac:dyDescent="0.3">
      <c r="J111" s="21"/>
      <c r="K111" s="31"/>
      <c r="L111" s="31"/>
      <c r="M111" s="31"/>
      <c r="N111" s="31"/>
      <c r="O111" s="31"/>
    </row>
    <row r="112" spans="9:16" ht="13.8" x14ac:dyDescent="0.3">
      <c r="J112" s="21"/>
      <c r="K112" s="31"/>
      <c r="L112" s="31"/>
      <c r="M112" s="31"/>
      <c r="N112" s="31"/>
      <c r="O112" s="31"/>
    </row>
    <row r="113" spans="10:15" ht="13.8" x14ac:dyDescent="0.3">
      <c r="J113" s="21"/>
      <c r="K113" s="21"/>
      <c r="L113" s="22"/>
      <c r="M113" s="23"/>
      <c r="N113" s="24"/>
      <c r="O113" s="25"/>
    </row>
    <row r="114" spans="10:15" ht="13.8" x14ac:dyDescent="0.3">
      <c r="J114" s="21"/>
      <c r="K114" s="21"/>
      <c r="L114" s="22"/>
      <c r="M114" s="23"/>
      <c r="N114" s="24"/>
      <c r="O114" s="25"/>
    </row>
    <row r="115" spans="10:15" ht="13.8" x14ac:dyDescent="0.3">
      <c r="J115" s="21"/>
      <c r="K115" s="21"/>
      <c r="L115" s="22"/>
      <c r="M115" s="23"/>
      <c r="N115" s="24"/>
      <c r="O115" s="25"/>
    </row>
    <row r="116" spans="10:15" ht="13.8" x14ac:dyDescent="0.3">
      <c r="J116" s="21"/>
      <c r="K116" s="21"/>
      <c r="L116" s="22"/>
      <c r="M116" s="23"/>
      <c r="N116" s="24"/>
      <c r="O116" s="25"/>
    </row>
    <row r="117" spans="10:15" ht="13.8" x14ac:dyDescent="0.3">
      <c r="J117" s="21"/>
      <c r="K117" s="21"/>
      <c r="L117" s="22"/>
      <c r="M117" s="23"/>
      <c r="N117" s="24"/>
      <c r="O117" s="25"/>
    </row>
    <row r="118" spans="10:15" ht="13.8" x14ac:dyDescent="0.3">
      <c r="J118" s="21"/>
      <c r="K118" s="21"/>
      <c r="L118" s="22"/>
      <c r="M118" s="23"/>
      <c r="N118" s="24"/>
      <c r="O118" s="25"/>
    </row>
    <row r="119" spans="10:15" ht="13.8" x14ac:dyDescent="0.3">
      <c r="J119" s="21"/>
      <c r="K119" s="21"/>
      <c r="L119" s="22"/>
      <c r="M119" s="23"/>
      <c r="N119" s="24"/>
      <c r="O119" s="25"/>
    </row>
    <row r="120" spans="10:15" ht="13.8" x14ac:dyDescent="0.3">
      <c r="J120" s="21"/>
      <c r="K120" s="31"/>
      <c r="L120" s="31"/>
      <c r="M120" s="31"/>
      <c r="N120" s="31"/>
      <c r="O120" s="31"/>
    </row>
    <row r="121" spans="10:15" ht="13.8" x14ac:dyDescent="0.3">
      <c r="J121" s="21"/>
      <c r="K121" s="21"/>
      <c r="L121" s="22"/>
      <c r="M121" s="23"/>
      <c r="N121" s="24"/>
      <c r="O121" s="25"/>
    </row>
    <row r="122" spans="10:15" ht="13.8" x14ac:dyDescent="0.3">
      <c r="J122" s="21"/>
      <c r="K122" s="21"/>
      <c r="L122" s="22"/>
      <c r="M122" s="23"/>
      <c r="N122" s="24"/>
      <c r="O122" s="25"/>
    </row>
    <row r="123" spans="10:15" ht="13.8" x14ac:dyDescent="0.3">
      <c r="J123" s="21"/>
      <c r="K123" s="21"/>
      <c r="L123" s="22"/>
      <c r="M123" s="23"/>
      <c r="N123" s="24"/>
      <c r="O123" s="25"/>
    </row>
    <row r="124" spans="10:15" ht="13.8" x14ac:dyDescent="0.3">
      <c r="J124" s="21"/>
      <c r="K124" s="21"/>
      <c r="L124" s="25"/>
      <c r="M124" s="23"/>
      <c r="N124" s="24"/>
      <c r="O124" s="25"/>
    </row>
    <row r="125" spans="10:15" ht="13.8" x14ac:dyDescent="0.3">
      <c r="J125" s="21"/>
      <c r="K125" s="21"/>
      <c r="L125" s="22"/>
      <c r="M125" s="23"/>
      <c r="N125" s="24"/>
      <c r="O125" s="25"/>
    </row>
    <row r="126" spans="10:15" ht="13.8" x14ac:dyDescent="0.3">
      <c r="J126" s="21"/>
      <c r="K126" s="31"/>
      <c r="L126" s="31"/>
      <c r="M126" s="31"/>
      <c r="N126" s="31"/>
      <c r="O126" s="31"/>
    </row>
    <row r="127" spans="10:15" ht="13.8" x14ac:dyDescent="0.3">
      <c r="J127" s="21"/>
      <c r="K127" s="21"/>
      <c r="L127" s="22"/>
      <c r="M127" s="23"/>
      <c r="N127" s="24"/>
      <c r="O127" s="25"/>
    </row>
    <row r="128" spans="10:15" ht="13.8" x14ac:dyDescent="0.3">
      <c r="J128" s="21"/>
      <c r="K128" s="21"/>
      <c r="L128" s="22"/>
      <c r="M128" s="23"/>
      <c r="N128" s="24"/>
      <c r="O128" s="25"/>
    </row>
    <row r="129" spans="10:15" ht="13.8" x14ac:dyDescent="0.3">
      <c r="J129" s="21"/>
      <c r="K129" s="21"/>
      <c r="L129" s="22"/>
      <c r="M129" s="23"/>
      <c r="N129" s="24"/>
      <c r="O129" s="25"/>
    </row>
    <row r="130" spans="10:15" ht="13.8" x14ac:dyDescent="0.3">
      <c r="J130" s="21"/>
      <c r="K130" s="21"/>
      <c r="L130" s="22"/>
      <c r="M130" s="23"/>
      <c r="N130" s="24"/>
      <c r="O130" s="25"/>
    </row>
    <row r="131" spans="10:15" ht="13.8" x14ac:dyDescent="0.3">
      <c r="J131" s="21"/>
      <c r="K131" s="21"/>
      <c r="L131" s="25"/>
      <c r="M131" s="23"/>
      <c r="N131" s="24"/>
      <c r="O131" s="25"/>
    </row>
    <row r="132" spans="10:15" ht="13.8" x14ac:dyDescent="0.3">
      <c r="J132" s="21"/>
      <c r="K132" s="31"/>
      <c r="L132" s="31"/>
      <c r="M132" s="31"/>
      <c r="N132" s="31"/>
      <c r="O132" s="31"/>
    </row>
    <row r="133" spans="10:15" ht="13.8" x14ac:dyDescent="0.3">
      <c r="J133" s="21"/>
      <c r="K133" s="21"/>
      <c r="L133" s="25"/>
      <c r="M133" s="23"/>
      <c r="N133" s="24"/>
      <c r="O133" s="25"/>
    </row>
    <row r="134" spans="10:15" ht="13.8" x14ac:dyDescent="0.3">
      <c r="J134" s="21"/>
      <c r="K134" s="21"/>
      <c r="L134" s="25"/>
      <c r="M134" s="23"/>
      <c r="N134" s="24"/>
      <c r="O134" s="25"/>
    </row>
    <row r="135" spans="10:15" ht="13.8" x14ac:dyDescent="0.3">
      <c r="J135" s="21"/>
      <c r="K135" s="21"/>
      <c r="L135" s="25"/>
      <c r="M135" s="23"/>
      <c r="N135" s="24"/>
      <c r="O135" s="25"/>
    </row>
    <row r="136" spans="10:15" ht="13.8" x14ac:dyDescent="0.3">
      <c r="J136" s="21"/>
      <c r="K136" s="21"/>
      <c r="L136" s="25"/>
      <c r="M136" s="23"/>
      <c r="N136" s="24"/>
      <c r="O136" s="25"/>
    </row>
    <row r="137" spans="10:15" ht="13.8" x14ac:dyDescent="0.3">
      <c r="J137" s="21"/>
      <c r="K137" s="21"/>
      <c r="L137" s="25"/>
      <c r="M137" s="23"/>
      <c r="N137" s="24"/>
      <c r="O137" s="25"/>
    </row>
    <row r="138" spans="10:15" ht="13.8" x14ac:dyDescent="0.3">
      <c r="J138" s="21"/>
      <c r="K138" s="21"/>
      <c r="L138" s="25"/>
      <c r="M138" s="23"/>
      <c r="N138" s="24"/>
      <c r="O138" s="25"/>
    </row>
    <row r="139" spans="10:15" ht="13.8" x14ac:dyDescent="0.3">
      <c r="J139" s="21"/>
      <c r="K139" s="21"/>
      <c r="L139" s="25"/>
      <c r="M139" s="23"/>
      <c r="N139" s="24"/>
      <c r="O139" s="25"/>
    </row>
    <row r="140" spans="10:15" ht="13.8" x14ac:dyDescent="0.3">
      <c r="J140" s="21"/>
      <c r="K140" s="21"/>
      <c r="L140" s="25"/>
      <c r="M140" s="23"/>
      <c r="N140" s="24"/>
      <c r="O140" s="25"/>
    </row>
    <row r="141" spans="10:15" ht="13.8" x14ac:dyDescent="0.3">
      <c r="J141" s="21"/>
      <c r="K141" s="21"/>
      <c r="L141" s="25"/>
      <c r="M141" s="23"/>
      <c r="N141" s="24"/>
      <c r="O141" s="25"/>
    </row>
    <row r="142" spans="10:15" ht="13.8" x14ac:dyDescent="0.3">
      <c r="J142" s="21"/>
      <c r="K142" s="21"/>
      <c r="L142" s="25"/>
      <c r="M142" s="23"/>
      <c r="N142" s="24"/>
      <c r="O142" s="25"/>
    </row>
    <row r="143" spans="10:15" ht="13.8" x14ac:dyDescent="0.3">
      <c r="J143" s="21"/>
      <c r="K143" s="21"/>
      <c r="L143" s="25"/>
      <c r="M143" s="23"/>
      <c r="N143" s="24"/>
      <c r="O143" s="25"/>
    </row>
    <row r="144" spans="10:15" ht="13.8" x14ac:dyDescent="0.3">
      <c r="J144" s="21"/>
      <c r="K144" s="21"/>
      <c r="L144" s="22"/>
      <c r="M144" s="23"/>
      <c r="N144" s="24"/>
      <c r="O144" s="25"/>
    </row>
    <row r="145" spans="10:15" ht="13.8" x14ac:dyDescent="0.3">
      <c r="J145" s="21"/>
      <c r="K145" s="21"/>
      <c r="L145" s="22"/>
      <c r="M145" s="23"/>
      <c r="N145" s="24"/>
      <c r="O145" s="25"/>
    </row>
    <row r="146" spans="10:15" ht="13.8" x14ac:dyDescent="0.3">
      <c r="J146" s="21"/>
      <c r="K146" s="21"/>
      <c r="L146" s="22"/>
      <c r="M146" s="23"/>
      <c r="N146" s="24"/>
      <c r="O146" s="25"/>
    </row>
    <row r="147" spans="10:15" ht="13.8" x14ac:dyDescent="0.3">
      <c r="J147" s="21"/>
      <c r="K147" s="21"/>
      <c r="L147" s="25"/>
      <c r="M147" s="23"/>
      <c r="N147" s="24"/>
      <c r="O147" s="25"/>
    </row>
    <row r="148" spans="10:15" ht="13.8" x14ac:dyDescent="0.3">
      <c r="J148" s="21"/>
      <c r="K148" s="21"/>
      <c r="L148" s="22"/>
      <c r="M148" s="23"/>
      <c r="N148" s="24"/>
      <c r="O148" s="25"/>
    </row>
    <row r="149" spans="10:15" ht="13.8" x14ac:dyDescent="0.3">
      <c r="J149" s="21"/>
      <c r="K149" s="21"/>
      <c r="L149" s="22"/>
      <c r="M149" s="23"/>
      <c r="N149" s="24"/>
      <c r="O149" s="25"/>
    </row>
    <row r="150" spans="10:15" ht="13.8" x14ac:dyDescent="0.3">
      <c r="J150" s="21"/>
      <c r="K150" s="21"/>
      <c r="L150" s="22"/>
      <c r="M150" s="23"/>
      <c r="N150" s="24"/>
      <c r="O150" s="25"/>
    </row>
    <row r="151" spans="10:15" ht="13.8" x14ac:dyDescent="0.3">
      <c r="J151" s="21"/>
      <c r="K151" s="21"/>
      <c r="L151" s="22"/>
      <c r="M151" s="23"/>
      <c r="N151" s="24"/>
      <c r="O151" s="25"/>
    </row>
    <row r="152" spans="10:15" ht="13.8" x14ac:dyDescent="0.3">
      <c r="J152" s="21"/>
      <c r="K152" s="21"/>
      <c r="L152" s="22"/>
      <c r="M152" s="23"/>
      <c r="N152" s="24"/>
      <c r="O152" s="25"/>
    </row>
    <row r="153" spans="10:15" ht="13.8" x14ac:dyDescent="0.3">
      <c r="J153" s="21"/>
      <c r="K153" s="21"/>
      <c r="L153" s="22"/>
      <c r="M153" s="23"/>
      <c r="N153" s="24"/>
      <c r="O153" s="25"/>
    </row>
    <row r="154" spans="10:15" ht="13.8" x14ac:dyDescent="0.3">
      <c r="J154" s="34"/>
      <c r="K154" s="34"/>
      <c r="L154" s="34"/>
      <c r="M154" s="35"/>
      <c r="N154" s="34"/>
      <c r="O154" s="34"/>
    </row>
  </sheetData>
  <sheetProtection algorithmName="SHA-512" hashValue="FH/kWrBCNPrBFyEBg50CBuMVepjMTE7fI8AvZaXaTdkqe9uqDOHuKh3mk4kdEuFq+/j/7XVRNgZxrhGjjg5aOQ==" saltValue="FWI5mJyB5lDxCiQYm+XxRA==" spinCount="100000" sheet="1" objects="1" scenarios="1" selectLockedCells="1" selectUnlockedCells="1"/>
  <mergeCells count="12">
    <mergeCell ref="A3:G6"/>
    <mergeCell ref="A9:G10"/>
    <mergeCell ref="E15:H15"/>
    <mergeCell ref="A73:H77"/>
    <mergeCell ref="E14:H14"/>
    <mergeCell ref="E13:H13"/>
    <mergeCell ref="E16:H16"/>
    <mergeCell ref="A32:H34"/>
    <mergeCell ref="A36:H39"/>
    <mergeCell ref="A65:H67"/>
    <mergeCell ref="A69:H70"/>
    <mergeCell ref="A23:H27"/>
  </mergeCells>
  <hyperlinks>
    <hyperlink ref="A11" r:id="rId1" display="https://www.health.govt.nz/system/files/documents/publications/methodology-report-2016-17-nzhs-dec17v2.pdf"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E106"/>
  <sheetViews>
    <sheetView zoomScaleNormal="100" workbookViewId="0">
      <pane ySplit="5" topLeftCell="A6" activePane="bottomLeft" state="frozen"/>
      <selection pane="bottomLeft" activeCell="M1" sqref="M1"/>
    </sheetView>
  </sheetViews>
  <sheetFormatPr defaultColWidth="9.109375" defaultRowHeight="13.2" x14ac:dyDescent="0.25"/>
  <cols>
    <col min="1" max="1" width="2.6640625" style="10" customWidth="1"/>
    <col min="2" max="2" width="7.33203125" style="10" customWidth="1"/>
    <col min="3" max="4" width="9.109375" style="10" customWidth="1"/>
    <col min="5" max="5" width="10.33203125" style="10" customWidth="1"/>
    <col min="6" max="6" width="8.33203125" style="10" customWidth="1"/>
    <col min="7" max="8" width="9.109375" style="10"/>
    <col min="9" max="10" width="9.109375" style="10" customWidth="1"/>
    <col min="11" max="14" width="9.109375" style="10"/>
    <col min="15" max="15" width="7.33203125" style="10" customWidth="1"/>
    <col min="16" max="17" width="9.109375" style="10"/>
    <col min="18" max="18" width="10.88671875" style="10" customWidth="1"/>
    <col min="19" max="19" width="9.88671875" style="10" customWidth="1"/>
    <col min="20" max="20" width="13.44140625" style="10" customWidth="1"/>
    <col min="21" max="21" width="12.6640625" style="10" customWidth="1"/>
    <col min="22" max="30" width="9.109375" style="10"/>
    <col min="31" max="31" width="9.109375" style="39"/>
    <col min="32" max="56" width="9.109375" style="39" customWidth="1"/>
    <col min="57" max="57" width="9.109375" style="40" customWidth="1"/>
    <col min="58" max="67" width="9.109375" style="40"/>
    <col min="68" max="16384" width="9.109375" style="10"/>
  </cols>
  <sheetData>
    <row r="1" spans="2:83" ht="21" customHeight="1" x14ac:dyDescent="0.25">
      <c r="B1" s="36" t="s">
        <v>138</v>
      </c>
      <c r="C1" s="37"/>
      <c r="D1" s="37"/>
      <c r="AD1" s="38"/>
      <c r="BP1" s="40"/>
      <c r="BQ1" s="40"/>
      <c r="BR1" s="40"/>
      <c r="BS1" s="40"/>
      <c r="BT1" s="40"/>
      <c r="BU1" s="40"/>
      <c r="BV1" s="40"/>
      <c r="BW1" s="40"/>
      <c r="BX1" s="40"/>
      <c r="BY1" s="40"/>
      <c r="BZ1" s="40"/>
      <c r="CA1" s="40"/>
      <c r="CB1" s="40"/>
      <c r="CC1" s="40"/>
      <c r="CD1" s="40"/>
      <c r="CE1" s="40"/>
    </row>
    <row r="2" spans="2:83" ht="10.5" customHeight="1" x14ac:dyDescent="0.25">
      <c r="AD2" s="41"/>
      <c r="BP2" s="40"/>
      <c r="BQ2" s="40"/>
      <c r="BR2" s="40"/>
      <c r="BS2" s="40"/>
      <c r="BT2" s="40"/>
      <c r="BU2" s="40"/>
      <c r="BV2" s="40"/>
      <c r="BW2" s="40"/>
      <c r="BX2" s="40"/>
      <c r="BY2" s="40"/>
      <c r="BZ2" s="40"/>
      <c r="CA2" s="40"/>
      <c r="CB2" s="40"/>
      <c r="CC2" s="40"/>
      <c r="CD2" s="40"/>
      <c r="CE2" s="40"/>
    </row>
    <row r="3" spans="2:83" ht="12.75" customHeight="1" x14ac:dyDescent="0.25">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BP3" s="40"/>
      <c r="BQ3" s="40"/>
      <c r="BR3" s="40"/>
      <c r="BS3" s="40"/>
      <c r="BT3" s="40"/>
      <c r="BU3" s="40"/>
      <c r="BV3" s="40"/>
      <c r="BW3" s="40"/>
      <c r="BX3" s="40"/>
      <c r="BY3" s="40"/>
      <c r="BZ3" s="40"/>
      <c r="CA3" s="40"/>
      <c r="CB3" s="40"/>
      <c r="CC3" s="40"/>
      <c r="CD3" s="40"/>
      <c r="CE3" s="40"/>
    </row>
    <row r="4" spans="2:83" x14ac:dyDescent="0.25">
      <c r="B4" s="42"/>
      <c r="C4" s="43" t="s">
        <v>16</v>
      </c>
      <c r="D4" s="42"/>
      <c r="E4" s="42"/>
      <c r="F4" s="42"/>
      <c r="G4" s="42"/>
      <c r="H4" s="42"/>
      <c r="I4" s="42"/>
      <c r="J4" s="43"/>
      <c r="K4" s="42"/>
      <c r="L4" s="42"/>
      <c r="M4" s="42"/>
      <c r="N4" s="42"/>
      <c r="O4" s="42"/>
      <c r="P4" s="42"/>
      <c r="Q4" s="42"/>
      <c r="R4" s="42"/>
      <c r="S4" s="42"/>
      <c r="T4" s="42"/>
      <c r="U4" s="42"/>
      <c r="V4" s="42"/>
      <c r="W4" s="42"/>
      <c r="X4" s="42"/>
      <c r="Y4" s="42"/>
      <c r="Z4" s="42"/>
      <c r="AA4" s="42"/>
      <c r="AB4" s="42"/>
      <c r="AC4" s="42"/>
      <c r="BG4" s="40">
        <v>1</v>
      </c>
      <c r="BP4" s="40"/>
      <c r="BQ4" s="40"/>
      <c r="BR4" s="40"/>
      <c r="BS4" s="40"/>
      <c r="BT4" s="40"/>
      <c r="BU4" s="40"/>
      <c r="BV4" s="40"/>
      <c r="BW4" s="40"/>
      <c r="BX4" s="40"/>
      <c r="BY4" s="40"/>
      <c r="BZ4" s="40"/>
      <c r="CA4" s="40"/>
      <c r="CB4" s="40"/>
      <c r="CC4" s="40"/>
      <c r="CD4" s="40"/>
      <c r="CE4" s="40"/>
    </row>
    <row r="5" spans="2:83" ht="18" customHeight="1" x14ac:dyDescent="0.25">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BP5" s="40"/>
      <c r="BQ5" s="40"/>
      <c r="BR5" s="40"/>
      <c r="BS5" s="40"/>
      <c r="BT5" s="40"/>
      <c r="BU5" s="40"/>
      <c r="BV5" s="40"/>
      <c r="BW5" s="40"/>
      <c r="BX5" s="40"/>
      <c r="BY5" s="40"/>
      <c r="BZ5" s="40"/>
      <c r="CA5" s="40"/>
      <c r="CB5" s="40"/>
      <c r="CC5" s="40"/>
      <c r="CD5" s="40"/>
      <c r="CE5" s="40"/>
    </row>
    <row r="6" spans="2:83" x14ac:dyDescent="0.25">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BP6" s="40"/>
      <c r="BQ6" s="40"/>
      <c r="BR6" s="40"/>
      <c r="BS6" s="40"/>
      <c r="BT6" s="40"/>
      <c r="BU6" s="40"/>
      <c r="BV6" s="40"/>
      <c r="BW6" s="40"/>
      <c r="BX6" s="40"/>
      <c r="BY6" s="40"/>
      <c r="BZ6" s="40"/>
      <c r="CA6" s="40"/>
      <c r="CB6" s="40"/>
      <c r="CC6" s="40"/>
      <c r="CD6" s="40"/>
      <c r="CE6" s="40"/>
    </row>
    <row r="7" spans="2:83" x14ac:dyDescent="0.25">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BG7" s="44"/>
      <c r="BP7" s="40"/>
      <c r="BQ7" s="40"/>
      <c r="BR7" s="40"/>
      <c r="BS7" s="40"/>
      <c r="BT7" s="40"/>
      <c r="BU7" s="40"/>
      <c r="BV7" s="40"/>
      <c r="BW7" s="40"/>
      <c r="BX7" s="40"/>
      <c r="BY7" s="40"/>
      <c r="BZ7" s="40"/>
      <c r="CA7" s="40"/>
      <c r="CB7" s="40"/>
      <c r="CC7" s="40"/>
      <c r="CD7" s="40"/>
      <c r="CE7" s="40"/>
    </row>
    <row r="8" spans="2:83" ht="12" customHeight="1" x14ac:dyDescent="0.3">
      <c r="B8" s="42"/>
      <c r="C8" s="45"/>
      <c r="D8" s="42"/>
      <c r="E8" s="42"/>
      <c r="F8" s="42"/>
      <c r="G8" s="42"/>
      <c r="H8" s="42"/>
      <c r="I8" s="42"/>
      <c r="J8" s="42"/>
      <c r="K8" s="42"/>
      <c r="L8" s="42"/>
      <c r="M8" s="42"/>
      <c r="N8" s="42"/>
      <c r="O8" s="42"/>
      <c r="P8" s="45"/>
      <c r="Q8" s="42"/>
      <c r="R8" s="42"/>
      <c r="S8" s="42"/>
      <c r="T8" s="42"/>
      <c r="U8" s="42"/>
      <c r="V8" s="42"/>
      <c r="W8" s="42"/>
      <c r="X8" s="42"/>
      <c r="Y8" s="42"/>
      <c r="Z8" s="42"/>
      <c r="AA8" s="42"/>
      <c r="AB8" s="42"/>
      <c r="AC8" s="42"/>
      <c r="BG8" s="46"/>
      <c r="BP8" s="40"/>
      <c r="BQ8" s="40"/>
      <c r="BR8" s="40"/>
      <c r="BS8" s="40"/>
      <c r="BT8" s="40"/>
      <c r="BU8" s="40"/>
      <c r="BV8" s="40"/>
      <c r="BW8" s="40"/>
      <c r="BX8" s="40"/>
      <c r="BY8" s="40"/>
      <c r="BZ8" s="40"/>
      <c r="CA8" s="40"/>
      <c r="CB8" s="40"/>
      <c r="CC8" s="40"/>
      <c r="CD8" s="40"/>
      <c r="CE8" s="40"/>
    </row>
    <row r="9" spans="2:83" ht="9.75" customHeight="1" x14ac:dyDescent="0.25">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BG9" s="44"/>
      <c r="BP9" s="40"/>
      <c r="BQ9" s="40"/>
      <c r="BR9" s="40"/>
      <c r="BS9" s="40"/>
      <c r="BT9" s="40"/>
      <c r="BU9" s="40"/>
      <c r="BV9" s="40"/>
      <c r="BW9" s="40"/>
      <c r="BX9" s="40"/>
      <c r="BY9" s="40"/>
      <c r="BZ9" s="40"/>
      <c r="CA9" s="40"/>
      <c r="CB9" s="40"/>
      <c r="CC9" s="40"/>
      <c r="CD9" s="40"/>
      <c r="CE9" s="40"/>
    </row>
    <row r="10" spans="2:83" x14ac:dyDescent="0.25">
      <c r="B10" s="42"/>
      <c r="C10" s="47"/>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BG10" s="40" t="str">
        <f>VLOOKUP($BG$4, RefCauseofDeath, 3,FALSE)</f>
        <v>Asthma hospitalisation, 5-34 years</v>
      </c>
      <c r="BP10" s="40"/>
      <c r="BQ10" s="40"/>
      <c r="BR10" s="40"/>
      <c r="BS10" s="40"/>
      <c r="BT10" s="40"/>
      <c r="BU10" s="40"/>
      <c r="BV10" s="40"/>
      <c r="BW10" s="40"/>
      <c r="BX10" s="40"/>
      <c r="BY10" s="40"/>
      <c r="BZ10" s="40"/>
      <c r="CA10" s="40"/>
      <c r="CB10" s="40"/>
      <c r="CC10" s="40"/>
      <c r="CD10" s="40"/>
      <c r="CE10" s="40"/>
    </row>
    <row r="11" spans="2:83" x14ac:dyDescent="0.25">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BP11" s="40"/>
      <c r="BQ11" s="40"/>
      <c r="BR11" s="40"/>
      <c r="BS11" s="40"/>
      <c r="BT11" s="40"/>
      <c r="BU11" s="40"/>
      <c r="BV11" s="40"/>
      <c r="BW11" s="40"/>
      <c r="BX11" s="40"/>
      <c r="BY11" s="40"/>
      <c r="BZ11" s="40"/>
      <c r="CA11" s="40"/>
      <c r="CB11" s="40"/>
      <c r="CC11" s="40"/>
      <c r="CD11" s="40"/>
      <c r="CE11" s="40"/>
    </row>
    <row r="12" spans="2:83" x14ac:dyDescent="0.25">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BG12" s="40" t="s">
        <v>70</v>
      </c>
      <c r="BH12" s="40" t="s">
        <v>67</v>
      </c>
      <c r="BI12" s="40" t="s">
        <v>69</v>
      </c>
      <c r="BP12" s="40"/>
      <c r="BQ12" s="40"/>
      <c r="BR12" s="40"/>
      <c r="BS12" s="40"/>
      <c r="BT12" s="40"/>
      <c r="BU12" s="40"/>
      <c r="BV12" s="40"/>
      <c r="BW12" s="40"/>
      <c r="BX12" s="40"/>
      <c r="BY12" s="40"/>
      <c r="BZ12" s="40"/>
      <c r="CA12" s="40"/>
      <c r="CB12" s="40"/>
      <c r="CC12" s="40"/>
      <c r="CD12" s="40"/>
      <c r="CE12" s="40"/>
    </row>
    <row r="13" spans="2:83" x14ac:dyDescent="0.25">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BG13" s="40" t="str">
        <f>IF(BG10="Chronic obstructive pulmonary disease (COPD) mortality, 45+ years","deaths","admissions")</f>
        <v>admissions</v>
      </c>
      <c r="BP13" s="40"/>
      <c r="BQ13" s="40"/>
      <c r="BR13" s="40"/>
      <c r="BS13" s="40"/>
      <c r="BT13" s="40"/>
      <c r="BU13" s="40"/>
      <c r="BV13" s="40"/>
      <c r="BW13" s="40"/>
      <c r="BX13" s="40"/>
      <c r="BY13" s="40"/>
      <c r="BZ13" s="40"/>
      <c r="CA13" s="40"/>
      <c r="CB13" s="40"/>
      <c r="CC13" s="40"/>
      <c r="CD13" s="40"/>
      <c r="CE13" s="40"/>
    </row>
    <row r="14" spans="2:83" x14ac:dyDescent="0.25">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BG14" s="48" t="str">
        <f>"Age-standardised rate ("&amp;BG13&amp;" per 100,000)"</f>
        <v>Age-standardised rate (admissions per 100,000)</v>
      </c>
      <c r="BP14" s="40"/>
      <c r="BQ14" s="40"/>
      <c r="BR14" s="40"/>
      <c r="BS14" s="40"/>
      <c r="BT14" s="40"/>
      <c r="BU14" s="40"/>
      <c r="BV14" s="40"/>
      <c r="BW14" s="40"/>
      <c r="BX14" s="40"/>
      <c r="BY14" s="40"/>
      <c r="BZ14" s="40"/>
      <c r="CA14" s="40"/>
      <c r="CB14" s="40"/>
      <c r="CC14" s="40"/>
      <c r="CD14" s="40"/>
      <c r="CE14" s="40"/>
    </row>
    <row r="15" spans="2:83" x14ac:dyDescent="0.25">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BG15" s="40" t="s">
        <v>35</v>
      </c>
      <c r="BP15" s="40"/>
      <c r="BQ15" s="40"/>
      <c r="BR15" s="40"/>
      <c r="BS15" s="40"/>
      <c r="BT15" s="40"/>
      <c r="BU15" s="40"/>
      <c r="BV15" s="40"/>
      <c r="BW15" s="40"/>
      <c r="BX15" s="40"/>
      <c r="BY15" s="40"/>
      <c r="BZ15" s="40"/>
      <c r="CA15" s="40"/>
      <c r="CB15" s="40"/>
      <c r="CC15" s="40"/>
      <c r="CD15" s="40"/>
      <c r="CE15" s="40"/>
    </row>
    <row r="16" spans="2:83" x14ac:dyDescent="0.25">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BG16" s="49" t="str">
        <f>IF(BG10="Chronic obstructive pulmonary disease (COPD) mortality, 45+ years","Mortality Collection Data Set (MORT), Ministry of Health.","National Minimum Data Set (NMDS), Ministry of Health.")</f>
        <v>National Minimum Data Set (NMDS), Ministry of Health.</v>
      </c>
      <c r="BP16" s="40"/>
      <c r="BQ16" s="40"/>
      <c r="BR16" s="40"/>
      <c r="BS16" s="40"/>
      <c r="BT16" s="40"/>
      <c r="BU16" s="40"/>
      <c r="BV16" s="40"/>
      <c r="BW16" s="40"/>
      <c r="BX16" s="40"/>
      <c r="BY16" s="40"/>
      <c r="BZ16" s="40"/>
      <c r="CA16" s="40"/>
      <c r="CB16" s="40"/>
      <c r="CC16" s="40"/>
      <c r="CD16" s="40"/>
      <c r="CE16" s="40"/>
    </row>
    <row r="17" spans="2:83" x14ac:dyDescent="0.25">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BG17" s="50" t="str">
        <f>"Source: "&amp;BG16</f>
        <v>Source: National Minimum Data Set (NMDS), Ministry of Health.</v>
      </c>
      <c r="BP17" s="40"/>
      <c r="BQ17" s="40"/>
      <c r="BR17" s="40"/>
      <c r="BS17" s="40"/>
      <c r="BT17" s="40"/>
      <c r="BU17" s="40"/>
      <c r="BV17" s="40"/>
      <c r="BW17" s="40"/>
      <c r="BX17" s="40"/>
      <c r="BY17" s="40"/>
      <c r="BZ17" s="40"/>
      <c r="CA17" s="40"/>
      <c r="CB17" s="40"/>
      <c r="CC17" s="40"/>
      <c r="CD17" s="40"/>
      <c r="CE17" s="40"/>
    </row>
    <row r="18" spans="2:83" x14ac:dyDescent="0.25">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BP18" s="40"/>
      <c r="BQ18" s="40"/>
      <c r="BR18" s="40"/>
      <c r="BS18" s="40"/>
      <c r="BT18" s="40"/>
      <c r="BU18" s="40"/>
      <c r="BV18" s="40"/>
      <c r="BW18" s="40"/>
      <c r="BX18" s="40"/>
      <c r="BY18" s="40"/>
      <c r="BZ18" s="40"/>
      <c r="CA18" s="40"/>
      <c r="CB18" s="40"/>
      <c r="CC18" s="40"/>
      <c r="CD18" s="40"/>
      <c r="CE18" s="40"/>
    </row>
    <row r="19" spans="2:83" x14ac:dyDescent="0.25">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BP19" s="40"/>
      <c r="BQ19" s="40"/>
      <c r="BR19" s="40"/>
      <c r="BS19" s="40"/>
      <c r="BT19" s="40"/>
      <c r="BU19" s="40"/>
      <c r="BV19" s="40"/>
      <c r="BW19" s="40"/>
      <c r="BX19" s="40"/>
      <c r="BY19" s="40"/>
      <c r="BZ19" s="40"/>
      <c r="CA19" s="40"/>
      <c r="CB19" s="40"/>
      <c r="CC19" s="40"/>
      <c r="CD19" s="40"/>
      <c r="CE19" s="40"/>
    </row>
    <row r="20" spans="2:83" x14ac:dyDescent="0.25">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BP20" s="40"/>
      <c r="BQ20" s="40"/>
      <c r="BR20" s="40"/>
      <c r="BS20" s="40"/>
      <c r="BT20" s="40"/>
      <c r="BU20" s="40"/>
      <c r="BV20" s="40"/>
      <c r="BW20" s="40"/>
      <c r="BX20" s="40"/>
      <c r="BY20" s="40"/>
      <c r="BZ20" s="40"/>
      <c r="CA20" s="40"/>
      <c r="CB20" s="40"/>
      <c r="CC20" s="40"/>
      <c r="CD20" s="40"/>
      <c r="CE20" s="40"/>
    </row>
    <row r="21" spans="2:83" x14ac:dyDescent="0.25">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BP21" s="40"/>
      <c r="BQ21" s="40"/>
      <c r="BR21" s="40"/>
      <c r="BS21" s="40"/>
      <c r="BT21" s="40"/>
      <c r="BU21" s="40"/>
      <c r="BV21" s="40"/>
      <c r="BW21" s="40"/>
      <c r="BX21" s="40"/>
      <c r="BY21" s="40"/>
      <c r="BZ21" s="40"/>
      <c r="CA21" s="40"/>
      <c r="CB21" s="40"/>
      <c r="CC21" s="40"/>
      <c r="CD21" s="40"/>
      <c r="CE21" s="40"/>
    </row>
    <row r="22" spans="2:83" x14ac:dyDescent="0.25">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BP22" s="40"/>
      <c r="BQ22" s="40"/>
      <c r="BR22" s="40"/>
      <c r="BS22" s="40"/>
      <c r="BT22" s="40"/>
      <c r="BU22" s="40"/>
      <c r="BV22" s="40"/>
      <c r="BW22" s="40"/>
      <c r="BX22" s="40"/>
      <c r="BY22" s="40"/>
      <c r="BZ22" s="40"/>
      <c r="CA22" s="40"/>
      <c r="CB22" s="40"/>
      <c r="CC22" s="40"/>
      <c r="CD22" s="40"/>
      <c r="CE22" s="40"/>
    </row>
    <row r="23" spans="2:83" x14ac:dyDescent="0.25">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BP23" s="40"/>
      <c r="BQ23" s="40"/>
      <c r="BR23" s="40"/>
      <c r="BS23" s="40"/>
      <c r="BT23" s="40"/>
      <c r="BU23" s="40"/>
      <c r="BV23" s="40"/>
      <c r="BW23" s="40"/>
      <c r="BX23" s="40"/>
      <c r="BY23" s="40"/>
      <c r="BZ23" s="40"/>
      <c r="CA23" s="40"/>
      <c r="CB23" s="40"/>
      <c r="CC23" s="40"/>
      <c r="CD23" s="40"/>
      <c r="CE23" s="40"/>
    </row>
    <row r="24" spans="2:83" ht="4.5" customHeight="1" x14ac:dyDescent="0.25">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BP24" s="40"/>
      <c r="BQ24" s="40"/>
      <c r="BR24" s="40"/>
      <c r="BS24" s="40"/>
      <c r="BT24" s="40"/>
      <c r="BU24" s="40"/>
      <c r="BV24" s="40"/>
      <c r="BW24" s="40"/>
      <c r="BX24" s="40"/>
      <c r="BY24" s="40"/>
      <c r="BZ24" s="40"/>
      <c r="CA24" s="40"/>
      <c r="CB24" s="40"/>
      <c r="CC24" s="40"/>
      <c r="CD24" s="40"/>
      <c r="CE24" s="40"/>
    </row>
    <row r="25" spans="2:83" x14ac:dyDescent="0.25">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BP25" s="40"/>
      <c r="BQ25" s="40"/>
      <c r="BR25" s="40"/>
      <c r="BS25" s="40"/>
      <c r="BT25" s="40"/>
      <c r="BU25" s="40"/>
      <c r="BV25" s="40"/>
      <c r="BW25" s="40"/>
      <c r="BX25" s="40"/>
      <c r="BY25" s="40"/>
      <c r="BZ25" s="40"/>
      <c r="CA25" s="40"/>
      <c r="CB25" s="40"/>
      <c r="CC25" s="40"/>
      <c r="CD25" s="40"/>
      <c r="CE25" s="40"/>
    </row>
    <row r="26" spans="2:83" x14ac:dyDescent="0.25">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BP26" s="40"/>
      <c r="BQ26" s="40"/>
      <c r="BR26" s="40"/>
      <c r="BS26" s="40"/>
      <c r="BT26" s="40"/>
      <c r="BU26" s="40"/>
      <c r="BV26" s="40"/>
      <c r="BW26" s="40"/>
      <c r="BX26" s="40"/>
      <c r="BY26" s="40"/>
      <c r="BZ26" s="40"/>
      <c r="CA26" s="40"/>
      <c r="CB26" s="40"/>
      <c r="CC26" s="40"/>
      <c r="CD26" s="40"/>
      <c r="CE26" s="40"/>
    </row>
    <row r="27" spans="2:83" ht="9" customHeight="1" x14ac:dyDescent="0.25">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BP27" s="40"/>
      <c r="BQ27" s="40"/>
      <c r="BR27" s="40"/>
      <c r="BS27" s="40"/>
      <c r="BT27" s="40"/>
      <c r="BU27" s="40"/>
      <c r="BV27" s="40"/>
      <c r="BW27" s="40"/>
      <c r="BX27" s="40"/>
      <c r="BY27" s="40"/>
      <c r="BZ27" s="40"/>
      <c r="CA27" s="40"/>
      <c r="CB27" s="40"/>
      <c r="CC27" s="40"/>
      <c r="CD27" s="40"/>
      <c r="CE27" s="40"/>
    </row>
    <row r="28" spans="2:83" ht="3.75" customHeight="1" x14ac:dyDescent="0.25">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BP28" s="40"/>
      <c r="BQ28" s="40"/>
      <c r="BR28" s="40"/>
      <c r="BS28" s="40"/>
      <c r="BT28" s="40"/>
      <c r="BU28" s="40"/>
      <c r="BV28" s="40"/>
      <c r="BW28" s="40"/>
      <c r="BX28" s="40"/>
      <c r="BY28" s="40"/>
      <c r="BZ28" s="40"/>
      <c r="CA28" s="40"/>
      <c r="CB28" s="40"/>
      <c r="CC28" s="40"/>
      <c r="CD28" s="40"/>
      <c r="CE28" s="40"/>
    </row>
    <row r="29" spans="2:83" x14ac:dyDescent="0.25">
      <c r="B29" s="51"/>
      <c r="C29" s="51"/>
      <c r="D29" s="51"/>
      <c r="E29" s="51"/>
      <c r="F29" s="51"/>
      <c r="G29" s="51"/>
      <c r="H29" s="51"/>
      <c r="I29" s="42"/>
      <c r="J29" s="42"/>
      <c r="K29" s="42"/>
      <c r="L29" s="42"/>
      <c r="M29" s="42"/>
      <c r="N29" s="42"/>
      <c r="O29" s="42"/>
      <c r="P29" s="42"/>
      <c r="Q29" s="42"/>
      <c r="R29" s="42"/>
      <c r="S29" s="42"/>
      <c r="T29" s="42"/>
      <c r="U29" s="42"/>
      <c r="V29" s="42"/>
      <c r="W29" s="42"/>
      <c r="X29" s="42"/>
      <c r="Y29" s="42"/>
      <c r="Z29" s="42"/>
      <c r="AA29" s="42"/>
      <c r="AB29" s="42"/>
      <c r="AC29" s="42"/>
      <c r="BG29" s="40" t="str">
        <f>VLOOKUP(BG4, RefCauseofDeath, 3, FALSE)</f>
        <v>Asthma hospitalisation, 5-34 years</v>
      </c>
      <c r="BP29" s="40"/>
      <c r="BQ29" s="40"/>
      <c r="BR29" s="40"/>
      <c r="BS29" s="40"/>
      <c r="BT29" s="40"/>
      <c r="BU29" s="40"/>
      <c r="BV29" s="40"/>
      <c r="BW29" s="40"/>
      <c r="BX29" s="40"/>
      <c r="BY29" s="40"/>
      <c r="BZ29" s="40"/>
      <c r="CA29" s="40"/>
      <c r="CB29" s="40"/>
      <c r="CC29" s="40"/>
      <c r="CD29" s="40"/>
      <c r="CE29" s="40"/>
    </row>
    <row r="30" spans="2:83" ht="11.25" customHeight="1" x14ac:dyDescent="0.25">
      <c r="B30" s="51"/>
      <c r="C30" s="51"/>
      <c r="D30" s="51"/>
      <c r="E30" s="51"/>
      <c r="F30" s="51"/>
      <c r="G30" s="51"/>
      <c r="H30" s="51"/>
      <c r="I30" s="42"/>
      <c r="J30" s="42"/>
      <c r="K30" s="42"/>
      <c r="L30" s="42"/>
      <c r="M30" s="42"/>
      <c r="N30" s="42"/>
      <c r="O30" s="42"/>
      <c r="P30" s="42"/>
      <c r="Q30" s="42"/>
      <c r="R30" s="42"/>
      <c r="S30" s="42"/>
      <c r="T30" s="42"/>
      <c r="U30" s="42"/>
      <c r="V30" s="42"/>
      <c r="W30" s="42"/>
      <c r="X30" s="42"/>
      <c r="Y30" s="42"/>
      <c r="Z30" s="42"/>
      <c r="AA30" s="42"/>
      <c r="AB30" s="42"/>
      <c r="AC30" s="42"/>
      <c r="BP30" s="40"/>
      <c r="BQ30" s="40"/>
      <c r="BR30" s="40"/>
      <c r="BS30" s="40"/>
      <c r="BT30" s="40"/>
      <c r="BU30" s="40"/>
      <c r="BV30" s="40"/>
      <c r="BW30" s="40"/>
      <c r="BX30" s="40"/>
      <c r="BY30" s="40"/>
      <c r="BZ30" s="40"/>
      <c r="CA30" s="40"/>
      <c r="CB30" s="40"/>
      <c r="CC30" s="40"/>
      <c r="CD30" s="40"/>
      <c r="CE30" s="40"/>
    </row>
    <row r="31" spans="2:83" s="52" customFormat="1" x14ac:dyDescent="0.25">
      <c r="B31" s="51"/>
      <c r="C31" s="51"/>
      <c r="D31" s="51"/>
      <c r="E31" s="51"/>
      <c r="F31" s="51"/>
      <c r="G31" s="51"/>
      <c r="H31" s="51"/>
      <c r="I31" s="43"/>
      <c r="J31" s="43"/>
      <c r="K31" s="43"/>
      <c r="L31" s="43"/>
      <c r="M31" s="43"/>
      <c r="N31" s="43"/>
      <c r="O31" s="43"/>
      <c r="P31" s="43"/>
      <c r="Q31" s="43"/>
      <c r="R31" s="43"/>
      <c r="S31" s="43"/>
      <c r="T31" s="43"/>
      <c r="U31" s="43"/>
      <c r="V31" s="43"/>
      <c r="W31" s="43"/>
      <c r="X31" s="43"/>
      <c r="Y31" s="43"/>
      <c r="Z31" s="43"/>
      <c r="AA31" s="43"/>
      <c r="AB31" s="43"/>
      <c r="AC31" s="4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48"/>
      <c r="BF31" s="48"/>
      <c r="BG31" s="48" t="s">
        <v>25</v>
      </c>
      <c r="BH31" s="48"/>
      <c r="BI31" s="48"/>
      <c r="BJ31" s="48"/>
      <c r="BK31" s="48"/>
      <c r="BL31" s="48"/>
      <c r="BM31" s="48"/>
      <c r="BN31" s="48"/>
      <c r="BO31" s="48"/>
      <c r="BP31" s="48"/>
      <c r="BQ31" s="48"/>
      <c r="BR31" s="48"/>
      <c r="BS31" s="48"/>
      <c r="BT31" s="48" t="s">
        <v>37</v>
      </c>
      <c r="BU31" s="48"/>
      <c r="BV31" s="48"/>
      <c r="BW31" s="48"/>
      <c r="BX31" s="48"/>
      <c r="BY31" s="48"/>
      <c r="BZ31" s="48"/>
      <c r="CA31" s="48"/>
      <c r="CB31" s="48"/>
      <c r="CC31" s="48"/>
      <c r="CD31" s="48"/>
      <c r="CE31" s="48"/>
    </row>
    <row r="32" spans="2:83" ht="7.5" customHeight="1" x14ac:dyDescent="0.25">
      <c r="B32" s="51"/>
      <c r="C32" s="51"/>
      <c r="D32" s="51"/>
      <c r="E32" s="51"/>
      <c r="F32" s="51"/>
      <c r="G32" s="51"/>
      <c r="H32" s="51"/>
      <c r="I32" s="42"/>
      <c r="J32" s="42"/>
      <c r="K32" s="42"/>
      <c r="L32" s="42"/>
      <c r="M32" s="42"/>
      <c r="N32" s="42"/>
      <c r="O32" s="42"/>
      <c r="P32" s="42"/>
      <c r="Q32" s="42"/>
      <c r="R32" s="42"/>
      <c r="S32" s="42"/>
      <c r="T32" s="42"/>
      <c r="U32" s="42"/>
      <c r="V32" s="42"/>
      <c r="W32" s="42"/>
      <c r="X32" s="42"/>
      <c r="Y32" s="42"/>
      <c r="Z32" s="42"/>
      <c r="AA32" s="42"/>
      <c r="AB32" s="42"/>
      <c r="AC32" s="42"/>
      <c r="BP32" s="40"/>
      <c r="BQ32" s="40"/>
      <c r="BR32" s="40"/>
      <c r="BS32" s="40"/>
      <c r="BT32" s="40"/>
      <c r="BU32" s="40"/>
      <c r="BV32" s="40"/>
      <c r="BW32" s="40"/>
      <c r="BX32" s="40"/>
      <c r="BY32" s="40"/>
      <c r="BZ32" s="40"/>
      <c r="CA32" s="40"/>
      <c r="CB32" s="40"/>
      <c r="CC32" s="40"/>
      <c r="CD32" s="40"/>
      <c r="CE32" s="40"/>
    </row>
    <row r="33" spans="2:83" s="58" customFormat="1" ht="26.25" customHeight="1" x14ac:dyDescent="0.3">
      <c r="B33" s="51"/>
      <c r="C33" s="54"/>
      <c r="D33" s="55"/>
      <c r="E33" s="55"/>
      <c r="F33" s="55"/>
      <c r="G33" s="55"/>
      <c r="H33" s="55"/>
      <c r="I33" s="56"/>
      <c r="J33" s="56"/>
      <c r="K33" s="56"/>
      <c r="L33" s="56"/>
      <c r="M33" s="56"/>
      <c r="N33" s="56"/>
      <c r="O33" s="56"/>
      <c r="P33" s="57"/>
      <c r="Q33" s="54"/>
      <c r="R33" s="42"/>
      <c r="S33" s="42"/>
      <c r="T33" s="42"/>
      <c r="U33" s="42"/>
      <c r="V33" s="42"/>
      <c r="W33" s="51"/>
      <c r="X33" s="51"/>
      <c r="Y33" s="51"/>
      <c r="Z33" s="51"/>
      <c r="AA33" s="51"/>
      <c r="AB33" s="51"/>
      <c r="AC33" s="51"/>
      <c r="AE33" s="59"/>
      <c r="AF33" s="59"/>
      <c r="AG33" s="59"/>
      <c r="AH33" s="59"/>
      <c r="AI33" s="59"/>
      <c r="AJ33" s="59"/>
      <c r="AK33" s="59"/>
      <c r="AL33" s="59"/>
      <c r="AM33" s="59"/>
      <c r="AN33" s="59"/>
      <c r="AO33" s="59"/>
      <c r="AP33" s="59"/>
      <c r="AQ33" s="59"/>
      <c r="AR33" s="59"/>
      <c r="AS33" s="59"/>
      <c r="AT33" s="59"/>
      <c r="AU33" s="59"/>
      <c r="AV33" s="59"/>
      <c r="AW33" s="59"/>
      <c r="AX33" s="59"/>
      <c r="AY33" s="59"/>
      <c r="AZ33" s="59"/>
      <c r="BA33" s="59"/>
      <c r="BB33" s="59"/>
      <c r="BC33" s="59"/>
      <c r="BD33" s="59"/>
      <c r="BE33" s="60"/>
      <c r="BF33" s="60"/>
      <c r="BG33" s="60"/>
      <c r="BH33" s="60" t="s">
        <v>8</v>
      </c>
      <c r="BI33" s="60" t="s">
        <v>11</v>
      </c>
      <c r="BJ33" s="60" t="s">
        <v>117</v>
      </c>
      <c r="BK33" s="60" t="s">
        <v>13</v>
      </c>
      <c r="BL33" s="60"/>
      <c r="BM33" s="60" t="s">
        <v>11</v>
      </c>
      <c r="BN33" s="60" t="s">
        <v>11</v>
      </c>
      <c r="BO33" s="60"/>
      <c r="BP33" s="60" t="s">
        <v>12</v>
      </c>
      <c r="BQ33" s="60" t="s">
        <v>12</v>
      </c>
      <c r="BR33" s="60"/>
      <c r="BS33" s="60"/>
      <c r="BT33" s="60"/>
      <c r="BU33" s="60" t="s">
        <v>8</v>
      </c>
      <c r="BV33" s="60" t="s">
        <v>119</v>
      </c>
      <c r="BW33" s="60"/>
      <c r="BX33" s="60" t="s">
        <v>13</v>
      </c>
      <c r="BY33" s="60"/>
      <c r="BZ33" s="60"/>
      <c r="CA33" s="60"/>
      <c r="CB33" s="60"/>
      <c r="CC33" s="40" t="s">
        <v>38</v>
      </c>
      <c r="CD33" s="60"/>
      <c r="CE33" s="60"/>
    </row>
    <row r="34" spans="2:83" ht="12" customHeight="1" x14ac:dyDescent="0.25">
      <c r="B34" s="42"/>
      <c r="C34" s="42"/>
      <c r="D34" s="42"/>
      <c r="E34" s="42"/>
      <c r="F34" s="42"/>
      <c r="G34" s="42"/>
      <c r="H34" s="42"/>
      <c r="I34" s="42"/>
      <c r="J34" s="42"/>
      <c r="K34" s="42"/>
      <c r="L34" s="42"/>
      <c r="M34" s="42"/>
      <c r="N34" s="42"/>
      <c r="O34" s="42"/>
      <c r="P34" s="61"/>
      <c r="Q34" s="42"/>
      <c r="R34" s="42"/>
      <c r="S34" s="42"/>
      <c r="T34" s="42"/>
      <c r="U34" s="42"/>
      <c r="V34" s="42"/>
      <c r="W34" s="42"/>
      <c r="X34" s="42"/>
      <c r="Y34" s="42"/>
      <c r="Z34" s="42"/>
      <c r="AA34" s="42"/>
      <c r="AB34" s="42"/>
      <c r="AC34" s="42"/>
      <c r="BM34" s="40" t="s">
        <v>27</v>
      </c>
      <c r="BN34" s="40" t="s">
        <v>26</v>
      </c>
      <c r="BP34" s="40" t="s">
        <v>27</v>
      </c>
      <c r="BQ34" s="40" t="s">
        <v>26</v>
      </c>
      <c r="BR34" s="40"/>
      <c r="BS34" s="40"/>
      <c r="BT34" s="40"/>
      <c r="BU34" s="40"/>
      <c r="BV34" s="40"/>
      <c r="BW34" s="40"/>
      <c r="BX34" s="40"/>
      <c r="BY34" s="40"/>
      <c r="BZ34" s="40" t="s">
        <v>27</v>
      </c>
      <c r="CA34" s="40" t="s">
        <v>26</v>
      </c>
      <c r="CB34" s="40"/>
      <c r="CC34" s="40"/>
      <c r="CD34" s="40"/>
      <c r="CE34" s="40"/>
    </row>
    <row r="35" spans="2:83" x14ac:dyDescent="0.25">
      <c r="B35" s="42"/>
      <c r="C35" s="62"/>
      <c r="D35" s="63"/>
      <c r="E35" s="64"/>
      <c r="F35" s="64"/>
      <c r="G35" s="63"/>
      <c r="H35" s="64"/>
      <c r="I35" s="64"/>
      <c r="J35" s="42"/>
      <c r="K35" s="42"/>
      <c r="L35" s="42"/>
      <c r="M35" s="42"/>
      <c r="N35" s="42"/>
      <c r="O35" s="42"/>
      <c r="P35" s="42"/>
      <c r="Q35" s="61"/>
      <c r="R35" s="65"/>
      <c r="S35" s="66"/>
      <c r="T35" s="66"/>
      <c r="U35" s="42"/>
      <c r="V35" s="42"/>
      <c r="W35" s="42"/>
      <c r="X35" s="42"/>
      <c r="Y35" s="42"/>
      <c r="Z35" s="42"/>
      <c r="AA35" s="42"/>
      <c r="AB35" s="42"/>
      <c r="AC35" s="42"/>
      <c r="BG35" s="67">
        <v>1995</v>
      </c>
      <c r="BH35" s="40" t="s">
        <v>101</v>
      </c>
      <c r="BI35" s="60" t="str">
        <f t="shared" ref="BI35:BI54" si="0">IFERROR(VALUE(FIXED(VLOOKUP($BG35&amp;$BG$29&amp;$BG$12&amp;"Maori",ethnicdata,7,FALSE),1)),"N/A")</f>
        <v>N/A</v>
      </c>
      <c r="BJ35" s="60" t="str">
        <f t="shared" ref="BJ35:BJ54" si="1">IFERROR(VALUE(FIXED(VLOOKUP($BG35&amp;$BG$29&amp;$BG$12&amp;"nonMaori",ethnicdata,7,FALSE),1)),"N/A")</f>
        <v>N/A</v>
      </c>
      <c r="BK35" s="60">
        <f>MAX(BI35:BJ104)</f>
        <v>274.2</v>
      </c>
      <c r="BM35" s="68">
        <f t="shared" ref="BM35:BM54" si="2">D39-E39</f>
        <v>0</v>
      </c>
      <c r="BN35" s="68">
        <f t="shared" ref="BN35:BN54" si="3">F39-D39</f>
        <v>0</v>
      </c>
      <c r="BP35" s="68">
        <f t="shared" ref="BP35:BP54" si="4">G39-H39</f>
        <v>0</v>
      </c>
      <c r="BQ35" s="68">
        <f t="shared" ref="BQ35:BQ54" si="5">I39-G39</f>
        <v>0</v>
      </c>
      <c r="BR35" s="40"/>
      <c r="BS35" s="40"/>
      <c r="BT35" s="67">
        <v>1995</v>
      </c>
      <c r="BU35" s="40" t="s">
        <v>101</v>
      </c>
      <c r="BV35" s="69" t="str">
        <f t="shared" ref="BV35:BV54" si="6">IFERROR(VALUE(FIXED(VLOOKUP($BT35&amp;$BG$29&amp;$BG$12&amp;"Maori",ethnicdata,10,FALSE),2)),"N/A")</f>
        <v>N/A</v>
      </c>
      <c r="BW35" s="60"/>
      <c r="BX35" s="70">
        <f>MAX(BV35:BV104)</f>
        <v>2.4</v>
      </c>
      <c r="BY35" s="40"/>
      <c r="BZ35" s="70">
        <f t="shared" ref="BZ35:BZ54" si="7">R39-S39</f>
        <v>0</v>
      </c>
      <c r="CA35" s="70">
        <f t="shared" ref="CA35:CA54" si="8">T39-R39</f>
        <v>0</v>
      </c>
      <c r="CB35" s="40"/>
      <c r="CC35" s="60">
        <v>1</v>
      </c>
      <c r="CD35" s="40"/>
      <c r="CE35" s="40"/>
    </row>
    <row r="36" spans="2:83" x14ac:dyDescent="0.25">
      <c r="B36" s="42"/>
      <c r="C36" s="62"/>
      <c r="D36" s="63"/>
      <c r="E36" s="64"/>
      <c r="F36" s="64"/>
      <c r="G36" s="63"/>
      <c r="H36" s="64"/>
      <c r="I36" s="64"/>
      <c r="J36" s="42"/>
      <c r="K36" s="42"/>
      <c r="L36" s="42"/>
      <c r="M36" s="42"/>
      <c r="N36" s="42"/>
      <c r="O36" s="42"/>
      <c r="P36" s="42"/>
      <c r="Q36" s="62"/>
      <c r="R36" s="65"/>
      <c r="S36" s="66"/>
      <c r="T36" s="66"/>
      <c r="U36" s="42"/>
      <c r="V36" s="42"/>
      <c r="W36" s="42"/>
      <c r="X36" s="42"/>
      <c r="Y36" s="42"/>
      <c r="Z36" s="42"/>
      <c r="AA36" s="42"/>
      <c r="AB36" s="42"/>
      <c r="AC36" s="42"/>
      <c r="BF36" s="40" t="s">
        <v>5</v>
      </c>
      <c r="BG36" s="67">
        <v>1996</v>
      </c>
      <c r="BH36" s="40" t="s">
        <v>71</v>
      </c>
      <c r="BI36" s="60" t="str">
        <f t="shared" si="0"/>
        <v>N/A</v>
      </c>
      <c r="BJ36" s="60" t="str">
        <f t="shared" si="1"/>
        <v>N/A</v>
      </c>
      <c r="BK36" s="60">
        <f>MIN(BI35:BJ104)</f>
        <v>98</v>
      </c>
      <c r="BM36" s="68">
        <f t="shared" si="2"/>
        <v>0</v>
      </c>
      <c r="BN36" s="68">
        <f t="shared" si="3"/>
        <v>0</v>
      </c>
      <c r="BP36" s="68">
        <f t="shared" si="4"/>
        <v>0</v>
      </c>
      <c r="BQ36" s="68">
        <f t="shared" si="5"/>
        <v>0</v>
      </c>
      <c r="BR36" s="40"/>
      <c r="BS36" s="40" t="s">
        <v>5</v>
      </c>
      <c r="BT36" s="67">
        <v>1996</v>
      </c>
      <c r="BU36" s="40" t="s">
        <v>71</v>
      </c>
      <c r="BV36" s="69" t="str">
        <f t="shared" si="6"/>
        <v>N/A</v>
      </c>
      <c r="BW36" s="60"/>
      <c r="BX36" s="70">
        <f>MIN(BV35:BV104)</f>
        <v>1.59</v>
      </c>
      <c r="BY36" s="40"/>
      <c r="BZ36" s="70">
        <f t="shared" si="7"/>
        <v>0</v>
      </c>
      <c r="CA36" s="70">
        <f t="shared" si="8"/>
        <v>0</v>
      </c>
      <c r="CB36" s="40"/>
      <c r="CC36" s="60">
        <v>1</v>
      </c>
      <c r="CD36" s="40"/>
      <c r="CE36" s="40"/>
    </row>
    <row r="37" spans="2:83" x14ac:dyDescent="0.25">
      <c r="B37" s="42"/>
      <c r="C37" s="61"/>
      <c r="D37" s="63"/>
      <c r="E37" s="64"/>
      <c r="F37" s="64"/>
      <c r="G37" s="63"/>
      <c r="H37" s="64"/>
      <c r="I37" s="64"/>
      <c r="J37" s="42"/>
      <c r="K37" s="42"/>
      <c r="L37" s="42"/>
      <c r="M37" s="42"/>
      <c r="N37" s="42"/>
      <c r="O37" s="42"/>
      <c r="P37" s="42"/>
      <c r="Q37" s="61"/>
      <c r="R37" s="65"/>
      <c r="S37" s="66"/>
      <c r="T37" s="66"/>
      <c r="U37" s="42"/>
      <c r="V37" s="42"/>
      <c r="W37" s="42"/>
      <c r="X37" s="42"/>
      <c r="Y37" s="42"/>
      <c r="Z37" s="42"/>
      <c r="AA37" s="42"/>
      <c r="AB37" s="42"/>
      <c r="AC37" s="42"/>
      <c r="BG37" s="67">
        <v>1997</v>
      </c>
      <c r="BH37" s="40" t="s">
        <v>72</v>
      </c>
      <c r="BI37" s="60" t="str">
        <f t="shared" si="0"/>
        <v>N/A</v>
      </c>
      <c r="BJ37" s="60" t="str">
        <f t="shared" si="1"/>
        <v>N/A</v>
      </c>
      <c r="BK37" s="60"/>
      <c r="BM37" s="68">
        <f t="shared" si="2"/>
        <v>0</v>
      </c>
      <c r="BN37" s="68">
        <f t="shared" si="3"/>
        <v>0</v>
      </c>
      <c r="BP37" s="68">
        <f t="shared" si="4"/>
        <v>0</v>
      </c>
      <c r="BQ37" s="68">
        <f t="shared" si="5"/>
        <v>0</v>
      </c>
      <c r="BR37" s="40"/>
      <c r="BS37" s="40"/>
      <c r="BT37" s="67">
        <v>1997</v>
      </c>
      <c r="BU37" s="40" t="s">
        <v>72</v>
      </c>
      <c r="BV37" s="69" t="str">
        <f t="shared" si="6"/>
        <v>N/A</v>
      </c>
      <c r="BW37" s="60"/>
      <c r="BX37" s="60"/>
      <c r="BY37" s="40"/>
      <c r="BZ37" s="70">
        <f t="shared" si="7"/>
        <v>0</v>
      </c>
      <c r="CA37" s="70">
        <f t="shared" si="8"/>
        <v>0</v>
      </c>
      <c r="CB37" s="40"/>
      <c r="CC37" s="60">
        <v>1</v>
      </c>
      <c r="CD37" s="40"/>
      <c r="CE37" s="40"/>
    </row>
    <row r="38" spans="2:83" ht="15.6" x14ac:dyDescent="0.25">
      <c r="B38" s="42"/>
      <c r="C38" s="71" t="str">
        <f>VLOOKUP(BG4, RefCauseofDeath, 3, FALSE)</f>
        <v>Asthma hospitalisation, 5-34 years</v>
      </c>
      <c r="D38" s="72"/>
      <c r="E38" s="72"/>
      <c r="F38" s="72"/>
      <c r="G38" s="72"/>
      <c r="H38" s="72"/>
      <c r="I38" s="72"/>
      <c r="J38" s="42"/>
      <c r="K38" s="42"/>
      <c r="L38" s="42"/>
      <c r="M38" s="42"/>
      <c r="N38" s="42"/>
      <c r="O38" s="42"/>
      <c r="P38" s="42"/>
      <c r="Q38" s="73" t="str">
        <f>VLOOKUP(BG4, RefCauseofDeath,3,FALSE)</f>
        <v>Asthma hospitalisation, 5-34 years</v>
      </c>
      <c r="R38" s="74"/>
      <c r="S38" s="74"/>
      <c r="T38" s="74"/>
      <c r="U38" s="42"/>
      <c r="V38" s="42"/>
      <c r="W38" s="42"/>
      <c r="X38" s="42"/>
      <c r="Y38" s="42"/>
      <c r="Z38" s="42"/>
      <c r="AA38" s="42"/>
      <c r="AB38" s="42"/>
      <c r="AC38" s="42"/>
      <c r="BG38" s="67">
        <v>1998</v>
      </c>
      <c r="BH38" s="40" t="s">
        <v>73</v>
      </c>
      <c r="BI38" s="60" t="str">
        <f t="shared" si="0"/>
        <v>N/A</v>
      </c>
      <c r="BJ38" s="60" t="str">
        <f t="shared" si="1"/>
        <v>N/A</v>
      </c>
      <c r="BK38" s="60"/>
      <c r="BM38" s="68">
        <f t="shared" si="2"/>
        <v>0</v>
      </c>
      <c r="BN38" s="68">
        <f t="shared" si="3"/>
        <v>0</v>
      </c>
      <c r="BP38" s="68">
        <f t="shared" si="4"/>
        <v>0</v>
      </c>
      <c r="BQ38" s="68">
        <f t="shared" si="5"/>
        <v>0</v>
      </c>
      <c r="BR38" s="40"/>
      <c r="BS38" s="40"/>
      <c r="BT38" s="67">
        <v>1998</v>
      </c>
      <c r="BU38" s="40" t="s">
        <v>73</v>
      </c>
      <c r="BV38" s="69" t="str">
        <f t="shared" si="6"/>
        <v>N/A</v>
      </c>
      <c r="BW38" s="60"/>
      <c r="BX38" s="60"/>
      <c r="BY38" s="40"/>
      <c r="BZ38" s="70">
        <f t="shared" si="7"/>
        <v>0</v>
      </c>
      <c r="CA38" s="70">
        <f t="shared" si="8"/>
        <v>0</v>
      </c>
      <c r="CB38" s="40"/>
      <c r="CC38" s="60">
        <v>1</v>
      </c>
      <c r="CD38" s="40"/>
      <c r="CE38" s="40"/>
    </row>
    <row r="39" spans="2:83" x14ac:dyDescent="0.25">
      <c r="B39" s="42"/>
      <c r="C39" s="61"/>
      <c r="D39" s="75"/>
      <c r="E39" s="76"/>
      <c r="F39" s="76"/>
      <c r="G39" s="75"/>
      <c r="H39" s="76"/>
      <c r="I39" s="76"/>
      <c r="J39" s="42"/>
      <c r="K39" s="42"/>
      <c r="L39" s="42"/>
      <c r="M39" s="42"/>
      <c r="N39" s="42"/>
      <c r="O39" s="42"/>
      <c r="P39" s="42"/>
      <c r="Q39" s="42"/>
      <c r="R39" s="75"/>
      <c r="S39" s="76"/>
      <c r="T39" s="76"/>
      <c r="U39" s="42"/>
      <c r="V39" s="42"/>
      <c r="W39" s="42"/>
      <c r="X39" s="42"/>
      <c r="Y39" s="42"/>
      <c r="Z39" s="42"/>
      <c r="AA39" s="42"/>
      <c r="AB39" s="42"/>
      <c r="AC39" s="42"/>
      <c r="BG39" s="67">
        <v>1999</v>
      </c>
      <c r="BH39" s="40" t="s">
        <v>74</v>
      </c>
      <c r="BI39" s="60" t="str">
        <f t="shared" si="0"/>
        <v>N/A</v>
      </c>
      <c r="BJ39" s="60" t="str">
        <f t="shared" si="1"/>
        <v>N/A</v>
      </c>
      <c r="BK39" s="60"/>
      <c r="BM39" s="68" t="e">
        <f t="shared" si="2"/>
        <v>#VALUE!</v>
      </c>
      <c r="BN39" s="68" t="e">
        <f t="shared" si="3"/>
        <v>#VALUE!</v>
      </c>
      <c r="BP39" s="68" t="e">
        <f t="shared" si="4"/>
        <v>#VALUE!</v>
      </c>
      <c r="BQ39" s="68" t="e">
        <f t="shared" si="5"/>
        <v>#VALUE!</v>
      </c>
      <c r="BR39" s="40"/>
      <c r="BS39" s="40"/>
      <c r="BT39" s="67">
        <v>1999</v>
      </c>
      <c r="BU39" s="40" t="s">
        <v>74</v>
      </c>
      <c r="BV39" s="69" t="str">
        <f t="shared" si="6"/>
        <v>N/A</v>
      </c>
      <c r="BW39" s="60"/>
      <c r="BX39" s="60"/>
      <c r="BY39" s="40"/>
      <c r="BZ39" s="70" t="e">
        <f t="shared" si="7"/>
        <v>#VALUE!</v>
      </c>
      <c r="CA39" s="70" t="e">
        <f t="shared" si="8"/>
        <v>#VALUE!</v>
      </c>
      <c r="CB39" s="40"/>
      <c r="CC39" s="60">
        <v>1</v>
      </c>
      <c r="CD39" s="40"/>
      <c r="CE39" s="40"/>
    </row>
    <row r="40" spans="2:83" x14ac:dyDescent="0.25">
      <c r="B40" s="42"/>
      <c r="C40" s="42"/>
      <c r="D40" s="63"/>
      <c r="E40" s="64"/>
      <c r="F40" s="64"/>
      <c r="G40" s="63"/>
      <c r="H40" s="64"/>
      <c r="I40" s="64"/>
      <c r="J40" s="42"/>
      <c r="K40" s="42"/>
      <c r="L40" s="42"/>
      <c r="M40" s="42"/>
      <c r="N40" s="42"/>
      <c r="O40" s="42"/>
      <c r="P40" s="42"/>
      <c r="Q40" s="42"/>
      <c r="R40" s="65"/>
      <c r="S40" s="66"/>
      <c r="T40" s="66"/>
      <c r="U40" s="77"/>
      <c r="V40" s="42"/>
      <c r="W40" s="42"/>
      <c r="X40" s="42"/>
      <c r="Y40" s="42"/>
      <c r="Z40" s="42"/>
      <c r="AA40" s="42"/>
      <c r="AB40" s="42"/>
      <c r="AC40" s="42"/>
      <c r="BG40" s="67">
        <v>2000</v>
      </c>
      <c r="BH40" s="60" t="s">
        <v>75</v>
      </c>
      <c r="BI40" s="60" t="str">
        <f t="shared" si="0"/>
        <v>N/A</v>
      </c>
      <c r="BJ40" s="60" t="str">
        <f t="shared" si="1"/>
        <v>N/A</v>
      </c>
      <c r="BK40" s="60"/>
      <c r="BM40" s="68" t="e">
        <f t="shared" si="2"/>
        <v>#VALUE!</v>
      </c>
      <c r="BN40" s="68" t="e">
        <f t="shared" si="3"/>
        <v>#VALUE!</v>
      </c>
      <c r="BP40" s="68" t="e">
        <f t="shared" si="4"/>
        <v>#VALUE!</v>
      </c>
      <c r="BQ40" s="68" t="e">
        <f t="shared" si="5"/>
        <v>#VALUE!</v>
      </c>
      <c r="BR40" s="40"/>
      <c r="BS40" s="40"/>
      <c r="BT40" s="67">
        <v>2000</v>
      </c>
      <c r="BU40" s="60" t="s">
        <v>75</v>
      </c>
      <c r="BV40" s="69" t="str">
        <f t="shared" si="6"/>
        <v>N/A</v>
      </c>
      <c r="BW40" s="60"/>
      <c r="BX40" s="60"/>
      <c r="BY40" s="40"/>
      <c r="BZ40" s="70" t="e">
        <f t="shared" si="7"/>
        <v>#VALUE!</v>
      </c>
      <c r="CA40" s="70" t="e">
        <f t="shared" si="8"/>
        <v>#VALUE!</v>
      </c>
      <c r="CB40" s="40"/>
      <c r="CC40" s="60">
        <v>1</v>
      </c>
      <c r="CD40" s="40"/>
      <c r="CE40" s="40"/>
    </row>
    <row r="41" spans="2:83" x14ac:dyDescent="0.25">
      <c r="B41" s="42"/>
      <c r="C41" s="43" t="str">
        <f>BG14&amp;", 2001–2013"</f>
        <v>Age-standardised rate (admissions per 100,000), 2001–2013</v>
      </c>
      <c r="D41" s="63"/>
      <c r="E41" s="64"/>
      <c r="F41" s="64"/>
      <c r="G41" s="63"/>
      <c r="H41" s="64"/>
      <c r="I41" s="64"/>
      <c r="J41" s="42"/>
      <c r="K41" s="42"/>
      <c r="L41" s="42"/>
      <c r="M41" s="42"/>
      <c r="N41" s="42"/>
      <c r="O41" s="42"/>
      <c r="P41" s="42"/>
      <c r="Q41" s="62" t="s">
        <v>116</v>
      </c>
      <c r="R41" s="65"/>
      <c r="S41" s="66"/>
      <c r="T41" s="66"/>
      <c r="U41" s="77"/>
      <c r="V41" s="42"/>
      <c r="W41" s="42"/>
      <c r="X41" s="42"/>
      <c r="Y41" s="42"/>
      <c r="Z41" s="42"/>
      <c r="AA41" s="42"/>
      <c r="AB41" s="42"/>
      <c r="AC41" s="42"/>
      <c r="BG41" s="67">
        <v>2001</v>
      </c>
      <c r="BH41" s="40" t="s">
        <v>76</v>
      </c>
      <c r="BI41" s="60">
        <f t="shared" si="0"/>
        <v>225.4</v>
      </c>
      <c r="BJ41" s="60">
        <f t="shared" si="1"/>
        <v>135.19999999999999</v>
      </c>
      <c r="BK41" s="60"/>
      <c r="BM41" s="68">
        <f t="shared" si="2"/>
        <v>9.2000000000000171</v>
      </c>
      <c r="BN41" s="68">
        <f t="shared" si="3"/>
        <v>9.5</v>
      </c>
      <c r="BP41" s="68">
        <f t="shared" si="4"/>
        <v>3.8999999999999773</v>
      </c>
      <c r="BQ41" s="68">
        <f t="shared" si="5"/>
        <v>3.9000000000000057</v>
      </c>
      <c r="BR41" s="40"/>
      <c r="BS41" s="40"/>
      <c r="BT41" s="67">
        <v>2001</v>
      </c>
      <c r="BU41" s="40" t="s">
        <v>76</v>
      </c>
      <c r="BV41" s="69">
        <f t="shared" si="6"/>
        <v>1.67</v>
      </c>
      <c r="BW41" s="60"/>
      <c r="BX41" s="60"/>
      <c r="BY41" s="40"/>
      <c r="BZ41" s="70">
        <f t="shared" si="7"/>
        <v>7.9999999999999849E-2</v>
      </c>
      <c r="CA41" s="70">
        <f t="shared" si="8"/>
        <v>8.0000000000000071E-2</v>
      </c>
      <c r="CB41" s="40"/>
      <c r="CC41" s="60">
        <v>1</v>
      </c>
      <c r="CD41" s="40"/>
      <c r="CE41" s="40"/>
    </row>
    <row r="42" spans="2:83" ht="13.2" customHeight="1" x14ac:dyDescent="0.25">
      <c r="B42" s="42"/>
      <c r="C42" s="42"/>
      <c r="D42" s="63"/>
      <c r="E42" s="64"/>
      <c r="F42" s="64"/>
      <c r="G42" s="63"/>
      <c r="H42" s="64"/>
      <c r="I42" s="64"/>
      <c r="J42" s="42"/>
      <c r="K42" s="42"/>
      <c r="L42" s="42"/>
      <c r="M42" s="42"/>
      <c r="N42" s="42"/>
      <c r="O42" s="42"/>
      <c r="P42" s="42"/>
      <c r="Q42" s="42"/>
      <c r="R42" s="65"/>
      <c r="S42" s="66"/>
      <c r="T42" s="66"/>
      <c r="U42" s="77"/>
      <c r="V42" s="42"/>
      <c r="W42" s="42"/>
      <c r="X42" s="42"/>
      <c r="Y42" s="42"/>
      <c r="Z42" s="42"/>
      <c r="AA42" s="42"/>
      <c r="AB42" s="42"/>
      <c r="AC42" s="42"/>
      <c r="BG42" s="67">
        <v>2002</v>
      </c>
      <c r="BH42" s="67" t="s">
        <v>77</v>
      </c>
      <c r="BI42" s="60">
        <f t="shared" si="0"/>
        <v>220.4</v>
      </c>
      <c r="BJ42" s="60">
        <f t="shared" si="1"/>
        <v>118.7</v>
      </c>
      <c r="BK42" s="60"/>
      <c r="BM42" s="68">
        <f t="shared" si="2"/>
        <v>9</v>
      </c>
      <c r="BN42" s="68">
        <f t="shared" si="3"/>
        <v>9.4000000000000057</v>
      </c>
      <c r="BP42" s="68">
        <f t="shared" si="4"/>
        <v>3.6000000000000085</v>
      </c>
      <c r="BQ42" s="68">
        <f t="shared" si="5"/>
        <v>3.7000000000000028</v>
      </c>
      <c r="BR42" s="40"/>
      <c r="BS42" s="40"/>
      <c r="BT42" s="67">
        <v>2002</v>
      </c>
      <c r="BU42" s="67" t="s">
        <v>77</v>
      </c>
      <c r="BV42" s="69">
        <f t="shared" si="6"/>
        <v>1.86</v>
      </c>
      <c r="BW42" s="60"/>
      <c r="BX42" s="60"/>
      <c r="BY42" s="40"/>
      <c r="BZ42" s="70">
        <f t="shared" si="7"/>
        <v>0.10000000000000009</v>
      </c>
      <c r="CA42" s="70">
        <f t="shared" si="8"/>
        <v>9.9999999999999867E-2</v>
      </c>
      <c r="CB42" s="40"/>
      <c r="CC42" s="60">
        <v>1</v>
      </c>
      <c r="CD42" s="40"/>
      <c r="CE42" s="40"/>
    </row>
    <row r="43" spans="2:83" x14ac:dyDescent="0.25">
      <c r="B43" s="42"/>
      <c r="C43" s="78" t="s">
        <v>8</v>
      </c>
      <c r="D43" s="111" t="s">
        <v>11</v>
      </c>
      <c r="E43" s="111"/>
      <c r="F43" s="111"/>
      <c r="G43" s="111" t="s">
        <v>117</v>
      </c>
      <c r="H43" s="111"/>
      <c r="I43" s="111"/>
      <c r="J43" s="42"/>
      <c r="K43" s="42"/>
      <c r="L43" s="42"/>
      <c r="M43" s="42"/>
      <c r="N43" s="42"/>
      <c r="O43" s="42"/>
      <c r="P43" s="42"/>
      <c r="Q43" s="79" t="s">
        <v>8</v>
      </c>
      <c r="R43" s="112" t="s">
        <v>118</v>
      </c>
      <c r="S43" s="112"/>
      <c r="T43" s="112"/>
      <c r="U43" s="77"/>
      <c r="V43" s="42"/>
      <c r="W43" s="42"/>
      <c r="X43" s="42"/>
      <c r="Y43" s="42"/>
      <c r="Z43" s="42"/>
      <c r="AA43" s="42"/>
      <c r="AB43" s="42"/>
      <c r="AC43" s="42"/>
      <c r="BG43" s="67">
        <v>2003</v>
      </c>
      <c r="BH43" s="40" t="s">
        <v>78</v>
      </c>
      <c r="BI43" s="60">
        <f t="shared" si="0"/>
        <v>215.1</v>
      </c>
      <c r="BJ43" s="60">
        <f t="shared" si="1"/>
        <v>117.8</v>
      </c>
      <c r="BK43" s="60"/>
      <c r="BM43" s="68">
        <f t="shared" si="2"/>
        <v>8.9000000000000057</v>
      </c>
      <c r="BN43" s="68">
        <f t="shared" si="3"/>
        <v>9.3000000000000114</v>
      </c>
      <c r="BP43" s="68">
        <f t="shared" si="4"/>
        <v>3.5999999999999943</v>
      </c>
      <c r="BQ43" s="68">
        <f t="shared" si="5"/>
        <v>3.7000000000000028</v>
      </c>
      <c r="BR43" s="40"/>
      <c r="BS43" s="40"/>
      <c r="BT43" s="67">
        <v>2003</v>
      </c>
      <c r="BU43" s="40" t="s">
        <v>78</v>
      </c>
      <c r="BV43" s="69">
        <f t="shared" si="6"/>
        <v>1.83</v>
      </c>
      <c r="BW43" s="60"/>
      <c r="BX43" s="60"/>
      <c r="BY43" s="40"/>
      <c r="BZ43" s="70">
        <f t="shared" si="7"/>
        <v>0.10000000000000009</v>
      </c>
      <c r="CA43" s="70">
        <f t="shared" si="8"/>
        <v>8.9999999999999858E-2</v>
      </c>
      <c r="CB43" s="40"/>
      <c r="CC43" s="60">
        <v>1</v>
      </c>
      <c r="CD43" s="40"/>
      <c r="CE43" s="40"/>
    </row>
    <row r="44" spans="2:83" x14ac:dyDescent="0.25">
      <c r="B44" s="42"/>
      <c r="C44" s="61"/>
      <c r="D44" s="75" t="s">
        <v>17</v>
      </c>
      <c r="E44" s="76" t="s">
        <v>18</v>
      </c>
      <c r="F44" s="76" t="s">
        <v>19</v>
      </c>
      <c r="G44" s="75" t="s">
        <v>17</v>
      </c>
      <c r="H44" s="76" t="s">
        <v>18</v>
      </c>
      <c r="I44" s="76" t="s">
        <v>19</v>
      </c>
      <c r="J44" s="42"/>
      <c r="K44" s="42"/>
      <c r="L44" s="42"/>
      <c r="M44" s="42"/>
      <c r="N44" s="42"/>
      <c r="O44" s="42"/>
      <c r="P44" s="42"/>
      <c r="Q44" s="42"/>
      <c r="R44" s="75" t="s">
        <v>36</v>
      </c>
      <c r="S44" s="76" t="s">
        <v>18</v>
      </c>
      <c r="T44" s="76" t="s">
        <v>19</v>
      </c>
      <c r="U44" s="77"/>
      <c r="V44" s="42"/>
      <c r="W44" s="42"/>
      <c r="X44" s="42"/>
      <c r="Y44" s="42"/>
      <c r="Z44" s="42"/>
      <c r="AA44" s="42"/>
      <c r="AB44" s="42"/>
      <c r="AC44" s="42"/>
      <c r="BG44" s="67">
        <v>2004</v>
      </c>
      <c r="BH44" s="60" t="s">
        <v>79</v>
      </c>
      <c r="BI44" s="60">
        <f t="shared" si="0"/>
        <v>211.6</v>
      </c>
      <c r="BJ44" s="60">
        <f t="shared" si="1"/>
        <v>111.8</v>
      </c>
      <c r="BK44" s="60"/>
      <c r="BM44" s="68">
        <f t="shared" si="2"/>
        <v>8.9000000000000057</v>
      </c>
      <c r="BN44" s="68">
        <f t="shared" si="3"/>
        <v>9.0999999999999943</v>
      </c>
      <c r="BP44" s="68">
        <f t="shared" si="4"/>
        <v>3.5999999999999943</v>
      </c>
      <c r="BQ44" s="68">
        <f t="shared" si="5"/>
        <v>3.6000000000000085</v>
      </c>
      <c r="BR44" s="40"/>
      <c r="BS44" s="40"/>
      <c r="BT44" s="67">
        <v>2004</v>
      </c>
      <c r="BU44" s="60" t="s">
        <v>79</v>
      </c>
      <c r="BV44" s="69">
        <f t="shared" si="6"/>
        <v>1.89</v>
      </c>
      <c r="BW44" s="60"/>
      <c r="BX44" s="60"/>
      <c r="BY44" s="40"/>
      <c r="BZ44" s="70">
        <f t="shared" si="7"/>
        <v>9.9999999999999867E-2</v>
      </c>
      <c r="CA44" s="70">
        <f t="shared" si="8"/>
        <v>0.1100000000000001</v>
      </c>
      <c r="CB44" s="40"/>
      <c r="CC44" s="60">
        <v>1</v>
      </c>
      <c r="CD44" s="40"/>
      <c r="CE44" s="40"/>
    </row>
    <row r="45" spans="2:83" ht="12" customHeight="1" x14ac:dyDescent="0.25">
      <c r="B45" s="42"/>
      <c r="C45" s="42" t="s">
        <v>76</v>
      </c>
      <c r="D45" s="63">
        <f>IFERROR(VALUE(FIXED(VLOOKUP($BG41&amp;$BG$29&amp;$BG$12&amp;"Maori",ethnicdata,7,FALSE),1)),NA())</f>
        <v>225.4</v>
      </c>
      <c r="E45" s="64">
        <f t="shared" ref="E45:E55" si="9">IFERROR(VALUE(FIXED(VLOOKUP($BG41&amp;$BG$29&amp;$BG$12&amp;"Maori",ethnicdata,6,FALSE),1)),"N/A")</f>
        <v>216.2</v>
      </c>
      <c r="F45" s="64">
        <f t="shared" ref="F45:F55" si="10">IFERROR(VALUE(FIXED(VLOOKUP($BG41&amp;$BG$29&amp;$BG$12&amp;"Maori",ethnicdata,8,FALSE),1)),"N/A")</f>
        <v>234.9</v>
      </c>
      <c r="G45" s="63">
        <f t="shared" ref="G45:G55" si="11">IFERROR(VALUE(FIXED(VLOOKUP($BG41&amp;$BG$29&amp;$BG$12&amp;"nonMaori",ethnicdata,7,FALSE),1)),NA())</f>
        <v>135.19999999999999</v>
      </c>
      <c r="H45" s="64">
        <f t="shared" ref="H45:H55" si="12">IFERROR(VALUE(FIXED(VLOOKUP($BG41&amp;$BG$29&amp;$BG$12&amp;"nonMaori",ethnicdata,6,FALSE),1)),"N/A")</f>
        <v>131.30000000000001</v>
      </c>
      <c r="I45" s="64">
        <f t="shared" ref="I45:I55" si="13">IFERROR(VALUE(FIXED(VLOOKUP($BG41&amp;$BG$29&amp;$BG$12&amp;"nonMaori",ethnicdata,8,FALSE),1)),"N/A")</f>
        <v>139.1</v>
      </c>
      <c r="J45" s="42"/>
      <c r="K45" s="42"/>
      <c r="L45" s="42"/>
      <c r="M45" s="42"/>
      <c r="N45" s="42"/>
      <c r="O45" s="42"/>
      <c r="P45" s="42"/>
      <c r="Q45" s="42" t="s">
        <v>76</v>
      </c>
      <c r="R45" s="65">
        <f t="shared" ref="R45:R55" si="14">IFERROR(VALUE(FIXED(VLOOKUP($BT41&amp;$BG$29&amp;$BG$12&amp;"Maori",ethnicdata,10,FALSE),2)),"N/A")</f>
        <v>1.67</v>
      </c>
      <c r="S45" s="66">
        <f t="shared" ref="S45:S55" si="15">IFERROR(VALUE(FIXED(VLOOKUP($BT41&amp;$BG$29&amp;$BG$12&amp;"Maori",ethnicdata,9,FALSE),2)),"N/A")</f>
        <v>1.59</v>
      </c>
      <c r="T45" s="66">
        <f t="shared" ref="T45:T55" si="16">IFERROR(VALUE(FIXED(VLOOKUP($BT41&amp;$BG$29&amp;$BG$12&amp;"Maori",ethnicdata,11,FALSE),2)),"N/A")</f>
        <v>1.75</v>
      </c>
      <c r="U45" s="77"/>
      <c r="V45" s="42"/>
      <c r="W45" s="42"/>
      <c r="X45" s="42"/>
      <c r="Y45" s="42"/>
      <c r="Z45" s="42"/>
      <c r="AA45" s="42"/>
      <c r="AB45" s="42"/>
      <c r="AC45" s="42"/>
      <c r="BG45" s="67">
        <v>2005</v>
      </c>
      <c r="BH45" s="40" t="s">
        <v>80</v>
      </c>
      <c r="BI45" s="60">
        <f t="shared" si="0"/>
        <v>206.7</v>
      </c>
      <c r="BJ45" s="60">
        <f t="shared" si="1"/>
        <v>108.3</v>
      </c>
      <c r="BK45" s="60"/>
      <c r="BM45" s="68">
        <f t="shared" si="2"/>
        <v>8.6999999999999886</v>
      </c>
      <c r="BN45" s="68">
        <f t="shared" si="3"/>
        <v>9</v>
      </c>
      <c r="BP45" s="68">
        <f t="shared" si="4"/>
        <v>3.5</v>
      </c>
      <c r="BQ45" s="68">
        <f t="shared" si="5"/>
        <v>3.6000000000000085</v>
      </c>
      <c r="BR45" s="40"/>
      <c r="BS45" s="40"/>
      <c r="BT45" s="67">
        <v>2005</v>
      </c>
      <c r="BU45" s="40" t="s">
        <v>80</v>
      </c>
      <c r="BV45" s="69">
        <f t="shared" si="6"/>
        <v>1.91</v>
      </c>
      <c r="BW45" s="60"/>
      <c r="BX45" s="60"/>
      <c r="BY45" s="40"/>
      <c r="BZ45" s="70">
        <f t="shared" si="7"/>
        <v>9.9999999999999867E-2</v>
      </c>
      <c r="CA45" s="70">
        <f t="shared" si="8"/>
        <v>9.9999999999999867E-2</v>
      </c>
      <c r="CB45" s="40"/>
      <c r="CC45" s="60">
        <v>1</v>
      </c>
      <c r="CD45" s="40"/>
      <c r="CE45" s="40"/>
    </row>
    <row r="46" spans="2:83" x14ac:dyDescent="0.25">
      <c r="B46" s="42"/>
      <c r="C46" s="42" t="s">
        <v>77</v>
      </c>
      <c r="D46" s="63">
        <f t="shared" ref="D46:D55" si="17">IFERROR(VALUE(FIXED(VLOOKUP($BG42&amp;$BG$29&amp;$BG$12&amp;"Maori",ethnicdata,7,FALSE),1)),NA())</f>
        <v>220.4</v>
      </c>
      <c r="E46" s="64">
        <f t="shared" si="9"/>
        <v>211.4</v>
      </c>
      <c r="F46" s="64">
        <f t="shared" si="10"/>
        <v>229.8</v>
      </c>
      <c r="G46" s="63">
        <f t="shared" si="11"/>
        <v>118.7</v>
      </c>
      <c r="H46" s="64">
        <f t="shared" si="12"/>
        <v>115.1</v>
      </c>
      <c r="I46" s="64">
        <f t="shared" si="13"/>
        <v>122.4</v>
      </c>
      <c r="J46" s="42"/>
      <c r="K46" s="42"/>
      <c r="L46" s="42"/>
      <c r="M46" s="42"/>
      <c r="N46" s="42"/>
      <c r="O46" s="42"/>
      <c r="P46" s="42"/>
      <c r="Q46" s="42" t="s">
        <v>77</v>
      </c>
      <c r="R46" s="65">
        <f t="shared" si="14"/>
        <v>1.86</v>
      </c>
      <c r="S46" s="66">
        <f t="shared" si="15"/>
        <v>1.76</v>
      </c>
      <c r="T46" s="66">
        <f t="shared" si="16"/>
        <v>1.96</v>
      </c>
      <c r="U46" s="77"/>
      <c r="V46" s="42"/>
      <c r="W46" s="42"/>
      <c r="X46" s="42"/>
      <c r="Y46" s="42"/>
      <c r="Z46" s="42"/>
      <c r="AA46" s="42"/>
      <c r="AB46" s="42"/>
      <c r="AC46" s="42"/>
      <c r="BG46" s="67">
        <v>2006</v>
      </c>
      <c r="BH46" s="40" t="s">
        <v>81</v>
      </c>
      <c r="BI46" s="60">
        <f t="shared" si="0"/>
        <v>204.2</v>
      </c>
      <c r="BJ46" s="60">
        <f t="shared" si="1"/>
        <v>102.3</v>
      </c>
      <c r="BK46" s="60"/>
      <c r="BM46" s="68">
        <f t="shared" si="2"/>
        <v>8.6999999999999886</v>
      </c>
      <c r="BN46" s="68">
        <f t="shared" si="3"/>
        <v>9</v>
      </c>
      <c r="BP46" s="68">
        <f t="shared" si="4"/>
        <v>3.3999999999999915</v>
      </c>
      <c r="BQ46" s="68">
        <f t="shared" si="5"/>
        <v>3.5</v>
      </c>
      <c r="BR46" s="40"/>
      <c r="BS46" s="40"/>
      <c r="BT46" s="67">
        <v>2006</v>
      </c>
      <c r="BU46" s="40" t="s">
        <v>81</v>
      </c>
      <c r="BV46" s="69">
        <f t="shared" si="6"/>
        <v>2</v>
      </c>
      <c r="BW46" s="60"/>
      <c r="BX46" s="60"/>
      <c r="BY46" s="40"/>
      <c r="BZ46" s="70">
        <f t="shared" si="7"/>
        <v>0.1100000000000001</v>
      </c>
      <c r="CA46" s="70">
        <f t="shared" si="8"/>
        <v>0.10999999999999988</v>
      </c>
      <c r="CB46" s="40"/>
      <c r="CC46" s="60">
        <v>1</v>
      </c>
      <c r="CD46" s="40"/>
      <c r="CE46" s="40"/>
    </row>
    <row r="47" spans="2:83" x14ac:dyDescent="0.25">
      <c r="B47" s="42"/>
      <c r="C47" s="42" t="s">
        <v>78</v>
      </c>
      <c r="D47" s="63">
        <f t="shared" si="17"/>
        <v>215.1</v>
      </c>
      <c r="E47" s="64">
        <f t="shared" si="9"/>
        <v>206.2</v>
      </c>
      <c r="F47" s="64">
        <f t="shared" si="10"/>
        <v>224.4</v>
      </c>
      <c r="G47" s="63">
        <f t="shared" si="11"/>
        <v>117.8</v>
      </c>
      <c r="H47" s="64">
        <f t="shared" si="12"/>
        <v>114.2</v>
      </c>
      <c r="I47" s="64">
        <f t="shared" si="13"/>
        <v>121.5</v>
      </c>
      <c r="J47" s="42"/>
      <c r="K47" s="42"/>
      <c r="L47" s="42"/>
      <c r="M47" s="42"/>
      <c r="N47" s="42"/>
      <c r="O47" s="42"/>
      <c r="P47" s="42"/>
      <c r="Q47" s="42" t="s">
        <v>78</v>
      </c>
      <c r="R47" s="65">
        <f t="shared" si="14"/>
        <v>1.83</v>
      </c>
      <c r="S47" s="66">
        <f t="shared" si="15"/>
        <v>1.73</v>
      </c>
      <c r="T47" s="66">
        <f t="shared" si="16"/>
        <v>1.92</v>
      </c>
      <c r="U47" s="77"/>
      <c r="V47" s="42"/>
      <c r="W47" s="42"/>
      <c r="X47" s="42"/>
      <c r="Y47" s="42"/>
      <c r="Z47" s="42"/>
      <c r="AA47" s="42"/>
      <c r="AB47" s="42"/>
      <c r="AC47" s="42"/>
      <c r="BG47" s="67">
        <v>2007</v>
      </c>
      <c r="BH47" s="40" t="s">
        <v>82</v>
      </c>
      <c r="BI47" s="60">
        <f t="shared" si="0"/>
        <v>220</v>
      </c>
      <c r="BJ47" s="60">
        <f t="shared" si="1"/>
        <v>105</v>
      </c>
      <c r="BK47" s="60"/>
      <c r="BM47" s="68">
        <f t="shared" si="2"/>
        <v>9.0999999999999943</v>
      </c>
      <c r="BN47" s="68">
        <f t="shared" si="3"/>
        <v>9.3000000000000114</v>
      </c>
      <c r="BP47" s="68">
        <f t="shared" si="4"/>
        <v>3.5</v>
      </c>
      <c r="BQ47" s="68">
        <f t="shared" si="5"/>
        <v>3.5</v>
      </c>
      <c r="BR47" s="40"/>
      <c r="BS47" s="40"/>
      <c r="BT47" s="67">
        <v>2007</v>
      </c>
      <c r="BU47" s="40" t="s">
        <v>82</v>
      </c>
      <c r="BV47" s="69">
        <f t="shared" si="6"/>
        <v>2.1</v>
      </c>
      <c r="BW47" s="60"/>
      <c r="BX47" s="60"/>
      <c r="BY47" s="40"/>
      <c r="BZ47" s="70">
        <f t="shared" si="7"/>
        <v>0.1100000000000001</v>
      </c>
      <c r="CA47" s="70">
        <f t="shared" si="8"/>
        <v>0.10999999999999988</v>
      </c>
      <c r="CB47" s="40"/>
      <c r="CC47" s="60">
        <v>1</v>
      </c>
      <c r="CD47" s="40"/>
      <c r="CE47" s="40"/>
    </row>
    <row r="48" spans="2:83" x14ac:dyDescent="0.25">
      <c r="B48" s="42"/>
      <c r="C48" s="42" t="s">
        <v>79</v>
      </c>
      <c r="D48" s="63">
        <f t="shared" si="17"/>
        <v>211.6</v>
      </c>
      <c r="E48" s="64">
        <f t="shared" si="9"/>
        <v>202.7</v>
      </c>
      <c r="F48" s="64">
        <f t="shared" si="10"/>
        <v>220.7</v>
      </c>
      <c r="G48" s="63">
        <f t="shared" si="11"/>
        <v>111.8</v>
      </c>
      <c r="H48" s="64">
        <f t="shared" si="12"/>
        <v>108.2</v>
      </c>
      <c r="I48" s="64">
        <f t="shared" si="13"/>
        <v>115.4</v>
      </c>
      <c r="J48" s="42"/>
      <c r="K48" s="42"/>
      <c r="L48" s="42"/>
      <c r="M48" s="42"/>
      <c r="N48" s="42"/>
      <c r="O48" s="42"/>
      <c r="P48" s="42"/>
      <c r="Q48" s="42" t="s">
        <v>79</v>
      </c>
      <c r="R48" s="65">
        <f t="shared" si="14"/>
        <v>1.89</v>
      </c>
      <c r="S48" s="66">
        <f t="shared" si="15"/>
        <v>1.79</v>
      </c>
      <c r="T48" s="66">
        <f t="shared" si="16"/>
        <v>2</v>
      </c>
      <c r="U48" s="77"/>
      <c r="V48" s="42"/>
      <c r="W48" s="42"/>
      <c r="X48" s="42"/>
      <c r="Y48" s="42"/>
      <c r="Z48" s="42"/>
      <c r="AA48" s="42"/>
      <c r="AB48" s="42"/>
      <c r="AC48" s="42"/>
      <c r="BG48" s="67">
        <v>2008</v>
      </c>
      <c r="BH48" s="40" t="s">
        <v>83</v>
      </c>
      <c r="BI48" s="60">
        <f t="shared" si="0"/>
        <v>240.3</v>
      </c>
      <c r="BJ48" s="60">
        <f t="shared" si="1"/>
        <v>112.8</v>
      </c>
      <c r="BK48" s="60"/>
      <c r="BM48" s="68">
        <f t="shared" si="2"/>
        <v>9.4000000000000057</v>
      </c>
      <c r="BN48" s="68">
        <f t="shared" si="3"/>
        <v>9.6999999999999886</v>
      </c>
      <c r="BP48" s="68">
        <f t="shared" si="4"/>
        <v>3.7000000000000028</v>
      </c>
      <c r="BQ48" s="68">
        <f t="shared" si="5"/>
        <v>3.7000000000000028</v>
      </c>
      <c r="BR48" s="40"/>
      <c r="BS48" s="40"/>
      <c r="BT48" s="67">
        <v>2008</v>
      </c>
      <c r="BU48" s="40" t="s">
        <v>83</v>
      </c>
      <c r="BV48" s="69">
        <f t="shared" si="6"/>
        <v>2.13</v>
      </c>
      <c r="BW48" s="60"/>
      <c r="BX48" s="60"/>
      <c r="BY48" s="40"/>
      <c r="BZ48" s="70">
        <f t="shared" si="7"/>
        <v>0.10999999999999988</v>
      </c>
      <c r="CA48" s="70">
        <f t="shared" si="8"/>
        <v>0.11000000000000032</v>
      </c>
      <c r="CB48" s="40"/>
      <c r="CC48" s="60">
        <v>1</v>
      </c>
      <c r="CD48" s="40"/>
      <c r="CE48" s="40"/>
    </row>
    <row r="49" spans="2:83" x14ac:dyDescent="0.25">
      <c r="B49" s="42"/>
      <c r="C49" s="42" t="s">
        <v>80</v>
      </c>
      <c r="D49" s="63">
        <f t="shared" si="17"/>
        <v>206.7</v>
      </c>
      <c r="E49" s="64">
        <f t="shared" si="9"/>
        <v>198</v>
      </c>
      <c r="F49" s="64">
        <f t="shared" si="10"/>
        <v>215.7</v>
      </c>
      <c r="G49" s="63">
        <f t="shared" si="11"/>
        <v>108.3</v>
      </c>
      <c r="H49" s="64">
        <f t="shared" si="12"/>
        <v>104.8</v>
      </c>
      <c r="I49" s="64">
        <f t="shared" si="13"/>
        <v>111.9</v>
      </c>
      <c r="J49" s="42"/>
      <c r="K49" s="42"/>
      <c r="L49" s="42"/>
      <c r="M49" s="42"/>
      <c r="N49" s="42"/>
      <c r="O49" s="42"/>
      <c r="P49" s="42"/>
      <c r="Q49" s="42" t="s">
        <v>80</v>
      </c>
      <c r="R49" s="65">
        <f t="shared" si="14"/>
        <v>1.91</v>
      </c>
      <c r="S49" s="66">
        <f t="shared" si="15"/>
        <v>1.81</v>
      </c>
      <c r="T49" s="66">
        <f t="shared" si="16"/>
        <v>2.0099999999999998</v>
      </c>
      <c r="U49" s="77"/>
      <c r="V49" s="42"/>
      <c r="W49" s="42"/>
      <c r="X49" s="42"/>
      <c r="Y49" s="42"/>
      <c r="Z49" s="42"/>
      <c r="AA49" s="42"/>
      <c r="AB49" s="42"/>
      <c r="AC49" s="42"/>
      <c r="BG49" s="67">
        <v>2009</v>
      </c>
      <c r="BH49" s="40" t="s">
        <v>84</v>
      </c>
      <c r="BI49" s="60">
        <f t="shared" si="0"/>
        <v>252.9</v>
      </c>
      <c r="BJ49" s="60">
        <f t="shared" si="1"/>
        <v>113.6</v>
      </c>
      <c r="BK49" s="60"/>
      <c r="BM49" s="68">
        <f t="shared" si="2"/>
        <v>9.7000000000000171</v>
      </c>
      <c r="BN49" s="68">
        <f t="shared" si="3"/>
        <v>9.9000000000000057</v>
      </c>
      <c r="BP49" s="68">
        <f t="shared" si="4"/>
        <v>3.6999999999999886</v>
      </c>
      <c r="BQ49" s="68">
        <f t="shared" si="5"/>
        <v>3.8000000000000114</v>
      </c>
      <c r="BR49" s="40"/>
      <c r="BS49" s="40"/>
      <c r="BT49" s="67">
        <v>2009</v>
      </c>
      <c r="BU49" s="40" t="s">
        <v>84</v>
      </c>
      <c r="BV49" s="69">
        <f t="shared" si="6"/>
        <v>2.23</v>
      </c>
      <c r="BW49" s="60"/>
      <c r="BX49" s="60"/>
      <c r="BY49" s="40"/>
      <c r="BZ49" s="70">
        <f t="shared" si="7"/>
        <v>0.10999999999999988</v>
      </c>
      <c r="CA49" s="70">
        <f t="shared" si="8"/>
        <v>0.10999999999999988</v>
      </c>
      <c r="CB49" s="40"/>
      <c r="CC49" s="60">
        <v>1</v>
      </c>
      <c r="CD49" s="40"/>
      <c r="CE49" s="40"/>
    </row>
    <row r="50" spans="2:83" x14ac:dyDescent="0.25">
      <c r="B50" s="42"/>
      <c r="C50" s="42" t="s">
        <v>81</v>
      </c>
      <c r="D50" s="63">
        <f t="shared" si="17"/>
        <v>204.2</v>
      </c>
      <c r="E50" s="64">
        <f t="shared" si="9"/>
        <v>195.5</v>
      </c>
      <c r="F50" s="64">
        <f t="shared" si="10"/>
        <v>213.2</v>
      </c>
      <c r="G50" s="63">
        <f t="shared" si="11"/>
        <v>102.3</v>
      </c>
      <c r="H50" s="64">
        <f t="shared" si="12"/>
        <v>98.9</v>
      </c>
      <c r="I50" s="64">
        <f t="shared" si="13"/>
        <v>105.8</v>
      </c>
      <c r="J50" s="42"/>
      <c r="K50" s="42"/>
      <c r="L50" s="42"/>
      <c r="M50" s="42"/>
      <c r="N50" s="42"/>
      <c r="O50" s="42"/>
      <c r="P50" s="42"/>
      <c r="Q50" s="42" t="s">
        <v>81</v>
      </c>
      <c r="R50" s="65">
        <f t="shared" si="14"/>
        <v>2</v>
      </c>
      <c r="S50" s="66">
        <f t="shared" si="15"/>
        <v>1.89</v>
      </c>
      <c r="T50" s="66">
        <f t="shared" si="16"/>
        <v>2.11</v>
      </c>
      <c r="U50" s="77"/>
      <c r="V50" s="42"/>
      <c r="W50" s="42"/>
      <c r="X50" s="42"/>
      <c r="Y50" s="42"/>
      <c r="Z50" s="42"/>
      <c r="AA50" s="42"/>
      <c r="AB50" s="42"/>
      <c r="AC50" s="42"/>
      <c r="BG50" s="67">
        <v>2010</v>
      </c>
      <c r="BH50" s="40" t="s">
        <v>85</v>
      </c>
      <c r="BI50" s="60">
        <f t="shared" si="0"/>
        <v>243</v>
      </c>
      <c r="BJ50" s="60">
        <f t="shared" si="1"/>
        <v>113</v>
      </c>
      <c r="BK50" s="60"/>
      <c r="BM50" s="68">
        <f t="shared" si="2"/>
        <v>9.4000000000000057</v>
      </c>
      <c r="BN50" s="68">
        <f t="shared" si="3"/>
        <v>9.6999999999999886</v>
      </c>
      <c r="BP50" s="68">
        <f t="shared" si="4"/>
        <v>3.7000000000000028</v>
      </c>
      <c r="BQ50" s="68">
        <f t="shared" si="5"/>
        <v>3.7000000000000028</v>
      </c>
      <c r="BR50" s="40"/>
      <c r="BS50" s="40"/>
      <c r="BT50" s="67">
        <v>2010</v>
      </c>
      <c r="BU50" s="40" t="s">
        <v>85</v>
      </c>
      <c r="BV50" s="69">
        <f t="shared" si="6"/>
        <v>2.15</v>
      </c>
      <c r="BW50" s="60"/>
      <c r="BX50" s="60"/>
      <c r="BY50" s="40"/>
      <c r="BZ50" s="70">
        <f t="shared" si="7"/>
        <v>0.10999999999999988</v>
      </c>
      <c r="CA50" s="70">
        <f t="shared" si="8"/>
        <v>0.12000000000000011</v>
      </c>
      <c r="CB50" s="40"/>
      <c r="CC50" s="60">
        <v>1</v>
      </c>
      <c r="CD50" s="40"/>
      <c r="CE50" s="40"/>
    </row>
    <row r="51" spans="2:83" x14ac:dyDescent="0.25">
      <c r="B51" s="42"/>
      <c r="C51" s="42" t="s">
        <v>82</v>
      </c>
      <c r="D51" s="63">
        <f t="shared" si="17"/>
        <v>220</v>
      </c>
      <c r="E51" s="64">
        <f t="shared" si="9"/>
        <v>210.9</v>
      </c>
      <c r="F51" s="64">
        <f t="shared" si="10"/>
        <v>229.3</v>
      </c>
      <c r="G51" s="63">
        <f t="shared" si="11"/>
        <v>105</v>
      </c>
      <c r="H51" s="64">
        <f t="shared" si="12"/>
        <v>101.5</v>
      </c>
      <c r="I51" s="64">
        <f t="shared" si="13"/>
        <v>108.5</v>
      </c>
      <c r="J51" s="42"/>
      <c r="K51" s="42"/>
      <c r="L51" s="42"/>
      <c r="M51" s="42"/>
      <c r="N51" s="42"/>
      <c r="O51" s="42"/>
      <c r="P51" s="42"/>
      <c r="Q51" s="42" t="s">
        <v>82</v>
      </c>
      <c r="R51" s="65">
        <f t="shared" si="14"/>
        <v>2.1</v>
      </c>
      <c r="S51" s="66">
        <f t="shared" si="15"/>
        <v>1.99</v>
      </c>
      <c r="T51" s="66">
        <f t="shared" si="16"/>
        <v>2.21</v>
      </c>
      <c r="U51" s="77"/>
      <c r="V51" s="42"/>
      <c r="W51" s="42"/>
      <c r="X51" s="42"/>
      <c r="Y51" s="42"/>
      <c r="Z51" s="42"/>
      <c r="AA51" s="42"/>
      <c r="AB51" s="42"/>
      <c r="AC51" s="42"/>
      <c r="BG51" s="67">
        <v>2011</v>
      </c>
      <c r="BH51" s="40" t="s">
        <v>86</v>
      </c>
      <c r="BI51" s="60">
        <f t="shared" si="0"/>
        <v>227.6</v>
      </c>
      <c r="BJ51" s="60">
        <f t="shared" si="1"/>
        <v>103.9</v>
      </c>
      <c r="BK51" s="60"/>
      <c r="BM51" s="68">
        <f t="shared" si="2"/>
        <v>9.0999999999999943</v>
      </c>
      <c r="BN51" s="68">
        <f t="shared" si="3"/>
        <v>9.3000000000000114</v>
      </c>
      <c r="BP51" s="68">
        <f t="shared" si="4"/>
        <v>3.5</v>
      </c>
      <c r="BQ51" s="68">
        <f t="shared" si="5"/>
        <v>3.5999999999999943</v>
      </c>
      <c r="BR51" s="40"/>
      <c r="BS51" s="40"/>
      <c r="BT51" s="67">
        <v>2011</v>
      </c>
      <c r="BU51" s="40" t="s">
        <v>86</v>
      </c>
      <c r="BV51" s="69">
        <f t="shared" si="6"/>
        <v>2.19</v>
      </c>
      <c r="BW51" s="60"/>
      <c r="BX51" s="60"/>
      <c r="BY51" s="40"/>
      <c r="BZ51" s="70">
        <f t="shared" si="7"/>
        <v>0.10999999999999988</v>
      </c>
      <c r="CA51" s="70">
        <f t="shared" si="8"/>
        <v>0.12000000000000011</v>
      </c>
      <c r="CB51" s="40"/>
      <c r="CC51" s="60">
        <v>1</v>
      </c>
      <c r="CD51" s="40"/>
      <c r="CE51" s="40"/>
    </row>
    <row r="52" spans="2:83" x14ac:dyDescent="0.25">
      <c r="B52" s="42"/>
      <c r="C52" s="42" t="s">
        <v>83</v>
      </c>
      <c r="D52" s="63">
        <f t="shared" si="17"/>
        <v>240.3</v>
      </c>
      <c r="E52" s="64">
        <f t="shared" si="9"/>
        <v>230.9</v>
      </c>
      <c r="F52" s="64">
        <f t="shared" si="10"/>
        <v>250</v>
      </c>
      <c r="G52" s="63">
        <f t="shared" si="11"/>
        <v>112.8</v>
      </c>
      <c r="H52" s="64">
        <f t="shared" si="12"/>
        <v>109.1</v>
      </c>
      <c r="I52" s="64">
        <f t="shared" si="13"/>
        <v>116.5</v>
      </c>
      <c r="J52" s="42"/>
      <c r="K52" s="42"/>
      <c r="L52" s="42"/>
      <c r="M52" s="42"/>
      <c r="N52" s="42"/>
      <c r="O52" s="42"/>
      <c r="P52" s="42"/>
      <c r="Q52" s="42" t="s">
        <v>83</v>
      </c>
      <c r="R52" s="65">
        <f t="shared" si="14"/>
        <v>2.13</v>
      </c>
      <c r="S52" s="66">
        <f t="shared" si="15"/>
        <v>2.02</v>
      </c>
      <c r="T52" s="66">
        <f t="shared" si="16"/>
        <v>2.2400000000000002</v>
      </c>
      <c r="U52" s="77"/>
      <c r="V52" s="42"/>
      <c r="W52" s="42"/>
      <c r="X52" s="42"/>
      <c r="Y52" s="42"/>
      <c r="Z52" s="42"/>
      <c r="AA52" s="42"/>
      <c r="AB52" s="42"/>
      <c r="AC52" s="42"/>
      <c r="BG52" s="67">
        <v>2012</v>
      </c>
      <c r="BH52" s="40" t="s">
        <v>87</v>
      </c>
      <c r="BI52" s="60" t="str">
        <f t="shared" si="0"/>
        <v>N/A</v>
      </c>
      <c r="BJ52" s="60" t="str">
        <f t="shared" si="1"/>
        <v>N/A</v>
      </c>
      <c r="BK52" s="60"/>
      <c r="BM52" s="68">
        <f t="shared" si="2"/>
        <v>0</v>
      </c>
      <c r="BN52" s="68">
        <f t="shared" si="3"/>
        <v>0</v>
      </c>
      <c r="BP52" s="68">
        <f t="shared" si="4"/>
        <v>0</v>
      </c>
      <c r="BQ52" s="68">
        <f t="shared" si="5"/>
        <v>0</v>
      </c>
      <c r="BR52" s="40"/>
      <c r="BS52" s="40"/>
      <c r="BT52" s="67">
        <v>2012</v>
      </c>
      <c r="BU52" s="40" t="s">
        <v>87</v>
      </c>
      <c r="BV52" s="69" t="str">
        <f t="shared" si="6"/>
        <v>N/A</v>
      </c>
      <c r="BW52" s="60"/>
      <c r="BX52" s="60"/>
      <c r="BY52" s="40"/>
      <c r="BZ52" s="70">
        <f t="shared" si="7"/>
        <v>0</v>
      </c>
      <c r="CA52" s="70">
        <f t="shared" si="8"/>
        <v>0</v>
      </c>
      <c r="CB52" s="40"/>
      <c r="CC52" s="60">
        <v>1</v>
      </c>
      <c r="CD52" s="40"/>
      <c r="CE52" s="40"/>
    </row>
    <row r="53" spans="2:83" x14ac:dyDescent="0.25">
      <c r="B53" s="42"/>
      <c r="C53" s="42" t="s">
        <v>84</v>
      </c>
      <c r="D53" s="63">
        <f t="shared" si="17"/>
        <v>252.9</v>
      </c>
      <c r="E53" s="64">
        <f t="shared" si="9"/>
        <v>243.2</v>
      </c>
      <c r="F53" s="64">
        <f t="shared" si="10"/>
        <v>262.8</v>
      </c>
      <c r="G53" s="63">
        <f t="shared" si="11"/>
        <v>113.6</v>
      </c>
      <c r="H53" s="64">
        <f t="shared" si="12"/>
        <v>109.9</v>
      </c>
      <c r="I53" s="64">
        <f t="shared" si="13"/>
        <v>117.4</v>
      </c>
      <c r="J53" s="42"/>
      <c r="K53" s="42"/>
      <c r="L53" s="42"/>
      <c r="M53" s="42"/>
      <c r="N53" s="42"/>
      <c r="O53" s="42"/>
      <c r="P53" s="42"/>
      <c r="Q53" s="42" t="s">
        <v>84</v>
      </c>
      <c r="R53" s="65">
        <f t="shared" si="14"/>
        <v>2.23</v>
      </c>
      <c r="S53" s="66">
        <f t="shared" si="15"/>
        <v>2.12</v>
      </c>
      <c r="T53" s="66">
        <f t="shared" si="16"/>
        <v>2.34</v>
      </c>
      <c r="U53" s="77"/>
      <c r="V53" s="42"/>
      <c r="W53" s="42"/>
      <c r="X53" s="42"/>
      <c r="Y53" s="42"/>
      <c r="Z53" s="42"/>
      <c r="AA53" s="42"/>
      <c r="AB53" s="42"/>
      <c r="AC53" s="42"/>
      <c r="BG53" s="67">
        <v>2013</v>
      </c>
      <c r="BH53" s="40" t="s">
        <v>102</v>
      </c>
      <c r="BI53" s="60" t="str">
        <f t="shared" si="0"/>
        <v>N/A</v>
      </c>
      <c r="BJ53" s="60" t="str">
        <f t="shared" si="1"/>
        <v>N/A</v>
      </c>
      <c r="BM53" s="68">
        <f t="shared" si="2"/>
        <v>0</v>
      </c>
      <c r="BN53" s="68">
        <f t="shared" si="3"/>
        <v>0</v>
      </c>
      <c r="BP53" s="68">
        <f t="shared" si="4"/>
        <v>0</v>
      </c>
      <c r="BQ53" s="68">
        <f t="shared" si="5"/>
        <v>0</v>
      </c>
      <c r="BR53" s="40"/>
      <c r="BS53" s="40"/>
      <c r="BT53" s="67">
        <v>2013</v>
      </c>
      <c r="BU53" s="40" t="s">
        <v>102</v>
      </c>
      <c r="BV53" s="69" t="str">
        <f t="shared" si="6"/>
        <v>N/A</v>
      </c>
      <c r="BW53" s="40"/>
      <c r="BX53" s="40"/>
      <c r="BY53" s="40"/>
      <c r="BZ53" s="70">
        <f t="shared" si="7"/>
        <v>0</v>
      </c>
      <c r="CA53" s="70">
        <f t="shared" si="8"/>
        <v>0</v>
      </c>
      <c r="CB53" s="40"/>
      <c r="CC53" s="60">
        <v>1</v>
      </c>
      <c r="CD53" s="40"/>
      <c r="CE53" s="40"/>
    </row>
    <row r="54" spans="2:83" x14ac:dyDescent="0.25">
      <c r="B54" s="42"/>
      <c r="C54" s="42" t="s">
        <v>85</v>
      </c>
      <c r="D54" s="63">
        <f t="shared" si="17"/>
        <v>243</v>
      </c>
      <c r="E54" s="64">
        <f t="shared" si="9"/>
        <v>233.6</v>
      </c>
      <c r="F54" s="64">
        <f t="shared" si="10"/>
        <v>252.7</v>
      </c>
      <c r="G54" s="63">
        <f t="shared" si="11"/>
        <v>113</v>
      </c>
      <c r="H54" s="64">
        <f t="shared" si="12"/>
        <v>109.3</v>
      </c>
      <c r="I54" s="64">
        <f t="shared" si="13"/>
        <v>116.7</v>
      </c>
      <c r="J54" s="42"/>
      <c r="K54" s="42"/>
      <c r="L54" s="42"/>
      <c r="M54" s="42"/>
      <c r="N54" s="42"/>
      <c r="O54" s="42"/>
      <c r="P54" s="42"/>
      <c r="Q54" s="42" t="s">
        <v>85</v>
      </c>
      <c r="R54" s="65">
        <f t="shared" si="14"/>
        <v>2.15</v>
      </c>
      <c r="S54" s="66">
        <f t="shared" si="15"/>
        <v>2.04</v>
      </c>
      <c r="T54" s="66">
        <f t="shared" si="16"/>
        <v>2.27</v>
      </c>
      <c r="U54" s="77"/>
      <c r="V54" s="42"/>
      <c r="W54" s="42"/>
      <c r="X54" s="42"/>
      <c r="Y54" s="42"/>
      <c r="Z54" s="42"/>
      <c r="AA54" s="42"/>
      <c r="AB54" s="42"/>
      <c r="AC54" s="42"/>
      <c r="BG54" s="67">
        <v>2014</v>
      </c>
      <c r="BH54" s="60" t="s">
        <v>103</v>
      </c>
      <c r="BI54" s="60" t="str">
        <f t="shared" si="0"/>
        <v>N/A</v>
      </c>
      <c r="BJ54" s="60" t="str">
        <f t="shared" si="1"/>
        <v>N/A</v>
      </c>
      <c r="BK54" s="60"/>
      <c r="BM54" s="68">
        <f t="shared" si="2"/>
        <v>0</v>
      </c>
      <c r="BN54" s="68">
        <f t="shared" si="3"/>
        <v>0</v>
      </c>
      <c r="BP54" s="68">
        <f t="shared" si="4"/>
        <v>0</v>
      </c>
      <c r="BQ54" s="68">
        <f t="shared" si="5"/>
        <v>0</v>
      </c>
      <c r="BR54" s="40"/>
      <c r="BS54" s="40"/>
      <c r="BT54" s="67">
        <v>2014</v>
      </c>
      <c r="BU54" s="60" t="s">
        <v>103</v>
      </c>
      <c r="BV54" s="69" t="str">
        <f t="shared" si="6"/>
        <v>N/A</v>
      </c>
      <c r="BW54" s="60"/>
      <c r="BX54" s="60"/>
      <c r="BY54" s="40"/>
      <c r="BZ54" s="70">
        <f t="shared" si="7"/>
        <v>0</v>
      </c>
      <c r="CA54" s="70">
        <f t="shared" si="8"/>
        <v>0</v>
      </c>
      <c r="CB54" s="40"/>
      <c r="CC54" s="60">
        <v>1</v>
      </c>
      <c r="CD54" s="40"/>
      <c r="CE54" s="40"/>
    </row>
    <row r="55" spans="2:83" x14ac:dyDescent="0.25">
      <c r="B55" s="42"/>
      <c r="C55" s="80" t="s">
        <v>86</v>
      </c>
      <c r="D55" s="81">
        <f t="shared" si="17"/>
        <v>227.6</v>
      </c>
      <c r="E55" s="82">
        <f t="shared" si="9"/>
        <v>218.5</v>
      </c>
      <c r="F55" s="82">
        <f t="shared" si="10"/>
        <v>236.9</v>
      </c>
      <c r="G55" s="81">
        <f t="shared" si="11"/>
        <v>103.9</v>
      </c>
      <c r="H55" s="82">
        <f t="shared" si="12"/>
        <v>100.4</v>
      </c>
      <c r="I55" s="82">
        <f t="shared" si="13"/>
        <v>107.5</v>
      </c>
      <c r="J55" s="42"/>
      <c r="K55" s="42"/>
      <c r="L55" s="42"/>
      <c r="M55" s="42"/>
      <c r="N55" s="42"/>
      <c r="O55" s="42"/>
      <c r="P55" s="42"/>
      <c r="Q55" s="80" t="s">
        <v>86</v>
      </c>
      <c r="R55" s="83">
        <f t="shared" si="14"/>
        <v>2.19</v>
      </c>
      <c r="S55" s="84">
        <f t="shared" si="15"/>
        <v>2.08</v>
      </c>
      <c r="T55" s="84">
        <f t="shared" si="16"/>
        <v>2.31</v>
      </c>
      <c r="U55" s="77"/>
      <c r="V55" s="42"/>
      <c r="W55" s="42"/>
      <c r="X55" s="42"/>
      <c r="Y55" s="42"/>
      <c r="Z55" s="42"/>
      <c r="AA55" s="42"/>
      <c r="AB55" s="42"/>
      <c r="AC55" s="42"/>
      <c r="BG55" s="60"/>
      <c r="BI55" s="60"/>
      <c r="BJ55" s="60"/>
      <c r="BK55" s="60"/>
      <c r="BP55" s="40"/>
      <c r="BQ55" s="40"/>
      <c r="BR55" s="40"/>
      <c r="BS55" s="40"/>
      <c r="BT55" s="40"/>
      <c r="BU55" s="40"/>
      <c r="BV55" s="60"/>
      <c r="BW55" s="60"/>
      <c r="BX55" s="60"/>
      <c r="BY55" s="40"/>
      <c r="BZ55" s="85"/>
      <c r="CA55" s="85"/>
      <c r="CB55" s="40"/>
      <c r="CC55" s="40"/>
      <c r="CD55" s="40"/>
      <c r="CE55" s="40"/>
    </row>
    <row r="56" spans="2:83" x14ac:dyDescent="0.25">
      <c r="B56" s="42"/>
      <c r="C56" s="42"/>
      <c r="D56" s="63"/>
      <c r="E56" s="64"/>
      <c r="F56" s="64"/>
      <c r="G56" s="63"/>
      <c r="H56" s="64"/>
      <c r="I56" s="64"/>
      <c r="J56" s="42"/>
      <c r="K56" s="42"/>
      <c r="L56" s="42"/>
      <c r="M56" s="42"/>
      <c r="N56" s="42"/>
      <c r="O56" s="42"/>
      <c r="P56" s="42"/>
      <c r="Q56" s="42"/>
      <c r="R56" s="65"/>
      <c r="S56" s="66"/>
      <c r="T56" s="66"/>
      <c r="U56" s="77"/>
      <c r="V56" s="42"/>
      <c r="W56" s="42"/>
      <c r="X56" s="42"/>
      <c r="Y56" s="42"/>
      <c r="Z56" s="42"/>
      <c r="AA56" s="42"/>
      <c r="AB56" s="42"/>
      <c r="AC56" s="42"/>
      <c r="BF56" s="40" t="s">
        <v>6</v>
      </c>
      <c r="BG56" s="60">
        <v>1991</v>
      </c>
      <c r="BH56" s="40" t="s">
        <v>97</v>
      </c>
      <c r="BI56" s="60" t="str">
        <f t="shared" ref="BI56:BI79" si="18">IFERROR(VALUE(FIXED(VLOOKUP($BG56&amp;$BG$29&amp;$BI$12&amp;"Maori",ethnicdata,7,FALSE),1)),"N/A")</f>
        <v>N/A</v>
      </c>
      <c r="BJ56" s="60" t="str">
        <f t="shared" ref="BJ56:BJ79" si="19">IFERROR(VALUE(FIXED(VLOOKUP($BG56&amp;$BG$29&amp;$BI$12&amp;"nonMaori",ethnicdata,7,FALSE),1)),"N/A")</f>
        <v>N/A</v>
      </c>
      <c r="BK56" s="60"/>
      <c r="BP56" s="40"/>
      <c r="BQ56" s="40"/>
      <c r="BR56" s="40"/>
      <c r="BS56" s="40" t="s">
        <v>6</v>
      </c>
      <c r="BT56" s="60">
        <v>1991</v>
      </c>
      <c r="BU56" s="60" t="s">
        <v>97</v>
      </c>
      <c r="BV56" s="69" t="str">
        <f t="shared" ref="BV56:BV79" si="20">IFERROR(VALUE(FIXED(VLOOKUP($BT56&amp;$BG$29&amp;$BI$12&amp;"Maori",ethnicdata,10,FALSE),2)),"N/A")</f>
        <v>N/A</v>
      </c>
      <c r="BW56" s="60"/>
      <c r="BX56" s="60"/>
      <c r="BY56" s="40"/>
      <c r="BZ56" s="40"/>
      <c r="CA56" s="40"/>
      <c r="CB56" s="40"/>
      <c r="CC56" s="40"/>
      <c r="CD56" s="40"/>
      <c r="CE56" s="40"/>
    </row>
    <row r="57" spans="2:83" x14ac:dyDescent="0.25">
      <c r="B57" s="42"/>
      <c r="C57" s="42"/>
      <c r="D57" s="63"/>
      <c r="E57" s="64"/>
      <c r="F57" s="64"/>
      <c r="G57" s="63"/>
      <c r="H57" s="64"/>
      <c r="I57" s="64"/>
      <c r="J57" s="42"/>
      <c r="K57" s="42"/>
      <c r="L57" s="42"/>
      <c r="M57" s="42"/>
      <c r="N57" s="42"/>
      <c r="O57" s="42"/>
      <c r="P57" s="42"/>
      <c r="Q57" s="42"/>
      <c r="R57" s="65"/>
      <c r="S57" s="66"/>
      <c r="T57" s="66"/>
      <c r="U57" s="77"/>
      <c r="V57" s="42"/>
      <c r="W57" s="42"/>
      <c r="X57" s="42"/>
      <c r="Y57" s="42"/>
      <c r="Z57" s="42"/>
      <c r="AA57" s="42"/>
      <c r="AB57" s="42"/>
      <c r="AC57" s="42"/>
      <c r="BG57" s="60">
        <v>1992</v>
      </c>
      <c r="BH57" s="40" t="s">
        <v>98</v>
      </c>
      <c r="BI57" s="60" t="str">
        <f t="shared" si="18"/>
        <v>N/A</v>
      </c>
      <c r="BJ57" s="60" t="str">
        <f t="shared" si="19"/>
        <v>N/A</v>
      </c>
      <c r="BK57" s="60"/>
      <c r="BP57" s="40"/>
      <c r="BQ57" s="40"/>
      <c r="BR57" s="40"/>
      <c r="BS57" s="40"/>
      <c r="BT57" s="60">
        <v>1992</v>
      </c>
      <c r="BU57" s="40" t="s">
        <v>98</v>
      </c>
      <c r="BV57" s="69" t="str">
        <f t="shared" si="20"/>
        <v>N/A</v>
      </c>
      <c r="BW57" s="60"/>
      <c r="BX57" s="60"/>
      <c r="BY57" s="40"/>
      <c r="BZ57" s="40"/>
      <c r="CA57" s="40"/>
      <c r="CB57" s="40"/>
      <c r="CC57" s="40"/>
      <c r="CD57" s="40"/>
      <c r="CE57" s="40"/>
    </row>
    <row r="58" spans="2:83" x14ac:dyDescent="0.25">
      <c r="B58" s="42"/>
      <c r="C58" s="47" t="s">
        <v>21</v>
      </c>
      <c r="D58" s="63"/>
      <c r="E58" s="86"/>
      <c r="F58" s="86"/>
      <c r="G58" s="63"/>
      <c r="H58" s="86"/>
      <c r="I58" s="86"/>
      <c r="J58" s="61"/>
      <c r="K58" s="61"/>
      <c r="L58" s="61"/>
      <c r="M58" s="61"/>
      <c r="N58" s="61"/>
      <c r="O58" s="61"/>
      <c r="P58" s="61"/>
      <c r="Q58" s="47" t="s">
        <v>21</v>
      </c>
      <c r="R58" s="87"/>
      <c r="S58" s="88"/>
      <c r="T58" s="88"/>
      <c r="U58" s="76"/>
      <c r="V58" s="42"/>
      <c r="W58" s="42"/>
      <c r="X58" s="42"/>
      <c r="Y58" s="42"/>
      <c r="Z58" s="42"/>
      <c r="AA58" s="42"/>
      <c r="AB58" s="42"/>
      <c r="AC58" s="42"/>
      <c r="BG58" s="67">
        <v>1993</v>
      </c>
      <c r="BH58" s="40" t="s">
        <v>99</v>
      </c>
      <c r="BI58" s="60" t="str">
        <f t="shared" si="18"/>
        <v>N/A</v>
      </c>
      <c r="BJ58" s="60" t="str">
        <f t="shared" si="19"/>
        <v>N/A</v>
      </c>
      <c r="BK58" s="60"/>
      <c r="BP58" s="40"/>
      <c r="BQ58" s="40"/>
      <c r="BR58" s="40"/>
      <c r="BS58" s="40"/>
      <c r="BT58" s="67">
        <v>1993</v>
      </c>
      <c r="BU58" s="67" t="s">
        <v>99</v>
      </c>
      <c r="BV58" s="69" t="str">
        <f t="shared" si="20"/>
        <v>N/A</v>
      </c>
      <c r="BW58" s="60"/>
      <c r="BX58" s="60"/>
      <c r="BY58" s="40"/>
      <c r="BZ58" s="40"/>
      <c r="CA58" s="40"/>
      <c r="CB58" s="40"/>
      <c r="CC58" s="40"/>
      <c r="CD58" s="40"/>
      <c r="CE58" s="40"/>
    </row>
    <row r="59" spans="2:83" x14ac:dyDescent="0.25">
      <c r="B59" s="42"/>
      <c r="C59" s="47" t="s">
        <v>109</v>
      </c>
      <c r="D59" s="89"/>
      <c r="E59" s="89"/>
      <c r="F59" s="89"/>
      <c r="G59" s="89"/>
      <c r="H59" s="89"/>
      <c r="I59" s="89"/>
      <c r="J59" s="89"/>
      <c r="K59" s="89"/>
      <c r="L59" s="89"/>
      <c r="M59" s="89"/>
      <c r="N59" s="89"/>
      <c r="O59" s="89"/>
      <c r="P59" s="89"/>
      <c r="Q59" s="47" t="s">
        <v>33</v>
      </c>
      <c r="R59" s="89"/>
      <c r="S59" s="89"/>
      <c r="T59" s="61"/>
      <c r="U59" s="61"/>
      <c r="V59" s="42"/>
      <c r="W59" s="42"/>
      <c r="X59" s="42"/>
      <c r="Y59" s="42"/>
      <c r="Z59" s="42"/>
      <c r="AA59" s="42"/>
      <c r="AB59" s="42"/>
      <c r="AC59" s="42"/>
      <c r="BG59" s="67">
        <v>1994</v>
      </c>
      <c r="BH59" s="67" t="s">
        <v>100</v>
      </c>
      <c r="BI59" s="60" t="str">
        <f t="shared" si="18"/>
        <v>N/A</v>
      </c>
      <c r="BJ59" s="60" t="str">
        <f t="shared" si="19"/>
        <v>N/A</v>
      </c>
      <c r="BK59" s="60"/>
      <c r="BP59" s="40"/>
      <c r="BQ59" s="40"/>
      <c r="BR59" s="40"/>
      <c r="BS59" s="40"/>
      <c r="BT59" s="67">
        <v>1994</v>
      </c>
      <c r="BU59" s="40" t="s">
        <v>100</v>
      </c>
      <c r="BV59" s="69" t="str">
        <f t="shared" si="20"/>
        <v>N/A</v>
      </c>
      <c r="BW59" s="60"/>
      <c r="BX59" s="60"/>
      <c r="BY59" s="40"/>
      <c r="BZ59" s="40"/>
      <c r="CA59" s="40"/>
      <c r="CB59" s="40"/>
      <c r="CC59" s="40"/>
      <c r="CD59" s="40"/>
      <c r="CE59" s="40"/>
    </row>
    <row r="60" spans="2:83" x14ac:dyDescent="0.25">
      <c r="B60" s="42"/>
      <c r="C60" s="47" t="s">
        <v>22</v>
      </c>
      <c r="D60" s="47"/>
      <c r="E60" s="47"/>
      <c r="F60" s="47"/>
      <c r="G60" s="47"/>
      <c r="H60" s="47"/>
      <c r="I60" s="47"/>
      <c r="J60" s="47"/>
      <c r="K60" s="47"/>
      <c r="L60" s="47"/>
      <c r="M60" s="47"/>
      <c r="N60" s="47"/>
      <c r="O60" s="47"/>
      <c r="P60" s="47"/>
      <c r="Q60" s="47" t="s">
        <v>22</v>
      </c>
      <c r="R60" s="47"/>
      <c r="S60" s="47"/>
      <c r="T60" s="42"/>
      <c r="U60" s="42"/>
      <c r="V60" s="42"/>
      <c r="W60" s="42"/>
      <c r="X60" s="42"/>
      <c r="Y60" s="42"/>
      <c r="Z60" s="42"/>
      <c r="AA60" s="42"/>
      <c r="AB60" s="42"/>
      <c r="AC60" s="42"/>
      <c r="BG60" s="67">
        <v>1995</v>
      </c>
      <c r="BH60" s="40" t="s">
        <v>101</v>
      </c>
      <c r="BI60" s="60" t="str">
        <f t="shared" si="18"/>
        <v>N/A</v>
      </c>
      <c r="BJ60" s="60" t="str">
        <f t="shared" si="19"/>
        <v>N/A</v>
      </c>
      <c r="BK60" s="60"/>
      <c r="BP60" s="40"/>
      <c r="BQ60" s="40"/>
      <c r="BR60" s="40"/>
      <c r="BS60" s="40"/>
      <c r="BT60" s="67">
        <v>1995</v>
      </c>
      <c r="BU60" s="40" t="s">
        <v>101</v>
      </c>
      <c r="BV60" s="69" t="str">
        <f t="shared" si="20"/>
        <v>N/A</v>
      </c>
      <c r="BW60" s="60"/>
      <c r="BX60" s="60"/>
      <c r="BY60" s="40"/>
      <c r="BZ60" s="40"/>
      <c r="CA60" s="40"/>
      <c r="CB60" s="40"/>
      <c r="CC60" s="40"/>
      <c r="CD60" s="40"/>
      <c r="CE60" s="40"/>
    </row>
    <row r="61" spans="2:83" x14ac:dyDescent="0.25">
      <c r="B61" s="42"/>
      <c r="C61" s="47" t="s">
        <v>23</v>
      </c>
      <c r="D61" s="42"/>
      <c r="E61" s="42"/>
      <c r="F61" s="42"/>
      <c r="G61" s="42"/>
      <c r="H61" s="42"/>
      <c r="I61" s="42"/>
      <c r="J61" s="42"/>
      <c r="K61" s="42"/>
      <c r="L61" s="42"/>
      <c r="M61" s="42"/>
      <c r="N61" s="42"/>
      <c r="O61" s="42"/>
      <c r="P61" s="42"/>
      <c r="Q61" s="47" t="s">
        <v>23</v>
      </c>
      <c r="R61" s="42"/>
      <c r="S61" s="47"/>
      <c r="T61" s="42"/>
      <c r="U61" s="42"/>
      <c r="V61" s="42"/>
      <c r="W61" s="42"/>
      <c r="X61" s="42"/>
      <c r="Y61" s="42"/>
      <c r="Z61" s="42"/>
      <c r="AA61" s="42"/>
      <c r="AB61" s="42"/>
      <c r="AC61" s="42"/>
      <c r="BG61" s="67">
        <v>1996</v>
      </c>
      <c r="BH61" s="60" t="s">
        <v>71</v>
      </c>
      <c r="BI61" s="60" t="str">
        <f t="shared" si="18"/>
        <v>N/A</v>
      </c>
      <c r="BJ61" s="60" t="str">
        <f t="shared" si="19"/>
        <v>N/A</v>
      </c>
      <c r="BK61" s="60"/>
      <c r="BP61" s="40"/>
      <c r="BQ61" s="40"/>
      <c r="BR61" s="40"/>
      <c r="BS61" s="40"/>
      <c r="BT61" s="67">
        <v>1996</v>
      </c>
      <c r="BU61" s="40" t="s">
        <v>71</v>
      </c>
      <c r="BV61" s="69" t="str">
        <f t="shared" si="20"/>
        <v>N/A</v>
      </c>
      <c r="BW61" s="60"/>
      <c r="BX61" s="60"/>
      <c r="BY61" s="40"/>
      <c r="BZ61" s="40"/>
      <c r="CA61" s="40"/>
      <c r="CB61" s="40"/>
      <c r="CC61" s="40"/>
      <c r="CD61" s="40"/>
      <c r="CE61" s="40"/>
    </row>
    <row r="62" spans="2:83" x14ac:dyDescent="0.25">
      <c r="B62" s="47"/>
      <c r="C62" s="47" t="s">
        <v>110</v>
      </c>
      <c r="D62" s="42"/>
      <c r="E62" s="42"/>
      <c r="F62" s="42"/>
      <c r="G62" s="42"/>
      <c r="H62" s="42"/>
      <c r="I62" s="47"/>
      <c r="J62" s="47"/>
      <c r="K62" s="47"/>
      <c r="L62" s="47"/>
      <c r="M62" s="47"/>
      <c r="N62" s="47"/>
      <c r="O62" s="47"/>
      <c r="P62" s="47"/>
      <c r="Q62" s="47" t="s">
        <v>34</v>
      </c>
      <c r="R62" s="90"/>
      <c r="S62" s="90"/>
      <c r="T62" s="42"/>
      <c r="U62" s="42"/>
      <c r="V62" s="42"/>
      <c r="W62" s="42"/>
      <c r="X62" s="42"/>
      <c r="Y62" s="42"/>
      <c r="Z62" s="42"/>
      <c r="AA62" s="42"/>
      <c r="AB62" s="42"/>
      <c r="AC62" s="42"/>
      <c r="BG62" s="67">
        <v>1997</v>
      </c>
      <c r="BH62" s="40" t="s">
        <v>72</v>
      </c>
      <c r="BI62" s="60" t="str">
        <f t="shared" si="18"/>
        <v>N/A</v>
      </c>
      <c r="BJ62" s="60" t="str">
        <f t="shared" si="19"/>
        <v>N/A</v>
      </c>
      <c r="BK62" s="60"/>
      <c r="BP62" s="40"/>
      <c r="BQ62" s="40"/>
      <c r="BR62" s="40"/>
      <c r="BS62" s="40"/>
      <c r="BT62" s="67">
        <v>1997</v>
      </c>
      <c r="BU62" s="40" t="s">
        <v>72</v>
      </c>
      <c r="BV62" s="69" t="str">
        <f t="shared" si="20"/>
        <v>N/A</v>
      </c>
      <c r="BW62" s="60"/>
      <c r="BX62" s="60"/>
      <c r="BY62" s="40"/>
      <c r="BZ62" s="40"/>
      <c r="CA62" s="40"/>
      <c r="CB62" s="40"/>
      <c r="CC62" s="40"/>
      <c r="CD62" s="40"/>
      <c r="CE62" s="40"/>
    </row>
    <row r="63" spans="2:83" x14ac:dyDescent="0.25">
      <c r="B63" s="42"/>
      <c r="C63" s="47"/>
      <c r="D63" s="47"/>
      <c r="E63" s="47"/>
      <c r="F63" s="47"/>
      <c r="G63" s="47"/>
      <c r="H63" s="47"/>
      <c r="I63" s="42"/>
      <c r="J63" s="47"/>
      <c r="K63" s="47"/>
      <c r="L63" s="47"/>
      <c r="M63" s="47"/>
      <c r="N63" s="47"/>
      <c r="O63" s="47"/>
      <c r="P63" s="47"/>
      <c r="Q63" s="47"/>
      <c r="R63" s="42"/>
      <c r="S63" s="90"/>
      <c r="T63" s="42"/>
      <c r="U63" s="42"/>
      <c r="V63" s="42"/>
      <c r="W63" s="42"/>
      <c r="X63" s="42"/>
      <c r="Y63" s="42"/>
      <c r="Z63" s="42"/>
      <c r="AA63" s="42"/>
      <c r="AB63" s="42"/>
      <c r="AC63" s="42"/>
      <c r="BG63" s="67">
        <v>1998</v>
      </c>
      <c r="BH63" s="67" t="s">
        <v>73</v>
      </c>
      <c r="BI63" s="60" t="str">
        <f t="shared" si="18"/>
        <v>N/A</v>
      </c>
      <c r="BJ63" s="60" t="str">
        <f t="shared" si="19"/>
        <v>N/A</v>
      </c>
      <c r="BK63" s="60"/>
      <c r="BP63" s="40"/>
      <c r="BQ63" s="40"/>
      <c r="BR63" s="40"/>
      <c r="BS63" s="40"/>
      <c r="BT63" s="67">
        <v>1998</v>
      </c>
      <c r="BU63" s="40" t="s">
        <v>73</v>
      </c>
      <c r="BV63" s="69" t="str">
        <f t="shared" si="20"/>
        <v>N/A</v>
      </c>
      <c r="BW63" s="60"/>
      <c r="BX63" s="60"/>
      <c r="BY63" s="40"/>
      <c r="BZ63" s="40"/>
      <c r="CA63" s="40"/>
      <c r="CB63" s="40"/>
      <c r="CC63" s="40"/>
      <c r="CD63" s="40"/>
      <c r="CE63" s="40"/>
    </row>
    <row r="64" spans="2:83" x14ac:dyDescent="0.25">
      <c r="B64" s="47"/>
      <c r="C64" s="47" t="s">
        <v>20</v>
      </c>
      <c r="D64" s="47"/>
      <c r="E64" s="47"/>
      <c r="F64" s="47"/>
      <c r="G64" s="47"/>
      <c r="H64" s="47"/>
      <c r="I64" s="47"/>
      <c r="J64" s="42"/>
      <c r="K64" s="42"/>
      <c r="L64" s="42"/>
      <c r="M64" s="42"/>
      <c r="N64" s="42"/>
      <c r="O64" s="42"/>
      <c r="P64" s="42"/>
      <c r="Q64" s="47" t="s">
        <v>20</v>
      </c>
      <c r="R64" s="42"/>
      <c r="S64" s="42"/>
      <c r="T64" s="42"/>
      <c r="U64" s="42"/>
      <c r="V64" s="42"/>
      <c r="W64" s="42"/>
      <c r="X64" s="42"/>
      <c r="Y64" s="42"/>
      <c r="Z64" s="42"/>
      <c r="AA64" s="42"/>
      <c r="AB64" s="42"/>
      <c r="AC64" s="42"/>
      <c r="BG64" s="67">
        <v>1999</v>
      </c>
      <c r="BH64" s="40" t="s">
        <v>74</v>
      </c>
      <c r="BI64" s="60" t="str">
        <f t="shared" si="18"/>
        <v>N/A</v>
      </c>
      <c r="BJ64" s="60" t="str">
        <f t="shared" si="19"/>
        <v>N/A</v>
      </c>
      <c r="BK64" s="60"/>
      <c r="BP64" s="40"/>
      <c r="BQ64" s="40"/>
      <c r="BR64" s="40"/>
      <c r="BS64" s="40"/>
      <c r="BT64" s="67">
        <v>1999</v>
      </c>
      <c r="BU64" s="40" t="s">
        <v>74</v>
      </c>
      <c r="BV64" s="69" t="str">
        <f t="shared" si="20"/>
        <v>N/A</v>
      </c>
      <c r="BW64" s="60"/>
      <c r="BX64" s="60"/>
      <c r="BY64" s="40"/>
      <c r="BZ64" s="40"/>
      <c r="CA64" s="40"/>
      <c r="CB64" s="40"/>
      <c r="CC64" s="40"/>
      <c r="CD64" s="40"/>
      <c r="CE64" s="40"/>
    </row>
    <row r="65" spans="2:83" x14ac:dyDescent="0.25">
      <c r="B65" s="47"/>
      <c r="C65" s="47" t="str">
        <f>BG16</f>
        <v>National Minimum Data Set (NMDS), Ministry of Health.</v>
      </c>
      <c r="D65" s="47"/>
      <c r="E65" s="47"/>
      <c r="F65" s="47"/>
      <c r="G65" s="47"/>
      <c r="H65" s="47"/>
      <c r="I65" s="47"/>
      <c r="J65" s="42"/>
      <c r="K65" s="42"/>
      <c r="L65" s="42"/>
      <c r="M65" s="42"/>
      <c r="N65" s="42"/>
      <c r="O65" s="42"/>
      <c r="P65" s="42"/>
      <c r="Q65" s="47" t="str">
        <f>BG16</f>
        <v>National Minimum Data Set (NMDS), Ministry of Health.</v>
      </c>
      <c r="R65" s="42"/>
      <c r="S65" s="42"/>
      <c r="T65" s="42"/>
      <c r="U65" s="42"/>
      <c r="V65" s="42"/>
      <c r="W65" s="42"/>
      <c r="X65" s="42"/>
      <c r="Y65" s="42"/>
      <c r="Z65" s="42"/>
      <c r="AA65" s="42"/>
      <c r="AB65" s="42"/>
      <c r="AC65" s="42"/>
      <c r="BG65" s="67">
        <v>2000</v>
      </c>
      <c r="BH65" s="60" t="s">
        <v>75</v>
      </c>
      <c r="BI65" s="60" t="str">
        <f t="shared" si="18"/>
        <v>N/A</v>
      </c>
      <c r="BJ65" s="60" t="str">
        <f t="shared" si="19"/>
        <v>N/A</v>
      </c>
      <c r="BK65" s="60"/>
      <c r="BP65" s="40"/>
      <c r="BQ65" s="40"/>
      <c r="BR65" s="40"/>
      <c r="BS65" s="40"/>
      <c r="BT65" s="67">
        <v>2000</v>
      </c>
      <c r="BU65" s="60" t="s">
        <v>75</v>
      </c>
      <c r="BV65" s="69" t="str">
        <f t="shared" si="20"/>
        <v>N/A</v>
      </c>
      <c r="BW65" s="60"/>
      <c r="BX65" s="60"/>
      <c r="BY65" s="40"/>
      <c r="BZ65" s="40"/>
      <c r="CA65" s="40"/>
      <c r="CB65" s="40"/>
      <c r="CC65" s="40"/>
      <c r="CD65" s="40"/>
      <c r="CE65" s="40"/>
    </row>
    <row r="66" spans="2:83" x14ac:dyDescent="0.25">
      <c r="B66" s="42"/>
      <c r="C66" s="47"/>
      <c r="D66" s="42"/>
      <c r="E66" s="42"/>
      <c r="F66" s="42"/>
      <c r="G66" s="42"/>
      <c r="H66" s="42"/>
      <c r="I66" s="42"/>
      <c r="J66" s="42"/>
      <c r="K66" s="42"/>
      <c r="L66" s="42"/>
      <c r="M66" s="42"/>
      <c r="N66" s="42"/>
      <c r="O66" s="42"/>
      <c r="P66" s="42"/>
      <c r="Q66" s="47"/>
      <c r="R66" s="90"/>
      <c r="S66" s="90"/>
      <c r="T66" s="42"/>
      <c r="U66" s="42"/>
      <c r="V66" s="42"/>
      <c r="W66" s="42"/>
      <c r="X66" s="42"/>
      <c r="Y66" s="42"/>
      <c r="Z66" s="42"/>
      <c r="AA66" s="42"/>
      <c r="AB66" s="42"/>
      <c r="AC66" s="42"/>
      <c r="BG66" s="67">
        <v>2001</v>
      </c>
      <c r="BH66" s="40" t="s">
        <v>76</v>
      </c>
      <c r="BI66" s="60">
        <f t="shared" si="18"/>
        <v>202.6</v>
      </c>
      <c r="BJ66" s="60">
        <f t="shared" si="19"/>
        <v>127.2</v>
      </c>
      <c r="BK66" s="60"/>
      <c r="BP66" s="40"/>
      <c r="BQ66" s="40"/>
      <c r="BR66" s="40"/>
      <c r="BS66" s="40"/>
      <c r="BT66" s="67">
        <v>2001</v>
      </c>
      <c r="BU66" s="40" t="s">
        <v>76</v>
      </c>
      <c r="BV66" s="69">
        <f t="shared" si="20"/>
        <v>1.59</v>
      </c>
      <c r="BW66" s="60"/>
      <c r="BX66" s="60"/>
      <c r="BY66" s="40"/>
      <c r="BZ66" s="40"/>
      <c r="CA66" s="40"/>
      <c r="CB66" s="40"/>
      <c r="CC66" s="40"/>
      <c r="CD66" s="40"/>
      <c r="CE66" s="40"/>
    </row>
    <row r="67" spans="2:83" x14ac:dyDescent="0.25">
      <c r="B67" s="42"/>
      <c r="C67" s="47"/>
      <c r="D67" s="47"/>
      <c r="E67" s="47"/>
      <c r="F67" s="47"/>
      <c r="G67" s="47"/>
      <c r="H67" s="47"/>
      <c r="I67" s="42"/>
      <c r="J67" s="42"/>
      <c r="K67" s="42"/>
      <c r="L67" s="42"/>
      <c r="M67" s="42"/>
      <c r="N67" s="42"/>
      <c r="O67" s="42"/>
      <c r="P67" s="42"/>
      <c r="Q67" s="47"/>
      <c r="R67" s="90"/>
      <c r="S67" s="90"/>
      <c r="T67" s="42"/>
      <c r="U67" s="42"/>
      <c r="V67" s="42"/>
      <c r="W67" s="42"/>
      <c r="X67" s="42"/>
      <c r="Y67" s="42"/>
      <c r="Z67" s="42"/>
      <c r="AA67" s="42"/>
      <c r="AB67" s="42"/>
      <c r="AC67" s="42"/>
      <c r="BG67" s="67">
        <v>2002</v>
      </c>
      <c r="BH67" s="40" t="s">
        <v>77</v>
      </c>
      <c r="BI67" s="60">
        <f t="shared" si="18"/>
        <v>195.8</v>
      </c>
      <c r="BJ67" s="60">
        <f t="shared" si="19"/>
        <v>109.9</v>
      </c>
      <c r="BP67" s="40"/>
      <c r="BQ67" s="40"/>
      <c r="BR67" s="40"/>
      <c r="BS67" s="40"/>
      <c r="BT67" s="67">
        <v>2002</v>
      </c>
      <c r="BU67" s="67" t="s">
        <v>77</v>
      </c>
      <c r="BV67" s="69">
        <f t="shared" si="20"/>
        <v>1.78</v>
      </c>
      <c r="BW67" s="40"/>
      <c r="BX67" s="40"/>
      <c r="BY67" s="40"/>
      <c r="BZ67" s="40"/>
      <c r="CA67" s="40"/>
      <c r="CB67" s="40"/>
      <c r="CC67" s="40"/>
      <c r="CD67" s="40"/>
      <c r="CE67" s="40"/>
    </row>
    <row r="68" spans="2:83" x14ac:dyDescent="0.25">
      <c r="B68" s="42"/>
      <c r="C68" s="47"/>
      <c r="D68" s="42"/>
      <c r="E68" s="42"/>
      <c r="F68" s="42"/>
      <c r="G68" s="42"/>
      <c r="H68" s="42"/>
      <c r="I68" s="42"/>
      <c r="J68" s="42"/>
      <c r="K68" s="42"/>
      <c r="L68" s="42"/>
      <c r="M68" s="42"/>
      <c r="N68" s="42"/>
      <c r="O68" s="42"/>
      <c r="P68" s="42"/>
      <c r="Q68" s="90"/>
      <c r="R68" s="90"/>
      <c r="S68" s="90"/>
      <c r="T68" s="42"/>
      <c r="U68" s="42"/>
      <c r="V68" s="42"/>
      <c r="W68" s="42"/>
      <c r="X68" s="42"/>
      <c r="Y68" s="42"/>
      <c r="Z68" s="42"/>
      <c r="AA68" s="42"/>
      <c r="AB68" s="42"/>
      <c r="AC68" s="42"/>
      <c r="BG68" s="67">
        <v>2003</v>
      </c>
      <c r="BH68" s="40" t="s">
        <v>78</v>
      </c>
      <c r="BI68" s="60">
        <f t="shared" si="18"/>
        <v>191.2</v>
      </c>
      <c r="BJ68" s="60">
        <f t="shared" si="19"/>
        <v>112.1</v>
      </c>
      <c r="BK68" s="60"/>
      <c r="BP68" s="40"/>
      <c r="BQ68" s="40"/>
      <c r="BR68" s="40"/>
      <c r="BS68" s="40"/>
      <c r="BT68" s="67">
        <v>2003</v>
      </c>
      <c r="BU68" s="40" t="s">
        <v>78</v>
      </c>
      <c r="BV68" s="69">
        <f t="shared" si="20"/>
        <v>1.71</v>
      </c>
      <c r="BW68" s="60"/>
      <c r="BX68" s="60"/>
      <c r="BY68" s="40"/>
      <c r="BZ68" s="40"/>
      <c r="CA68" s="40"/>
      <c r="CB68" s="40"/>
      <c r="CC68" s="40"/>
      <c r="CD68" s="40"/>
      <c r="CE68" s="40"/>
    </row>
    <row r="69" spans="2:83" x14ac:dyDescent="0.25">
      <c r="BG69" s="67">
        <v>2004</v>
      </c>
      <c r="BH69" s="40" t="s">
        <v>79</v>
      </c>
      <c r="BI69" s="60">
        <f t="shared" si="18"/>
        <v>191.1</v>
      </c>
      <c r="BJ69" s="60">
        <f t="shared" si="19"/>
        <v>108.3</v>
      </c>
      <c r="BK69" s="60"/>
      <c r="BP69" s="40"/>
      <c r="BQ69" s="40"/>
      <c r="BR69" s="40"/>
      <c r="BS69" s="40"/>
      <c r="BT69" s="67">
        <v>2004</v>
      </c>
      <c r="BU69" s="60" t="s">
        <v>79</v>
      </c>
      <c r="BV69" s="69">
        <f t="shared" si="20"/>
        <v>1.77</v>
      </c>
      <c r="BW69" s="60"/>
      <c r="BX69" s="60"/>
      <c r="BY69" s="40"/>
      <c r="BZ69" s="40"/>
      <c r="CA69" s="40"/>
      <c r="CB69" s="40"/>
      <c r="CC69" s="40"/>
      <c r="CD69" s="40"/>
      <c r="CE69" s="40"/>
    </row>
    <row r="70" spans="2:83" x14ac:dyDescent="0.25">
      <c r="BG70" s="67">
        <v>2005</v>
      </c>
      <c r="BH70" s="40" t="s">
        <v>80</v>
      </c>
      <c r="BI70" s="60">
        <f t="shared" si="18"/>
        <v>185.1</v>
      </c>
      <c r="BJ70" s="60">
        <f t="shared" si="19"/>
        <v>105.9</v>
      </c>
      <c r="BK70" s="60"/>
      <c r="BP70" s="40"/>
      <c r="BQ70" s="40"/>
      <c r="BR70" s="40"/>
      <c r="BS70" s="40"/>
      <c r="BT70" s="67">
        <v>2005</v>
      </c>
      <c r="BU70" s="40" t="s">
        <v>80</v>
      </c>
      <c r="BV70" s="69">
        <f t="shared" si="20"/>
        <v>1.75</v>
      </c>
      <c r="BW70" s="60"/>
      <c r="BX70" s="60"/>
      <c r="BY70" s="40"/>
      <c r="BZ70" s="40"/>
      <c r="CA70" s="40"/>
      <c r="CB70" s="40"/>
      <c r="CC70" s="40"/>
      <c r="CD70" s="40"/>
      <c r="CE70" s="40"/>
    </row>
    <row r="71" spans="2:83" x14ac:dyDescent="0.25">
      <c r="BG71" s="67">
        <v>2006</v>
      </c>
      <c r="BH71" s="40" t="s">
        <v>81</v>
      </c>
      <c r="BI71" s="60">
        <f t="shared" si="18"/>
        <v>180.4</v>
      </c>
      <c r="BJ71" s="60">
        <f t="shared" si="19"/>
        <v>98</v>
      </c>
      <c r="BK71" s="60"/>
      <c r="BP71" s="40"/>
      <c r="BQ71" s="40"/>
      <c r="BR71" s="40"/>
      <c r="BS71" s="40"/>
      <c r="BT71" s="67">
        <v>2006</v>
      </c>
      <c r="BU71" s="40" t="s">
        <v>81</v>
      </c>
      <c r="BV71" s="69">
        <f t="shared" si="20"/>
        <v>1.84</v>
      </c>
      <c r="BW71" s="60"/>
      <c r="BX71" s="60"/>
      <c r="BY71" s="40"/>
      <c r="BZ71" s="40"/>
      <c r="CA71" s="40"/>
      <c r="CB71" s="40"/>
      <c r="CC71" s="40"/>
      <c r="CD71" s="40"/>
      <c r="CE71" s="40"/>
    </row>
    <row r="72" spans="2:83" x14ac:dyDescent="0.25">
      <c r="BG72" s="67">
        <v>2007</v>
      </c>
      <c r="BH72" s="40" t="s">
        <v>82</v>
      </c>
      <c r="BI72" s="60">
        <f t="shared" si="18"/>
        <v>198.7</v>
      </c>
      <c r="BJ72" s="60">
        <f t="shared" si="19"/>
        <v>100.3</v>
      </c>
      <c r="BK72" s="60"/>
      <c r="BP72" s="40"/>
      <c r="BQ72" s="40"/>
      <c r="BR72" s="40"/>
      <c r="BS72" s="40"/>
      <c r="BT72" s="67">
        <v>2007</v>
      </c>
      <c r="BU72" s="40" t="s">
        <v>82</v>
      </c>
      <c r="BV72" s="69">
        <f t="shared" si="20"/>
        <v>1.98</v>
      </c>
      <c r="BW72" s="60"/>
      <c r="BX72" s="60"/>
      <c r="BY72" s="40"/>
      <c r="BZ72" s="40"/>
      <c r="CA72" s="40"/>
      <c r="CB72" s="40"/>
      <c r="CC72" s="40"/>
      <c r="CD72" s="40"/>
      <c r="CE72" s="40"/>
    </row>
    <row r="73" spans="2:83" x14ac:dyDescent="0.25">
      <c r="BG73" s="67">
        <v>2008</v>
      </c>
      <c r="BH73" s="40" t="s">
        <v>83</v>
      </c>
      <c r="BI73" s="60">
        <f t="shared" si="18"/>
        <v>213.8</v>
      </c>
      <c r="BJ73" s="60">
        <f t="shared" si="19"/>
        <v>109.2</v>
      </c>
      <c r="BK73" s="60"/>
      <c r="BP73" s="40"/>
      <c r="BQ73" s="40"/>
      <c r="BR73" s="40"/>
      <c r="BS73" s="40"/>
      <c r="BT73" s="67">
        <v>2008</v>
      </c>
      <c r="BU73" s="40" t="s">
        <v>83</v>
      </c>
      <c r="BV73" s="69">
        <f t="shared" si="20"/>
        <v>1.96</v>
      </c>
      <c r="BW73" s="60"/>
      <c r="BX73" s="60"/>
      <c r="BY73" s="40"/>
      <c r="BZ73" s="40"/>
      <c r="CA73" s="40"/>
      <c r="CB73" s="40"/>
      <c r="CC73" s="40"/>
      <c r="CD73" s="40"/>
      <c r="CE73" s="40"/>
    </row>
    <row r="74" spans="2:83" x14ac:dyDescent="0.25">
      <c r="BG74" s="67">
        <v>2009</v>
      </c>
      <c r="BH74" s="40" t="s">
        <v>84</v>
      </c>
      <c r="BI74" s="60">
        <f t="shared" si="18"/>
        <v>228.8</v>
      </c>
      <c r="BJ74" s="60">
        <f t="shared" si="19"/>
        <v>110.3</v>
      </c>
      <c r="BK74" s="60"/>
      <c r="BP74" s="40"/>
      <c r="BQ74" s="40"/>
      <c r="BR74" s="40"/>
      <c r="BS74" s="40"/>
      <c r="BT74" s="67">
        <v>2009</v>
      </c>
      <c r="BU74" s="40" t="s">
        <v>84</v>
      </c>
      <c r="BV74" s="69">
        <f t="shared" si="20"/>
        <v>2.08</v>
      </c>
      <c r="BW74" s="60"/>
      <c r="BX74" s="60"/>
      <c r="BY74" s="40"/>
      <c r="BZ74" s="40"/>
      <c r="CA74" s="40"/>
      <c r="CB74" s="40"/>
      <c r="CC74" s="40"/>
      <c r="CD74" s="40"/>
      <c r="CE74" s="40"/>
    </row>
    <row r="75" spans="2:83" x14ac:dyDescent="0.25">
      <c r="BG75" s="67">
        <v>2010</v>
      </c>
      <c r="BH75" s="60" t="s">
        <v>85</v>
      </c>
      <c r="BI75" s="60">
        <f t="shared" si="18"/>
        <v>213.8</v>
      </c>
      <c r="BJ75" s="60">
        <f t="shared" si="19"/>
        <v>110.6</v>
      </c>
      <c r="BK75" s="60"/>
      <c r="BP75" s="40"/>
      <c r="BQ75" s="40"/>
      <c r="BR75" s="40"/>
      <c r="BS75" s="40"/>
      <c r="BT75" s="67">
        <v>2010</v>
      </c>
      <c r="BU75" s="40" t="s">
        <v>85</v>
      </c>
      <c r="BV75" s="69">
        <f t="shared" si="20"/>
        <v>1.93</v>
      </c>
      <c r="BW75" s="60"/>
      <c r="BX75" s="60"/>
      <c r="BY75" s="60"/>
      <c r="BZ75" s="40"/>
      <c r="CA75" s="40"/>
      <c r="CB75" s="40"/>
      <c r="CC75" s="40"/>
      <c r="CD75" s="40"/>
      <c r="CE75" s="40"/>
    </row>
    <row r="76" spans="2:83" x14ac:dyDescent="0.25">
      <c r="BG76" s="67">
        <v>2011</v>
      </c>
      <c r="BH76" s="40" t="s">
        <v>86</v>
      </c>
      <c r="BI76" s="60">
        <f t="shared" si="18"/>
        <v>202</v>
      </c>
      <c r="BJ76" s="60">
        <f t="shared" si="19"/>
        <v>102.9</v>
      </c>
      <c r="BK76" s="60"/>
      <c r="BP76" s="40"/>
      <c r="BQ76" s="40"/>
      <c r="BR76" s="40"/>
      <c r="BS76" s="40"/>
      <c r="BT76" s="67">
        <v>2011</v>
      </c>
      <c r="BU76" s="40" t="s">
        <v>86</v>
      </c>
      <c r="BV76" s="69">
        <f t="shared" si="20"/>
        <v>1.96</v>
      </c>
      <c r="BW76" s="60"/>
      <c r="BX76" s="60"/>
      <c r="BY76" s="60"/>
      <c r="BZ76" s="40"/>
      <c r="CA76" s="40"/>
      <c r="CB76" s="40"/>
      <c r="CC76" s="40"/>
      <c r="CD76" s="40"/>
      <c r="CE76" s="40"/>
    </row>
    <row r="77" spans="2:83" x14ac:dyDescent="0.25">
      <c r="BG77" s="67">
        <v>2012</v>
      </c>
      <c r="BH77" s="67" t="s">
        <v>87</v>
      </c>
      <c r="BI77" s="60" t="str">
        <f t="shared" si="18"/>
        <v>N/A</v>
      </c>
      <c r="BJ77" s="60" t="str">
        <f t="shared" si="19"/>
        <v>N/A</v>
      </c>
      <c r="BK77" s="60"/>
      <c r="BP77" s="40"/>
      <c r="BQ77" s="40"/>
      <c r="BR77" s="40"/>
      <c r="BS77" s="40"/>
      <c r="BT77" s="67">
        <v>2012</v>
      </c>
      <c r="BU77" s="40" t="s">
        <v>87</v>
      </c>
      <c r="BV77" s="69" t="str">
        <f t="shared" si="20"/>
        <v>N/A</v>
      </c>
      <c r="BW77" s="60"/>
      <c r="BX77" s="60"/>
      <c r="BY77" s="60"/>
      <c r="BZ77" s="40"/>
      <c r="CA77" s="40"/>
      <c r="CB77" s="40"/>
      <c r="CC77" s="40"/>
      <c r="CD77" s="40"/>
      <c r="CE77" s="40"/>
    </row>
    <row r="78" spans="2:83" x14ac:dyDescent="0.25">
      <c r="BG78" s="67">
        <v>2013</v>
      </c>
      <c r="BH78" s="40" t="s">
        <v>102</v>
      </c>
      <c r="BI78" s="60" t="str">
        <f t="shared" si="18"/>
        <v>N/A</v>
      </c>
      <c r="BJ78" s="60" t="str">
        <f t="shared" si="19"/>
        <v>N/A</v>
      </c>
      <c r="BK78" s="60"/>
      <c r="BP78" s="40"/>
      <c r="BQ78" s="40"/>
      <c r="BR78" s="40"/>
      <c r="BS78" s="40"/>
      <c r="BT78" s="67">
        <v>2013</v>
      </c>
      <c r="BU78" s="40" t="s">
        <v>102</v>
      </c>
      <c r="BV78" s="69" t="str">
        <f t="shared" si="20"/>
        <v>N/A</v>
      </c>
      <c r="BW78" s="60"/>
      <c r="BX78" s="60"/>
      <c r="BY78" s="60"/>
      <c r="BZ78" s="40"/>
      <c r="CA78" s="40"/>
      <c r="CB78" s="40"/>
      <c r="CC78" s="40"/>
      <c r="CD78" s="40"/>
      <c r="CE78" s="40"/>
    </row>
    <row r="79" spans="2:83" x14ac:dyDescent="0.25">
      <c r="BG79" s="67">
        <v>2014</v>
      </c>
      <c r="BH79" s="60" t="s">
        <v>103</v>
      </c>
      <c r="BI79" s="60" t="str">
        <f t="shared" si="18"/>
        <v>N/A</v>
      </c>
      <c r="BJ79" s="60" t="str">
        <f t="shared" si="19"/>
        <v>N/A</v>
      </c>
      <c r="BP79" s="40"/>
      <c r="BQ79" s="40"/>
      <c r="BR79" s="40"/>
      <c r="BS79" s="40"/>
      <c r="BT79" s="67">
        <v>2014</v>
      </c>
      <c r="BU79" s="60" t="s">
        <v>103</v>
      </c>
      <c r="BV79" s="69" t="str">
        <f t="shared" si="20"/>
        <v>N/A</v>
      </c>
      <c r="BW79" s="60"/>
      <c r="BX79" s="60"/>
      <c r="BY79" s="40"/>
      <c r="BZ79" s="40"/>
      <c r="CA79" s="40"/>
      <c r="CB79" s="40"/>
      <c r="CC79" s="40"/>
      <c r="CD79" s="40"/>
      <c r="CE79" s="40"/>
    </row>
    <row r="80" spans="2:83" x14ac:dyDescent="0.25">
      <c r="BG80" s="60"/>
      <c r="BH80" s="67"/>
      <c r="BI80" s="60"/>
      <c r="BJ80" s="60"/>
      <c r="BP80" s="40"/>
      <c r="BQ80" s="40"/>
      <c r="BR80" s="40"/>
      <c r="BS80" s="40"/>
      <c r="BT80" s="67"/>
      <c r="BU80" s="67"/>
      <c r="BV80" s="60"/>
      <c r="BW80" s="40"/>
      <c r="BX80" s="40"/>
      <c r="BY80" s="40"/>
      <c r="BZ80" s="40"/>
      <c r="CA80" s="40"/>
      <c r="CB80" s="40"/>
      <c r="CC80" s="40"/>
      <c r="CD80" s="40"/>
      <c r="CE80" s="40"/>
    </row>
    <row r="81" spans="1:83" x14ac:dyDescent="0.25">
      <c r="BF81" s="40" t="s">
        <v>7</v>
      </c>
      <c r="BG81" s="60">
        <v>1991</v>
      </c>
      <c r="BH81" s="40" t="s">
        <v>97</v>
      </c>
      <c r="BI81" s="60" t="str">
        <f t="shared" ref="BI81:BI104" si="21">IFERROR(VALUE(FIXED(VLOOKUP($BG81&amp;$BG$29&amp;$BH$12&amp;"Maori",ethnicdata,7,FALSE),1)),"N/A")</f>
        <v>N/A</v>
      </c>
      <c r="BJ81" s="60" t="str">
        <f t="shared" ref="BJ81:BJ104" si="22">IFERROR(VALUE(FIXED(VLOOKUP($BG81&amp;$BG$29&amp;$BH$12&amp;"nonMaori",ethnicdata,7,FALSE),1)),"N/A")</f>
        <v>N/A</v>
      </c>
      <c r="BP81" s="40"/>
      <c r="BQ81" s="40"/>
      <c r="BR81" s="40"/>
      <c r="BS81" s="40" t="s">
        <v>7</v>
      </c>
      <c r="BT81" s="60">
        <v>1991</v>
      </c>
      <c r="BU81" s="60" t="s">
        <v>97</v>
      </c>
      <c r="BV81" s="69" t="str">
        <f t="shared" ref="BV81:BV104" si="23">IFERROR(VALUE(FIXED(VLOOKUP($BT81&amp;$BG$29&amp;$BH$12&amp;"Maori",ethnicdata,10,FALSE),2)),"N/A")</f>
        <v>N/A</v>
      </c>
      <c r="BW81" s="40"/>
      <c r="BX81" s="40"/>
      <c r="BY81" s="40"/>
      <c r="BZ81" s="40"/>
      <c r="CA81" s="40"/>
      <c r="CB81" s="40"/>
      <c r="CC81" s="40"/>
      <c r="CD81" s="40"/>
      <c r="CE81" s="40"/>
    </row>
    <row r="82" spans="1:83" x14ac:dyDescent="0.25">
      <c r="BG82" s="60">
        <v>1992</v>
      </c>
      <c r="BH82" s="40" t="s">
        <v>98</v>
      </c>
      <c r="BI82" s="60" t="str">
        <f t="shared" si="21"/>
        <v>N/A</v>
      </c>
      <c r="BJ82" s="60" t="str">
        <f t="shared" si="22"/>
        <v>N/A</v>
      </c>
      <c r="BP82" s="40"/>
      <c r="BQ82" s="40"/>
      <c r="BR82" s="40"/>
      <c r="BS82" s="40"/>
      <c r="BT82" s="60">
        <v>1992</v>
      </c>
      <c r="BU82" s="40" t="s">
        <v>98</v>
      </c>
      <c r="BV82" s="69" t="str">
        <f t="shared" si="23"/>
        <v>N/A</v>
      </c>
      <c r="BW82" s="40"/>
      <c r="BX82" s="40"/>
      <c r="BY82" s="40"/>
      <c r="BZ82" s="40"/>
      <c r="CA82" s="40"/>
      <c r="CB82" s="40"/>
      <c r="CC82" s="40"/>
      <c r="CD82" s="40"/>
      <c r="CE82" s="40"/>
    </row>
    <row r="83" spans="1:83" x14ac:dyDescent="0.25">
      <c r="BG83" s="67">
        <v>1993</v>
      </c>
      <c r="BH83" s="40" t="s">
        <v>99</v>
      </c>
      <c r="BI83" s="60" t="str">
        <f t="shared" si="21"/>
        <v>N/A</v>
      </c>
      <c r="BJ83" s="60" t="str">
        <f t="shared" si="22"/>
        <v>N/A</v>
      </c>
      <c r="BP83" s="40"/>
      <c r="BQ83" s="40"/>
      <c r="BR83" s="40"/>
      <c r="BS83" s="40"/>
      <c r="BT83" s="67">
        <v>1993</v>
      </c>
      <c r="BU83" s="67" t="s">
        <v>99</v>
      </c>
      <c r="BV83" s="69" t="str">
        <f t="shared" si="23"/>
        <v>N/A</v>
      </c>
      <c r="BW83" s="40"/>
      <c r="BX83" s="40"/>
      <c r="BY83" s="40"/>
      <c r="BZ83" s="40"/>
      <c r="CA83" s="40"/>
      <c r="CB83" s="40"/>
      <c r="CC83" s="40"/>
      <c r="CD83" s="40"/>
      <c r="CE83" s="40"/>
    </row>
    <row r="84" spans="1:83" s="91" customFormat="1" x14ac:dyDescent="0.25">
      <c r="A84" s="10"/>
      <c r="B84" s="10"/>
      <c r="C84" s="10"/>
      <c r="D84" s="10"/>
      <c r="E84" s="10"/>
      <c r="F84" s="10"/>
      <c r="G84" s="10"/>
      <c r="H84" s="10"/>
      <c r="I84" s="10"/>
      <c r="J84" s="10"/>
      <c r="K84" s="10"/>
      <c r="AE84" s="92"/>
      <c r="AF84" s="92"/>
      <c r="AG84" s="92"/>
      <c r="AH84" s="92"/>
      <c r="AI84" s="92"/>
      <c r="AJ84" s="92"/>
      <c r="AK84" s="92"/>
      <c r="AL84" s="92"/>
      <c r="AM84" s="92"/>
      <c r="AN84" s="92"/>
      <c r="AO84" s="92"/>
      <c r="AP84" s="92"/>
      <c r="AQ84" s="92"/>
      <c r="AR84" s="92"/>
      <c r="AS84" s="92"/>
      <c r="AT84" s="92"/>
      <c r="AU84" s="92"/>
      <c r="AV84" s="92"/>
      <c r="AW84" s="92"/>
      <c r="AX84" s="92"/>
      <c r="AY84" s="92"/>
      <c r="AZ84" s="92"/>
      <c r="BA84" s="92"/>
      <c r="BB84" s="92"/>
      <c r="BC84" s="92"/>
      <c r="BD84" s="92"/>
      <c r="BE84" s="50"/>
      <c r="BF84" s="40"/>
      <c r="BG84" s="67">
        <v>1994</v>
      </c>
      <c r="BH84" s="67" t="s">
        <v>100</v>
      </c>
      <c r="BI84" s="60" t="str">
        <f t="shared" si="21"/>
        <v>N/A</v>
      </c>
      <c r="BJ84" s="60" t="str">
        <f t="shared" si="22"/>
        <v>N/A</v>
      </c>
      <c r="BK84" s="40"/>
      <c r="BL84" s="40"/>
      <c r="BM84" s="40"/>
      <c r="BN84" s="40"/>
      <c r="BO84" s="40"/>
      <c r="BP84" s="40"/>
      <c r="BQ84" s="40"/>
      <c r="BR84" s="40"/>
      <c r="BS84" s="40"/>
      <c r="BT84" s="67">
        <v>1994</v>
      </c>
      <c r="BU84" s="40" t="s">
        <v>100</v>
      </c>
      <c r="BV84" s="69" t="str">
        <f t="shared" si="23"/>
        <v>N/A</v>
      </c>
      <c r="BW84" s="40"/>
      <c r="BX84" s="40"/>
      <c r="BY84" s="40"/>
      <c r="BZ84" s="40"/>
      <c r="CA84" s="40"/>
      <c r="CB84" s="40"/>
      <c r="CC84" s="40"/>
      <c r="CD84" s="50"/>
      <c r="CE84" s="50"/>
    </row>
    <row r="85" spans="1:83" s="91" customFormat="1" x14ac:dyDescent="0.25">
      <c r="A85" s="10"/>
      <c r="B85" s="10"/>
      <c r="C85" s="10"/>
      <c r="D85" s="10"/>
      <c r="E85" s="10"/>
      <c r="F85" s="10"/>
      <c r="G85" s="10"/>
      <c r="H85" s="10"/>
      <c r="I85" s="10"/>
      <c r="J85" s="10"/>
      <c r="K85" s="10"/>
      <c r="AE85" s="92"/>
      <c r="AF85" s="92"/>
      <c r="AG85" s="92"/>
      <c r="AH85" s="92"/>
      <c r="AI85" s="92"/>
      <c r="AJ85" s="92"/>
      <c r="AK85" s="92"/>
      <c r="AL85" s="92"/>
      <c r="AM85" s="92"/>
      <c r="AN85" s="92"/>
      <c r="AO85" s="92"/>
      <c r="AP85" s="92"/>
      <c r="AQ85" s="92"/>
      <c r="AR85" s="92"/>
      <c r="AS85" s="92"/>
      <c r="AT85" s="92"/>
      <c r="AU85" s="92"/>
      <c r="AV85" s="92"/>
      <c r="AW85" s="92"/>
      <c r="AX85" s="92"/>
      <c r="AY85" s="92"/>
      <c r="AZ85" s="92"/>
      <c r="BA85" s="92"/>
      <c r="BB85" s="92"/>
      <c r="BC85" s="92"/>
      <c r="BD85" s="92"/>
      <c r="BE85" s="50"/>
      <c r="BF85" s="40"/>
      <c r="BG85" s="67">
        <v>1995</v>
      </c>
      <c r="BH85" s="40" t="s">
        <v>101</v>
      </c>
      <c r="BI85" s="60" t="str">
        <f t="shared" si="21"/>
        <v>N/A</v>
      </c>
      <c r="BJ85" s="60" t="str">
        <f t="shared" si="22"/>
        <v>N/A</v>
      </c>
      <c r="BK85" s="40"/>
      <c r="BL85" s="40"/>
      <c r="BM85" s="40"/>
      <c r="BN85" s="40"/>
      <c r="BO85" s="40"/>
      <c r="BP85" s="40"/>
      <c r="BQ85" s="40"/>
      <c r="BR85" s="40"/>
      <c r="BS85" s="40"/>
      <c r="BT85" s="67">
        <v>1995</v>
      </c>
      <c r="BU85" s="40" t="s">
        <v>101</v>
      </c>
      <c r="BV85" s="69" t="str">
        <f t="shared" si="23"/>
        <v>N/A</v>
      </c>
      <c r="BW85" s="40"/>
      <c r="BX85" s="40"/>
      <c r="BY85" s="40"/>
      <c r="BZ85" s="40"/>
      <c r="CA85" s="40"/>
      <c r="CB85" s="40"/>
      <c r="CC85" s="40"/>
      <c r="CD85" s="50"/>
      <c r="CE85" s="50"/>
    </row>
    <row r="86" spans="1:83" s="91" customFormat="1" x14ac:dyDescent="0.25">
      <c r="A86" s="10"/>
      <c r="B86" s="10"/>
      <c r="C86" s="10"/>
      <c r="D86" s="10"/>
      <c r="E86" s="10"/>
      <c r="F86" s="10"/>
      <c r="G86" s="10"/>
      <c r="H86" s="10"/>
      <c r="I86" s="10"/>
      <c r="J86" s="10"/>
      <c r="K86" s="10"/>
      <c r="AE86" s="92"/>
      <c r="AF86" s="92"/>
      <c r="AG86" s="92"/>
      <c r="AH86" s="92"/>
      <c r="AI86" s="92"/>
      <c r="AJ86" s="92"/>
      <c r="AK86" s="92"/>
      <c r="AL86" s="92"/>
      <c r="AM86" s="92"/>
      <c r="AN86" s="92"/>
      <c r="AO86" s="92"/>
      <c r="AP86" s="92"/>
      <c r="AQ86" s="92"/>
      <c r="AR86" s="92"/>
      <c r="AS86" s="92"/>
      <c r="AT86" s="92"/>
      <c r="AU86" s="92"/>
      <c r="AV86" s="92"/>
      <c r="AW86" s="92"/>
      <c r="AX86" s="92"/>
      <c r="AY86" s="92"/>
      <c r="AZ86" s="92"/>
      <c r="BA86" s="92"/>
      <c r="BB86" s="92"/>
      <c r="BC86" s="92"/>
      <c r="BD86" s="92"/>
      <c r="BE86" s="50"/>
      <c r="BF86" s="40"/>
      <c r="BG86" s="67">
        <v>1996</v>
      </c>
      <c r="BH86" s="60" t="s">
        <v>71</v>
      </c>
      <c r="BI86" s="60" t="str">
        <f t="shared" si="21"/>
        <v>N/A</v>
      </c>
      <c r="BJ86" s="60" t="str">
        <f t="shared" si="22"/>
        <v>N/A</v>
      </c>
      <c r="BK86" s="40"/>
      <c r="BL86" s="40"/>
      <c r="BM86" s="40"/>
      <c r="BN86" s="40"/>
      <c r="BO86" s="40"/>
      <c r="BP86" s="40"/>
      <c r="BQ86" s="40"/>
      <c r="BR86" s="40"/>
      <c r="BS86" s="40"/>
      <c r="BT86" s="67">
        <v>1996</v>
      </c>
      <c r="BU86" s="40" t="s">
        <v>71</v>
      </c>
      <c r="BV86" s="69" t="str">
        <f t="shared" si="23"/>
        <v>N/A</v>
      </c>
      <c r="BW86" s="40"/>
      <c r="BX86" s="40"/>
      <c r="BY86" s="40"/>
      <c r="BZ86" s="40"/>
      <c r="CA86" s="40"/>
      <c r="CB86" s="40"/>
      <c r="CC86" s="40"/>
      <c r="CD86" s="50"/>
      <c r="CE86" s="50"/>
    </row>
    <row r="87" spans="1:83" s="91" customFormat="1" x14ac:dyDescent="0.25">
      <c r="AE87" s="92"/>
      <c r="AF87" s="92"/>
      <c r="AG87" s="92"/>
      <c r="AH87" s="92"/>
      <c r="AI87" s="92"/>
      <c r="AJ87" s="92"/>
      <c r="AK87" s="92"/>
      <c r="AL87" s="92"/>
      <c r="AM87" s="92"/>
      <c r="AN87" s="92"/>
      <c r="AO87" s="92"/>
      <c r="AP87" s="92"/>
      <c r="AQ87" s="92"/>
      <c r="AR87" s="92"/>
      <c r="AS87" s="92"/>
      <c r="AT87" s="92"/>
      <c r="AU87" s="92"/>
      <c r="AV87" s="92"/>
      <c r="AW87" s="92"/>
      <c r="AX87" s="92"/>
      <c r="AY87" s="92"/>
      <c r="AZ87" s="92"/>
      <c r="BA87" s="92"/>
      <c r="BB87" s="92"/>
      <c r="BC87" s="92"/>
      <c r="BD87" s="92"/>
      <c r="BE87" s="50"/>
      <c r="BF87" s="40"/>
      <c r="BG87" s="67">
        <v>1997</v>
      </c>
      <c r="BH87" s="40" t="s">
        <v>72</v>
      </c>
      <c r="BI87" s="60" t="str">
        <f t="shared" si="21"/>
        <v>N/A</v>
      </c>
      <c r="BJ87" s="60" t="str">
        <f t="shared" si="22"/>
        <v>N/A</v>
      </c>
      <c r="BK87" s="40"/>
      <c r="BL87" s="40"/>
      <c r="BM87" s="40"/>
      <c r="BN87" s="40"/>
      <c r="BO87" s="40"/>
      <c r="BP87" s="40"/>
      <c r="BQ87" s="40"/>
      <c r="BR87" s="40"/>
      <c r="BS87" s="40"/>
      <c r="BT87" s="67">
        <v>1997</v>
      </c>
      <c r="BU87" s="40" t="s">
        <v>72</v>
      </c>
      <c r="BV87" s="69" t="str">
        <f t="shared" si="23"/>
        <v>N/A</v>
      </c>
      <c r="BW87" s="40"/>
      <c r="BX87" s="40"/>
      <c r="BY87" s="40"/>
      <c r="BZ87" s="40"/>
      <c r="CA87" s="40"/>
      <c r="CB87" s="40"/>
      <c r="CC87" s="40"/>
      <c r="CD87" s="50"/>
      <c r="CE87" s="50"/>
    </row>
    <row r="88" spans="1:83" s="91" customFormat="1" x14ac:dyDescent="0.25">
      <c r="AE88" s="92"/>
      <c r="AF88" s="92"/>
      <c r="AG88" s="92"/>
      <c r="AH88" s="92"/>
      <c r="AI88" s="92"/>
      <c r="AJ88" s="92"/>
      <c r="AK88" s="92"/>
      <c r="AL88" s="92"/>
      <c r="AM88" s="92"/>
      <c r="AN88" s="92"/>
      <c r="AO88" s="92"/>
      <c r="AP88" s="92"/>
      <c r="AQ88" s="92"/>
      <c r="AR88" s="92"/>
      <c r="AS88" s="92"/>
      <c r="AT88" s="92"/>
      <c r="AU88" s="92"/>
      <c r="AV88" s="92"/>
      <c r="AW88" s="92"/>
      <c r="AX88" s="92"/>
      <c r="AY88" s="92"/>
      <c r="AZ88" s="92"/>
      <c r="BA88" s="92"/>
      <c r="BB88" s="92"/>
      <c r="BC88" s="92"/>
      <c r="BD88" s="92"/>
      <c r="BE88" s="50"/>
      <c r="BF88" s="40"/>
      <c r="BG88" s="67">
        <v>1998</v>
      </c>
      <c r="BH88" s="67" t="s">
        <v>73</v>
      </c>
      <c r="BI88" s="60" t="str">
        <f t="shared" si="21"/>
        <v>N/A</v>
      </c>
      <c r="BJ88" s="60" t="str">
        <f t="shared" si="22"/>
        <v>N/A</v>
      </c>
      <c r="BK88" s="40"/>
      <c r="BL88" s="40"/>
      <c r="BM88" s="40"/>
      <c r="BN88" s="40"/>
      <c r="BO88" s="40"/>
      <c r="BP88" s="40"/>
      <c r="BQ88" s="40"/>
      <c r="BR88" s="40"/>
      <c r="BS88" s="40"/>
      <c r="BT88" s="67">
        <v>1998</v>
      </c>
      <c r="BU88" s="40" t="s">
        <v>73</v>
      </c>
      <c r="BV88" s="69" t="str">
        <f t="shared" si="23"/>
        <v>N/A</v>
      </c>
      <c r="BW88" s="40"/>
      <c r="BX88" s="40"/>
      <c r="BY88" s="40"/>
      <c r="BZ88" s="40"/>
      <c r="CA88" s="40"/>
      <c r="CB88" s="40"/>
      <c r="CC88" s="40"/>
      <c r="CD88" s="50"/>
      <c r="CE88" s="50"/>
    </row>
    <row r="89" spans="1:83" s="91" customFormat="1" x14ac:dyDescent="0.25">
      <c r="AE89" s="92"/>
      <c r="AF89" s="92"/>
      <c r="AG89" s="92"/>
      <c r="AH89" s="92"/>
      <c r="AI89" s="92"/>
      <c r="AJ89" s="92"/>
      <c r="AK89" s="92"/>
      <c r="AL89" s="92"/>
      <c r="AM89" s="92"/>
      <c r="AN89" s="92"/>
      <c r="AO89" s="92"/>
      <c r="AP89" s="92"/>
      <c r="AQ89" s="92"/>
      <c r="AR89" s="92"/>
      <c r="AS89" s="92"/>
      <c r="AT89" s="92"/>
      <c r="AU89" s="92"/>
      <c r="AV89" s="92"/>
      <c r="AW89" s="92"/>
      <c r="AX89" s="92"/>
      <c r="AY89" s="92"/>
      <c r="AZ89" s="92"/>
      <c r="BA89" s="92"/>
      <c r="BB89" s="92"/>
      <c r="BC89" s="92"/>
      <c r="BD89" s="92"/>
      <c r="BE89" s="50"/>
      <c r="BF89" s="40"/>
      <c r="BG89" s="67">
        <v>1999</v>
      </c>
      <c r="BH89" s="40" t="s">
        <v>74</v>
      </c>
      <c r="BI89" s="60" t="str">
        <f t="shared" si="21"/>
        <v>N/A</v>
      </c>
      <c r="BJ89" s="60" t="str">
        <f t="shared" si="22"/>
        <v>N/A</v>
      </c>
      <c r="BK89" s="40"/>
      <c r="BL89" s="40"/>
      <c r="BM89" s="40"/>
      <c r="BN89" s="40"/>
      <c r="BO89" s="40"/>
      <c r="BP89" s="40"/>
      <c r="BQ89" s="40"/>
      <c r="BR89" s="40"/>
      <c r="BS89" s="40"/>
      <c r="BT89" s="67">
        <v>1999</v>
      </c>
      <c r="BU89" s="40" t="s">
        <v>74</v>
      </c>
      <c r="BV89" s="69" t="str">
        <f t="shared" si="23"/>
        <v>N/A</v>
      </c>
      <c r="BW89" s="40"/>
      <c r="BX89" s="40"/>
      <c r="BY89" s="40"/>
      <c r="BZ89" s="40"/>
      <c r="CA89" s="40"/>
      <c r="CB89" s="40"/>
      <c r="CC89" s="40"/>
      <c r="CD89" s="50"/>
      <c r="CE89" s="50"/>
    </row>
    <row r="90" spans="1:83" s="91" customFormat="1" x14ac:dyDescent="0.25">
      <c r="AE90" s="92"/>
      <c r="AF90" s="92"/>
      <c r="AG90" s="92"/>
      <c r="AH90" s="92"/>
      <c r="AI90" s="92"/>
      <c r="AJ90" s="92"/>
      <c r="AK90" s="92"/>
      <c r="AL90" s="92"/>
      <c r="AM90" s="92"/>
      <c r="AN90" s="92"/>
      <c r="AO90" s="92"/>
      <c r="AP90" s="92"/>
      <c r="AQ90" s="92"/>
      <c r="AR90" s="92"/>
      <c r="AS90" s="92"/>
      <c r="AT90" s="92"/>
      <c r="AU90" s="92"/>
      <c r="AV90" s="92"/>
      <c r="AW90" s="92"/>
      <c r="AX90" s="92"/>
      <c r="AY90" s="92"/>
      <c r="AZ90" s="92"/>
      <c r="BA90" s="92"/>
      <c r="BB90" s="92"/>
      <c r="BC90" s="92"/>
      <c r="BD90" s="92"/>
      <c r="BE90" s="50"/>
      <c r="BF90" s="40"/>
      <c r="BG90" s="67">
        <v>2000</v>
      </c>
      <c r="BH90" s="60" t="s">
        <v>75</v>
      </c>
      <c r="BI90" s="60" t="str">
        <f t="shared" si="21"/>
        <v>N/A</v>
      </c>
      <c r="BJ90" s="60" t="str">
        <f t="shared" si="22"/>
        <v>N/A</v>
      </c>
      <c r="BK90" s="40"/>
      <c r="BL90" s="40"/>
      <c r="BM90" s="40"/>
      <c r="BN90" s="40"/>
      <c r="BO90" s="40"/>
      <c r="BP90" s="40"/>
      <c r="BQ90" s="40"/>
      <c r="BR90" s="40"/>
      <c r="BS90" s="40"/>
      <c r="BT90" s="67">
        <v>2000</v>
      </c>
      <c r="BU90" s="60" t="s">
        <v>75</v>
      </c>
      <c r="BV90" s="69" t="str">
        <f t="shared" si="23"/>
        <v>N/A</v>
      </c>
      <c r="BW90" s="40"/>
      <c r="BX90" s="40"/>
      <c r="BY90" s="40"/>
      <c r="BZ90" s="40"/>
      <c r="CA90" s="40"/>
      <c r="CB90" s="40"/>
      <c r="CC90" s="40"/>
      <c r="CD90" s="50"/>
      <c r="CE90" s="50"/>
    </row>
    <row r="91" spans="1:83" s="91" customFormat="1" x14ac:dyDescent="0.25">
      <c r="AE91" s="92"/>
      <c r="AF91" s="92"/>
      <c r="AG91" s="92"/>
      <c r="AH91" s="92"/>
      <c r="AI91" s="92"/>
      <c r="AJ91" s="92"/>
      <c r="AK91" s="92"/>
      <c r="AL91" s="92"/>
      <c r="AM91" s="92"/>
      <c r="AN91" s="92"/>
      <c r="AO91" s="92"/>
      <c r="AP91" s="92"/>
      <c r="AQ91" s="92"/>
      <c r="AR91" s="92"/>
      <c r="AS91" s="92"/>
      <c r="AT91" s="92"/>
      <c r="AU91" s="92"/>
      <c r="AV91" s="92"/>
      <c r="AW91" s="92"/>
      <c r="AX91" s="92"/>
      <c r="AY91" s="92"/>
      <c r="AZ91" s="92"/>
      <c r="BA91" s="92"/>
      <c r="BB91" s="92"/>
      <c r="BC91" s="92"/>
      <c r="BD91" s="92"/>
      <c r="BE91" s="50"/>
      <c r="BF91" s="50"/>
      <c r="BG91" s="67">
        <v>2001</v>
      </c>
      <c r="BH91" s="40" t="s">
        <v>76</v>
      </c>
      <c r="BI91" s="60">
        <f t="shared" si="21"/>
        <v>245.2</v>
      </c>
      <c r="BJ91" s="60">
        <f t="shared" si="22"/>
        <v>142.5</v>
      </c>
      <c r="BK91" s="50"/>
      <c r="BL91" s="50"/>
      <c r="BM91" s="50"/>
      <c r="BN91" s="50"/>
      <c r="BO91" s="50"/>
      <c r="BP91" s="50"/>
      <c r="BQ91" s="50"/>
      <c r="BR91" s="50"/>
      <c r="BS91" s="50"/>
      <c r="BT91" s="67">
        <v>2001</v>
      </c>
      <c r="BU91" s="40" t="s">
        <v>76</v>
      </c>
      <c r="BV91" s="69">
        <f t="shared" si="23"/>
        <v>1.72</v>
      </c>
      <c r="BW91" s="50"/>
      <c r="BX91" s="50"/>
      <c r="BY91" s="40"/>
      <c r="BZ91" s="40"/>
      <c r="CA91" s="40"/>
      <c r="CB91" s="40"/>
      <c r="CC91" s="40"/>
      <c r="CD91" s="50"/>
      <c r="CE91" s="50"/>
    </row>
    <row r="92" spans="1:83" x14ac:dyDescent="0.25">
      <c r="A92" s="91"/>
      <c r="B92" s="91"/>
      <c r="C92" s="91"/>
      <c r="D92" s="91"/>
      <c r="E92" s="91"/>
      <c r="F92" s="91"/>
      <c r="G92" s="91"/>
      <c r="H92" s="91"/>
      <c r="I92" s="91"/>
      <c r="J92" s="91"/>
      <c r="K92" s="91"/>
      <c r="BF92" s="50"/>
      <c r="BG92" s="67">
        <v>2002</v>
      </c>
      <c r="BH92" s="40" t="s">
        <v>77</v>
      </c>
      <c r="BI92" s="60">
        <f t="shared" si="21"/>
        <v>241.7</v>
      </c>
      <c r="BJ92" s="60">
        <f t="shared" si="22"/>
        <v>127</v>
      </c>
      <c r="BK92" s="50"/>
      <c r="BL92" s="50"/>
      <c r="BM92" s="50"/>
      <c r="BN92" s="50"/>
      <c r="BO92" s="50"/>
      <c r="BP92" s="50"/>
      <c r="BQ92" s="50"/>
      <c r="BR92" s="50"/>
      <c r="BS92" s="50"/>
      <c r="BT92" s="67">
        <v>2002</v>
      </c>
      <c r="BU92" s="67" t="s">
        <v>77</v>
      </c>
      <c r="BV92" s="69">
        <f t="shared" si="23"/>
        <v>1.9</v>
      </c>
      <c r="BW92" s="50"/>
      <c r="BX92" s="50"/>
      <c r="BY92" s="40"/>
      <c r="BZ92" s="40"/>
      <c r="CA92" s="40"/>
      <c r="CB92" s="40"/>
      <c r="CC92" s="40"/>
      <c r="CD92" s="40"/>
      <c r="CE92" s="40"/>
    </row>
    <row r="93" spans="1:83" x14ac:dyDescent="0.25">
      <c r="A93" s="91"/>
      <c r="B93" s="91"/>
      <c r="C93" s="91"/>
      <c r="D93" s="91"/>
      <c r="E93" s="91"/>
      <c r="F93" s="91"/>
      <c r="G93" s="91"/>
      <c r="H93" s="91"/>
      <c r="I93" s="91"/>
      <c r="J93" s="91"/>
      <c r="K93" s="91"/>
      <c r="BF93" s="50"/>
      <c r="BG93" s="67">
        <v>2003</v>
      </c>
      <c r="BH93" s="40" t="s">
        <v>78</v>
      </c>
      <c r="BI93" s="60">
        <f t="shared" si="21"/>
        <v>235.6</v>
      </c>
      <c r="BJ93" s="60">
        <f t="shared" si="22"/>
        <v>123.1</v>
      </c>
      <c r="BK93" s="50"/>
      <c r="BL93" s="50"/>
      <c r="BM93" s="50"/>
      <c r="BN93" s="50"/>
      <c r="BO93" s="50"/>
      <c r="BP93" s="50"/>
      <c r="BQ93" s="50"/>
      <c r="BR93" s="50"/>
      <c r="BS93" s="50"/>
      <c r="BT93" s="67">
        <v>2003</v>
      </c>
      <c r="BU93" s="40" t="s">
        <v>78</v>
      </c>
      <c r="BV93" s="69">
        <f t="shared" si="23"/>
        <v>1.91</v>
      </c>
      <c r="BW93" s="50"/>
      <c r="BX93" s="50"/>
      <c r="BY93" s="40"/>
      <c r="BZ93" s="40"/>
      <c r="CA93" s="40"/>
      <c r="CB93" s="40"/>
      <c r="CC93" s="40"/>
      <c r="CD93" s="40"/>
      <c r="CE93" s="40"/>
    </row>
    <row r="94" spans="1:83" x14ac:dyDescent="0.25">
      <c r="A94" s="91"/>
      <c r="B94" s="91"/>
      <c r="C94" s="91"/>
      <c r="D94" s="91"/>
      <c r="E94" s="91"/>
      <c r="F94" s="91"/>
      <c r="G94" s="91"/>
      <c r="H94" s="91"/>
      <c r="I94" s="91"/>
      <c r="J94" s="91"/>
      <c r="K94" s="91"/>
      <c r="BF94" s="50"/>
      <c r="BG94" s="67">
        <v>2004</v>
      </c>
      <c r="BH94" s="40" t="s">
        <v>79</v>
      </c>
      <c r="BI94" s="60">
        <f t="shared" si="21"/>
        <v>229.6</v>
      </c>
      <c r="BJ94" s="60">
        <f t="shared" si="22"/>
        <v>114.8</v>
      </c>
      <c r="BK94" s="50"/>
      <c r="BL94" s="50"/>
      <c r="BM94" s="50"/>
      <c r="BN94" s="50"/>
      <c r="BO94" s="50"/>
      <c r="BP94" s="50"/>
      <c r="BQ94" s="50"/>
      <c r="BR94" s="50"/>
      <c r="BS94" s="50"/>
      <c r="BT94" s="67">
        <v>2004</v>
      </c>
      <c r="BU94" s="60" t="s">
        <v>79</v>
      </c>
      <c r="BV94" s="69">
        <f t="shared" si="23"/>
        <v>2</v>
      </c>
      <c r="BW94" s="50"/>
      <c r="BX94" s="50"/>
      <c r="BY94" s="40"/>
      <c r="BZ94" s="40"/>
      <c r="CA94" s="40"/>
      <c r="CB94" s="40"/>
      <c r="CC94" s="40"/>
      <c r="CD94" s="40"/>
      <c r="CE94" s="40"/>
    </row>
    <row r="95" spans="1:83" x14ac:dyDescent="0.25">
      <c r="BF95" s="50"/>
      <c r="BG95" s="67">
        <v>2005</v>
      </c>
      <c r="BH95" s="40" t="s">
        <v>80</v>
      </c>
      <c r="BI95" s="60">
        <f t="shared" si="21"/>
        <v>226</v>
      </c>
      <c r="BJ95" s="60">
        <f t="shared" si="22"/>
        <v>110.2</v>
      </c>
      <c r="BK95" s="50"/>
      <c r="BL95" s="50"/>
      <c r="BM95" s="50"/>
      <c r="BN95" s="50"/>
      <c r="BO95" s="50"/>
      <c r="BP95" s="50"/>
      <c r="BQ95" s="50"/>
      <c r="BR95" s="50"/>
      <c r="BS95" s="50"/>
      <c r="BT95" s="67">
        <v>2005</v>
      </c>
      <c r="BU95" s="40" t="s">
        <v>80</v>
      </c>
      <c r="BV95" s="69">
        <f t="shared" si="23"/>
        <v>2.0499999999999998</v>
      </c>
      <c r="BW95" s="50"/>
      <c r="BX95" s="50"/>
      <c r="BY95" s="40"/>
      <c r="BZ95" s="40"/>
      <c r="CA95" s="40"/>
      <c r="CB95" s="40"/>
      <c r="CC95" s="40"/>
      <c r="CD95" s="40"/>
      <c r="CE95" s="40"/>
    </row>
    <row r="96" spans="1:83" x14ac:dyDescent="0.25">
      <c r="BF96" s="50"/>
      <c r="BG96" s="67">
        <v>2006</v>
      </c>
      <c r="BH96" s="40" t="s">
        <v>81</v>
      </c>
      <c r="BI96" s="60">
        <f t="shared" si="21"/>
        <v>225.1</v>
      </c>
      <c r="BJ96" s="60">
        <f t="shared" si="22"/>
        <v>106.1</v>
      </c>
      <c r="BK96" s="50"/>
      <c r="BL96" s="50"/>
      <c r="BM96" s="50"/>
      <c r="BN96" s="50"/>
      <c r="BO96" s="50"/>
      <c r="BP96" s="50"/>
      <c r="BQ96" s="50"/>
      <c r="BR96" s="50"/>
      <c r="BS96" s="50"/>
      <c r="BT96" s="67">
        <v>2006</v>
      </c>
      <c r="BU96" s="40" t="s">
        <v>81</v>
      </c>
      <c r="BV96" s="69">
        <f t="shared" si="23"/>
        <v>2.12</v>
      </c>
      <c r="BW96" s="50"/>
      <c r="BX96" s="50"/>
      <c r="BY96" s="40"/>
      <c r="BZ96" s="40"/>
      <c r="CA96" s="40"/>
      <c r="CB96" s="40"/>
      <c r="CC96" s="40"/>
      <c r="CD96" s="40"/>
      <c r="CE96" s="40"/>
    </row>
    <row r="97" spans="58:83" x14ac:dyDescent="0.25">
      <c r="BF97" s="50"/>
      <c r="BG97" s="67">
        <v>2007</v>
      </c>
      <c r="BH97" s="40" t="s">
        <v>82</v>
      </c>
      <c r="BI97" s="60">
        <f t="shared" si="21"/>
        <v>237.9</v>
      </c>
      <c r="BJ97" s="60">
        <f t="shared" si="22"/>
        <v>109.2</v>
      </c>
      <c r="BK97" s="50"/>
      <c r="BL97" s="50"/>
      <c r="BM97" s="50"/>
      <c r="BN97" s="50"/>
      <c r="BO97" s="50"/>
      <c r="BP97" s="50"/>
      <c r="BQ97" s="50"/>
      <c r="BR97" s="50"/>
      <c r="BS97" s="50"/>
      <c r="BT97" s="67">
        <v>2007</v>
      </c>
      <c r="BU97" s="40" t="s">
        <v>82</v>
      </c>
      <c r="BV97" s="69">
        <f t="shared" si="23"/>
        <v>2.1800000000000002</v>
      </c>
      <c r="BW97" s="50"/>
      <c r="BX97" s="50"/>
      <c r="BY97" s="50"/>
      <c r="BZ97" s="50"/>
      <c r="CA97" s="50"/>
      <c r="CB97" s="50"/>
      <c r="CC97" s="50"/>
      <c r="CD97" s="40"/>
      <c r="CE97" s="40"/>
    </row>
    <row r="98" spans="58:83" x14ac:dyDescent="0.25">
      <c r="BG98" s="67">
        <v>2008</v>
      </c>
      <c r="BH98" s="40" t="s">
        <v>83</v>
      </c>
      <c r="BI98" s="60">
        <f t="shared" si="21"/>
        <v>263.5</v>
      </c>
      <c r="BJ98" s="60">
        <f t="shared" si="22"/>
        <v>115.8</v>
      </c>
      <c r="BP98" s="40"/>
      <c r="BQ98" s="40"/>
      <c r="BR98" s="40"/>
      <c r="BS98" s="40"/>
      <c r="BT98" s="67">
        <v>2008</v>
      </c>
      <c r="BU98" s="40" t="s">
        <v>83</v>
      </c>
      <c r="BV98" s="69">
        <f t="shared" si="23"/>
        <v>2.27</v>
      </c>
      <c r="BW98" s="40"/>
      <c r="BX98" s="40"/>
      <c r="BY98" s="50"/>
      <c r="BZ98" s="50"/>
      <c r="CA98" s="50"/>
      <c r="CB98" s="50"/>
      <c r="CC98" s="50"/>
      <c r="CD98" s="40"/>
      <c r="CE98" s="40"/>
    </row>
    <row r="99" spans="58:83" x14ac:dyDescent="0.25">
      <c r="BG99" s="67">
        <v>2009</v>
      </c>
      <c r="BH99" s="40" t="s">
        <v>84</v>
      </c>
      <c r="BI99" s="60">
        <f t="shared" si="21"/>
        <v>274.2</v>
      </c>
      <c r="BJ99" s="60">
        <f t="shared" si="22"/>
        <v>116.5</v>
      </c>
      <c r="BP99" s="40"/>
      <c r="BQ99" s="40"/>
      <c r="BR99" s="40"/>
      <c r="BS99" s="40"/>
      <c r="BT99" s="67">
        <v>2009</v>
      </c>
      <c r="BU99" s="40" t="s">
        <v>84</v>
      </c>
      <c r="BV99" s="69">
        <f t="shared" si="23"/>
        <v>2.35</v>
      </c>
      <c r="BW99" s="40"/>
      <c r="BX99" s="40"/>
      <c r="BY99" s="50"/>
      <c r="BZ99" s="50"/>
      <c r="CA99" s="50"/>
      <c r="CB99" s="50"/>
      <c r="CC99" s="50"/>
      <c r="CD99" s="40"/>
      <c r="CE99" s="40"/>
    </row>
    <row r="100" spans="58:83" x14ac:dyDescent="0.25">
      <c r="BG100" s="67">
        <v>2010</v>
      </c>
      <c r="BH100" s="60" t="s">
        <v>85</v>
      </c>
      <c r="BI100" s="60">
        <f t="shared" si="21"/>
        <v>269.8</v>
      </c>
      <c r="BJ100" s="60">
        <f t="shared" si="22"/>
        <v>114.8</v>
      </c>
      <c r="BP100" s="40"/>
      <c r="BQ100" s="40"/>
      <c r="BR100" s="40"/>
      <c r="BS100" s="40"/>
      <c r="BT100" s="67">
        <v>2010</v>
      </c>
      <c r="BU100" s="40" t="s">
        <v>85</v>
      </c>
      <c r="BV100" s="69">
        <f t="shared" si="23"/>
        <v>2.35</v>
      </c>
      <c r="BW100" s="40"/>
      <c r="BX100" s="40"/>
      <c r="BY100" s="50"/>
      <c r="BZ100" s="50"/>
      <c r="CA100" s="50"/>
      <c r="CB100" s="50"/>
      <c r="CC100" s="50"/>
      <c r="CD100" s="40"/>
      <c r="CE100" s="40"/>
    </row>
    <row r="101" spans="58:83" x14ac:dyDescent="0.25">
      <c r="BG101" s="67">
        <v>2011</v>
      </c>
      <c r="BH101" s="40" t="s">
        <v>86</v>
      </c>
      <c r="BI101" s="60">
        <f t="shared" si="21"/>
        <v>250.3</v>
      </c>
      <c r="BJ101" s="60">
        <f t="shared" si="22"/>
        <v>104.4</v>
      </c>
      <c r="BP101" s="40"/>
      <c r="BQ101" s="40"/>
      <c r="BR101" s="40"/>
      <c r="BS101" s="40"/>
      <c r="BT101" s="67">
        <v>2011</v>
      </c>
      <c r="BU101" s="40" t="s">
        <v>86</v>
      </c>
      <c r="BV101" s="69">
        <f t="shared" si="23"/>
        <v>2.4</v>
      </c>
      <c r="BW101" s="40"/>
      <c r="BX101" s="40"/>
      <c r="BY101" s="50"/>
      <c r="BZ101" s="50"/>
      <c r="CA101" s="50"/>
      <c r="CB101" s="50"/>
      <c r="CC101" s="50"/>
      <c r="CD101" s="40"/>
      <c r="CE101" s="40"/>
    </row>
    <row r="102" spans="58:83" x14ac:dyDescent="0.25">
      <c r="BG102" s="67">
        <v>2012</v>
      </c>
      <c r="BH102" s="67" t="s">
        <v>87</v>
      </c>
      <c r="BI102" s="60" t="str">
        <f t="shared" si="21"/>
        <v>N/A</v>
      </c>
      <c r="BJ102" s="60" t="str">
        <f t="shared" si="22"/>
        <v>N/A</v>
      </c>
      <c r="BP102" s="40"/>
      <c r="BQ102" s="40"/>
      <c r="BR102" s="40"/>
      <c r="BS102" s="40"/>
      <c r="BT102" s="67">
        <v>2012</v>
      </c>
      <c r="BU102" s="40" t="s">
        <v>87</v>
      </c>
      <c r="BV102" s="69" t="str">
        <f t="shared" si="23"/>
        <v>N/A</v>
      </c>
      <c r="BW102" s="40"/>
      <c r="BX102" s="40"/>
      <c r="BY102" s="50"/>
      <c r="BZ102" s="50"/>
      <c r="CA102" s="50"/>
      <c r="CB102" s="50"/>
      <c r="CC102" s="50"/>
      <c r="CD102" s="40"/>
      <c r="CE102" s="40"/>
    </row>
    <row r="103" spans="58:83" x14ac:dyDescent="0.25">
      <c r="BG103" s="67">
        <v>2013</v>
      </c>
      <c r="BH103" s="40" t="s">
        <v>102</v>
      </c>
      <c r="BI103" s="60" t="str">
        <f t="shared" si="21"/>
        <v>N/A</v>
      </c>
      <c r="BJ103" s="60" t="str">
        <f t="shared" si="22"/>
        <v>N/A</v>
      </c>
      <c r="BP103" s="40"/>
      <c r="BQ103" s="40"/>
      <c r="BR103" s="40"/>
      <c r="BS103" s="40"/>
      <c r="BT103" s="67">
        <v>2013</v>
      </c>
      <c r="BU103" s="40" t="s">
        <v>102</v>
      </c>
      <c r="BV103" s="69" t="str">
        <f t="shared" si="23"/>
        <v>N/A</v>
      </c>
      <c r="BW103" s="40"/>
      <c r="BX103" s="40"/>
      <c r="BY103" s="50"/>
      <c r="BZ103" s="50"/>
      <c r="CA103" s="50"/>
      <c r="CB103" s="50"/>
      <c r="CC103" s="50"/>
      <c r="CD103" s="40"/>
      <c r="CE103" s="40"/>
    </row>
    <row r="104" spans="58:83" x14ac:dyDescent="0.25">
      <c r="BG104" s="67">
        <v>2014</v>
      </c>
      <c r="BH104" s="60" t="s">
        <v>103</v>
      </c>
      <c r="BI104" s="60" t="str">
        <f t="shared" si="21"/>
        <v>N/A</v>
      </c>
      <c r="BJ104" s="60" t="str">
        <f t="shared" si="22"/>
        <v>N/A</v>
      </c>
      <c r="BP104" s="40"/>
      <c r="BQ104" s="40"/>
      <c r="BR104" s="40"/>
      <c r="BS104" s="40"/>
      <c r="BT104" s="67">
        <v>2014</v>
      </c>
      <c r="BU104" s="60" t="s">
        <v>103</v>
      </c>
      <c r="BV104" s="69" t="str">
        <f t="shared" si="23"/>
        <v>N/A</v>
      </c>
      <c r="BW104" s="40"/>
      <c r="BX104" s="40"/>
      <c r="BY104" s="50"/>
      <c r="BZ104" s="50"/>
      <c r="CA104" s="50"/>
      <c r="CB104" s="50"/>
      <c r="CC104" s="50"/>
      <c r="CD104" s="40"/>
      <c r="CE104" s="40"/>
    </row>
    <row r="105" spans="58:83" x14ac:dyDescent="0.25">
      <c r="BP105" s="40"/>
      <c r="BQ105" s="40"/>
      <c r="BR105" s="40"/>
      <c r="BS105" s="40"/>
      <c r="BT105" s="40"/>
      <c r="BU105" s="40"/>
      <c r="BV105" s="40"/>
      <c r="BW105" s="40"/>
      <c r="BX105" s="40"/>
      <c r="BY105" s="40"/>
      <c r="BZ105" s="40"/>
      <c r="CA105" s="40"/>
      <c r="CB105" s="40"/>
      <c r="CC105" s="40"/>
      <c r="CD105" s="40"/>
      <c r="CE105" s="40"/>
    </row>
    <row r="106" spans="58:83" x14ac:dyDescent="0.25">
      <c r="BP106" s="40"/>
      <c r="BQ106" s="40"/>
      <c r="BR106" s="40"/>
      <c r="BS106" s="40"/>
      <c r="BT106" s="40"/>
      <c r="BU106" s="40"/>
      <c r="BV106" s="40"/>
      <c r="BW106" s="40"/>
      <c r="BX106" s="40"/>
      <c r="BY106" s="40"/>
      <c r="BZ106" s="40"/>
      <c r="CA106" s="40"/>
      <c r="CB106" s="40"/>
      <c r="CC106" s="40"/>
      <c r="CD106" s="40"/>
      <c r="CE106" s="40"/>
    </row>
  </sheetData>
  <sheetProtection selectLockedCells="1" autoFilter="0" selectUnlockedCells="1"/>
  <mergeCells count="3">
    <mergeCell ref="D43:F43"/>
    <mergeCell ref="G43:I43"/>
    <mergeCell ref="R43:T43"/>
  </mergeCells>
  <conditionalFormatting sqref="E40:F42 H40:I42 R40:T42 E45:F58 H45:I58 R45:T58 BV35:BV54 BV56:BV79">
    <cfRule type="expression" dxfId="17" priority="10">
      <formula>IF($BH$4=1, VALUE(FIXED($D$40:$F$85,1)),0)</formula>
    </cfRule>
  </conditionalFormatting>
  <conditionalFormatting sqref="BV81:BV104">
    <cfRule type="expression" dxfId="16" priority="9">
      <formula>IF($BH$4=1, VALUE(FIXED($D$40:$F$85,1)),0)</formula>
    </cfRule>
  </conditionalFormatting>
  <conditionalFormatting sqref="U40:U58">
    <cfRule type="expression" dxfId="15" priority="8">
      <formula>IF($BH$4=1, VALUE(FIXED($D$40:$F$85,1)),0)</formula>
    </cfRule>
  </conditionalFormatting>
  <conditionalFormatting sqref="E35:E37">
    <cfRule type="expression" dxfId="14" priority="7">
      <formula>IF($BH$4=1, VALUE(FIXED($D$40:$F$85,1)),0)</formula>
    </cfRule>
  </conditionalFormatting>
  <conditionalFormatting sqref="F35:F37">
    <cfRule type="expression" dxfId="13" priority="6">
      <formula>IF($BH$4=1, VALUE(FIXED($D$40:$F$85,1)),0)</formula>
    </cfRule>
  </conditionalFormatting>
  <conditionalFormatting sqref="H35:H37">
    <cfRule type="expression" dxfId="12" priority="5">
      <formula>IF($BH$4=1, VALUE(FIXED($D$40:$F$85,1)),0)</formula>
    </cfRule>
  </conditionalFormatting>
  <conditionalFormatting sqref="I35:I37">
    <cfRule type="expression" dxfId="11" priority="4">
      <formula>IF($BH$4=1, VALUE(FIXED($D$40:$F$85,1)),0)</formula>
    </cfRule>
  </conditionalFormatting>
  <conditionalFormatting sqref="R35:R37">
    <cfRule type="expression" dxfId="10" priority="3">
      <formula>IF($BH$4=1, VALUE(FIXED($D$40:$F$85,1)),0)</formula>
    </cfRule>
  </conditionalFormatting>
  <conditionalFormatting sqref="S35:S37">
    <cfRule type="expression" dxfId="9" priority="2">
      <formula>IF($BH$4=1, VALUE(FIXED($D$40:$F$85,1)),0)</formula>
    </cfRule>
  </conditionalFormatting>
  <conditionalFormatting sqref="T35:T37">
    <cfRule type="expression" dxfId="8" priority="1">
      <formula>IF($BH$4=1, VALUE(FIXED($D$40:$F$85,1)),0)</formula>
    </cfRule>
  </conditionalFormatting>
  <pageMargins left="0.7" right="0.7" top="0.75" bottom="0.75" header="0.3" footer="0.3"/>
  <pageSetup paperSize="9" scale="56" orientation="landscape" r:id="rId1"/>
  <rowBreaks count="1" manualBreakCount="1">
    <brk id="52" max="16383" man="1"/>
  </rowBreaks>
  <colBreaks count="1" manualBreakCount="1">
    <brk id="2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4</xdr:col>
                    <xdr:colOff>350520</xdr:colOff>
                    <xdr:row>3</xdr:row>
                    <xdr:rowOff>0</xdr:rowOff>
                  </from>
                  <to>
                    <xdr:col>13</xdr:col>
                    <xdr:colOff>175260</xdr:colOff>
                    <xdr:row>3</xdr:row>
                    <xdr:rowOff>144780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H109"/>
  <sheetViews>
    <sheetView zoomScaleNormal="100" workbookViewId="0">
      <pane ySplit="5" topLeftCell="A6" activePane="bottomLeft" state="frozen"/>
      <selection pane="bottomLeft" activeCell="L1" sqref="L1"/>
    </sheetView>
  </sheetViews>
  <sheetFormatPr defaultColWidth="9.109375" defaultRowHeight="13.2" x14ac:dyDescent="0.25"/>
  <cols>
    <col min="1" max="1" width="2.6640625" style="10" customWidth="1"/>
    <col min="2" max="2" width="7.33203125" style="10" customWidth="1"/>
    <col min="3" max="4" width="9.109375" style="10" customWidth="1"/>
    <col min="5" max="5" width="10.33203125" style="10" customWidth="1"/>
    <col min="6" max="6" width="8.33203125" style="10" customWidth="1"/>
    <col min="7" max="8" width="9.109375" style="10"/>
    <col min="9" max="10" width="9.109375" style="10" customWidth="1"/>
    <col min="11" max="15" width="9.109375" style="10"/>
    <col min="16" max="16" width="1.6640625" style="10" customWidth="1"/>
    <col min="17" max="18" width="9.109375" style="10"/>
    <col min="19" max="24" width="14.44140625" style="10" customWidth="1"/>
    <col min="25" max="30" width="9.109375" style="10"/>
    <col min="31" max="31" width="9.109375" style="39"/>
    <col min="32" max="56" width="9.109375" style="39" customWidth="1"/>
    <col min="57" max="57" width="9.109375" style="40" customWidth="1"/>
    <col min="58" max="67" width="9.109375" style="40"/>
    <col min="68" max="16384" width="9.109375" style="10"/>
  </cols>
  <sheetData>
    <row r="1" spans="2:86" ht="21" customHeight="1" x14ac:dyDescent="0.25">
      <c r="B1" s="36" t="s">
        <v>137</v>
      </c>
      <c r="C1" s="37"/>
      <c r="D1" s="37"/>
      <c r="AD1" s="38"/>
      <c r="BD1" s="40"/>
      <c r="BP1" s="40"/>
      <c r="BQ1" s="40"/>
      <c r="BR1" s="40"/>
      <c r="BS1" s="40"/>
      <c r="BT1" s="40"/>
      <c r="BU1" s="40"/>
      <c r="BV1" s="40"/>
      <c r="BW1" s="40"/>
      <c r="BX1" s="40"/>
      <c r="BY1" s="40"/>
      <c r="BZ1" s="40"/>
      <c r="CA1" s="40"/>
      <c r="CB1" s="40"/>
      <c r="CC1" s="40"/>
      <c r="CD1" s="40"/>
      <c r="CE1" s="40"/>
      <c r="CF1" s="40"/>
      <c r="CG1" s="40"/>
      <c r="CH1" s="40"/>
    </row>
    <row r="2" spans="2:86" ht="10.5" customHeight="1" x14ac:dyDescent="0.25">
      <c r="AD2" s="41"/>
      <c r="BD2" s="40"/>
      <c r="BP2" s="40"/>
      <c r="BQ2" s="40"/>
      <c r="BR2" s="40"/>
      <c r="BS2" s="40"/>
      <c r="BT2" s="40"/>
      <c r="BU2" s="40"/>
      <c r="BV2" s="40"/>
      <c r="BW2" s="40"/>
      <c r="BX2" s="40"/>
      <c r="BY2" s="40"/>
      <c r="BZ2" s="40"/>
      <c r="CA2" s="40"/>
      <c r="CB2" s="40"/>
      <c r="CC2" s="40"/>
      <c r="CD2" s="40"/>
      <c r="CE2" s="40"/>
      <c r="CF2" s="40"/>
      <c r="CG2" s="40"/>
      <c r="CH2" s="40"/>
    </row>
    <row r="3" spans="2:86" ht="8.25" customHeight="1" x14ac:dyDescent="0.25">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BD3" s="40"/>
      <c r="BP3" s="40"/>
      <c r="BQ3" s="40"/>
      <c r="BR3" s="40"/>
      <c r="BS3" s="40"/>
      <c r="BT3" s="40"/>
      <c r="BU3" s="40"/>
      <c r="BV3" s="40"/>
      <c r="BW3" s="40"/>
      <c r="BX3" s="40"/>
      <c r="BY3" s="40"/>
      <c r="BZ3" s="40"/>
      <c r="CA3" s="40"/>
      <c r="CB3" s="40"/>
      <c r="CC3" s="40"/>
      <c r="CD3" s="40"/>
      <c r="CE3" s="40"/>
      <c r="CF3" s="40"/>
      <c r="CG3" s="40"/>
      <c r="CH3" s="40"/>
    </row>
    <row r="4" spans="2:86" x14ac:dyDescent="0.25">
      <c r="B4" s="42"/>
      <c r="C4" s="43" t="s">
        <v>16</v>
      </c>
      <c r="D4" s="42"/>
      <c r="E4" s="42"/>
      <c r="F4" s="42"/>
      <c r="G4" s="42"/>
      <c r="H4" s="42"/>
      <c r="I4" s="42"/>
      <c r="J4" s="43"/>
      <c r="K4" s="42"/>
      <c r="L4" s="42"/>
      <c r="M4" s="42"/>
      <c r="N4" s="42"/>
      <c r="O4" s="42"/>
      <c r="P4" s="42"/>
      <c r="Q4" s="42"/>
      <c r="R4" s="42"/>
      <c r="S4" s="42"/>
      <c r="T4" s="42"/>
      <c r="U4" s="42"/>
      <c r="V4" s="42"/>
      <c r="W4" s="42"/>
      <c r="X4" s="42"/>
      <c r="Y4" s="42"/>
      <c r="Z4" s="42"/>
      <c r="AA4" s="42"/>
      <c r="AB4" s="42"/>
      <c r="AC4" s="42"/>
      <c r="BD4" s="40"/>
      <c r="BG4" s="40">
        <v>1</v>
      </c>
      <c r="BP4" s="40"/>
      <c r="BQ4" s="40"/>
      <c r="BR4" s="40"/>
      <c r="BS4" s="40"/>
      <c r="BT4" s="40"/>
      <c r="BU4" s="40"/>
      <c r="BV4" s="40"/>
      <c r="BW4" s="40"/>
      <c r="BX4" s="40"/>
      <c r="BY4" s="40"/>
      <c r="BZ4" s="40"/>
      <c r="CA4" s="40"/>
      <c r="CB4" s="40"/>
      <c r="CC4" s="40"/>
      <c r="CD4" s="40"/>
      <c r="CE4" s="40"/>
      <c r="CF4" s="40"/>
      <c r="CG4" s="40"/>
      <c r="CH4" s="40"/>
    </row>
    <row r="5" spans="2:86" ht="18" customHeight="1" x14ac:dyDescent="0.25">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BD5" s="40"/>
      <c r="BP5" s="40"/>
      <c r="BQ5" s="40"/>
      <c r="BR5" s="40"/>
      <c r="BS5" s="40"/>
      <c r="BT5" s="40"/>
      <c r="BU5" s="40"/>
      <c r="BV5" s="40"/>
      <c r="BW5" s="40"/>
      <c r="BX5" s="40"/>
      <c r="BY5" s="40"/>
      <c r="BZ5" s="40"/>
      <c r="CA5" s="40"/>
      <c r="CB5" s="40"/>
      <c r="CC5" s="40"/>
      <c r="CD5" s="40"/>
      <c r="CE5" s="40"/>
      <c r="CF5" s="40"/>
      <c r="CG5" s="40"/>
      <c r="CH5" s="40"/>
    </row>
    <row r="6" spans="2:86" x14ac:dyDescent="0.25">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BD6" s="40"/>
      <c r="BP6" s="40"/>
      <c r="BQ6" s="40"/>
      <c r="BR6" s="40"/>
      <c r="BS6" s="40"/>
      <c r="BT6" s="40"/>
      <c r="BU6" s="40"/>
      <c r="BV6" s="40"/>
      <c r="BW6" s="40"/>
      <c r="BX6" s="40"/>
      <c r="BY6" s="40"/>
      <c r="BZ6" s="40"/>
      <c r="CA6" s="40"/>
      <c r="CB6" s="40"/>
      <c r="CC6" s="40"/>
      <c r="CD6" s="40"/>
      <c r="CE6" s="40"/>
      <c r="CF6" s="40"/>
      <c r="CG6" s="40"/>
      <c r="CH6" s="40"/>
    </row>
    <row r="7" spans="2:86" x14ac:dyDescent="0.25">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BD7" s="40"/>
      <c r="BP7" s="40"/>
      <c r="BQ7" s="40"/>
      <c r="BR7" s="40"/>
      <c r="BS7" s="40"/>
      <c r="BT7" s="40"/>
      <c r="BU7" s="40"/>
      <c r="BV7" s="40"/>
      <c r="BW7" s="40"/>
      <c r="BX7" s="40"/>
      <c r="BY7" s="40"/>
      <c r="BZ7" s="40"/>
      <c r="CA7" s="40"/>
      <c r="CB7" s="40"/>
      <c r="CC7" s="40"/>
      <c r="CD7" s="40"/>
      <c r="CE7" s="40"/>
      <c r="CF7" s="40"/>
      <c r="CG7" s="40"/>
      <c r="CH7" s="40"/>
    </row>
    <row r="8" spans="2:86" ht="12" customHeight="1" x14ac:dyDescent="0.3">
      <c r="B8" s="42"/>
      <c r="C8" s="45"/>
      <c r="D8" s="42"/>
      <c r="E8" s="42"/>
      <c r="F8" s="42"/>
      <c r="G8" s="42"/>
      <c r="H8" s="42"/>
      <c r="I8" s="42"/>
      <c r="J8" s="42"/>
      <c r="K8" s="42"/>
      <c r="L8" s="42"/>
      <c r="M8" s="42"/>
      <c r="N8" s="42"/>
      <c r="O8" s="42"/>
      <c r="P8" s="42"/>
      <c r="Q8" s="45"/>
      <c r="R8" s="42"/>
      <c r="S8" s="42"/>
      <c r="T8" s="42"/>
      <c r="U8" s="42"/>
      <c r="V8" s="42"/>
      <c r="W8" s="42"/>
      <c r="X8" s="42"/>
      <c r="Y8" s="42"/>
      <c r="Z8" s="42"/>
      <c r="AA8" s="42"/>
      <c r="AB8" s="42"/>
      <c r="AC8" s="42"/>
      <c r="BD8" s="40"/>
      <c r="BP8" s="40"/>
      <c r="BQ8" s="40"/>
      <c r="BR8" s="40"/>
      <c r="BS8" s="40"/>
      <c r="BT8" s="40"/>
      <c r="BU8" s="40"/>
      <c r="BV8" s="40"/>
      <c r="BW8" s="40"/>
      <c r="BX8" s="40"/>
      <c r="BY8" s="40"/>
      <c r="BZ8" s="40"/>
      <c r="CA8" s="40"/>
      <c r="CB8" s="40"/>
      <c r="CC8" s="40"/>
      <c r="CD8" s="40"/>
      <c r="CE8" s="40"/>
      <c r="CF8" s="40"/>
      <c r="CG8" s="40"/>
      <c r="CH8" s="40"/>
    </row>
    <row r="9" spans="2:86" ht="9.75" customHeight="1" x14ac:dyDescent="0.25">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BD9" s="40"/>
      <c r="BP9" s="40"/>
      <c r="BQ9" s="40"/>
      <c r="BR9" s="40"/>
      <c r="BS9" s="40"/>
      <c r="BT9" s="40"/>
      <c r="BU9" s="40"/>
      <c r="BV9" s="40"/>
      <c r="BW9" s="40"/>
      <c r="BX9" s="40"/>
      <c r="BY9" s="40"/>
      <c r="BZ9" s="40"/>
      <c r="CA9" s="40"/>
      <c r="CB9" s="40"/>
      <c r="CC9" s="40"/>
      <c r="CD9" s="40"/>
      <c r="CE9" s="40"/>
      <c r="CF9" s="40"/>
      <c r="CG9" s="40"/>
      <c r="CH9" s="40"/>
    </row>
    <row r="10" spans="2:86" x14ac:dyDescent="0.25">
      <c r="B10" s="42"/>
      <c r="C10" s="47"/>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BD10" s="40"/>
      <c r="BG10" s="40" t="str">
        <f>VLOOKUP($BG$4, RefCauseofDeath, 3,FALSE)</f>
        <v>Asthma hospitalisation, 5-34 years</v>
      </c>
      <c r="BP10" s="40"/>
      <c r="BQ10" s="40"/>
      <c r="BR10" s="40"/>
      <c r="BS10" s="40"/>
      <c r="BT10" s="40"/>
      <c r="BU10" s="40"/>
      <c r="BV10" s="40"/>
      <c r="BW10" s="40"/>
      <c r="BX10" s="40"/>
      <c r="BY10" s="40"/>
      <c r="BZ10" s="40"/>
      <c r="CA10" s="40"/>
      <c r="CB10" s="40"/>
      <c r="CC10" s="40"/>
      <c r="CD10" s="40"/>
      <c r="CE10" s="40"/>
      <c r="CF10" s="40"/>
      <c r="CG10" s="40"/>
      <c r="CH10" s="40"/>
    </row>
    <row r="11" spans="2:86" x14ac:dyDescent="0.25">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BD11" s="40"/>
      <c r="BP11" s="40"/>
      <c r="BQ11" s="40"/>
      <c r="BR11" s="40"/>
      <c r="BS11" s="40"/>
      <c r="BT11" s="40"/>
      <c r="BU11" s="40"/>
      <c r="BV11" s="40"/>
      <c r="BW11" s="40"/>
      <c r="BX11" s="40"/>
      <c r="BY11" s="40"/>
      <c r="BZ11" s="40"/>
      <c r="CA11" s="40"/>
      <c r="CB11" s="40"/>
      <c r="CC11" s="40"/>
      <c r="CD11" s="40"/>
      <c r="CE11" s="40"/>
      <c r="CF11" s="40"/>
      <c r="CG11" s="40"/>
      <c r="CH11" s="40"/>
    </row>
    <row r="12" spans="2:86" x14ac:dyDescent="0.25">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BD12" s="40"/>
      <c r="BG12" s="40" t="s">
        <v>70</v>
      </c>
      <c r="BH12" s="40" t="s">
        <v>67</v>
      </c>
      <c r="BI12" s="40" t="s">
        <v>69</v>
      </c>
      <c r="BP12" s="40"/>
      <c r="BQ12" s="40"/>
      <c r="BR12" s="40"/>
      <c r="BS12" s="40"/>
      <c r="BT12" s="40"/>
      <c r="BU12" s="40"/>
      <c r="BV12" s="40"/>
      <c r="BW12" s="40"/>
      <c r="BX12" s="40"/>
      <c r="BY12" s="40"/>
      <c r="BZ12" s="40"/>
      <c r="CA12" s="40"/>
      <c r="CB12" s="40"/>
      <c r="CC12" s="40"/>
      <c r="CD12" s="40"/>
      <c r="CE12" s="40"/>
      <c r="CF12" s="40"/>
      <c r="CG12" s="40"/>
      <c r="CH12" s="40"/>
    </row>
    <row r="13" spans="2:86" x14ac:dyDescent="0.25">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BD13" s="40"/>
      <c r="BG13" s="40" t="str">
        <f>IF(BG10="Chronic obstructive pulmonary disease (COPD) mortality, 45+ years","deaths","admissions")</f>
        <v>admissions</v>
      </c>
      <c r="BP13" s="40"/>
      <c r="BQ13" s="40"/>
      <c r="BR13" s="40"/>
      <c r="BS13" s="40"/>
      <c r="BT13" s="40"/>
      <c r="BU13" s="40"/>
      <c r="BV13" s="40"/>
      <c r="BW13" s="40"/>
      <c r="BX13" s="40"/>
      <c r="BY13" s="40"/>
      <c r="BZ13" s="40"/>
      <c r="CA13" s="40"/>
      <c r="CB13" s="40"/>
      <c r="CC13" s="40"/>
      <c r="CD13" s="40"/>
      <c r="CE13" s="40"/>
      <c r="CF13" s="40"/>
      <c r="CG13" s="40"/>
      <c r="CH13" s="40"/>
    </row>
    <row r="14" spans="2:86" x14ac:dyDescent="0.25">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BD14" s="40"/>
      <c r="BG14" s="40" t="str">
        <f>"Age-standardised rate ("&amp;BG13&amp;" per 100,000)"</f>
        <v>Age-standardised rate (admissions per 100,000)</v>
      </c>
      <c r="BP14" s="40"/>
      <c r="BQ14" s="40"/>
      <c r="BR14" s="40"/>
      <c r="BS14" s="40"/>
      <c r="BT14" s="40"/>
      <c r="BU14" s="40"/>
      <c r="BV14" s="40"/>
      <c r="BW14" s="40"/>
      <c r="BX14" s="40"/>
      <c r="BY14" s="40"/>
      <c r="BZ14" s="40"/>
      <c r="CA14" s="40"/>
      <c r="CB14" s="40"/>
      <c r="CC14" s="40"/>
      <c r="CD14" s="40"/>
      <c r="CE14" s="40"/>
      <c r="CF14" s="40"/>
      <c r="CG14" s="40"/>
      <c r="CH14" s="40"/>
    </row>
    <row r="15" spans="2:86" x14ac:dyDescent="0.25">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BD15" s="40"/>
      <c r="BG15" s="40" t="s">
        <v>35</v>
      </c>
      <c r="BP15" s="40"/>
      <c r="BQ15" s="40"/>
      <c r="BR15" s="40"/>
      <c r="BS15" s="40"/>
      <c r="BT15" s="40"/>
      <c r="BU15" s="40"/>
      <c r="BV15" s="40"/>
      <c r="BW15" s="40"/>
      <c r="BX15" s="40"/>
      <c r="BY15" s="40"/>
      <c r="BZ15" s="40"/>
      <c r="CA15" s="40"/>
      <c r="CB15" s="40"/>
      <c r="CC15" s="40"/>
      <c r="CD15" s="40"/>
      <c r="CE15" s="40"/>
      <c r="CF15" s="40"/>
      <c r="CG15" s="40"/>
      <c r="CH15" s="40"/>
    </row>
    <row r="16" spans="2:86" x14ac:dyDescent="0.25">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BD16" s="40"/>
      <c r="BG16" s="49" t="str">
        <f>IF(BG10="Chronic obstructive pulmonary disease (COPD) mortality, 45+ years","Mortality Collection Data Set (MORT), Ministry of Health.","National Minimum Data Set (NMDS), Ministry of Health.")</f>
        <v>National Minimum Data Set (NMDS), Ministry of Health.</v>
      </c>
      <c r="BP16" s="40"/>
      <c r="BQ16" s="40"/>
      <c r="BR16" s="40"/>
      <c r="BS16" s="40"/>
      <c r="BT16" s="40"/>
      <c r="BU16" s="40"/>
      <c r="BV16" s="40"/>
      <c r="BW16" s="40"/>
      <c r="BX16" s="40"/>
      <c r="BY16" s="40"/>
      <c r="BZ16" s="40"/>
      <c r="CA16" s="40"/>
      <c r="CB16" s="40"/>
      <c r="CC16" s="40"/>
      <c r="CD16" s="40"/>
      <c r="CE16" s="40"/>
      <c r="CF16" s="40"/>
      <c r="CG16" s="40"/>
      <c r="CH16" s="40"/>
    </row>
    <row r="17" spans="2:86" x14ac:dyDescent="0.25">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BD17" s="40"/>
      <c r="BG17" s="50" t="str">
        <f>"Source: "&amp;BG16</f>
        <v>Source: National Minimum Data Set (NMDS), Ministry of Health.</v>
      </c>
      <c r="BP17" s="40"/>
      <c r="BQ17" s="40"/>
      <c r="BR17" s="40"/>
      <c r="BS17" s="40"/>
      <c r="BT17" s="40"/>
      <c r="BU17" s="40"/>
      <c r="BV17" s="40"/>
      <c r="BW17" s="40"/>
      <c r="BX17" s="40"/>
      <c r="BY17" s="40"/>
      <c r="BZ17" s="40"/>
      <c r="CA17" s="40"/>
      <c r="CB17" s="40"/>
      <c r="CC17" s="40"/>
      <c r="CD17" s="40"/>
      <c r="CE17" s="40"/>
      <c r="CF17" s="40"/>
      <c r="CG17" s="40"/>
      <c r="CH17" s="40"/>
    </row>
    <row r="18" spans="2:86" x14ac:dyDescent="0.25">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BD18" s="40"/>
      <c r="BP18" s="40"/>
      <c r="BQ18" s="40"/>
      <c r="BR18" s="40"/>
      <c r="BS18" s="40"/>
      <c r="BT18" s="40"/>
      <c r="BU18" s="40"/>
      <c r="BV18" s="40"/>
      <c r="BW18" s="40"/>
      <c r="BX18" s="40"/>
      <c r="BY18" s="40"/>
      <c r="BZ18" s="40"/>
      <c r="CA18" s="40"/>
      <c r="CB18" s="40"/>
      <c r="CC18" s="40"/>
      <c r="CD18" s="40"/>
      <c r="CE18" s="40"/>
      <c r="CF18" s="40"/>
      <c r="CG18" s="40"/>
      <c r="CH18" s="40"/>
    </row>
    <row r="19" spans="2:86" x14ac:dyDescent="0.25">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BD19" s="40"/>
      <c r="BP19" s="40"/>
      <c r="BQ19" s="40"/>
      <c r="BR19" s="40"/>
      <c r="BS19" s="40"/>
      <c r="BT19" s="40"/>
      <c r="BU19" s="40"/>
      <c r="BV19" s="40"/>
      <c r="BW19" s="40"/>
      <c r="BX19" s="40"/>
      <c r="BY19" s="40"/>
      <c r="BZ19" s="40"/>
      <c r="CA19" s="40"/>
      <c r="CB19" s="40"/>
      <c r="CC19" s="40"/>
      <c r="CD19" s="40"/>
      <c r="CE19" s="40"/>
      <c r="CF19" s="40"/>
      <c r="CG19" s="40"/>
      <c r="CH19" s="40"/>
    </row>
    <row r="20" spans="2:86" x14ac:dyDescent="0.25">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BD20" s="40"/>
      <c r="BP20" s="40"/>
      <c r="BQ20" s="40"/>
      <c r="BR20" s="40"/>
      <c r="BS20" s="40"/>
      <c r="BT20" s="40"/>
      <c r="BU20" s="40"/>
      <c r="BV20" s="40"/>
      <c r="BW20" s="40"/>
      <c r="BX20" s="40"/>
      <c r="BY20" s="40"/>
      <c r="BZ20" s="40"/>
      <c r="CA20" s="40"/>
      <c r="CB20" s="40"/>
      <c r="CC20" s="40"/>
      <c r="CD20" s="40"/>
      <c r="CE20" s="40"/>
      <c r="CF20" s="40"/>
      <c r="CG20" s="40"/>
      <c r="CH20" s="40"/>
    </row>
    <row r="21" spans="2:86" x14ac:dyDescent="0.25">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BD21" s="40"/>
      <c r="BP21" s="40"/>
      <c r="BQ21" s="40"/>
      <c r="BR21" s="40"/>
      <c r="BS21" s="40"/>
      <c r="BT21" s="40"/>
      <c r="BU21" s="40"/>
      <c r="BV21" s="40"/>
      <c r="BW21" s="40"/>
      <c r="BX21" s="40"/>
      <c r="BY21" s="40"/>
      <c r="BZ21" s="40"/>
      <c r="CA21" s="40"/>
      <c r="CB21" s="40"/>
      <c r="CC21" s="40"/>
      <c r="CD21" s="40"/>
      <c r="CE21" s="40"/>
      <c r="CF21" s="40"/>
      <c r="CG21" s="40"/>
      <c r="CH21" s="40"/>
    </row>
    <row r="22" spans="2:86" x14ac:dyDescent="0.25">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BD22" s="40"/>
      <c r="BP22" s="40"/>
      <c r="BQ22" s="40"/>
      <c r="BR22" s="40"/>
      <c r="BS22" s="40"/>
      <c r="BT22" s="40"/>
      <c r="BU22" s="40"/>
      <c r="BV22" s="40"/>
      <c r="BW22" s="40"/>
      <c r="BX22" s="40"/>
      <c r="BY22" s="40"/>
      <c r="BZ22" s="40"/>
      <c r="CA22" s="40"/>
      <c r="CB22" s="40"/>
      <c r="CC22" s="40"/>
      <c r="CD22" s="40"/>
      <c r="CE22" s="40"/>
      <c r="CF22" s="40"/>
      <c r="CG22" s="40"/>
      <c r="CH22" s="40"/>
    </row>
    <row r="23" spans="2:86" x14ac:dyDescent="0.25">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BD23" s="40"/>
      <c r="BP23" s="40"/>
      <c r="BQ23" s="40"/>
      <c r="BR23" s="40"/>
      <c r="BS23" s="40"/>
      <c r="BT23" s="40"/>
      <c r="BU23" s="40"/>
      <c r="BV23" s="40"/>
      <c r="BW23" s="40"/>
      <c r="BX23" s="40"/>
      <c r="BY23" s="40"/>
      <c r="BZ23" s="40"/>
      <c r="CA23" s="40"/>
      <c r="CB23" s="40"/>
      <c r="CC23" s="40"/>
      <c r="CD23" s="40"/>
      <c r="CE23" s="40"/>
      <c r="CF23" s="40"/>
      <c r="CG23" s="40"/>
      <c r="CH23" s="40"/>
    </row>
    <row r="24" spans="2:86" ht="4.5" customHeight="1" x14ac:dyDescent="0.25">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BD24" s="40"/>
      <c r="BP24" s="40"/>
      <c r="BQ24" s="40"/>
      <c r="BR24" s="40"/>
      <c r="BS24" s="40"/>
      <c r="BT24" s="40"/>
      <c r="BU24" s="40"/>
      <c r="BV24" s="40"/>
      <c r="BW24" s="40"/>
      <c r="BX24" s="40"/>
      <c r="BY24" s="40"/>
      <c r="BZ24" s="40"/>
      <c r="CA24" s="40"/>
      <c r="CB24" s="40"/>
      <c r="CC24" s="40"/>
      <c r="CD24" s="40"/>
      <c r="CE24" s="40"/>
      <c r="CF24" s="40"/>
      <c r="CG24" s="40"/>
      <c r="CH24" s="40"/>
    </row>
    <row r="25" spans="2:86" x14ac:dyDescent="0.25">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BD25" s="40"/>
      <c r="BP25" s="40"/>
      <c r="BQ25" s="40"/>
      <c r="BR25" s="40"/>
      <c r="BS25" s="40"/>
      <c r="BT25" s="40"/>
      <c r="BU25" s="40"/>
      <c r="BV25" s="40"/>
      <c r="BW25" s="40"/>
      <c r="BX25" s="40"/>
      <c r="BY25" s="40"/>
      <c r="BZ25" s="40"/>
      <c r="CA25" s="40"/>
      <c r="CB25" s="40"/>
      <c r="CC25" s="40"/>
      <c r="CD25" s="40"/>
      <c r="CE25" s="40"/>
      <c r="CF25" s="40"/>
      <c r="CG25" s="40"/>
      <c r="CH25" s="40"/>
    </row>
    <row r="26" spans="2:86" x14ac:dyDescent="0.25">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BD26" s="40"/>
      <c r="BP26" s="40"/>
      <c r="BQ26" s="40"/>
      <c r="BR26" s="40"/>
      <c r="BS26" s="40"/>
      <c r="BT26" s="40"/>
      <c r="BU26" s="40"/>
      <c r="BV26" s="40"/>
      <c r="BW26" s="40"/>
      <c r="BX26" s="40"/>
      <c r="BY26" s="40"/>
      <c r="BZ26" s="40"/>
      <c r="CA26" s="40"/>
      <c r="CB26" s="40"/>
      <c r="CC26" s="40"/>
      <c r="CD26" s="40"/>
      <c r="CE26" s="40"/>
      <c r="CF26" s="40"/>
      <c r="CG26" s="40"/>
      <c r="CH26" s="40"/>
    </row>
    <row r="27" spans="2:86" ht="9" customHeight="1" x14ac:dyDescent="0.25">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BD27" s="40"/>
      <c r="BP27" s="40"/>
      <c r="BQ27" s="40"/>
      <c r="BR27" s="40"/>
      <c r="BS27" s="40"/>
      <c r="BT27" s="40"/>
      <c r="BU27" s="40"/>
      <c r="BV27" s="40"/>
      <c r="BW27" s="40"/>
      <c r="BX27" s="40"/>
      <c r="BY27" s="40"/>
      <c r="BZ27" s="40"/>
      <c r="CA27" s="40"/>
      <c r="CB27" s="40"/>
      <c r="CC27" s="40"/>
      <c r="CD27" s="40"/>
      <c r="CE27" s="40"/>
      <c r="CF27" s="40"/>
      <c r="CG27" s="40"/>
      <c r="CH27" s="40"/>
    </row>
    <row r="28" spans="2:86" ht="3.75" customHeight="1" x14ac:dyDescent="0.25">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BD28" s="40"/>
      <c r="BP28" s="40"/>
      <c r="BQ28" s="40"/>
      <c r="BR28" s="40"/>
      <c r="BS28" s="40"/>
      <c r="BT28" s="40"/>
      <c r="BU28" s="40"/>
      <c r="BV28" s="40"/>
      <c r="BW28" s="40"/>
      <c r="BX28" s="40"/>
      <c r="BY28" s="40"/>
      <c r="BZ28" s="40"/>
      <c r="CA28" s="40"/>
      <c r="CB28" s="40"/>
      <c r="CC28" s="40"/>
      <c r="CD28" s="40"/>
      <c r="CE28" s="40"/>
      <c r="CF28" s="40"/>
      <c r="CG28" s="40"/>
      <c r="CH28" s="40"/>
    </row>
    <row r="29" spans="2:86" x14ac:dyDescent="0.25">
      <c r="B29" s="51"/>
      <c r="C29" s="51"/>
      <c r="D29" s="51"/>
      <c r="E29" s="51"/>
      <c r="F29" s="51"/>
      <c r="G29" s="51"/>
      <c r="H29" s="51"/>
      <c r="I29" s="42"/>
      <c r="J29" s="42"/>
      <c r="K29" s="42"/>
      <c r="L29" s="42"/>
      <c r="M29" s="42"/>
      <c r="N29" s="42"/>
      <c r="O29" s="42"/>
      <c r="P29" s="42"/>
      <c r="Q29" s="42"/>
      <c r="R29" s="42"/>
      <c r="S29" s="42"/>
      <c r="T29" s="42"/>
      <c r="U29" s="42"/>
      <c r="V29" s="42"/>
      <c r="W29" s="42"/>
      <c r="X29" s="42"/>
      <c r="Y29" s="42"/>
      <c r="Z29" s="42"/>
      <c r="AA29" s="42"/>
      <c r="AB29" s="42"/>
      <c r="AC29" s="42"/>
      <c r="BD29" s="40"/>
      <c r="BG29" s="40" t="str">
        <f>VLOOKUP(BG4, RefCauseofDeath, 3, FALSE)</f>
        <v>Asthma hospitalisation, 5-34 years</v>
      </c>
      <c r="BP29" s="40"/>
      <c r="BQ29" s="40"/>
      <c r="BR29" s="40"/>
      <c r="BS29" s="40"/>
      <c r="BT29" s="40"/>
      <c r="BU29" s="40"/>
      <c r="BV29" s="40"/>
      <c r="BW29" s="40"/>
      <c r="BX29" s="40"/>
      <c r="BY29" s="40"/>
      <c r="BZ29" s="40"/>
      <c r="CA29" s="40"/>
      <c r="CB29" s="40"/>
      <c r="CC29" s="40"/>
      <c r="CD29" s="40"/>
      <c r="CE29" s="40"/>
      <c r="CF29" s="40"/>
      <c r="CG29" s="40"/>
      <c r="CH29" s="40"/>
    </row>
    <row r="30" spans="2:86" ht="11.25" customHeight="1" x14ac:dyDescent="0.25">
      <c r="B30" s="51"/>
      <c r="C30" s="51"/>
      <c r="D30" s="51"/>
      <c r="E30" s="51"/>
      <c r="F30" s="51"/>
      <c r="G30" s="51"/>
      <c r="H30" s="51"/>
      <c r="I30" s="42"/>
      <c r="J30" s="42"/>
      <c r="K30" s="42"/>
      <c r="L30" s="42"/>
      <c r="M30" s="42"/>
      <c r="N30" s="42"/>
      <c r="O30" s="42"/>
      <c r="P30" s="42"/>
      <c r="Q30" s="42"/>
      <c r="R30" s="42"/>
      <c r="S30" s="42"/>
      <c r="T30" s="42"/>
      <c r="U30" s="42"/>
      <c r="V30" s="42"/>
      <c r="W30" s="42"/>
      <c r="X30" s="42"/>
      <c r="Y30" s="42"/>
      <c r="Z30" s="42"/>
      <c r="AA30" s="42"/>
      <c r="AB30" s="42"/>
      <c r="AC30" s="42"/>
      <c r="BD30" s="40"/>
      <c r="BP30" s="40"/>
      <c r="BQ30" s="40"/>
      <c r="BR30" s="40"/>
      <c r="BS30" s="40"/>
      <c r="BT30" s="40"/>
      <c r="BU30" s="40"/>
      <c r="BV30" s="40"/>
      <c r="BW30" s="40"/>
      <c r="BX30" s="40"/>
      <c r="BY30" s="40"/>
      <c r="BZ30" s="40"/>
      <c r="CA30" s="40"/>
      <c r="CB30" s="40"/>
      <c r="CC30" s="40"/>
      <c r="CD30" s="40"/>
      <c r="CE30" s="40"/>
      <c r="CF30" s="40"/>
      <c r="CG30" s="40"/>
      <c r="CH30" s="40"/>
    </row>
    <row r="31" spans="2:86" s="52" customFormat="1" x14ac:dyDescent="0.25">
      <c r="B31" s="51"/>
      <c r="C31" s="51"/>
      <c r="D31" s="51"/>
      <c r="E31" s="51"/>
      <c r="F31" s="51"/>
      <c r="G31" s="51"/>
      <c r="H31" s="51"/>
      <c r="I31" s="43"/>
      <c r="J31" s="43"/>
      <c r="K31" s="43"/>
      <c r="L31" s="43"/>
      <c r="M31" s="43"/>
      <c r="N31" s="43"/>
      <c r="O31" s="43"/>
      <c r="P31" s="43"/>
      <c r="Q31" s="43"/>
      <c r="R31" s="43"/>
      <c r="S31" s="43"/>
      <c r="T31" s="43"/>
      <c r="U31" s="43"/>
      <c r="V31" s="43"/>
      <c r="W31" s="43"/>
      <c r="X31" s="43"/>
      <c r="Y31" s="43"/>
      <c r="Z31" s="43"/>
      <c r="AA31" s="43"/>
      <c r="AB31" s="43"/>
      <c r="AC31" s="4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48"/>
      <c r="BE31" s="48"/>
      <c r="BF31" s="48"/>
      <c r="BG31" s="48" t="s">
        <v>39</v>
      </c>
      <c r="BH31" s="48"/>
      <c r="BI31" s="48"/>
      <c r="BJ31" s="48"/>
      <c r="BK31" s="48"/>
      <c r="BL31" s="48"/>
      <c r="BM31" s="48"/>
      <c r="BN31" s="48"/>
      <c r="BO31" s="48"/>
      <c r="BP31" s="48"/>
      <c r="BQ31" s="48"/>
      <c r="BR31" s="48"/>
      <c r="BS31" s="48"/>
      <c r="BT31" s="48" t="s">
        <v>40</v>
      </c>
      <c r="BU31" s="48"/>
      <c r="BV31" s="48"/>
      <c r="BW31" s="48"/>
      <c r="BX31" s="48"/>
      <c r="BY31" s="48"/>
      <c r="BZ31" s="48"/>
      <c r="CA31" s="48"/>
      <c r="CB31" s="48"/>
      <c r="CC31" s="48"/>
      <c r="CD31" s="48"/>
      <c r="CE31" s="48"/>
      <c r="CF31" s="48"/>
      <c r="CG31" s="48"/>
      <c r="CH31" s="48"/>
    </row>
    <row r="32" spans="2:86" ht="7.5" customHeight="1" x14ac:dyDescent="0.25">
      <c r="B32" s="51"/>
      <c r="C32" s="51"/>
      <c r="D32" s="51"/>
      <c r="E32" s="51"/>
      <c r="F32" s="51"/>
      <c r="G32" s="51"/>
      <c r="H32" s="51"/>
      <c r="I32" s="42"/>
      <c r="J32" s="42"/>
      <c r="K32" s="42"/>
      <c r="L32" s="42"/>
      <c r="M32" s="42"/>
      <c r="N32" s="42"/>
      <c r="O32" s="42"/>
      <c r="P32" s="42"/>
      <c r="Q32" s="42"/>
      <c r="R32" s="42"/>
      <c r="S32" s="42"/>
      <c r="T32" s="42"/>
      <c r="U32" s="42"/>
      <c r="V32" s="42"/>
      <c r="W32" s="42"/>
      <c r="X32" s="42"/>
      <c r="Y32" s="42"/>
      <c r="Z32" s="42"/>
      <c r="AA32" s="42"/>
      <c r="AB32" s="42"/>
      <c r="AC32" s="42"/>
      <c r="BD32" s="40"/>
      <c r="BI32" s="60" t="s">
        <v>11</v>
      </c>
      <c r="BJ32" s="60" t="s">
        <v>117</v>
      </c>
      <c r="BP32" s="40"/>
      <c r="BQ32" s="40"/>
      <c r="BR32" s="40"/>
      <c r="BS32" s="40"/>
      <c r="BT32" s="40"/>
      <c r="BU32" s="40"/>
      <c r="BV32" s="40"/>
      <c r="BW32" s="40"/>
      <c r="BX32" s="40"/>
      <c r="BY32" s="40"/>
      <c r="BZ32" s="40"/>
      <c r="CA32" s="40"/>
      <c r="CB32" s="40"/>
      <c r="CC32" s="40"/>
      <c r="CD32" s="40"/>
      <c r="CE32" s="40"/>
      <c r="CF32" s="40"/>
      <c r="CG32" s="40"/>
      <c r="CH32" s="40"/>
    </row>
    <row r="33" spans="2:86" s="58" customFormat="1" x14ac:dyDescent="0.25">
      <c r="B33" s="51"/>
      <c r="C33" s="62"/>
      <c r="D33" s="62"/>
      <c r="E33" s="62"/>
      <c r="F33" s="62"/>
      <c r="G33" s="62"/>
      <c r="H33" s="62"/>
      <c r="I33" s="51"/>
      <c r="J33" s="51"/>
      <c r="K33" s="51"/>
      <c r="L33" s="51"/>
      <c r="M33" s="51"/>
      <c r="N33" s="51"/>
      <c r="O33" s="51"/>
      <c r="P33" s="51"/>
      <c r="Q33" s="51"/>
      <c r="R33" s="62"/>
      <c r="S33" s="51"/>
      <c r="T33" s="51"/>
      <c r="U33" s="51"/>
      <c r="V33" s="51"/>
      <c r="W33" s="51"/>
      <c r="X33" s="51"/>
      <c r="Y33" s="51"/>
      <c r="Z33" s="51"/>
      <c r="AA33" s="51"/>
      <c r="AB33" s="51"/>
      <c r="AC33" s="51"/>
      <c r="AE33" s="59"/>
      <c r="AF33" s="59"/>
      <c r="AG33" s="59"/>
      <c r="AH33" s="59"/>
      <c r="AI33" s="59"/>
      <c r="AJ33" s="59"/>
      <c r="AK33" s="59"/>
      <c r="AL33" s="59"/>
      <c r="AM33" s="59"/>
      <c r="AN33" s="59"/>
      <c r="AO33" s="59"/>
      <c r="AP33" s="59"/>
      <c r="AQ33" s="59"/>
      <c r="AR33" s="59"/>
      <c r="AS33" s="59"/>
      <c r="AT33" s="59"/>
      <c r="AU33" s="59"/>
      <c r="AV33" s="59"/>
      <c r="AW33" s="59"/>
      <c r="AX33" s="59"/>
      <c r="AY33" s="59"/>
      <c r="AZ33" s="59"/>
      <c r="BA33" s="59"/>
      <c r="BB33" s="59"/>
      <c r="BC33" s="59"/>
      <c r="BD33" s="60"/>
      <c r="BE33" s="60"/>
      <c r="BF33" s="40" t="s">
        <v>5</v>
      </c>
      <c r="BG33" s="60">
        <v>1991</v>
      </c>
      <c r="BH33" s="60" t="s">
        <v>97</v>
      </c>
      <c r="BI33" s="60" t="str">
        <f t="shared" ref="BI33:BI56" si="0">IFERROR(VALUE(FIXED(VLOOKUP($BG33&amp;$BG$29&amp;$BG$12&amp;"Maori",ethnicdata,7,FALSE),1)),"N/A")</f>
        <v>N/A</v>
      </c>
      <c r="BJ33" s="60" t="str">
        <f t="shared" ref="BJ33:BJ56" si="1">IFERROR(VALUE(FIXED(VLOOKUP($BG33&amp;$BG$29&amp;$BG$12&amp;"nonMaori",ethnicdata,7,FALSE),1)),"N/A")</f>
        <v>N/A</v>
      </c>
      <c r="BK33" s="60">
        <f>MAX(BI33:BJ91)</f>
        <v>252.9</v>
      </c>
      <c r="BL33" s="60"/>
      <c r="BM33" s="68"/>
      <c r="BN33" s="68"/>
      <c r="BO33" s="60"/>
      <c r="BP33" s="68"/>
      <c r="BQ33" s="68"/>
      <c r="BR33" s="60"/>
      <c r="BS33" s="40" t="s">
        <v>5</v>
      </c>
      <c r="BT33" s="60">
        <v>1991</v>
      </c>
      <c r="BU33" s="60" t="s">
        <v>97</v>
      </c>
      <c r="BV33" s="69" t="str">
        <f>IFERROR(VALUE(FIXED(VLOOKUP($BT33&amp;#REF!&amp;$BG$12&amp;"Maori",ethnicdata,10,FALSE),2)),"N/A")</f>
        <v>N/A</v>
      </c>
      <c r="BW33" s="60"/>
      <c r="BX33" s="70">
        <f>MAX(BV33:BV105)</f>
        <v>2.4</v>
      </c>
      <c r="BY33" s="60"/>
      <c r="BZ33" s="70"/>
      <c r="CA33" s="70"/>
      <c r="CB33" s="60"/>
      <c r="CC33" s="60"/>
      <c r="CD33" s="60"/>
      <c r="CE33" s="60"/>
      <c r="CF33" s="60"/>
      <c r="CG33" s="60"/>
      <c r="CH33" s="60"/>
    </row>
    <row r="34" spans="2:86" x14ac:dyDescent="0.25">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BD34" s="40"/>
      <c r="BG34" s="60">
        <v>1992</v>
      </c>
      <c r="BH34" s="40" t="s">
        <v>98</v>
      </c>
      <c r="BI34" s="60" t="str">
        <f t="shared" si="0"/>
        <v>N/A</v>
      </c>
      <c r="BJ34" s="60" t="str">
        <f t="shared" si="1"/>
        <v>N/A</v>
      </c>
      <c r="BK34" s="60">
        <f>MIN(BI33:BJ91)</f>
        <v>98</v>
      </c>
      <c r="BM34" s="68"/>
      <c r="BN34" s="68"/>
      <c r="BP34" s="68"/>
      <c r="BQ34" s="68"/>
      <c r="BR34" s="40"/>
      <c r="BS34" s="40"/>
      <c r="BT34" s="60">
        <v>1992</v>
      </c>
      <c r="BU34" s="40" t="s">
        <v>98</v>
      </c>
      <c r="BV34" s="69" t="str">
        <f>IFERROR(VALUE(FIXED(VLOOKUP($BT34&amp;#REF!&amp;$BG$12&amp;"Maori",ethnicdata,10,FALSE),2)),"N/A")</f>
        <v>N/A</v>
      </c>
      <c r="BW34" s="60"/>
      <c r="BX34" s="70">
        <f>MIN(BV33:BV105)</f>
        <v>1.59</v>
      </c>
      <c r="BY34" s="40"/>
      <c r="BZ34" s="70"/>
      <c r="CA34" s="70"/>
      <c r="CB34" s="40"/>
      <c r="CC34" s="60"/>
      <c r="CD34" s="60"/>
      <c r="CE34" s="40"/>
      <c r="CF34" s="40"/>
      <c r="CG34" s="40"/>
      <c r="CH34" s="40"/>
    </row>
    <row r="35" spans="2:86" s="7" customFormat="1" ht="12.75" customHeight="1" x14ac:dyDescent="0.25">
      <c r="B35" s="93"/>
      <c r="C35" s="78"/>
      <c r="D35" s="111"/>
      <c r="E35" s="111"/>
      <c r="F35" s="111"/>
      <c r="G35" s="111"/>
      <c r="H35" s="111"/>
      <c r="I35" s="111"/>
      <c r="J35" s="111"/>
      <c r="K35" s="111"/>
      <c r="L35" s="111"/>
      <c r="M35" s="111"/>
      <c r="N35" s="111"/>
      <c r="O35" s="111"/>
      <c r="P35" s="93"/>
      <c r="Q35" s="93"/>
      <c r="R35" s="79"/>
      <c r="S35" s="112"/>
      <c r="T35" s="112"/>
      <c r="U35" s="112"/>
      <c r="V35" s="112"/>
      <c r="W35" s="112"/>
      <c r="X35" s="112"/>
      <c r="Y35" s="93"/>
      <c r="Z35" s="93"/>
      <c r="AA35" s="93"/>
      <c r="AB35" s="93"/>
      <c r="AC35" s="93"/>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67"/>
      <c r="BE35" s="67"/>
      <c r="BF35" s="67"/>
      <c r="BG35" s="67">
        <v>1993</v>
      </c>
      <c r="BH35" s="67" t="s">
        <v>99</v>
      </c>
      <c r="BI35" s="60" t="str">
        <f t="shared" si="0"/>
        <v>N/A</v>
      </c>
      <c r="BJ35" s="60" t="str">
        <f t="shared" si="1"/>
        <v>N/A</v>
      </c>
      <c r="BK35" s="60"/>
      <c r="BL35" s="67"/>
      <c r="BM35" s="68"/>
      <c r="BN35" s="68"/>
      <c r="BO35" s="67"/>
      <c r="BP35" s="68"/>
      <c r="BQ35" s="68"/>
      <c r="BR35" s="67"/>
      <c r="BS35" s="67"/>
      <c r="BT35" s="67">
        <v>1993</v>
      </c>
      <c r="BU35" s="67" t="s">
        <v>99</v>
      </c>
      <c r="BV35" s="69" t="str">
        <f>IFERROR(VALUE(FIXED(VLOOKUP($BT35&amp;#REF!&amp;$BG$12&amp;"Maori",ethnicdata,10,FALSE),2)),"N/A")</f>
        <v>N/A</v>
      </c>
      <c r="BW35" s="60"/>
      <c r="BX35" s="60"/>
      <c r="BY35" s="67"/>
      <c r="BZ35" s="70"/>
      <c r="CA35" s="70"/>
      <c r="CB35" s="67"/>
      <c r="CC35" s="60"/>
      <c r="CD35" s="60"/>
      <c r="CE35" s="67"/>
      <c r="CF35" s="67"/>
      <c r="CG35" s="67"/>
      <c r="CH35" s="67"/>
    </row>
    <row r="36" spans="2:86" ht="15.6" x14ac:dyDescent="0.3">
      <c r="B36" s="42"/>
      <c r="C36" s="95"/>
      <c r="D36" s="75"/>
      <c r="E36" s="76"/>
      <c r="F36" s="76"/>
      <c r="G36" s="75"/>
      <c r="H36" s="76"/>
      <c r="I36" s="76"/>
      <c r="J36" s="75"/>
      <c r="K36" s="76"/>
      <c r="L36" s="76"/>
      <c r="M36" s="75"/>
      <c r="N36" s="76"/>
      <c r="O36" s="76"/>
      <c r="P36" s="42"/>
      <c r="Q36" s="42"/>
      <c r="R36" s="45"/>
      <c r="S36" s="75"/>
      <c r="T36" s="76"/>
      <c r="U36" s="76"/>
      <c r="V36" s="75"/>
      <c r="W36" s="76"/>
      <c r="X36" s="76"/>
      <c r="Y36" s="42"/>
      <c r="Z36" s="42"/>
      <c r="AA36" s="42"/>
      <c r="AB36" s="42"/>
      <c r="AC36" s="42"/>
      <c r="BD36" s="40"/>
      <c r="BG36" s="67">
        <v>1994</v>
      </c>
      <c r="BH36" s="40" t="s">
        <v>100</v>
      </c>
      <c r="BI36" s="60" t="str">
        <f t="shared" si="0"/>
        <v>N/A</v>
      </c>
      <c r="BJ36" s="60" t="str">
        <f t="shared" si="1"/>
        <v>N/A</v>
      </c>
      <c r="BK36" s="60"/>
      <c r="BM36" s="68"/>
      <c r="BN36" s="68"/>
      <c r="BP36" s="68"/>
      <c r="BQ36" s="68"/>
      <c r="BR36" s="40"/>
      <c r="BS36" s="40"/>
      <c r="BT36" s="67">
        <v>1994</v>
      </c>
      <c r="BU36" s="40" t="s">
        <v>100</v>
      </c>
      <c r="BV36" s="69" t="str">
        <f>IFERROR(VALUE(FIXED(VLOOKUP($BT36&amp;#REF!&amp;$BG$12&amp;"Maori",ethnicdata,10,FALSE),2)),"N/A")</f>
        <v>N/A</v>
      </c>
      <c r="BW36" s="60"/>
      <c r="BX36" s="60"/>
      <c r="BY36" s="40"/>
      <c r="BZ36" s="70"/>
      <c r="CA36" s="70"/>
      <c r="CB36" s="40"/>
      <c r="CC36" s="60"/>
      <c r="CD36" s="60"/>
      <c r="CE36" s="40"/>
      <c r="CF36" s="40"/>
      <c r="CG36" s="40"/>
      <c r="CH36" s="40"/>
    </row>
    <row r="37" spans="2:86" x14ac:dyDescent="0.25">
      <c r="B37" s="42"/>
      <c r="C37" s="56"/>
      <c r="D37" s="63"/>
      <c r="E37" s="86"/>
      <c r="F37" s="86"/>
      <c r="G37" s="96"/>
      <c r="H37" s="86"/>
      <c r="I37" s="86"/>
      <c r="J37" s="96"/>
      <c r="K37" s="86"/>
      <c r="L37" s="86"/>
      <c r="M37" s="96"/>
      <c r="N37" s="86"/>
      <c r="O37" s="86"/>
      <c r="P37" s="90"/>
      <c r="Q37" s="42"/>
      <c r="R37" s="56"/>
      <c r="S37" s="65"/>
      <c r="T37" s="88"/>
      <c r="U37" s="88"/>
      <c r="V37" s="65"/>
      <c r="W37" s="88"/>
      <c r="X37" s="88"/>
      <c r="Y37" s="42"/>
      <c r="Z37" s="42"/>
      <c r="AA37" s="42"/>
      <c r="AB37" s="42"/>
      <c r="AC37" s="42"/>
      <c r="BD37" s="40"/>
      <c r="BG37" s="67">
        <v>1995</v>
      </c>
      <c r="BH37" s="40" t="s">
        <v>101</v>
      </c>
      <c r="BI37" s="60" t="str">
        <f t="shared" si="0"/>
        <v>N/A</v>
      </c>
      <c r="BJ37" s="60" t="str">
        <f t="shared" si="1"/>
        <v>N/A</v>
      </c>
      <c r="BK37" s="60"/>
      <c r="BM37" s="68"/>
      <c r="BN37" s="68"/>
      <c r="BP37" s="68"/>
      <c r="BQ37" s="68"/>
      <c r="BR37" s="40"/>
      <c r="BS37" s="40"/>
      <c r="BT37" s="67">
        <v>1995</v>
      </c>
      <c r="BU37" s="40" t="s">
        <v>101</v>
      </c>
      <c r="BV37" s="69" t="str">
        <f>IFERROR(VALUE(FIXED(VLOOKUP($BT37&amp;#REF!&amp;$BG$12&amp;"Maori",ethnicdata,10,FALSE),2)),"N/A")</f>
        <v>N/A</v>
      </c>
      <c r="BW37" s="60"/>
      <c r="BX37" s="60"/>
      <c r="BY37" s="40"/>
      <c r="BZ37" s="70"/>
      <c r="CA37" s="70"/>
      <c r="CB37" s="40"/>
      <c r="CC37" s="60"/>
      <c r="CD37" s="60"/>
      <c r="CE37" s="40"/>
      <c r="CF37" s="40"/>
      <c r="CG37" s="40"/>
      <c r="CH37" s="40"/>
    </row>
    <row r="38" spans="2:86" x14ac:dyDescent="0.25">
      <c r="B38" s="42"/>
      <c r="C38" s="62"/>
      <c r="D38" s="63"/>
      <c r="E38" s="86"/>
      <c r="F38" s="86"/>
      <c r="G38" s="96"/>
      <c r="H38" s="86"/>
      <c r="I38" s="86"/>
      <c r="J38" s="96"/>
      <c r="K38" s="86"/>
      <c r="L38" s="86"/>
      <c r="M38" s="96"/>
      <c r="N38" s="86"/>
      <c r="O38" s="86"/>
      <c r="P38" s="90"/>
      <c r="Q38" s="42"/>
      <c r="R38" s="62"/>
      <c r="S38" s="74"/>
      <c r="T38" s="74"/>
      <c r="U38" s="74"/>
      <c r="V38" s="74"/>
      <c r="W38" s="74"/>
      <c r="X38" s="74"/>
      <c r="Y38" s="42"/>
      <c r="Z38" s="42"/>
      <c r="AA38" s="42"/>
      <c r="AB38" s="42"/>
      <c r="AC38" s="42"/>
      <c r="BD38" s="40"/>
      <c r="BG38" s="67">
        <v>1996</v>
      </c>
      <c r="BH38" s="40" t="s">
        <v>71</v>
      </c>
      <c r="BI38" s="60" t="str">
        <f t="shared" si="0"/>
        <v>N/A</v>
      </c>
      <c r="BJ38" s="60" t="str">
        <f t="shared" si="1"/>
        <v>N/A</v>
      </c>
      <c r="BK38" s="60"/>
      <c r="BM38" s="68"/>
      <c r="BN38" s="68"/>
      <c r="BP38" s="68"/>
      <c r="BQ38" s="68"/>
      <c r="BR38" s="40"/>
      <c r="BS38" s="40"/>
      <c r="BT38" s="67">
        <v>1996</v>
      </c>
      <c r="BU38" s="40" t="s">
        <v>71</v>
      </c>
      <c r="BV38" s="69" t="str">
        <f t="shared" ref="BV38:BV56" si="2">IFERROR(VALUE(FIXED(VLOOKUP($BT38&amp;$BG$29&amp;$BG$12&amp;"Maori",ethnicdata,10,FALSE),2)),"N/A")</f>
        <v>N/A</v>
      </c>
      <c r="BW38" s="60"/>
      <c r="BX38" s="60"/>
      <c r="BY38" s="40"/>
      <c r="BZ38" s="70"/>
      <c r="CA38" s="70"/>
      <c r="CB38" s="40"/>
      <c r="CC38" s="60"/>
      <c r="CD38" s="60"/>
      <c r="CE38" s="40"/>
      <c r="CF38" s="40"/>
      <c r="CG38" s="40"/>
      <c r="CH38" s="40"/>
    </row>
    <row r="39" spans="2:86" ht="15.6" x14ac:dyDescent="0.3">
      <c r="B39" s="42"/>
      <c r="C39" s="97" t="str">
        <f>VLOOKUP(BG4, RefCauseofDeath, 3, FALSE)</f>
        <v>Asthma hospitalisation, 5-34 years</v>
      </c>
      <c r="D39" s="63"/>
      <c r="E39" s="86"/>
      <c r="F39" s="86"/>
      <c r="G39" s="96"/>
      <c r="H39" s="86"/>
      <c r="I39" s="86"/>
      <c r="J39" s="96"/>
      <c r="K39" s="86"/>
      <c r="L39" s="86"/>
      <c r="M39" s="96"/>
      <c r="N39" s="86"/>
      <c r="O39" s="86"/>
      <c r="P39" s="90"/>
      <c r="Q39" s="42"/>
      <c r="R39" s="45" t="str">
        <f>VLOOKUP(BG4, RefCauseofDeath,3,FALSE)</f>
        <v>Asthma hospitalisation, 5-34 years</v>
      </c>
      <c r="S39" s="75"/>
      <c r="T39" s="76"/>
      <c r="U39" s="76"/>
      <c r="V39" s="75"/>
      <c r="W39" s="76"/>
      <c r="X39" s="76"/>
      <c r="Y39" s="42"/>
      <c r="Z39" s="42"/>
      <c r="AA39" s="42"/>
      <c r="AB39" s="42"/>
      <c r="AC39" s="42"/>
      <c r="BD39" s="40"/>
      <c r="BG39" s="67">
        <v>1997</v>
      </c>
      <c r="BH39" s="40" t="s">
        <v>72</v>
      </c>
      <c r="BI39" s="60" t="str">
        <f t="shared" si="0"/>
        <v>N/A</v>
      </c>
      <c r="BJ39" s="60" t="str">
        <f t="shared" si="1"/>
        <v>N/A</v>
      </c>
      <c r="BK39" s="60"/>
      <c r="BM39" s="68"/>
      <c r="BN39" s="68"/>
      <c r="BP39" s="68"/>
      <c r="BQ39" s="68"/>
      <c r="BR39" s="40"/>
      <c r="BS39" s="40"/>
      <c r="BT39" s="67">
        <v>1997</v>
      </c>
      <c r="BU39" s="40" t="s">
        <v>72</v>
      </c>
      <c r="BV39" s="69" t="str">
        <f t="shared" si="2"/>
        <v>N/A</v>
      </c>
      <c r="BW39" s="60"/>
      <c r="BX39" s="60"/>
      <c r="BY39" s="40"/>
      <c r="BZ39" s="70"/>
      <c r="CA39" s="70"/>
      <c r="CB39" s="40"/>
      <c r="CC39" s="60"/>
      <c r="CD39" s="60"/>
      <c r="CE39" s="40"/>
      <c r="CF39" s="40"/>
      <c r="CG39" s="40"/>
      <c r="CH39" s="40"/>
    </row>
    <row r="40" spans="2:86" x14ac:dyDescent="0.25">
      <c r="B40" s="42"/>
      <c r="C40" s="78"/>
      <c r="D40" s="111"/>
      <c r="E40" s="111"/>
      <c r="F40" s="111"/>
      <c r="G40" s="111"/>
      <c r="H40" s="111"/>
      <c r="I40" s="111"/>
      <c r="J40" s="111"/>
      <c r="K40" s="111"/>
      <c r="L40" s="111"/>
      <c r="M40" s="111"/>
      <c r="N40" s="111"/>
      <c r="O40" s="111"/>
      <c r="P40" s="90"/>
      <c r="Q40" s="42"/>
      <c r="R40" s="79"/>
      <c r="S40" s="112"/>
      <c r="T40" s="112"/>
      <c r="U40" s="112"/>
      <c r="V40" s="112"/>
      <c r="W40" s="112"/>
      <c r="X40" s="112"/>
      <c r="Y40" s="42"/>
      <c r="Z40" s="42"/>
      <c r="AA40" s="42"/>
      <c r="AB40" s="42"/>
      <c r="AC40" s="42"/>
      <c r="BD40" s="40"/>
      <c r="BG40" s="67">
        <v>1998</v>
      </c>
      <c r="BH40" s="40" t="s">
        <v>73</v>
      </c>
      <c r="BI40" s="60" t="str">
        <f t="shared" si="0"/>
        <v>N/A</v>
      </c>
      <c r="BJ40" s="60" t="str">
        <f t="shared" si="1"/>
        <v>N/A</v>
      </c>
      <c r="BK40" s="60"/>
      <c r="BM40" s="68"/>
      <c r="BN40" s="68"/>
      <c r="BP40" s="68"/>
      <c r="BQ40" s="68"/>
      <c r="BR40" s="40"/>
      <c r="BS40" s="40"/>
      <c r="BT40" s="67">
        <v>1998</v>
      </c>
      <c r="BU40" s="40" t="s">
        <v>73</v>
      </c>
      <c r="BV40" s="69" t="str">
        <f t="shared" si="2"/>
        <v>N/A</v>
      </c>
      <c r="BW40" s="60"/>
      <c r="BX40" s="60"/>
      <c r="BY40" s="40"/>
      <c r="BZ40" s="70"/>
      <c r="CA40" s="70"/>
      <c r="CB40" s="40"/>
      <c r="CC40" s="60"/>
      <c r="CD40" s="60"/>
      <c r="CE40" s="40"/>
      <c r="CF40" s="40"/>
      <c r="CG40" s="40"/>
      <c r="CH40" s="40"/>
    </row>
    <row r="41" spans="2:86" x14ac:dyDescent="0.25">
      <c r="B41" s="42"/>
      <c r="C41" s="61"/>
      <c r="D41" s="75"/>
      <c r="E41" s="76"/>
      <c r="F41" s="76"/>
      <c r="G41" s="75"/>
      <c r="H41" s="76"/>
      <c r="I41" s="76"/>
      <c r="J41" s="75"/>
      <c r="K41" s="76"/>
      <c r="L41" s="76"/>
      <c r="M41" s="75"/>
      <c r="N41" s="76"/>
      <c r="O41" s="76"/>
      <c r="P41" s="90"/>
      <c r="Q41" s="42"/>
      <c r="R41" s="42"/>
      <c r="S41" s="75"/>
      <c r="T41" s="76"/>
      <c r="U41" s="76"/>
      <c r="V41" s="75"/>
      <c r="W41" s="76"/>
      <c r="X41" s="76"/>
      <c r="Y41" s="42"/>
      <c r="Z41" s="42"/>
      <c r="AA41" s="42"/>
      <c r="AB41" s="42"/>
      <c r="AC41" s="42"/>
      <c r="BD41" s="40"/>
      <c r="BG41" s="67">
        <v>1999</v>
      </c>
      <c r="BH41" s="40" t="s">
        <v>74</v>
      </c>
      <c r="BI41" s="60" t="str">
        <f t="shared" si="0"/>
        <v>N/A</v>
      </c>
      <c r="BJ41" s="60" t="str">
        <f t="shared" si="1"/>
        <v>N/A</v>
      </c>
      <c r="BK41" s="60"/>
      <c r="BM41" s="68"/>
      <c r="BN41" s="68"/>
      <c r="BP41" s="68"/>
      <c r="BQ41" s="68"/>
      <c r="BR41" s="40"/>
      <c r="BS41" s="40"/>
      <c r="BT41" s="67">
        <v>1999</v>
      </c>
      <c r="BU41" s="40" t="s">
        <v>74</v>
      </c>
      <c r="BV41" s="69" t="str">
        <f t="shared" si="2"/>
        <v>N/A</v>
      </c>
      <c r="BW41" s="60"/>
      <c r="BX41" s="60"/>
      <c r="BY41" s="40"/>
      <c r="BZ41" s="70"/>
      <c r="CA41" s="70"/>
      <c r="CB41" s="40"/>
      <c r="CC41" s="60"/>
      <c r="CD41" s="60"/>
      <c r="CE41" s="40"/>
      <c r="CF41" s="40"/>
      <c r="CG41" s="40"/>
      <c r="CH41" s="40"/>
    </row>
    <row r="42" spans="2:86" x14ac:dyDescent="0.25">
      <c r="B42" s="42"/>
      <c r="C42" s="98" t="str">
        <f>BG14&amp;", by sex, 2001–2013"</f>
        <v>Age-standardised rate (admissions per 100,000), by sex, 2001–2013</v>
      </c>
      <c r="D42" s="63"/>
      <c r="E42" s="86"/>
      <c r="F42" s="86"/>
      <c r="G42" s="96"/>
      <c r="H42" s="86"/>
      <c r="I42" s="86"/>
      <c r="J42" s="96"/>
      <c r="K42" s="86"/>
      <c r="L42" s="86"/>
      <c r="M42" s="96"/>
      <c r="N42" s="86"/>
      <c r="O42" s="86"/>
      <c r="P42" s="90"/>
      <c r="Q42" s="42"/>
      <c r="R42" s="62" t="s">
        <v>111</v>
      </c>
      <c r="S42" s="65"/>
      <c r="T42" s="88"/>
      <c r="U42" s="88"/>
      <c r="V42" s="65"/>
      <c r="W42" s="88"/>
      <c r="X42" s="88"/>
      <c r="Y42" s="42"/>
      <c r="Z42" s="42"/>
      <c r="AA42" s="42"/>
      <c r="AB42" s="42"/>
      <c r="AC42" s="42"/>
      <c r="BD42" s="40"/>
      <c r="BG42" s="67">
        <v>2000</v>
      </c>
      <c r="BH42" s="60" t="s">
        <v>75</v>
      </c>
      <c r="BI42" s="60" t="str">
        <f t="shared" si="0"/>
        <v>N/A</v>
      </c>
      <c r="BJ42" s="60" t="str">
        <f t="shared" si="1"/>
        <v>N/A</v>
      </c>
      <c r="BK42" s="60"/>
      <c r="BM42" s="68"/>
      <c r="BN42" s="68"/>
      <c r="BP42" s="68"/>
      <c r="BQ42" s="68"/>
      <c r="BR42" s="40"/>
      <c r="BS42" s="40"/>
      <c r="BT42" s="67">
        <v>2000</v>
      </c>
      <c r="BU42" s="60" t="s">
        <v>75</v>
      </c>
      <c r="BV42" s="69" t="str">
        <f t="shared" si="2"/>
        <v>N/A</v>
      </c>
      <c r="BW42" s="60"/>
      <c r="BX42" s="60"/>
      <c r="BY42" s="40"/>
      <c r="BZ42" s="70"/>
      <c r="CA42" s="70"/>
      <c r="CB42" s="40"/>
      <c r="CC42" s="60"/>
      <c r="CD42" s="60"/>
      <c r="CE42" s="40"/>
      <c r="CF42" s="40"/>
      <c r="CG42" s="40"/>
      <c r="CH42" s="40"/>
    </row>
    <row r="43" spans="2:86" x14ac:dyDescent="0.25">
      <c r="B43" s="42"/>
      <c r="C43" s="55"/>
      <c r="D43" s="63"/>
      <c r="E43" s="86"/>
      <c r="F43" s="86"/>
      <c r="G43" s="96"/>
      <c r="H43" s="86"/>
      <c r="I43" s="86"/>
      <c r="J43" s="96"/>
      <c r="K43" s="86"/>
      <c r="L43" s="86"/>
      <c r="M43" s="96"/>
      <c r="N43" s="86"/>
      <c r="O43" s="86"/>
      <c r="P43" s="90"/>
      <c r="Q43" s="42"/>
      <c r="R43" s="55"/>
      <c r="S43" s="65"/>
      <c r="T43" s="88"/>
      <c r="U43" s="88"/>
      <c r="V43" s="65"/>
      <c r="W43" s="88"/>
      <c r="X43" s="88"/>
      <c r="Y43" s="42"/>
      <c r="Z43" s="42"/>
      <c r="AA43" s="42"/>
      <c r="AB43" s="42"/>
      <c r="AC43" s="42"/>
      <c r="BD43" s="40"/>
      <c r="BG43" s="67">
        <v>2001</v>
      </c>
      <c r="BH43" s="40" t="s">
        <v>76</v>
      </c>
      <c r="BI43" s="60">
        <f t="shared" si="0"/>
        <v>225.4</v>
      </c>
      <c r="BJ43" s="60">
        <f t="shared" si="1"/>
        <v>135.19999999999999</v>
      </c>
      <c r="BK43" s="60"/>
      <c r="BM43" s="68"/>
      <c r="BN43" s="68"/>
      <c r="BP43" s="68"/>
      <c r="BQ43" s="68"/>
      <c r="BR43" s="40"/>
      <c r="BS43" s="40"/>
      <c r="BT43" s="67">
        <v>2001</v>
      </c>
      <c r="BU43" s="40" t="s">
        <v>76</v>
      </c>
      <c r="BV43" s="69">
        <f t="shared" si="2"/>
        <v>1.67</v>
      </c>
      <c r="BW43" s="60"/>
      <c r="BX43" s="60"/>
      <c r="BY43" s="40"/>
      <c r="BZ43" s="70"/>
      <c r="CA43" s="70"/>
      <c r="CB43" s="40"/>
      <c r="CC43" s="60"/>
      <c r="CD43" s="60"/>
      <c r="CE43" s="40"/>
      <c r="CF43" s="40"/>
      <c r="CG43" s="40"/>
      <c r="CH43" s="40"/>
    </row>
    <row r="44" spans="2:86" x14ac:dyDescent="0.25">
      <c r="B44" s="42"/>
      <c r="C44" s="55"/>
      <c r="D44" s="63"/>
      <c r="E44" s="86"/>
      <c r="F44" s="86"/>
      <c r="G44" s="96"/>
      <c r="H44" s="86"/>
      <c r="I44" s="86"/>
      <c r="J44" s="96"/>
      <c r="K44" s="86"/>
      <c r="L44" s="86"/>
      <c r="M44" s="96"/>
      <c r="N44" s="86"/>
      <c r="O44" s="86"/>
      <c r="P44" s="90"/>
      <c r="Q44" s="42"/>
      <c r="R44" s="55"/>
      <c r="S44" s="65"/>
      <c r="T44" s="88"/>
      <c r="U44" s="88"/>
      <c r="V44" s="65"/>
      <c r="W44" s="88"/>
      <c r="X44" s="88"/>
      <c r="Y44" s="42"/>
      <c r="Z44" s="42"/>
      <c r="AA44" s="42"/>
      <c r="AB44" s="42"/>
      <c r="AC44" s="42"/>
      <c r="BD44" s="40"/>
      <c r="BG44" s="67">
        <v>2002</v>
      </c>
      <c r="BH44" s="67" t="s">
        <v>77</v>
      </c>
      <c r="BI44" s="60">
        <f t="shared" si="0"/>
        <v>220.4</v>
      </c>
      <c r="BJ44" s="60">
        <f t="shared" si="1"/>
        <v>118.7</v>
      </c>
      <c r="BK44" s="60"/>
      <c r="BM44" s="68"/>
      <c r="BN44" s="68"/>
      <c r="BP44" s="68"/>
      <c r="BQ44" s="68"/>
      <c r="BR44" s="40"/>
      <c r="BS44" s="40"/>
      <c r="BT44" s="67">
        <v>2002</v>
      </c>
      <c r="BU44" s="67" t="s">
        <v>77</v>
      </c>
      <c r="BV44" s="69">
        <f t="shared" si="2"/>
        <v>1.86</v>
      </c>
      <c r="BW44" s="60"/>
      <c r="BX44" s="60"/>
      <c r="BY44" s="40"/>
      <c r="BZ44" s="70"/>
      <c r="CA44" s="70"/>
      <c r="CB44" s="40"/>
      <c r="CC44" s="60"/>
      <c r="CD44" s="60"/>
      <c r="CE44" s="40"/>
      <c r="CF44" s="40"/>
      <c r="CG44" s="40"/>
      <c r="CH44" s="40"/>
    </row>
    <row r="45" spans="2:86" ht="13.2" customHeight="1" x14ac:dyDescent="0.25">
      <c r="B45" s="42"/>
      <c r="C45" s="78" t="s">
        <v>8</v>
      </c>
      <c r="D45" s="111" t="s">
        <v>15</v>
      </c>
      <c r="E45" s="111"/>
      <c r="F45" s="111"/>
      <c r="G45" s="111" t="s">
        <v>14</v>
      </c>
      <c r="H45" s="111"/>
      <c r="I45" s="111"/>
      <c r="J45" s="111" t="s">
        <v>122</v>
      </c>
      <c r="K45" s="111"/>
      <c r="L45" s="111"/>
      <c r="M45" s="111" t="s">
        <v>123</v>
      </c>
      <c r="N45" s="111"/>
      <c r="O45" s="111"/>
      <c r="P45" s="90"/>
      <c r="Q45" s="42"/>
      <c r="R45" s="79" t="s">
        <v>8</v>
      </c>
      <c r="S45" s="112" t="s">
        <v>120</v>
      </c>
      <c r="T45" s="112"/>
      <c r="U45" s="112"/>
      <c r="V45" s="113" t="s">
        <v>121</v>
      </c>
      <c r="W45" s="113"/>
      <c r="X45" s="113"/>
      <c r="Y45" s="42"/>
      <c r="Z45" s="42"/>
      <c r="AA45" s="42"/>
      <c r="AB45" s="42"/>
      <c r="AC45" s="42"/>
      <c r="BD45" s="40"/>
      <c r="BG45" s="67">
        <v>2003</v>
      </c>
      <c r="BH45" s="40" t="s">
        <v>78</v>
      </c>
      <c r="BI45" s="60">
        <f t="shared" si="0"/>
        <v>215.1</v>
      </c>
      <c r="BJ45" s="60">
        <f t="shared" si="1"/>
        <v>117.8</v>
      </c>
      <c r="BK45" s="60"/>
      <c r="BM45" s="68"/>
      <c r="BN45" s="68"/>
      <c r="BP45" s="68"/>
      <c r="BQ45" s="68"/>
      <c r="BR45" s="40"/>
      <c r="BS45" s="40"/>
      <c r="BT45" s="67">
        <v>2003</v>
      </c>
      <c r="BU45" s="40" t="s">
        <v>78</v>
      </c>
      <c r="BV45" s="69">
        <f t="shared" si="2"/>
        <v>1.83</v>
      </c>
      <c r="BW45" s="60"/>
      <c r="BX45" s="60"/>
      <c r="BY45" s="40"/>
      <c r="BZ45" s="70"/>
      <c r="CA45" s="70"/>
      <c r="CB45" s="40"/>
      <c r="CC45" s="60"/>
      <c r="CD45" s="60"/>
      <c r="CE45" s="40"/>
      <c r="CF45" s="40"/>
      <c r="CG45" s="40"/>
      <c r="CH45" s="40"/>
    </row>
    <row r="46" spans="2:86" x14ac:dyDescent="0.25">
      <c r="B46" s="42"/>
      <c r="C46" s="61"/>
      <c r="D46" s="75" t="s">
        <v>17</v>
      </c>
      <c r="E46" s="76" t="s">
        <v>18</v>
      </c>
      <c r="F46" s="76" t="s">
        <v>19</v>
      </c>
      <c r="G46" s="75" t="s">
        <v>17</v>
      </c>
      <c r="H46" s="76" t="s">
        <v>18</v>
      </c>
      <c r="I46" s="76" t="s">
        <v>19</v>
      </c>
      <c r="J46" s="75" t="s">
        <v>17</v>
      </c>
      <c r="K46" s="76" t="s">
        <v>18</v>
      </c>
      <c r="L46" s="76" t="s">
        <v>19</v>
      </c>
      <c r="M46" s="75" t="s">
        <v>17</v>
      </c>
      <c r="N46" s="76" t="s">
        <v>18</v>
      </c>
      <c r="O46" s="76" t="s">
        <v>19</v>
      </c>
      <c r="P46" s="90"/>
      <c r="Q46" s="42"/>
      <c r="R46" s="42"/>
      <c r="S46" s="75" t="s">
        <v>36</v>
      </c>
      <c r="T46" s="76" t="s">
        <v>18</v>
      </c>
      <c r="U46" s="76" t="s">
        <v>19</v>
      </c>
      <c r="V46" s="75" t="s">
        <v>36</v>
      </c>
      <c r="W46" s="76" t="s">
        <v>18</v>
      </c>
      <c r="X46" s="76" t="s">
        <v>19</v>
      </c>
      <c r="Y46" s="42"/>
      <c r="Z46" s="42"/>
      <c r="AA46" s="42"/>
      <c r="AB46" s="42"/>
      <c r="AC46" s="42"/>
      <c r="BD46" s="40"/>
      <c r="BG46" s="67">
        <v>2004</v>
      </c>
      <c r="BH46" s="60" t="s">
        <v>79</v>
      </c>
      <c r="BI46" s="60">
        <f t="shared" si="0"/>
        <v>211.6</v>
      </c>
      <c r="BJ46" s="60">
        <f t="shared" si="1"/>
        <v>111.8</v>
      </c>
      <c r="BK46" s="60"/>
      <c r="BM46" s="68"/>
      <c r="BN46" s="68"/>
      <c r="BP46" s="68"/>
      <c r="BQ46" s="68"/>
      <c r="BR46" s="40"/>
      <c r="BS46" s="40"/>
      <c r="BT46" s="67">
        <v>2004</v>
      </c>
      <c r="BU46" s="60" t="s">
        <v>79</v>
      </c>
      <c r="BV46" s="69">
        <f t="shared" si="2"/>
        <v>1.89</v>
      </c>
      <c r="BW46" s="60"/>
      <c r="BX46" s="60"/>
      <c r="BY46" s="40"/>
      <c r="BZ46" s="70"/>
      <c r="CA46" s="70"/>
      <c r="CB46" s="40"/>
      <c r="CC46" s="40"/>
      <c r="CD46" s="40"/>
      <c r="CE46" s="40"/>
      <c r="CF46" s="40"/>
      <c r="CG46" s="40"/>
      <c r="CH46" s="40"/>
    </row>
    <row r="47" spans="2:86" ht="12" customHeight="1" x14ac:dyDescent="0.25">
      <c r="B47" s="42"/>
      <c r="C47" s="55" t="s">
        <v>76</v>
      </c>
      <c r="D47" s="63">
        <f t="shared" ref="D47:D57" si="3">IFERROR(VALUE(FIXED(VLOOKUP($BG43&amp;$BG$29&amp;$BI$12&amp;"Maori",ethnicdata,7,FALSE),1)),NA())</f>
        <v>202.6</v>
      </c>
      <c r="E47" s="86">
        <f t="shared" ref="E47:E57" si="4">IFERROR(VALUE(FIXED(VLOOKUP($BG43&amp;$BG$29&amp;$BI$12&amp;"Maori",ethnicdata,6,FALSE),1)),"N/A")</f>
        <v>190.3</v>
      </c>
      <c r="F47" s="86">
        <f t="shared" ref="F47:F57" si="5">IFERROR(VALUE(FIXED(VLOOKUP($BG43&amp;$BG$29&amp;$BI$12&amp;"Maori",ethnicdata,8,FALSE),1)),"N/A")</f>
        <v>215.4</v>
      </c>
      <c r="G47" s="96">
        <f t="shared" ref="G47:G57" si="6">IFERROR(VALUE(FIXED(VLOOKUP($BG43&amp;$BG$29&amp;$BH$12&amp;"Maori",ethnicdata,7,FALSE),1)),NA())</f>
        <v>245.2</v>
      </c>
      <c r="H47" s="86">
        <f t="shared" ref="H47:H57" si="7">IFERROR(VALUE(FIXED(VLOOKUP($BG43&amp;$BG$29&amp;$BH$12&amp;"Maori",ethnicdata,6,FALSE),1)),"N/A")</f>
        <v>231.8</v>
      </c>
      <c r="I47" s="86">
        <f t="shared" ref="I47:I57" si="8">IFERROR(VALUE(FIXED(VLOOKUP($BG43&amp;$BG$29&amp;$BH$12&amp;"Maori",ethnicdata,8,FALSE),1)),"N/A")</f>
        <v>259.2</v>
      </c>
      <c r="J47" s="96">
        <f t="shared" ref="J47:J57" si="9">IFERROR(VALUE(FIXED(VLOOKUP($BG43&amp;$BG$29&amp;$BI$12&amp;"nonMaori",ethnicdata,7,FALSE),1)),NA())</f>
        <v>127.2</v>
      </c>
      <c r="K47" s="86">
        <f t="shared" ref="K47:K57" si="10">IFERROR(VALUE(FIXED(VLOOKUP($BG43&amp;$BG$29&amp;$BI$12&amp;"nonMaori",ethnicdata,6,FALSE),1)),"N/A")</f>
        <v>121.9</v>
      </c>
      <c r="L47" s="86">
        <f t="shared" ref="L47:L57" si="11">IFERROR(VALUE(FIXED(VLOOKUP($BG43&amp;$BG$29&amp;$BI$12&amp;"nonMaori",ethnicdata,8,FALSE),1)),"N/A")</f>
        <v>132.80000000000001</v>
      </c>
      <c r="M47" s="96">
        <f t="shared" ref="M47:M57" si="12">IFERROR(VALUE(FIXED(VLOOKUP($BG43&amp;$BG$29&amp;$BH$12&amp;"nonMaori",ethnicdata,7,FALSE),1)),NA())</f>
        <v>142.5</v>
      </c>
      <c r="N47" s="86">
        <f t="shared" ref="N47:N57" si="13">IFERROR(VALUE(FIXED(VLOOKUP($BG43&amp;$BG$29&amp;$BH$12&amp;"nonMaori",ethnicdata,6,FALSE),1)),"N/A")</f>
        <v>137</v>
      </c>
      <c r="O47" s="86">
        <f t="shared" ref="O47:O57" si="14">IFERROR(VALUE(FIXED(VLOOKUP($BG43&amp;$BG$29&amp;$BH$12&amp;"nonMaori",ethnicdata,8,FALSE),1)),"N/A")</f>
        <v>148.19999999999999</v>
      </c>
      <c r="P47" s="99"/>
      <c r="Q47" s="47"/>
      <c r="R47" s="55" t="s">
        <v>76</v>
      </c>
      <c r="S47" s="65">
        <f t="shared" ref="S47:S57" si="15">IFERROR(VALUE(FIXED(VLOOKUP($BT43&amp;$BG$29&amp;$BI$12&amp;"Maori",ethnicdata,10,FALSE),2)),"N/A")</f>
        <v>1.59</v>
      </c>
      <c r="T47" s="88">
        <f t="shared" ref="T47:T57" si="16">IFERROR(VALUE(FIXED(VLOOKUP($BT43&amp;$BG$29&amp;$BI$12&amp;"Maori",ethnicdata,9,FALSE),2)),"N/A")</f>
        <v>1.48</v>
      </c>
      <c r="U47" s="88">
        <f t="shared" ref="U47:U57" si="17">IFERROR(VALUE(FIXED(VLOOKUP($BT43&amp;$BG$29&amp;$BI$12&amp;"Maori",ethnicdata,11,FALSE),2)),"N/A")</f>
        <v>1.72</v>
      </c>
      <c r="V47" s="65">
        <f t="shared" ref="V47:V57" si="18">IFERROR(VALUE(FIXED(VLOOKUP($BT43&amp;$BG$29&amp;$BH$12&amp;"Maori",ethnicdata,10,FALSE),2)),"N/A")</f>
        <v>1.72</v>
      </c>
      <c r="W47" s="88">
        <f t="shared" ref="W47:W57" si="19">IFERROR(VALUE(FIXED(VLOOKUP($BT43&amp;$BG$29&amp;$BH$12&amp;"Maori",ethnicdata,9,FALSE),2)),"N/A")</f>
        <v>1.61</v>
      </c>
      <c r="X47" s="88">
        <f t="shared" ref="X47:X57" si="20">IFERROR(VALUE(FIXED(VLOOKUP($BT43&amp;$BG$29&amp;$BH$12&amp;"Maori",ethnicdata,11,FALSE),2)),"N/A")</f>
        <v>1.84</v>
      </c>
      <c r="Y47" s="42"/>
      <c r="Z47" s="42"/>
      <c r="AA47" s="42"/>
      <c r="AB47" s="42"/>
      <c r="AC47" s="42"/>
      <c r="BD47" s="40"/>
      <c r="BG47" s="67">
        <v>2005</v>
      </c>
      <c r="BH47" s="40" t="s">
        <v>80</v>
      </c>
      <c r="BI47" s="60">
        <f t="shared" si="0"/>
        <v>206.7</v>
      </c>
      <c r="BJ47" s="60">
        <f t="shared" si="1"/>
        <v>108.3</v>
      </c>
      <c r="BK47" s="60"/>
      <c r="BM47" s="68"/>
      <c r="BN47" s="68"/>
      <c r="BP47" s="68"/>
      <c r="BQ47" s="68"/>
      <c r="BR47" s="40"/>
      <c r="BS47" s="40"/>
      <c r="BT47" s="67">
        <v>2005</v>
      </c>
      <c r="BU47" s="40" t="s">
        <v>80</v>
      </c>
      <c r="BV47" s="69">
        <f t="shared" si="2"/>
        <v>1.91</v>
      </c>
      <c r="BW47" s="60"/>
      <c r="BX47" s="60"/>
      <c r="BY47" s="40"/>
      <c r="BZ47" s="70"/>
      <c r="CA47" s="70"/>
      <c r="CB47" s="40"/>
      <c r="CC47" s="67"/>
      <c r="CD47" s="67"/>
      <c r="CE47" s="40"/>
      <c r="CF47" s="40"/>
      <c r="CG47" s="40"/>
      <c r="CH47" s="40"/>
    </row>
    <row r="48" spans="2:86" x14ac:dyDescent="0.25">
      <c r="B48" s="42"/>
      <c r="C48" s="100" t="s">
        <v>77</v>
      </c>
      <c r="D48" s="63">
        <f t="shared" si="3"/>
        <v>195.8</v>
      </c>
      <c r="E48" s="86">
        <f t="shared" si="4"/>
        <v>183.8</v>
      </c>
      <c r="F48" s="86">
        <f t="shared" si="5"/>
        <v>208.4</v>
      </c>
      <c r="G48" s="96">
        <f t="shared" si="6"/>
        <v>241.7</v>
      </c>
      <c r="H48" s="86">
        <f t="shared" si="7"/>
        <v>228.4</v>
      </c>
      <c r="I48" s="86">
        <f t="shared" si="8"/>
        <v>255.6</v>
      </c>
      <c r="J48" s="96">
        <f t="shared" si="9"/>
        <v>109.9</v>
      </c>
      <c r="K48" s="86">
        <f t="shared" si="10"/>
        <v>104.9</v>
      </c>
      <c r="L48" s="86">
        <f t="shared" si="11"/>
        <v>115</v>
      </c>
      <c r="M48" s="96">
        <f t="shared" si="12"/>
        <v>127</v>
      </c>
      <c r="N48" s="86">
        <f t="shared" si="13"/>
        <v>121.9</v>
      </c>
      <c r="O48" s="86">
        <f t="shared" si="14"/>
        <v>132.30000000000001</v>
      </c>
      <c r="P48" s="99"/>
      <c r="Q48" s="47"/>
      <c r="R48" s="100" t="s">
        <v>77</v>
      </c>
      <c r="S48" s="65">
        <f t="shared" si="15"/>
        <v>1.78</v>
      </c>
      <c r="T48" s="88">
        <f t="shared" si="16"/>
        <v>1.65</v>
      </c>
      <c r="U48" s="88">
        <f t="shared" si="17"/>
        <v>1.93</v>
      </c>
      <c r="V48" s="65">
        <f t="shared" si="18"/>
        <v>1.9</v>
      </c>
      <c r="W48" s="88">
        <f t="shared" si="19"/>
        <v>1.77</v>
      </c>
      <c r="X48" s="88">
        <f t="shared" si="20"/>
        <v>2.04</v>
      </c>
      <c r="Y48" s="42"/>
      <c r="Z48" s="42"/>
      <c r="AA48" s="42"/>
      <c r="AB48" s="42"/>
      <c r="AC48" s="42"/>
      <c r="BD48" s="40"/>
      <c r="BG48" s="67">
        <v>2006</v>
      </c>
      <c r="BH48" s="40" t="s">
        <v>81</v>
      </c>
      <c r="BI48" s="60">
        <f t="shared" si="0"/>
        <v>204.2</v>
      </c>
      <c r="BJ48" s="60">
        <f t="shared" si="1"/>
        <v>102.3</v>
      </c>
      <c r="BK48" s="60"/>
      <c r="BM48" s="68"/>
      <c r="BN48" s="68"/>
      <c r="BP48" s="68"/>
      <c r="BQ48" s="68"/>
      <c r="BR48" s="40"/>
      <c r="BS48" s="40"/>
      <c r="BT48" s="67">
        <v>2006</v>
      </c>
      <c r="BU48" s="40" t="s">
        <v>81</v>
      </c>
      <c r="BV48" s="69">
        <f t="shared" si="2"/>
        <v>2</v>
      </c>
      <c r="BW48" s="60"/>
      <c r="BX48" s="60"/>
      <c r="BY48" s="40"/>
      <c r="BZ48" s="70"/>
      <c r="CA48" s="70"/>
      <c r="CB48" s="40"/>
      <c r="CC48" s="40"/>
      <c r="CD48" s="40"/>
      <c r="CE48" s="40"/>
      <c r="CF48" s="40"/>
      <c r="CG48" s="40"/>
      <c r="CH48" s="40"/>
    </row>
    <row r="49" spans="2:86" x14ac:dyDescent="0.25">
      <c r="B49" s="42"/>
      <c r="C49" s="55" t="s">
        <v>78</v>
      </c>
      <c r="D49" s="63">
        <f t="shared" si="3"/>
        <v>191.2</v>
      </c>
      <c r="E49" s="86">
        <f t="shared" si="4"/>
        <v>179.4</v>
      </c>
      <c r="F49" s="86">
        <f t="shared" si="5"/>
        <v>203.7</v>
      </c>
      <c r="G49" s="96">
        <f t="shared" si="6"/>
        <v>235.6</v>
      </c>
      <c r="H49" s="86">
        <f t="shared" si="7"/>
        <v>222.5</v>
      </c>
      <c r="I49" s="86">
        <f t="shared" si="8"/>
        <v>249.3</v>
      </c>
      <c r="J49" s="96">
        <f t="shared" si="9"/>
        <v>112.1</v>
      </c>
      <c r="K49" s="86">
        <f t="shared" si="10"/>
        <v>107.1</v>
      </c>
      <c r="L49" s="86">
        <f t="shared" si="11"/>
        <v>117.3</v>
      </c>
      <c r="M49" s="96">
        <f t="shared" si="12"/>
        <v>123.1</v>
      </c>
      <c r="N49" s="86">
        <f t="shared" si="13"/>
        <v>118</v>
      </c>
      <c r="O49" s="86">
        <f t="shared" si="14"/>
        <v>128.30000000000001</v>
      </c>
      <c r="P49" s="90"/>
      <c r="Q49" s="42"/>
      <c r="R49" s="55" t="s">
        <v>78</v>
      </c>
      <c r="S49" s="65">
        <f t="shared" si="15"/>
        <v>1.71</v>
      </c>
      <c r="T49" s="88">
        <f t="shared" si="16"/>
        <v>1.58</v>
      </c>
      <c r="U49" s="88">
        <f t="shared" si="17"/>
        <v>1.84</v>
      </c>
      <c r="V49" s="65">
        <f t="shared" si="18"/>
        <v>1.91</v>
      </c>
      <c r="W49" s="88">
        <f t="shared" si="19"/>
        <v>1.78</v>
      </c>
      <c r="X49" s="88">
        <f t="shared" si="20"/>
        <v>2.06</v>
      </c>
      <c r="Y49" s="42"/>
      <c r="Z49" s="42"/>
      <c r="AA49" s="42"/>
      <c r="AB49" s="42"/>
      <c r="AC49" s="42"/>
      <c r="BD49" s="40"/>
      <c r="BG49" s="67">
        <v>2007</v>
      </c>
      <c r="BH49" s="40" t="s">
        <v>82</v>
      </c>
      <c r="BI49" s="60">
        <f t="shared" si="0"/>
        <v>220</v>
      </c>
      <c r="BJ49" s="60">
        <f t="shared" si="1"/>
        <v>105</v>
      </c>
      <c r="BK49" s="60"/>
      <c r="BM49" s="68"/>
      <c r="BN49" s="68"/>
      <c r="BP49" s="68"/>
      <c r="BQ49" s="68"/>
      <c r="BR49" s="40"/>
      <c r="BS49" s="40"/>
      <c r="BT49" s="67">
        <v>2007</v>
      </c>
      <c r="BU49" s="40" t="s">
        <v>82</v>
      </c>
      <c r="BV49" s="69">
        <f t="shared" si="2"/>
        <v>2.1</v>
      </c>
      <c r="BW49" s="60"/>
      <c r="BX49" s="60"/>
      <c r="BY49" s="40"/>
      <c r="BZ49" s="70"/>
      <c r="CA49" s="70"/>
      <c r="CB49" s="40"/>
      <c r="CC49" s="40"/>
      <c r="CD49" s="40"/>
      <c r="CE49" s="40"/>
      <c r="CF49" s="40"/>
      <c r="CG49" s="40"/>
      <c r="CH49" s="40"/>
    </row>
    <row r="50" spans="2:86" x14ac:dyDescent="0.25">
      <c r="B50" s="47"/>
      <c r="C50" s="56" t="s">
        <v>79</v>
      </c>
      <c r="D50" s="63">
        <f t="shared" si="3"/>
        <v>191.1</v>
      </c>
      <c r="E50" s="86">
        <f t="shared" si="4"/>
        <v>179.3</v>
      </c>
      <c r="F50" s="86">
        <f t="shared" si="5"/>
        <v>203.6</v>
      </c>
      <c r="G50" s="96">
        <f t="shared" si="6"/>
        <v>229.6</v>
      </c>
      <c r="H50" s="86">
        <f t="shared" si="7"/>
        <v>216.7</v>
      </c>
      <c r="I50" s="86">
        <f t="shared" si="8"/>
        <v>243.1</v>
      </c>
      <c r="J50" s="96">
        <f t="shared" si="9"/>
        <v>108.3</v>
      </c>
      <c r="K50" s="86">
        <f t="shared" si="10"/>
        <v>103.3</v>
      </c>
      <c r="L50" s="86">
        <f t="shared" si="11"/>
        <v>113.4</v>
      </c>
      <c r="M50" s="96">
        <f t="shared" si="12"/>
        <v>114.8</v>
      </c>
      <c r="N50" s="86">
        <f t="shared" si="13"/>
        <v>109.8</v>
      </c>
      <c r="O50" s="86">
        <f t="shared" si="14"/>
        <v>119.9</v>
      </c>
      <c r="P50" s="99"/>
      <c r="Q50" s="47"/>
      <c r="R50" s="56" t="s">
        <v>79</v>
      </c>
      <c r="S50" s="65">
        <f t="shared" si="15"/>
        <v>1.77</v>
      </c>
      <c r="T50" s="88">
        <f t="shared" si="16"/>
        <v>1.63</v>
      </c>
      <c r="U50" s="88">
        <f t="shared" si="17"/>
        <v>1.91</v>
      </c>
      <c r="V50" s="65">
        <f t="shared" si="18"/>
        <v>2</v>
      </c>
      <c r="W50" s="88">
        <f t="shared" si="19"/>
        <v>1.86</v>
      </c>
      <c r="X50" s="88">
        <f t="shared" si="20"/>
        <v>2.15</v>
      </c>
      <c r="Y50" s="42"/>
      <c r="Z50" s="42"/>
      <c r="AA50" s="42"/>
      <c r="AB50" s="42"/>
      <c r="AC50" s="42"/>
      <c r="BD50" s="40"/>
      <c r="BG50" s="67">
        <v>2008</v>
      </c>
      <c r="BH50" s="40" t="s">
        <v>83</v>
      </c>
      <c r="BI50" s="60">
        <f t="shared" si="0"/>
        <v>240.3</v>
      </c>
      <c r="BJ50" s="60">
        <f t="shared" si="1"/>
        <v>112.8</v>
      </c>
      <c r="BK50" s="60"/>
      <c r="BM50" s="68"/>
      <c r="BN50" s="68"/>
      <c r="BP50" s="68"/>
      <c r="BQ50" s="68"/>
      <c r="BR50" s="40"/>
      <c r="BS50" s="40"/>
      <c r="BT50" s="67">
        <v>2008</v>
      </c>
      <c r="BU50" s="40" t="s">
        <v>83</v>
      </c>
      <c r="BV50" s="69">
        <f t="shared" si="2"/>
        <v>2.13</v>
      </c>
      <c r="BW50" s="60"/>
      <c r="BX50" s="60"/>
      <c r="BY50" s="40"/>
      <c r="BZ50" s="70"/>
      <c r="CA50" s="70"/>
      <c r="CB50" s="40"/>
      <c r="CC50" s="40"/>
      <c r="CD50" s="40"/>
      <c r="CE50" s="40"/>
      <c r="CF50" s="40"/>
      <c r="CG50" s="40"/>
      <c r="CH50" s="40"/>
    </row>
    <row r="51" spans="2:86" x14ac:dyDescent="0.25">
      <c r="B51" s="42"/>
      <c r="C51" s="55" t="s">
        <v>80</v>
      </c>
      <c r="D51" s="63">
        <f t="shared" si="3"/>
        <v>185.1</v>
      </c>
      <c r="E51" s="86">
        <f t="shared" si="4"/>
        <v>173.4</v>
      </c>
      <c r="F51" s="86">
        <f t="shared" si="5"/>
        <v>197.4</v>
      </c>
      <c r="G51" s="96">
        <f t="shared" si="6"/>
        <v>226</v>
      </c>
      <c r="H51" s="86">
        <f t="shared" si="7"/>
        <v>213.2</v>
      </c>
      <c r="I51" s="86">
        <f t="shared" si="8"/>
        <v>239.4</v>
      </c>
      <c r="J51" s="96">
        <f t="shared" si="9"/>
        <v>105.9</v>
      </c>
      <c r="K51" s="86">
        <f t="shared" si="10"/>
        <v>100.9</v>
      </c>
      <c r="L51" s="86">
        <f t="shared" si="11"/>
        <v>111.1</v>
      </c>
      <c r="M51" s="96">
        <f t="shared" si="12"/>
        <v>110.2</v>
      </c>
      <c r="N51" s="86">
        <f t="shared" si="13"/>
        <v>105.3</v>
      </c>
      <c r="O51" s="86">
        <f t="shared" si="14"/>
        <v>115.3</v>
      </c>
      <c r="P51" s="99"/>
      <c r="Q51" s="47"/>
      <c r="R51" s="55" t="s">
        <v>80</v>
      </c>
      <c r="S51" s="65">
        <f t="shared" si="15"/>
        <v>1.75</v>
      </c>
      <c r="T51" s="88">
        <f t="shared" si="16"/>
        <v>1.61</v>
      </c>
      <c r="U51" s="88">
        <f t="shared" si="17"/>
        <v>1.89</v>
      </c>
      <c r="V51" s="65">
        <f t="shared" si="18"/>
        <v>2.0499999999999998</v>
      </c>
      <c r="W51" s="88">
        <f t="shared" si="19"/>
        <v>1.9</v>
      </c>
      <c r="X51" s="88">
        <f t="shared" si="20"/>
        <v>2.21</v>
      </c>
      <c r="Y51" s="42"/>
      <c r="Z51" s="42"/>
      <c r="AA51" s="42"/>
      <c r="AB51" s="42"/>
      <c r="AC51" s="42"/>
      <c r="BD51" s="40"/>
      <c r="BG51" s="67">
        <v>2009</v>
      </c>
      <c r="BH51" s="40" t="s">
        <v>84</v>
      </c>
      <c r="BI51" s="60">
        <f t="shared" si="0"/>
        <v>252.9</v>
      </c>
      <c r="BJ51" s="60">
        <f t="shared" si="1"/>
        <v>113.6</v>
      </c>
      <c r="BK51" s="60"/>
      <c r="BM51" s="68"/>
      <c r="BN51" s="68"/>
      <c r="BP51" s="68"/>
      <c r="BQ51" s="68"/>
      <c r="BR51" s="40"/>
      <c r="BS51" s="40"/>
      <c r="BT51" s="67">
        <v>2009</v>
      </c>
      <c r="BU51" s="40" t="s">
        <v>84</v>
      </c>
      <c r="BV51" s="69">
        <f t="shared" si="2"/>
        <v>2.23</v>
      </c>
      <c r="BW51" s="60"/>
      <c r="BX51" s="60"/>
      <c r="BY51" s="40"/>
      <c r="BZ51" s="70"/>
      <c r="CA51" s="70"/>
      <c r="CB51" s="40"/>
      <c r="CC51" s="40"/>
      <c r="CD51" s="40"/>
      <c r="CE51" s="40"/>
      <c r="CF51" s="40"/>
      <c r="CG51" s="40"/>
      <c r="CH51" s="40"/>
    </row>
    <row r="52" spans="2:86" x14ac:dyDescent="0.25">
      <c r="B52" s="47"/>
      <c r="C52" s="55" t="s">
        <v>81</v>
      </c>
      <c r="D52" s="63">
        <f t="shared" si="3"/>
        <v>180.4</v>
      </c>
      <c r="E52" s="86">
        <f t="shared" si="4"/>
        <v>168.9</v>
      </c>
      <c r="F52" s="86">
        <f t="shared" si="5"/>
        <v>192.6</v>
      </c>
      <c r="G52" s="96">
        <f t="shared" si="6"/>
        <v>225.1</v>
      </c>
      <c r="H52" s="86">
        <f t="shared" si="7"/>
        <v>212.4</v>
      </c>
      <c r="I52" s="86">
        <f t="shared" si="8"/>
        <v>238.5</v>
      </c>
      <c r="J52" s="96">
        <f t="shared" si="9"/>
        <v>98</v>
      </c>
      <c r="K52" s="86">
        <f t="shared" si="10"/>
        <v>93.2</v>
      </c>
      <c r="L52" s="86">
        <f t="shared" si="11"/>
        <v>103</v>
      </c>
      <c r="M52" s="96">
        <f t="shared" si="12"/>
        <v>106.1</v>
      </c>
      <c r="N52" s="86">
        <f t="shared" si="13"/>
        <v>101.3</v>
      </c>
      <c r="O52" s="86">
        <f t="shared" si="14"/>
        <v>111</v>
      </c>
      <c r="P52" s="90"/>
      <c r="Q52" s="42"/>
      <c r="R52" s="55" t="s">
        <v>81</v>
      </c>
      <c r="S52" s="65">
        <f t="shared" si="15"/>
        <v>1.84</v>
      </c>
      <c r="T52" s="88">
        <f t="shared" si="16"/>
        <v>1.7</v>
      </c>
      <c r="U52" s="88">
        <f t="shared" si="17"/>
        <v>2</v>
      </c>
      <c r="V52" s="65">
        <f t="shared" si="18"/>
        <v>2.12</v>
      </c>
      <c r="W52" s="88">
        <f t="shared" si="19"/>
        <v>1.97</v>
      </c>
      <c r="X52" s="88">
        <f t="shared" si="20"/>
        <v>2.29</v>
      </c>
      <c r="Y52" s="42"/>
      <c r="Z52" s="42"/>
      <c r="AA52" s="42"/>
      <c r="AB52" s="42"/>
      <c r="AC52" s="42"/>
      <c r="BD52" s="40"/>
      <c r="BG52" s="67">
        <v>2010</v>
      </c>
      <c r="BH52" s="40" t="s">
        <v>85</v>
      </c>
      <c r="BI52" s="60">
        <f t="shared" si="0"/>
        <v>243</v>
      </c>
      <c r="BJ52" s="60">
        <f t="shared" si="1"/>
        <v>113</v>
      </c>
      <c r="BK52" s="60"/>
      <c r="BM52" s="68"/>
      <c r="BN52" s="68"/>
      <c r="BP52" s="68"/>
      <c r="BQ52" s="68"/>
      <c r="BR52" s="40"/>
      <c r="BS52" s="40"/>
      <c r="BT52" s="67">
        <v>2010</v>
      </c>
      <c r="BU52" s="40" t="s">
        <v>85</v>
      </c>
      <c r="BV52" s="69">
        <f t="shared" si="2"/>
        <v>2.15</v>
      </c>
      <c r="BW52" s="60"/>
      <c r="BX52" s="60"/>
      <c r="BY52" s="40"/>
      <c r="BZ52" s="70"/>
      <c r="CA52" s="70"/>
      <c r="CB52" s="40"/>
      <c r="CC52" s="40"/>
      <c r="CD52" s="60"/>
      <c r="CE52" s="40"/>
      <c r="CF52" s="40"/>
      <c r="CG52" s="40"/>
      <c r="CH52" s="40"/>
    </row>
    <row r="53" spans="2:86" x14ac:dyDescent="0.25">
      <c r="B53" s="47"/>
      <c r="C53" s="55" t="s">
        <v>82</v>
      </c>
      <c r="D53" s="63">
        <f t="shared" si="3"/>
        <v>198.7</v>
      </c>
      <c r="E53" s="86">
        <f t="shared" si="4"/>
        <v>186.6</v>
      </c>
      <c r="F53" s="86">
        <f t="shared" si="5"/>
        <v>211.4</v>
      </c>
      <c r="G53" s="96">
        <f t="shared" si="6"/>
        <v>237.9</v>
      </c>
      <c r="H53" s="86">
        <f t="shared" si="7"/>
        <v>224.7</v>
      </c>
      <c r="I53" s="86">
        <f t="shared" si="8"/>
        <v>251.6</v>
      </c>
      <c r="J53" s="96">
        <f t="shared" si="9"/>
        <v>100.3</v>
      </c>
      <c r="K53" s="86">
        <f t="shared" si="10"/>
        <v>95.4</v>
      </c>
      <c r="L53" s="86">
        <f t="shared" si="11"/>
        <v>105.4</v>
      </c>
      <c r="M53" s="96">
        <f t="shared" si="12"/>
        <v>109.2</v>
      </c>
      <c r="N53" s="86">
        <f t="shared" si="13"/>
        <v>104.3</v>
      </c>
      <c r="O53" s="86">
        <f t="shared" si="14"/>
        <v>114.2</v>
      </c>
      <c r="P53" s="90"/>
      <c r="Q53" s="42"/>
      <c r="R53" s="55" t="s">
        <v>82</v>
      </c>
      <c r="S53" s="65">
        <f t="shared" si="15"/>
        <v>1.98</v>
      </c>
      <c r="T53" s="88">
        <f t="shared" si="16"/>
        <v>1.83</v>
      </c>
      <c r="U53" s="88">
        <f t="shared" si="17"/>
        <v>2.15</v>
      </c>
      <c r="V53" s="65">
        <f t="shared" si="18"/>
        <v>2.1800000000000002</v>
      </c>
      <c r="W53" s="88">
        <f t="shared" si="19"/>
        <v>2.02</v>
      </c>
      <c r="X53" s="88">
        <f t="shared" si="20"/>
        <v>2.34</v>
      </c>
      <c r="Y53" s="42"/>
      <c r="Z53" s="42"/>
      <c r="AA53" s="42"/>
      <c r="AB53" s="42"/>
      <c r="AC53" s="42"/>
      <c r="BD53" s="40"/>
      <c r="BG53" s="67">
        <v>2011</v>
      </c>
      <c r="BH53" s="40" t="s">
        <v>86</v>
      </c>
      <c r="BI53" s="60">
        <f t="shared" si="0"/>
        <v>227.6</v>
      </c>
      <c r="BJ53" s="60">
        <f t="shared" si="1"/>
        <v>103.9</v>
      </c>
      <c r="BK53" s="60"/>
      <c r="BM53" s="68"/>
      <c r="BN53" s="68"/>
      <c r="BP53" s="68"/>
      <c r="BQ53" s="68"/>
      <c r="BR53" s="40"/>
      <c r="BS53" s="40"/>
      <c r="BT53" s="67">
        <v>2011</v>
      </c>
      <c r="BU53" s="40" t="s">
        <v>86</v>
      </c>
      <c r="BV53" s="69">
        <f t="shared" si="2"/>
        <v>2.19</v>
      </c>
      <c r="BW53" s="60"/>
      <c r="BX53" s="60"/>
      <c r="BY53" s="40"/>
      <c r="BZ53" s="70"/>
      <c r="CA53" s="70"/>
      <c r="CB53" s="40"/>
      <c r="CC53" s="40"/>
      <c r="CD53" s="40"/>
      <c r="CE53" s="40"/>
      <c r="CF53" s="40"/>
      <c r="CG53" s="40"/>
      <c r="CH53" s="40"/>
    </row>
    <row r="54" spans="2:86" x14ac:dyDescent="0.25">
      <c r="B54" s="42"/>
      <c r="C54" s="55" t="s">
        <v>83</v>
      </c>
      <c r="D54" s="63">
        <f t="shared" si="3"/>
        <v>213.8</v>
      </c>
      <c r="E54" s="86">
        <f t="shared" si="4"/>
        <v>201.3</v>
      </c>
      <c r="F54" s="86">
        <f t="shared" si="5"/>
        <v>227</v>
      </c>
      <c r="G54" s="96">
        <f t="shared" si="6"/>
        <v>263.5</v>
      </c>
      <c r="H54" s="86">
        <f t="shared" si="7"/>
        <v>249.7</v>
      </c>
      <c r="I54" s="86">
        <f t="shared" si="8"/>
        <v>277.89999999999998</v>
      </c>
      <c r="J54" s="96">
        <f t="shared" si="9"/>
        <v>109.2</v>
      </c>
      <c r="K54" s="86">
        <f t="shared" si="10"/>
        <v>104.1</v>
      </c>
      <c r="L54" s="86">
        <f t="shared" si="11"/>
        <v>114.6</v>
      </c>
      <c r="M54" s="96">
        <f t="shared" si="12"/>
        <v>115.8</v>
      </c>
      <c r="N54" s="86">
        <f t="shared" si="13"/>
        <v>110.7</v>
      </c>
      <c r="O54" s="86">
        <f t="shared" si="14"/>
        <v>121.1</v>
      </c>
      <c r="P54" s="90"/>
      <c r="Q54" s="42"/>
      <c r="R54" s="55" t="s">
        <v>83</v>
      </c>
      <c r="S54" s="65">
        <f t="shared" si="15"/>
        <v>1.96</v>
      </c>
      <c r="T54" s="88">
        <f t="shared" si="16"/>
        <v>1.81</v>
      </c>
      <c r="U54" s="88">
        <f t="shared" si="17"/>
        <v>2.11</v>
      </c>
      <c r="V54" s="65">
        <f t="shared" si="18"/>
        <v>2.27</v>
      </c>
      <c r="W54" s="88">
        <f t="shared" si="19"/>
        <v>2.12</v>
      </c>
      <c r="X54" s="88">
        <f t="shared" si="20"/>
        <v>2.44</v>
      </c>
      <c r="Y54" s="42"/>
      <c r="Z54" s="42"/>
      <c r="AA54" s="42"/>
      <c r="AB54" s="42"/>
      <c r="AC54" s="42"/>
      <c r="BD54" s="40"/>
      <c r="BG54" s="67">
        <v>2012</v>
      </c>
      <c r="BH54" s="40" t="s">
        <v>87</v>
      </c>
      <c r="BI54" s="60" t="str">
        <f t="shared" si="0"/>
        <v>N/A</v>
      </c>
      <c r="BJ54" s="60" t="str">
        <f t="shared" si="1"/>
        <v>N/A</v>
      </c>
      <c r="BK54" s="60"/>
      <c r="BM54" s="68"/>
      <c r="BN54" s="68"/>
      <c r="BP54" s="68"/>
      <c r="BQ54" s="68"/>
      <c r="BR54" s="40"/>
      <c r="BS54" s="40"/>
      <c r="BT54" s="67">
        <v>2012</v>
      </c>
      <c r="BU54" s="40" t="s">
        <v>87</v>
      </c>
      <c r="BV54" s="69" t="str">
        <f t="shared" si="2"/>
        <v>N/A</v>
      </c>
      <c r="BW54" s="60"/>
      <c r="BX54" s="60"/>
      <c r="BY54" s="40"/>
      <c r="BZ54" s="70"/>
      <c r="CA54" s="70"/>
      <c r="CB54" s="40"/>
      <c r="CC54" s="60"/>
      <c r="CD54" s="60"/>
      <c r="CE54" s="40"/>
      <c r="CF54" s="40"/>
      <c r="CG54" s="40"/>
      <c r="CH54" s="40"/>
    </row>
    <row r="55" spans="2:86" x14ac:dyDescent="0.25">
      <c r="B55" s="42"/>
      <c r="C55" s="55" t="s">
        <v>84</v>
      </c>
      <c r="D55" s="63">
        <f t="shared" si="3"/>
        <v>228.8</v>
      </c>
      <c r="E55" s="86">
        <f t="shared" si="4"/>
        <v>215.9</v>
      </c>
      <c r="F55" s="86">
        <f t="shared" si="5"/>
        <v>242.4</v>
      </c>
      <c r="G55" s="96">
        <f t="shared" si="6"/>
        <v>274.2</v>
      </c>
      <c r="H55" s="86">
        <f t="shared" si="7"/>
        <v>260.10000000000002</v>
      </c>
      <c r="I55" s="86">
        <f t="shared" si="8"/>
        <v>288.8</v>
      </c>
      <c r="J55" s="96">
        <f t="shared" si="9"/>
        <v>110.3</v>
      </c>
      <c r="K55" s="86">
        <f t="shared" si="10"/>
        <v>105.1</v>
      </c>
      <c r="L55" s="86">
        <f t="shared" si="11"/>
        <v>115.7</v>
      </c>
      <c r="M55" s="96">
        <f t="shared" si="12"/>
        <v>116.5</v>
      </c>
      <c r="N55" s="86">
        <f t="shared" si="13"/>
        <v>111.4</v>
      </c>
      <c r="O55" s="86">
        <f t="shared" si="14"/>
        <v>121.8</v>
      </c>
      <c r="P55" s="90"/>
      <c r="Q55" s="42"/>
      <c r="R55" s="55" t="s">
        <v>84</v>
      </c>
      <c r="S55" s="65">
        <f t="shared" si="15"/>
        <v>2.08</v>
      </c>
      <c r="T55" s="88">
        <f t="shared" si="16"/>
        <v>1.92</v>
      </c>
      <c r="U55" s="88">
        <f t="shared" si="17"/>
        <v>2.2400000000000002</v>
      </c>
      <c r="V55" s="65">
        <f t="shared" si="18"/>
        <v>2.35</v>
      </c>
      <c r="W55" s="88">
        <f t="shared" si="19"/>
        <v>2.2000000000000002</v>
      </c>
      <c r="X55" s="88">
        <f t="shared" si="20"/>
        <v>2.52</v>
      </c>
      <c r="Y55" s="42"/>
      <c r="Z55" s="42"/>
      <c r="AA55" s="42"/>
      <c r="AB55" s="42"/>
      <c r="AC55" s="42"/>
      <c r="BD55" s="40"/>
      <c r="BG55" s="67">
        <v>2013</v>
      </c>
      <c r="BH55" s="40" t="s">
        <v>102</v>
      </c>
      <c r="BI55" s="60" t="str">
        <f t="shared" si="0"/>
        <v>N/A</v>
      </c>
      <c r="BJ55" s="60" t="str">
        <f t="shared" si="1"/>
        <v>N/A</v>
      </c>
      <c r="BM55" s="68"/>
      <c r="BN55" s="68"/>
      <c r="BP55" s="68"/>
      <c r="BQ55" s="68"/>
      <c r="BR55" s="40"/>
      <c r="BS55" s="40"/>
      <c r="BT55" s="67">
        <v>2013</v>
      </c>
      <c r="BU55" s="40" t="s">
        <v>102</v>
      </c>
      <c r="BV55" s="69" t="str">
        <f t="shared" si="2"/>
        <v>N/A</v>
      </c>
      <c r="BW55" s="40"/>
      <c r="BX55" s="40"/>
      <c r="BY55" s="40"/>
      <c r="BZ55" s="70"/>
      <c r="CA55" s="70"/>
      <c r="CB55" s="40"/>
      <c r="CC55" s="40"/>
      <c r="CD55" s="40"/>
      <c r="CE55" s="40"/>
      <c r="CF55" s="40"/>
      <c r="CG55" s="40"/>
      <c r="CH55" s="40"/>
    </row>
    <row r="56" spans="2:86" x14ac:dyDescent="0.25">
      <c r="B56" s="42"/>
      <c r="C56" s="55" t="s">
        <v>85</v>
      </c>
      <c r="D56" s="63">
        <f t="shared" si="3"/>
        <v>213.8</v>
      </c>
      <c r="E56" s="86">
        <f t="shared" si="4"/>
        <v>201.3</v>
      </c>
      <c r="F56" s="86">
        <f t="shared" si="5"/>
        <v>226.8</v>
      </c>
      <c r="G56" s="96">
        <f t="shared" si="6"/>
        <v>269.8</v>
      </c>
      <c r="H56" s="86">
        <f t="shared" si="7"/>
        <v>255.9</v>
      </c>
      <c r="I56" s="86">
        <f t="shared" si="8"/>
        <v>284.2</v>
      </c>
      <c r="J56" s="96">
        <f t="shared" si="9"/>
        <v>110.6</v>
      </c>
      <c r="K56" s="86">
        <f t="shared" si="10"/>
        <v>105.3</v>
      </c>
      <c r="L56" s="86">
        <f t="shared" si="11"/>
        <v>116</v>
      </c>
      <c r="M56" s="96">
        <f t="shared" si="12"/>
        <v>114.8</v>
      </c>
      <c r="N56" s="86">
        <f t="shared" si="13"/>
        <v>109.8</v>
      </c>
      <c r="O56" s="86">
        <f t="shared" si="14"/>
        <v>120.1</v>
      </c>
      <c r="P56" s="90"/>
      <c r="Q56" s="42"/>
      <c r="R56" s="55" t="s">
        <v>85</v>
      </c>
      <c r="S56" s="65">
        <f t="shared" si="15"/>
        <v>1.93</v>
      </c>
      <c r="T56" s="88">
        <f t="shared" si="16"/>
        <v>1.79</v>
      </c>
      <c r="U56" s="88">
        <f t="shared" si="17"/>
        <v>2.09</v>
      </c>
      <c r="V56" s="65">
        <f t="shared" si="18"/>
        <v>2.35</v>
      </c>
      <c r="W56" s="88">
        <f t="shared" si="19"/>
        <v>2.19</v>
      </c>
      <c r="X56" s="88">
        <f t="shared" si="20"/>
        <v>2.52</v>
      </c>
      <c r="Y56" s="42"/>
      <c r="Z56" s="42"/>
      <c r="AA56" s="42"/>
      <c r="AB56" s="42"/>
      <c r="AC56" s="42"/>
      <c r="BD56" s="40"/>
      <c r="BG56" s="67">
        <v>2014</v>
      </c>
      <c r="BH56" s="60" t="s">
        <v>103</v>
      </c>
      <c r="BI56" s="60" t="str">
        <f t="shared" si="0"/>
        <v>N/A</v>
      </c>
      <c r="BJ56" s="60" t="str">
        <f t="shared" si="1"/>
        <v>N/A</v>
      </c>
      <c r="BK56" s="60"/>
      <c r="BM56" s="60" t="s">
        <v>11</v>
      </c>
      <c r="BN56" s="60" t="s">
        <v>11</v>
      </c>
      <c r="BP56" s="60" t="s">
        <v>12</v>
      </c>
      <c r="BQ56" s="60" t="s">
        <v>12</v>
      </c>
      <c r="BR56" s="40"/>
      <c r="BS56" s="40"/>
      <c r="BT56" s="67">
        <v>2014</v>
      </c>
      <c r="BU56" s="60" t="s">
        <v>103</v>
      </c>
      <c r="BV56" s="69" t="str">
        <f t="shared" si="2"/>
        <v>N/A</v>
      </c>
      <c r="BW56" s="60"/>
      <c r="BX56" s="60"/>
      <c r="BY56" s="40"/>
      <c r="BZ56" s="70"/>
      <c r="CA56" s="70"/>
      <c r="CB56" s="40"/>
      <c r="CC56" s="67"/>
      <c r="CD56" s="67"/>
      <c r="CE56" s="40"/>
      <c r="CF56" s="40"/>
      <c r="CG56" s="40"/>
      <c r="CH56" s="40"/>
    </row>
    <row r="57" spans="2:86" x14ac:dyDescent="0.25">
      <c r="B57" s="42"/>
      <c r="C57" s="101" t="s">
        <v>86</v>
      </c>
      <c r="D57" s="81">
        <f t="shared" si="3"/>
        <v>202</v>
      </c>
      <c r="E57" s="82">
        <f t="shared" si="4"/>
        <v>190</v>
      </c>
      <c r="F57" s="82">
        <f t="shared" si="5"/>
        <v>214.5</v>
      </c>
      <c r="G57" s="102">
        <f t="shared" si="6"/>
        <v>250.3</v>
      </c>
      <c r="H57" s="82">
        <f t="shared" si="7"/>
        <v>237</v>
      </c>
      <c r="I57" s="82">
        <f t="shared" si="8"/>
        <v>264.10000000000002</v>
      </c>
      <c r="J57" s="102">
        <f t="shared" si="9"/>
        <v>102.9</v>
      </c>
      <c r="K57" s="82">
        <f t="shared" si="10"/>
        <v>97.9</v>
      </c>
      <c r="L57" s="82">
        <f t="shared" si="11"/>
        <v>108.2</v>
      </c>
      <c r="M57" s="102">
        <f t="shared" si="12"/>
        <v>104.4</v>
      </c>
      <c r="N57" s="82">
        <f t="shared" si="13"/>
        <v>99.6</v>
      </c>
      <c r="O57" s="82">
        <f t="shared" si="14"/>
        <v>109.4</v>
      </c>
      <c r="P57" s="90"/>
      <c r="Q57" s="42"/>
      <c r="R57" s="101" t="s">
        <v>86</v>
      </c>
      <c r="S57" s="83">
        <f t="shared" si="15"/>
        <v>1.96</v>
      </c>
      <c r="T57" s="84">
        <f t="shared" si="16"/>
        <v>1.81</v>
      </c>
      <c r="U57" s="84">
        <f t="shared" si="17"/>
        <v>2.12</v>
      </c>
      <c r="V57" s="83">
        <f t="shared" si="18"/>
        <v>2.4</v>
      </c>
      <c r="W57" s="84">
        <f t="shared" si="19"/>
        <v>2.23</v>
      </c>
      <c r="X57" s="84">
        <f t="shared" si="20"/>
        <v>2.58</v>
      </c>
      <c r="Y57" s="42"/>
      <c r="Z57" s="42"/>
      <c r="AA57" s="42"/>
      <c r="AB57" s="42"/>
      <c r="AC57" s="42"/>
      <c r="BD57" s="40"/>
      <c r="BG57" s="60"/>
      <c r="BI57" s="60"/>
      <c r="BJ57" s="60"/>
      <c r="BK57" s="60"/>
      <c r="BM57" s="40" t="s">
        <v>27</v>
      </c>
      <c r="BN57" s="40" t="s">
        <v>26</v>
      </c>
      <c r="BP57" s="40" t="s">
        <v>27</v>
      </c>
      <c r="BQ57" s="40" t="s">
        <v>26</v>
      </c>
      <c r="BR57" s="40"/>
      <c r="BS57" s="40"/>
      <c r="BT57" s="40"/>
      <c r="BU57" s="40"/>
      <c r="BV57" s="60"/>
      <c r="BW57" s="60"/>
      <c r="BX57" s="60"/>
      <c r="BY57" s="40"/>
      <c r="BZ57" s="40" t="s">
        <v>27</v>
      </c>
      <c r="CA57" s="40" t="s">
        <v>26</v>
      </c>
      <c r="CB57" s="40"/>
      <c r="CC57" s="40" t="s">
        <v>38</v>
      </c>
      <c r="CD57" s="40"/>
      <c r="CE57" s="40"/>
      <c r="CF57" s="40"/>
      <c r="CG57" s="40"/>
      <c r="CH57" s="40"/>
    </row>
    <row r="58" spans="2:86" x14ac:dyDescent="0.25">
      <c r="B58" s="42"/>
      <c r="C58" s="103"/>
      <c r="D58" s="63"/>
      <c r="E58" s="86"/>
      <c r="F58" s="86"/>
      <c r="G58" s="104"/>
      <c r="H58" s="86"/>
      <c r="I58" s="86"/>
      <c r="J58" s="104"/>
      <c r="K58" s="86"/>
      <c r="L58" s="86"/>
      <c r="M58" s="104"/>
      <c r="N58" s="86"/>
      <c r="O58" s="86"/>
      <c r="P58" s="105"/>
      <c r="Q58" s="61"/>
      <c r="R58" s="103"/>
      <c r="S58" s="87"/>
      <c r="T58" s="88"/>
      <c r="U58" s="88"/>
      <c r="V58" s="87"/>
      <c r="W58" s="88"/>
      <c r="X58" s="88"/>
      <c r="Y58" s="61"/>
      <c r="Z58" s="42"/>
      <c r="AA58" s="42"/>
      <c r="AB58" s="42"/>
      <c r="AC58" s="42"/>
      <c r="BD58" s="40"/>
      <c r="BF58" s="40" t="s">
        <v>6</v>
      </c>
      <c r="BG58" s="40" t="s">
        <v>97</v>
      </c>
      <c r="BH58" s="60">
        <v>1991</v>
      </c>
      <c r="BI58" s="60" t="str">
        <f t="shared" ref="BI58:BI81" si="21">IFERROR(VALUE(FIXED(VLOOKUP($BH58&amp;$BG$29&amp;$BI$12&amp;"Maori",ethnicdata,7,FALSE),1)),"N/A")</f>
        <v>N/A</v>
      </c>
      <c r="BJ58" s="60" t="str">
        <f t="shared" ref="BJ58:BJ81" si="22">IFERROR(VALUE(FIXED(VLOOKUP($BH58&amp;$BG$29&amp;$BI$12&amp;"nonMaori",ethnicdata,7,FALSE),1)),"N/A")</f>
        <v>N/A</v>
      </c>
      <c r="BK58" s="60"/>
      <c r="BM58" s="68">
        <f>D37-E37</f>
        <v>0</v>
      </c>
      <c r="BN58" s="68">
        <f>F37-D37</f>
        <v>0</v>
      </c>
      <c r="BP58" s="106">
        <f>J37-K37</f>
        <v>0</v>
      </c>
      <c r="BQ58" s="106">
        <f>L37-J37</f>
        <v>0</v>
      </c>
      <c r="BR58" s="40"/>
      <c r="BS58" s="40" t="s">
        <v>120</v>
      </c>
      <c r="BT58" s="40" t="s">
        <v>97</v>
      </c>
      <c r="BU58" s="60">
        <v>1991</v>
      </c>
      <c r="BV58" s="69" t="str">
        <f>IFERROR(VALUE(FIXED(VLOOKUP($BU58&amp;#REF!&amp;$BI$12&amp;"Maori",ethnicdata,10,FALSE),2)),"N/A")</f>
        <v>N/A</v>
      </c>
      <c r="BW58" s="60"/>
      <c r="BX58" s="60"/>
      <c r="BY58" s="40"/>
      <c r="BZ58" s="70">
        <f>S37-T37</f>
        <v>0</v>
      </c>
      <c r="CA58" s="70">
        <f>U37-S37</f>
        <v>0</v>
      </c>
      <c r="CB58" s="40"/>
      <c r="CC58" s="40">
        <v>1</v>
      </c>
      <c r="CD58" s="40"/>
      <c r="CE58" s="40"/>
      <c r="CF58" s="40"/>
      <c r="CG58" s="40"/>
      <c r="CH58" s="40"/>
    </row>
    <row r="59" spans="2:86" x14ac:dyDescent="0.25">
      <c r="B59" s="42"/>
      <c r="C59" s="103"/>
      <c r="D59" s="63"/>
      <c r="E59" s="86"/>
      <c r="F59" s="86"/>
      <c r="G59" s="104"/>
      <c r="H59" s="86"/>
      <c r="I59" s="86"/>
      <c r="J59" s="104"/>
      <c r="K59" s="86"/>
      <c r="L59" s="86"/>
      <c r="M59" s="104"/>
      <c r="N59" s="86"/>
      <c r="O59" s="86"/>
      <c r="P59" s="105"/>
      <c r="Q59" s="61"/>
      <c r="R59" s="103"/>
      <c r="S59" s="87"/>
      <c r="T59" s="88"/>
      <c r="U59" s="88"/>
      <c r="V59" s="87"/>
      <c r="W59" s="88"/>
      <c r="X59" s="88"/>
      <c r="Y59" s="61"/>
      <c r="Z59" s="42"/>
      <c r="AA59" s="42"/>
      <c r="AB59" s="42"/>
      <c r="AC59" s="42"/>
      <c r="BD59" s="40"/>
      <c r="BG59" s="40" t="s">
        <v>98</v>
      </c>
      <c r="BH59" s="60">
        <v>1992</v>
      </c>
      <c r="BI59" s="60" t="str">
        <f t="shared" si="21"/>
        <v>N/A</v>
      </c>
      <c r="BJ59" s="60" t="str">
        <f t="shared" si="22"/>
        <v>N/A</v>
      </c>
      <c r="BK59" s="60"/>
      <c r="BM59" s="68">
        <f t="shared" ref="BM59:BM81" si="23">D38-E38</f>
        <v>0</v>
      </c>
      <c r="BN59" s="68">
        <f t="shared" ref="BN59:BN81" si="24">F38-D38</f>
        <v>0</v>
      </c>
      <c r="BP59" s="106">
        <f t="shared" ref="BP59:BP81" si="25">J38-K38</f>
        <v>0</v>
      </c>
      <c r="BQ59" s="106">
        <f t="shared" ref="BQ59:BQ81" si="26">L38-J38</f>
        <v>0</v>
      </c>
      <c r="BR59" s="40"/>
      <c r="BS59" s="40"/>
      <c r="BT59" s="40" t="s">
        <v>98</v>
      </c>
      <c r="BU59" s="60">
        <v>1992</v>
      </c>
      <c r="BV59" s="69" t="str">
        <f>IFERROR(VALUE(FIXED(VLOOKUP($BU59&amp;#REF!&amp;$BI$12&amp;"Maori",ethnicdata,10,FALSE),2)),"N/A")</f>
        <v>N/A</v>
      </c>
      <c r="BW59" s="60"/>
      <c r="BX59" s="60"/>
      <c r="BY59" s="40"/>
      <c r="BZ59" s="70">
        <f t="shared" ref="BZ59:BZ81" si="27">S38-T38</f>
        <v>0</v>
      </c>
      <c r="CA59" s="70">
        <f t="shared" ref="CA59:CA81" si="28">U38-S38</f>
        <v>0</v>
      </c>
      <c r="CB59" s="40"/>
      <c r="CC59" s="40">
        <v>1</v>
      </c>
      <c r="CD59" s="40"/>
      <c r="CE59" s="40"/>
      <c r="CF59" s="40"/>
      <c r="CG59" s="40"/>
      <c r="CH59" s="40"/>
    </row>
    <row r="60" spans="2:86" x14ac:dyDescent="0.25">
      <c r="B60" s="42"/>
      <c r="C60" s="89" t="s">
        <v>21</v>
      </c>
      <c r="D60" s="63"/>
      <c r="E60" s="86"/>
      <c r="F60" s="86"/>
      <c r="G60" s="104"/>
      <c r="H60" s="86"/>
      <c r="I60" s="86"/>
      <c r="J60" s="104"/>
      <c r="K60" s="86"/>
      <c r="L60" s="86"/>
      <c r="M60" s="104"/>
      <c r="N60" s="86"/>
      <c r="O60" s="86"/>
      <c r="P60" s="105"/>
      <c r="Q60" s="61"/>
      <c r="R60" s="89" t="s">
        <v>21</v>
      </c>
      <c r="S60" s="87"/>
      <c r="T60" s="88"/>
      <c r="U60" s="88"/>
      <c r="V60" s="87"/>
      <c r="W60" s="88"/>
      <c r="X60" s="88"/>
      <c r="Y60" s="61"/>
      <c r="Z60" s="42"/>
      <c r="AA60" s="42"/>
      <c r="AB60" s="42"/>
      <c r="AC60" s="42"/>
      <c r="BD60" s="40"/>
      <c r="BG60" s="40" t="s">
        <v>99</v>
      </c>
      <c r="BH60" s="67">
        <v>1993</v>
      </c>
      <c r="BI60" s="60" t="str">
        <f t="shared" si="21"/>
        <v>N/A</v>
      </c>
      <c r="BJ60" s="60" t="str">
        <f t="shared" si="22"/>
        <v>N/A</v>
      </c>
      <c r="BK60" s="60"/>
      <c r="BM60" s="68">
        <f t="shared" si="23"/>
        <v>0</v>
      </c>
      <c r="BN60" s="68">
        <f t="shared" si="24"/>
        <v>0</v>
      </c>
      <c r="BP60" s="106">
        <f t="shared" si="25"/>
        <v>0</v>
      </c>
      <c r="BQ60" s="106">
        <f t="shared" si="26"/>
        <v>0</v>
      </c>
      <c r="BR60" s="40"/>
      <c r="BS60" s="40"/>
      <c r="BT60" s="40" t="s">
        <v>99</v>
      </c>
      <c r="BU60" s="67">
        <v>1993</v>
      </c>
      <c r="BV60" s="69" t="str">
        <f>IFERROR(VALUE(FIXED(VLOOKUP($BU60&amp;#REF!&amp;$BI$12&amp;"Maori",ethnicdata,10,FALSE),2)),"N/A")</f>
        <v>N/A</v>
      </c>
      <c r="BW60" s="60"/>
      <c r="BX60" s="60"/>
      <c r="BY60" s="40"/>
      <c r="BZ60" s="70">
        <f t="shared" si="27"/>
        <v>0</v>
      </c>
      <c r="CA60" s="70">
        <f t="shared" si="28"/>
        <v>0</v>
      </c>
      <c r="CB60" s="40"/>
      <c r="CC60" s="40">
        <v>1</v>
      </c>
      <c r="CD60" s="40"/>
      <c r="CE60" s="40"/>
      <c r="CF60" s="40"/>
      <c r="CG60" s="40"/>
      <c r="CH60" s="40"/>
    </row>
    <row r="61" spans="2:86" x14ac:dyDescent="0.25">
      <c r="B61" s="42"/>
      <c r="C61" s="89" t="s">
        <v>109</v>
      </c>
      <c r="D61" s="63"/>
      <c r="E61" s="86"/>
      <c r="F61" s="86"/>
      <c r="G61" s="104"/>
      <c r="H61" s="86"/>
      <c r="I61" s="86"/>
      <c r="J61" s="104"/>
      <c r="K61" s="86"/>
      <c r="L61" s="86"/>
      <c r="M61" s="104"/>
      <c r="N61" s="86"/>
      <c r="O61" s="86"/>
      <c r="P61" s="61"/>
      <c r="Q61" s="61"/>
      <c r="R61" s="89" t="s">
        <v>24</v>
      </c>
      <c r="S61" s="105"/>
      <c r="T61" s="105"/>
      <c r="U61" s="61"/>
      <c r="V61" s="61"/>
      <c r="W61" s="61"/>
      <c r="X61" s="61"/>
      <c r="Y61" s="61"/>
      <c r="Z61" s="42"/>
      <c r="AA61" s="42"/>
      <c r="AB61" s="42"/>
      <c r="AC61" s="42"/>
      <c r="BD61" s="40"/>
      <c r="BG61" s="67" t="s">
        <v>100</v>
      </c>
      <c r="BH61" s="67">
        <v>1994</v>
      </c>
      <c r="BI61" s="60" t="str">
        <f t="shared" si="21"/>
        <v>N/A</v>
      </c>
      <c r="BJ61" s="60" t="str">
        <f t="shared" si="22"/>
        <v>N/A</v>
      </c>
      <c r="BK61" s="60"/>
      <c r="BM61" s="68">
        <f t="shared" si="23"/>
        <v>0</v>
      </c>
      <c r="BN61" s="68">
        <f t="shared" si="24"/>
        <v>0</v>
      </c>
      <c r="BP61" s="106">
        <f t="shared" si="25"/>
        <v>0</v>
      </c>
      <c r="BQ61" s="106">
        <f t="shared" si="26"/>
        <v>0</v>
      </c>
      <c r="BR61" s="40"/>
      <c r="BS61" s="40"/>
      <c r="BT61" s="67" t="s">
        <v>100</v>
      </c>
      <c r="BU61" s="67">
        <v>1994</v>
      </c>
      <c r="BV61" s="69" t="str">
        <f>IFERROR(VALUE(FIXED(VLOOKUP($BU61&amp;#REF!&amp;$BI$12&amp;"Maori",ethnicdata,10,FALSE),2)),"N/A")</f>
        <v>N/A</v>
      </c>
      <c r="BW61" s="60"/>
      <c r="BX61" s="60"/>
      <c r="BY61" s="40"/>
      <c r="BZ61" s="70">
        <f t="shared" si="27"/>
        <v>0</v>
      </c>
      <c r="CA61" s="70">
        <f t="shared" si="28"/>
        <v>0</v>
      </c>
      <c r="CB61" s="40"/>
      <c r="CC61" s="40">
        <v>1</v>
      </c>
      <c r="CD61" s="40"/>
      <c r="CE61" s="40"/>
      <c r="CF61" s="40"/>
      <c r="CG61" s="40"/>
      <c r="CH61" s="40"/>
    </row>
    <row r="62" spans="2:86" x14ac:dyDescent="0.25">
      <c r="B62" s="42"/>
      <c r="C62" s="89" t="s">
        <v>22</v>
      </c>
      <c r="D62" s="63"/>
      <c r="E62" s="86"/>
      <c r="F62" s="86"/>
      <c r="G62" s="104"/>
      <c r="H62" s="86"/>
      <c r="I62" s="86"/>
      <c r="J62" s="104"/>
      <c r="K62" s="86"/>
      <c r="L62" s="86"/>
      <c r="M62" s="104"/>
      <c r="N62" s="86"/>
      <c r="O62" s="86"/>
      <c r="P62" s="61"/>
      <c r="Q62" s="61"/>
      <c r="R62" s="89" t="s">
        <v>22</v>
      </c>
      <c r="S62" s="105"/>
      <c r="T62" s="105"/>
      <c r="U62" s="61"/>
      <c r="V62" s="61"/>
      <c r="W62" s="61"/>
      <c r="X62" s="61"/>
      <c r="Y62" s="61"/>
      <c r="Z62" s="42"/>
      <c r="AA62" s="42"/>
      <c r="AB62" s="42"/>
      <c r="AC62" s="42"/>
      <c r="BD62" s="40"/>
      <c r="BG62" s="40" t="s">
        <v>101</v>
      </c>
      <c r="BH62" s="67">
        <v>1995</v>
      </c>
      <c r="BI62" s="60" t="str">
        <f t="shared" si="21"/>
        <v>N/A</v>
      </c>
      <c r="BJ62" s="60" t="str">
        <f t="shared" si="22"/>
        <v>N/A</v>
      </c>
      <c r="BK62" s="60"/>
      <c r="BM62" s="68">
        <f t="shared" si="23"/>
        <v>0</v>
      </c>
      <c r="BN62" s="68">
        <f t="shared" si="24"/>
        <v>0</v>
      </c>
      <c r="BP62" s="106">
        <f t="shared" si="25"/>
        <v>0</v>
      </c>
      <c r="BQ62" s="106">
        <f t="shared" si="26"/>
        <v>0</v>
      </c>
      <c r="BR62" s="40"/>
      <c r="BS62" s="40"/>
      <c r="BT62" s="40" t="s">
        <v>101</v>
      </c>
      <c r="BU62" s="67">
        <v>1995</v>
      </c>
      <c r="BV62" s="69" t="str">
        <f>IFERROR(VALUE(FIXED(VLOOKUP($BU62&amp;#REF!&amp;$BI$12&amp;"Maori",ethnicdata,10,FALSE),2)),"N/A")</f>
        <v>N/A</v>
      </c>
      <c r="BW62" s="60"/>
      <c r="BX62" s="60"/>
      <c r="BY62" s="40"/>
      <c r="BZ62" s="70">
        <f t="shared" si="27"/>
        <v>0</v>
      </c>
      <c r="CA62" s="70">
        <f t="shared" si="28"/>
        <v>0</v>
      </c>
      <c r="CB62" s="40"/>
      <c r="CC62" s="40">
        <v>1</v>
      </c>
      <c r="CD62" s="40"/>
      <c r="CE62" s="40"/>
      <c r="CF62" s="40"/>
      <c r="CG62" s="40"/>
      <c r="CH62" s="40"/>
    </row>
    <row r="63" spans="2:86" x14ac:dyDescent="0.25">
      <c r="B63" s="42"/>
      <c r="C63" s="89" t="s">
        <v>23</v>
      </c>
      <c r="D63" s="76"/>
      <c r="E63" s="76"/>
      <c r="F63" s="76"/>
      <c r="G63" s="61"/>
      <c r="H63" s="61"/>
      <c r="I63" s="61"/>
      <c r="J63" s="61"/>
      <c r="K63" s="61"/>
      <c r="L63" s="61"/>
      <c r="M63" s="61"/>
      <c r="N63" s="61"/>
      <c r="O63" s="61"/>
      <c r="P63" s="61"/>
      <c r="Q63" s="61"/>
      <c r="R63" s="47" t="s">
        <v>23</v>
      </c>
      <c r="S63" s="105"/>
      <c r="T63" s="105"/>
      <c r="U63" s="61"/>
      <c r="V63" s="61"/>
      <c r="W63" s="61"/>
      <c r="X63" s="61"/>
      <c r="Y63" s="61"/>
      <c r="Z63" s="42"/>
      <c r="AA63" s="42"/>
      <c r="AB63" s="42"/>
      <c r="AC63" s="42"/>
      <c r="BD63" s="40"/>
      <c r="BF63" s="40" t="s">
        <v>6</v>
      </c>
      <c r="BG63" s="60" t="s">
        <v>71</v>
      </c>
      <c r="BH63" s="67">
        <v>1996</v>
      </c>
      <c r="BI63" s="60" t="str">
        <f t="shared" si="21"/>
        <v>N/A</v>
      </c>
      <c r="BJ63" s="60" t="str">
        <f t="shared" si="22"/>
        <v>N/A</v>
      </c>
      <c r="BK63" s="60"/>
      <c r="BM63" s="68">
        <f t="shared" si="23"/>
        <v>0</v>
      </c>
      <c r="BN63" s="68">
        <f t="shared" si="24"/>
        <v>0</v>
      </c>
      <c r="BP63" s="106">
        <f t="shared" si="25"/>
        <v>0</v>
      </c>
      <c r="BQ63" s="106">
        <f t="shared" si="26"/>
        <v>0</v>
      </c>
      <c r="BR63" s="40"/>
      <c r="BS63" s="40"/>
      <c r="BT63" s="60" t="s">
        <v>71</v>
      </c>
      <c r="BU63" s="67">
        <v>1996</v>
      </c>
      <c r="BV63" s="69" t="str">
        <f t="shared" ref="BV63:BV81" si="29">IFERROR(VALUE(FIXED(VLOOKUP($BU63&amp;$BG$29&amp;$BI$12&amp;"Maori",ethnicdata,10,FALSE),2)),"N/A")</f>
        <v>N/A</v>
      </c>
      <c r="BW63" s="60"/>
      <c r="BX63" s="60"/>
      <c r="BY63" s="40"/>
      <c r="BZ63" s="70">
        <f t="shared" si="27"/>
        <v>0</v>
      </c>
      <c r="CA63" s="70">
        <f t="shared" si="28"/>
        <v>0</v>
      </c>
      <c r="CB63" s="40"/>
      <c r="CC63" s="40">
        <v>1</v>
      </c>
      <c r="CD63" s="40"/>
      <c r="CE63" s="40"/>
      <c r="CF63" s="40"/>
      <c r="CG63" s="40"/>
      <c r="CH63" s="40"/>
    </row>
    <row r="64" spans="2:86" x14ac:dyDescent="0.25">
      <c r="B64" s="42"/>
      <c r="C64" s="89" t="s">
        <v>110</v>
      </c>
      <c r="D64" s="76"/>
      <c r="E64" s="76"/>
      <c r="F64" s="76"/>
      <c r="G64" s="61"/>
      <c r="H64" s="61"/>
      <c r="I64" s="61"/>
      <c r="J64" s="61"/>
      <c r="K64" s="61"/>
      <c r="L64" s="61"/>
      <c r="M64" s="61"/>
      <c r="N64" s="61"/>
      <c r="O64" s="61"/>
      <c r="P64" s="61"/>
      <c r="Q64" s="61"/>
      <c r="R64" s="47" t="s">
        <v>34</v>
      </c>
      <c r="S64" s="105"/>
      <c r="T64" s="105"/>
      <c r="U64" s="61"/>
      <c r="V64" s="61"/>
      <c r="W64" s="61"/>
      <c r="X64" s="61"/>
      <c r="Y64" s="61"/>
      <c r="Z64" s="42"/>
      <c r="AA64" s="42"/>
      <c r="AB64" s="42"/>
      <c r="AC64" s="42"/>
      <c r="BD64" s="40"/>
      <c r="BG64" s="40" t="s">
        <v>72</v>
      </c>
      <c r="BH64" s="67">
        <v>1997</v>
      </c>
      <c r="BI64" s="60" t="str">
        <f t="shared" si="21"/>
        <v>N/A</v>
      </c>
      <c r="BJ64" s="60" t="str">
        <f t="shared" si="22"/>
        <v>N/A</v>
      </c>
      <c r="BK64" s="60"/>
      <c r="BM64" s="68">
        <f t="shared" si="23"/>
        <v>0</v>
      </c>
      <c r="BN64" s="68">
        <f t="shared" si="24"/>
        <v>0</v>
      </c>
      <c r="BP64" s="106">
        <f t="shared" si="25"/>
        <v>0</v>
      </c>
      <c r="BQ64" s="106">
        <f t="shared" si="26"/>
        <v>0</v>
      </c>
      <c r="BR64" s="40"/>
      <c r="BS64" s="40"/>
      <c r="BT64" s="40" t="s">
        <v>72</v>
      </c>
      <c r="BU64" s="67">
        <v>1997</v>
      </c>
      <c r="BV64" s="69" t="str">
        <f t="shared" si="29"/>
        <v>N/A</v>
      </c>
      <c r="BW64" s="60"/>
      <c r="BX64" s="60"/>
      <c r="BY64" s="40"/>
      <c r="BZ64" s="70">
        <f t="shared" si="27"/>
        <v>0</v>
      </c>
      <c r="CA64" s="70">
        <f t="shared" si="28"/>
        <v>0</v>
      </c>
      <c r="CB64" s="40"/>
      <c r="CC64" s="40">
        <v>1</v>
      </c>
      <c r="CD64" s="40"/>
      <c r="CE64" s="40"/>
      <c r="CF64" s="40"/>
      <c r="CG64" s="40"/>
      <c r="CH64" s="40"/>
    </row>
    <row r="65" spans="2:86" x14ac:dyDescent="0.25">
      <c r="B65" s="42"/>
      <c r="C65" s="47"/>
      <c r="D65" s="77"/>
      <c r="E65" s="77"/>
      <c r="F65" s="77"/>
      <c r="G65" s="42"/>
      <c r="H65" s="42"/>
      <c r="I65" s="42"/>
      <c r="J65" s="42"/>
      <c r="K65" s="42"/>
      <c r="L65" s="42"/>
      <c r="M65" s="42"/>
      <c r="N65" s="42"/>
      <c r="O65" s="42"/>
      <c r="P65" s="42"/>
      <c r="Q65" s="42"/>
      <c r="R65" s="47"/>
      <c r="S65" s="90"/>
      <c r="T65" s="90"/>
      <c r="U65" s="42"/>
      <c r="V65" s="42"/>
      <c r="W65" s="42"/>
      <c r="X65" s="42"/>
      <c r="Y65" s="42"/>
      <c r="Z65" s="42"/>
      <c r="AA65" s="42"/>
      <c r="AB65" s="42"/>
      <c r="AC65" s="42"/>
      <c r="BD65" s="40"/>
      <c r="BG65" s="67" t="s">
        <v>73</v>
      </c>
      <c r="BH65" s="67">
        <v>1998</v>
      </c>
      <c r="BI65" s="60" t="str">
        <f t="shared" si="21"/>
        <v>N/A</v>
      </c>
      <c r="BJ65" s="60" t="str">
        <f t="shared" si="22"/>
        <v>N/A</v>
      </c>
      <c r="BK65" s="60"/>
      <c r="BM65" s="68">
        <f t="shared" si="23"/>
        <v>0</v>
      </c>
      <c r="BN65" s="68">
        <f t="shared" si="24"/>
        <v>0</v>
      </c>
      <c r="BP65" s="106">
        <f t="shared" si="25"/>
        <v>0</v>
      </c>
      <c r="BQ65" s="106">
        <f t="shared" si="26"/>
        <v>0</v>
      </c>
      <c r="BR65" s="40"/>
      <c r="BS65" s="40"/>
      <c r="BT65" s="67" t="s">
        <v>73</v>
      </c>
      <c r="BU65" s="67">
        <v>1998</v>
      </c>
      <c r="BV65" s="69" t="str">
        <f t="shared" si="29"/>
        <v>N/A</v>
      </c>
      <c r="BW65" s="60"/>
      <c r="BX65" s="60"/>
      <c r="BY65" s="40"/>
      <c r="BZ65" s="70">
        <f t="shared" si="27"/>
        <v>0</v>
      </c>
      <c r="CA65" s="70">
        <f t="shared" si="28"/>
        <v>0</v>
      </c>
      <c r="CB65" s="40"/>
      <c r="CC65" s="40">
        <v>1</v>
      </c>
      <c r="CD65" s="40"/>
      <c r="CE65" s="40"/>
      <c r="CF65" s="40"/>
      <c r="CG65" s="40"/>
      <c r="CH65" s="40"/>
    </row>
    <row r="66" spans="2:86" x14ac:dyDescent="0.25">
      <c r="B66" s="42"/>
      <c r="C66" s="47" t="s">
        <v>20</v>
      </c>
      <c r="D66" s="77"/>
      <c r="E66" s="77"/>
      <c r="F66" s="77"/>
      <c r="G66" s="42"/>
      <c r="H66" s="42"/>
      <c r="I66" s="42"/>
      <c r="J66" s="42"/>
      <c r="K66" s="42"/>
      <c r="L66" s="42"/>
      <c r="M66" s="42"/>
      <c r="N66" s="42"/>
      <c r="O66" s="42"/>
      <c r="P66" s="42"/>
      <c r="Q66" s="42"/>
      <c r="R66" s="47" t="s">
        <v>20</v>
      </c>
      <c r="S66" s="90"/>
      <c r="T66" s="90"/>
      <c r="U66" s="42"/>
      <c r="V66" s="42"/>
      <c r="W66" s="42"/>
      <c r="X66" s="42"/>
      <c r="Y66" s="42"/>
      <c r="Z66" s="42"/>
      <c r="AA66" s="42"/>
      <c r="AB66" s="42"/>
      <c r="AC66" s="42"/>
      <c r="BD66" s="40"/>
      <c r="BG66" s="40" t="s">
        <v>74</v>
      </c>
      <c r="BH66" s="67">
        <v>1999</v>
      </c>
      <c r="BI66" s="60" t="str">
        <f t="shared" si="21"/>
        <v>N/A</v>
      </c>
      <c r="BJ66" s="60" t="str">
        <f t="shared" si="22"/>
        <v>N/A</v>
      </c>
      <c r="BK66" s="60"/>
      <c r="BM66" s="68" t="e">
        <f t="shared" si="23"/>
        <v>#VALUE!</v>
      </c>
      <c r="BN66" s="68" t="e">
        <f t="shared" si="24"/>
        <v>#VALUE!</v>
      </c>
      <c r="BP66" s="106" t="e">
        <f t="shared" si="25"/>
        <v>#VALUE!</v>
      </c>
      <c r="BQ66" s="106" t="e">
        <f t="shared" si="26"/>
        <v>#VALUE!</v>
      </c>
      <c r="BR66" s="40"/>
      <c r="BS66" s="40"/>
      <c r="BT66" s="40" t="s">
        <v>74</v>
      </c>
      <c r="BU66" s="67">
        <v>1999</v>
      </c>
      <c r="BV66" s="69" t="str">
        <f t="shared" si="29"/>
        <v>N/A</v>
      </c>
      <c r="BW66" s="60"/>
      <c r="BX66" s="60"/>
      <c r="BY66" s="40"/>
      <c r="BZ66" s="70" t="e">
        <f t="shared" si="27"/>
        <v>#VALUE!</v>
      </c>
      <c r="CA66" s="70" t="e">
        <f t="shared" si="28"/>
        <v>#VALUE!</v>
      </c>
      <c r="CB66" s="40"/>
      <c r="CC66" s="40">
        <v>1</v>
      </c>
      <c r="CD66" s="40"/>
      <c r="CE66" s="40"/>
      <c r="CF66" s="40"/>
      <c r="CG66" s="40"/>
      <c r="CH66" s="40"/>
    </row>
    <row r="67" spans="2:86" x14ac:dyDescent="0.25">
      <c r="B67" s="42"/>
      <c r="C67" s="47" t="str">
        <f>BG16</f>
        <v>National Minimum Data Set (NMDS), Ministry of Health.</v>
      </c>
      <c r="D67" s="77"/>
      <c r="E67" s="77"/>
      <c r="F67" s="77"/>
      <c r="G67" s="42"/>
      <c r="H67" s="42"/>
      <c r="I67" s="42"/>
      <c r="J67" s="42"/>
      <c r="K67" s="42"/>
      <c r="L67" s="42"/>
      <c r="M67" s="42"/>
      <c r="N67" s="42"/>
      <c r="O67" s="42"/>
      <c r="P67" s="42"/>
      <c r="Q67" s="42"/>
      <c r="R67" s="47" t="str">
        <f>BG16</f>
        <v>National Minimum Data Set (NMDS), Ministry of Health.</v>
      </c>
      <c r="S67" s="90"/>
      <c r="T67" s="90"/>
      <c r="U67" s="42"/>
      <c r="V67" s="42"/>
      <c r="W67" s="42"/>
      <c r="X67" s="42"/>
      <c r="Y67" s="42"/>
      <c r="Z67" s="42"/>
      <c r="AA67" s="42"/>
      <c r="AB67" s="42"/>
      <c r="AC67" s="42"/>
      <c r="BD67" s="40"/>
      <c r="BG67" s="60" t="s">
        <v>75</v>
      </c>
      <c r="BH67" s="67">
        <v>2000</v>
      </c>
      <c r="BI67" s="60" t="str">
        <f t="shared" si="21"/>
        <v>N/A</v>
      </c>
      <c r="BJ67" s="60" t="str">
        <f t="shared" si="22"/>
        <v>N/A</v>
      </c>
      <c r="BK67" s="60"/>
      <c r="BM67" s="68" t="e">
        <f t="shared" si="23"/>
        <v>#VALUE!</v>
      </c>
      <c r="BN67" s="68" t="e">
        <f t="shared" si="24"/>
        <v>#VALUE!</v>
      </c>
      <c r="BP67" s="106" t="e">
        <f t="shared" si="25"/>
        <v>#VALUE!</v>
      </c>
      <c r="BQ67" s="106" t="e">
        <f t="shared" si="26"/>
        <v>#VALUE!</v>
      </c>
      <c r="BR67" s="40"/>
      <c r="BS67" s="40"/>
      <c r="BT67" s="60" t="s">
        <v>75</v>
      </c>
      <c r="BU67" s="67">
        <v>2000</v>
      </c>
      <c r="BV67" s="69" t="str">
        <f t="shared" si="29"/>
        <v>N/A</v>
      </c>
      <c r="BW67" s="60"/>
      <c r="BX67" s="60"/>
      <c r="BY67" s="40"/>
      <c r="BZ67" s="70" t="e">
        <f t="shared" si="27"/>
        <v>#VALUE!</v>
      </c>
      <c r="CA67" s="70" t="e">
        <f t="shared" si="28"/>
        <v>#VALUE!</v>
      </c>
      <c r="CB67" s="40"/>
      <c r="CC67" s="40">
        <v>1</v>
      </c>
      <c r="CD67" s="40"/>
      <c r="CE67" s="40"/>
      <c r="CF67" s="40"/>
      <c r="CG67" s="40"/>
      <c r="CH67" s="40"/>
    </row>
    <row r="68" spans="2:86" x14ac:dyDescent="0.25">
      <c r="B68" s="42"/>
      <c r="C68" s="47"/>
      <c r="D68" s="77"/>
      <c r="E68" s="77"/>
      <c r="F68" s="77"/>
      <c r="G68" s="42"/>
      <c r="H68" s="42"/>
      <c r="I68" s="42"/>
      <c r="J68" s="42"/>
      <c r="K68" s="42"/>
      <c r="L68" s="42"/>
      <c r="M68" s="42"/>
      <c r="N68" s="42"/>
      <c r="O68" s="42"/>
      <c r="P68" s="42"/>
      <c r="Q68" s="42"/>
      <c r="R68" s="47"/>
      <c r="S68" s="42"/>
      <c r="T68" s="42"/>
      <c r="U68" s="42"/>
      <c r="V68" s="42"/>
      <c r="W68" s="42"/>
      <c r="X68" s="42"/>
      <c r="Y68" s="42"/>
      <c r="Z68" s="42"/>
      <c r="AA68" s="42"/>
      <c r="AB68" s="42"/>
      <c r="AC68" s="42"/>
      <c r="BD68" s="40"/>
      <c r="BF68" s="40" t="s">
        <v>6</v>
      </c>
      <c r="BG68" s="40" t="s">
        <v>76</v>
      </c>
      <c r="BH68" s="67">
        <v>2001</v>
      </c>
      <c r="BI68" s="60">
        <f t="shared" si="21"/>
        <v>202.6</v>
      </c>
      <c r="BJ68" s="60">
        <f t="shared" si="22"/>
        <v>127.2</v>
      </c>
      <c r="BK68" s="60"/>
      <c r="BM68" s="68">
        <f t="shared" si="23"/>
        <v>12.299999999999983</v>
      </c>
      <c r="BN68" s="68">
        <f t="shared" si="24"/>
        <v>12.800000000000011</v>
      </c>
      <c r="BP68" s="106">
        <f t="shared" si="25"/>
        <v>5.2999999999999972</v>
      </c>
      <c r="BQ68" s="106">
        <f t="shared" si="26"/>
        <v>5.6000000000000085</v>
      </c>
      <c r="BR68" s="40"/>
      <c r="BS68" s="40"/>
      <c r="BT68" s="40" t="s">
        <v>76</v>
      </c>
      <c r="BU68" s="67">
        <v>2001</v>
      </c>
      <c r="BV68" s="69">
        <f t="shared" si="29"/>
        <v>1.59</v>
      </c>
      <c r="BW68" s="60"/>
      <c r="BX68" s="60"/>
      <c r="BY68" s="40"/>
      <c r="BZ68" s="70">
        <f t="shared" si="27"/>
        <v>0.1100000000000001</v>
      </c>
      <c r="CA68" s="70">
        <f t="shared" si="28"/>
        <v>0.12999999999999989</v>
      </c>
      <c r="CB68" s="40"/>
      <c r="CC68" s="40">
        <v>1</v>
      </c>
      <c r="CD68" s="40"/>
      <c r="CE68" s="40"/>
      <c r="CF68" s="40"/>
      <c r="CG68" s="40"/>
      <c r="CH68" s="40"/>
    </row>
    <row r="69" spans="2:86" x14ac:dyDescent="0.25">
      <c r="B69" s="42"/>
      <c r="C69" s="47"/>
      <c r="D69" s="77"/>
      <c r="E69" s="77"/>
      <c r="F69" s="77"/>
      <c r="G69" s="42"/>
      <c r="H69" s="42"/>
      <c r="I69" s="42"/>
      <c r="J69" s="42"/>
      <c r="K69" s="42"/>
      <c r="L69" s="42"/>
      <c r="M69" s="42"/>
      <c r="N69" s="42"/>
      <c r="O69" s="42"/>
      <c r="P69" s="42"/>
      <c r="Q69" s="42"/>
      <c r="R69" s="47"/>
      <c r="S69" s="42"/>
      <c r="T69" s="42"/>
      <c r="U69" s="42"/>
      <c r="V69" s="42"/>
      <c r="W69" s="42"/>
      <c r="X69" s="42"/>
      <c r="Y69" s="42"/>
      <c r="Z69" s="42"/>
      <c r="AA69" s="42"/>
      <c r="AB69" s="42"/>
      <c r="AC69" s="42"/>
      <c r="BD69" s="40"/>
      <c r="BG69" s="40" t="s">
        <v>77</v>
      </c>
      <c r="BH69" s="67">
        <v>2002</v>
      </c>
      <c r="BI69" s="60">
        <f t="shared" si="21"/>
        <v>195.8</v>
      </c>
      <c r="BJ69" s="60">
        <f t="shared" si="22"/>
        <v>109.9</v>
      </c>
      <c r="BM69" s="68">
        <f t="shared" si="23"/>
        <v>12</v>
      </c>
      <c r="BN69" s="68">
        <f t="shared" si="24"/>
        <v>12.599999999999994</v>
      </c>
      <c r="BP69" s="106">
        <f t="shared" si="25"/>
        <v>5</v>
      </c>
      <c r="BQ69" s="106">
        <f t="shared" si="26"/>
        <v>5.0999999999999943</v>
      </c>
      <c r="BR69" s="40"/>
      <c r="BS69" s="40"/>
      <c r="BT69" s="40" t="s">
        <v>77</v>
      </c>
      <c r="BU69" s="67">
        <v>2002</v>
      </c>
      <c r="BV69" s="69">
        <f t="shared" si="29"/>
        <v>1.78</v>
      </c>
      <c r="BW69" s="40"/>
      <c r="BX69" s="40"/>
      <c r="BY69" s="40"/>
      <c r="BZ69" s="70">
        <f t="shared" si="27"/>
        <v>0.13000000000000012</v>
      </c>
      <c r="CA69" s="70">
        <f t="shared" si="28"/>
        <v>0.14999999999999991</v>
      </c>
      <c r="CB69" s="40"/>
      <c r="CC69" s="40">
        <v>1</v>
      </c>
      <c r="CD69" s="40"/>
      <c r="CE69" s="40"/>
      <c r="CF69" s="40"/>
      <c r="CG69" s="40"/>
      <c r="CH69" s="40"/>
    </row>
    <row r="70" spans="2:86" x14ac:dyDescent="0.25">
      <c r="B70" s="42"/>
      <c r="C70" s="47"/>
      <c r="D70" s="77"/>
      <c r="E70" s="77"/>
      <c r="F70" s="77"/>
      <c r="G70" s="42"/>
      <c r="H70" s="42"/>
      <c r="I70" s="42"/>
      <c r="J70" s="42"/>
      <c r="K70" s="42"/>
      <c r="L70" s="42"/>
      <c r="M70" s="42"/>
      <c r="N70" s="42"/>
      <c r="O70" s="42"/>
      <c r="P70" s="42"/>
      <c r="Q70" s="42"/>
      <c r="R70" s="90"/>
      <c r="S70" s="42"/>
      <c r="T70" s="42"/>
      <c r="U70" s="42"/>
      <c r="V70" s="42"/>
      <c r="W70" s="42"/>
      <c r="X70" s="42"/>
      <c r="Y70" s="42"/>
      <c r="Z70" s="42"/>
      <c r="AA70" s="42"/>
      <c r="AB70" s="42"/>
      <c r="AC70" s="42"/>
      <c r="BD70" s="40"/>
      <c r="BG70" s="40" t="s">
        <v>78</v>
      </c>
      <c r="BH70" s="67">
        <v>2003</v>
      </c>
      <c r="BI70" s="60">
        <f t="shared" si="21"/>
        <v>191.2</v>
      </c>
      <c r="BJ70" s="60">
        <f t="shared" si="22"/>
        <v>112.1</v>
      </c>
      <c r="BK70" s="60"/>
      <c r="BM70" s="68">
        <f t="shared" si="23"/>
        <v>11.799999999999983</v>
      </c>
      <c r="BN70" s="68">
        <f t="shared" si="24"/>
        <v>12.5</v>
      </c>
      <c r="BP70" s="106">
        <f t="shared" si="25"/>
        <v>5</v>
      </c>
      <c r="BQ70" s="106">
        <f t="shared" si="26"/>
        <v>5.2000000000000028</v>
      </c>
      <c r="BR70" s="40"/>
      <c r="BS70" s="40"/>
      <c r="BT70" s="40" t="s">
        <v>78</v>
      </c>
      <c r="BU70" s="67">
        <v>2003</v>
      </c>
      <c r="BV70" s="69">
        <f t="shared" si="29"/>
        <v>1.71</v>
      </c>
      <c r="BW70" s="60"/>
      <c r="BX70" s="60"/>
      <c r="BY70" s="40"/>
      <c r="BZ70" s="70">
        <f t="shared" si="27"/>
        <v>0.12999999999999989</v>
      </c>
      <c r="CA70" s="70">
        <f t="shared" si="28"/>
        <v>0.13000000000000012</v>
      </c>
      <c r="CB70" s="40"/>
      <c r="CC70" s="40">
        <v>1</v>
      </c>
      <c r="CD70" s="40"/>
      <c r="CE70" s="40"/>
      <c r="CF70" s="40"/>
      <c r="CG70" s="40"/>
      <c r="CH70" s="40"/>
    </row>
    <row r="71" spans="2:86" x14ac:dyDescent="0.25">
      <c r="BD71" s="40"/>
      <c r="BG71" s="40" t="s">
        <v>79</v>
      </c>
      <c r="BH71" s="67">
        <v>2004</v>
      </c>
      <c r="BI71" s="60">
        <f t="shared" si="21"/>
        <v>191.1</v>
      </c>
      <c r="BJ71" s="60">
        <f t="shared" si="22"/>
        <v>108.3</v>
      </c>
      <c r="BK71" s="60"/>
      <c r="BM71" s="68">
        <f t="shared" si="23"/>
        <v>11.799999999999983</v>
      </c>
      <c r="BN71" s="68">
        <f t="shared" si="24"/>
        <v>12.5</v>
      </c>
      <c r="BP71" s="106">
        <f t="shared" si="25"/>
        <v>5</v>
      </c>
      <c r="BQ71" s="106">
        <f t="shared" si="26"/>
        <v>5.1000000000000085</v>
      </c>
      <c r="BR71" s="40"/>
      <c r="BS71" s="40"/>
      <c r="BT71" s="40" t="s">
        <v>79</v>
      </c>
      <c r="BU71" s="67">
        <v>2004</v>
      </c>
      <c r="BV71" s="69">
        <f t="shared" si="29"/>
        <v>1.77</v>
      </c>
      <c r="BW71" s="60"/>
      <c r="BX71" s="60"/>
      <c r="BY71" s="40"/>
      <c r="BZ71" s="70">
        <f t="shared" si="27"/>
        <v>0.14000000000000012</v>
      </c>
      <c r="CA71" s="70">
        <f t="shared" si="28"/>
        <v>0.1399999999999999</v>
      </c>
      <c r="CB71" s="40"/>
      <c r="CC71" s="40">
        <v>1</v>
      </c>
      <c r="CD71" s="40"/>
      <c r="CE71" s="40"/>
      <c r="CF71" s="40"/>
      <c r="CG71" s="40"/>
      <c r="CH71" s="40"/>
    </row>
    <row r="72" spans="2:86" x14ac:dyDescent="0.25">
      <c r="BD72" s="40"/>
      <c r="BG72" s="40" t="s">
        <v>80</v>
      </c>
      <c r="BH72" s="67">
        <v>2005</v>
      </c>
      <c r="BI72" s="60">
        <f t="shared" si="21"/>
        <v>185.1</v>
      </c>
      <c r="BJ72" s="60">
        <f t="shared" si="22"/>
        <v>105.9</v>
      </c>
      <c r="BK72" s="60"/>
      <c r="BM72" s="68">
        <f t="shared" si="23"/>
        <v>11.699999999999989</v>
      </c>
      <c r="BN72" s="68">
        <f t="shared" si="24"/>
        <v>12.300000000000011</v>
      </c>
      <c r="BP72" s="106">
        <f t="shared" si="25"/>
        <v>5</v>
      </c>
      <c r="BQ72" s="106">
        <f t="shared" si="26"/>
        <v>5.1999999999999886</v>
      </c>
      <c r="BR72" s="40"/>
      <c r="BS72" s="40"/>
      <c r="BT72" s="40" t="s">
        <v>80</v>
      </c>
      <c r="BU72" s="67">
        <v>2005</v>
      </c>
      <c r="BV72" s="69">
        <f t="shared" si="29"/>
        <v>1.75</v>
      </c>
      <c r="BW72" s="60"/>
      <c r="BX72" s="60"/>
      <c r="BY72" s="40"/>
      <c r="BZ72" s="70">
        <f t="shared" si="27"/>
        <v>0.1399999999999999</v>
      </c>
      <c r="CA72" s="70">
        <f t="shared" si="28"/>
        <v>0.1399999999999999</v>
      </c>
      <c r="CB72" s="40"/>
      <c r="CC72" s="40">
        <v>1</v>
      </c>
      <c r="CD72" s="40"/>
      <c r="CE72" s="40"/>
      <c r="CF72" s="40"/>
      <c r="CG72" s="40"/>
      <c r="CH72" s="40"/>
    </row>
    <row r="73" spans="2:86" x14ac:dyDescent="0.25">
      <c r="BD73" s="40"/>
      <c r="BG73" s="40" t="s">
        <v>81</v>
      </c>
      <c r="BH73" s="67">
        <v>2006</v>
      </c>
      <c r="BI73" s="60">
        <f t="shared" si="21"/>
        <v>180.4</v>
      </c>
      <c r="BJ73" s="60">
        <f t="shared" si="22"/>
        <v>98</v>
      </c>
      <c r="BK73" s="60"/>
      <c r="BM73" s="68">
        <f t="shared" si="23"/>
        <v>11.5</v>
      </c>
      <c r="BN73" s="68">
        <f t="shared" si="24"/>
        <v>12.199999999999989</v>
      </c>
      <c r="BP73" s="106">
        <f t="shared" si="25"/>
        <v>4.7999999999999972</v>
      </c>
      <c r="BQ73" s="106">
        <f t="shared" si="26"/>
        <v>5</v>
      </c>
      <c r="BR73" s="40"/>
      <c r="BS73" s="40"/>
      <c r="BT73" s="40" t="s">
        <v>81</v>
      </c>
      <c r="BU73" s="67">
        <v>2006</v>
      </c>
      <c r="BV73" s="69">
        <f t="shared" si="29"/>
        <v>1.84</v>
      </c>
      <c r="BW73" s="60"/>
      <c r="BX73" s="60"/>
      <c r="BY73" s="40"/>
      <c r="BZ73" s="70">
        <f t="shared" si="27"/>
        <v>0.14000000000000012</v>
      </c>
      <c r="CA73" s="70">
        <f t="shared" si="28"/>
        <v>0.15999999999999992</v>
      </c>
      <c r="CB73" s="40"/>
      <c r="CC73" s="40">
        <v>1</v>
      </c>
      <c r="CD73" s="40"/>
      <c r="CE73" s="40"/>
      <c r="CF73" s="40"/>
      <c r="CG73" s="40"/>
      <c r="CH73" s="40"/>
    </row>
    <row r="74" spans="2:86" x14ac:dyDescent="0.25">
      <c r="BD74" s="40"/>
      <c r="BG74" s="40" t="s">
        <v>82</v>
      </c>
      <c r="BH74" s="67">
        <v>2007</v>
      </c>
      <c r="BI74" s="60">
        <f t="shared" si="21"/>
        <v>198.7</v>
      </c>
      <c r="BJ74" s="60">
        <f t="shared" si="22"/>
        <v>100.3</v>
      </c>
      <c r="BK74" s="60"/>
      <c r="BM74" s="68">
        <f t="shared" si="23"/>
        <v>12.099999999999994</v>
      </c>
      <c r="BN74" s="68">
        <f t="shared" si="24"/>
        <v>12.700000000000017</v>
      </c>
      <c r="BP74" s="106">
        <f t="shared" si="25"/>
        <v>4.8999999999999915</v>
      </c>
      <c r="BQ74" s="106">
        <f t="shared" si="26"/>
        <v>5.1000000000000085</v>
      </c>
      <c r="BR74" s="40"/>
      <c r="BS74" s="40"/>
      <c r="BT74" s="40" t="s">
        <v>82</v>
      </c>
      <c r="BU74" s="67">
        <v>2007</v>
      </c>
      <c r="BV74" s="69">
        <f t="shared" si="29"/>
        <v>1.98</v>
      </c>
      <c r="BW74" s="60"/>
      <c r="BX74" s="60"/>
      <c r="BY74" s="40"/>
      <c r="BZ74" s="70">
        <f t="shared" si="27"/>
        <v>0.14999999999999991</v>
      </c>
      <c r="CA74" s="70">
        <f t="shared" si="28"/>
        <v>0.16999999999999993</v>
      </c>
      <c r="CB74" s="40"/>
      <c r="CC74" s="40">
        <v>1</v>
      </c>
      <c r="CD74" s="40"/>
      <c r="CE74" s="40"/>
      <c r="CF74" s="40"/>
      <c r="CG74" s="40"/>
      <c r="CH74" s="40"/>
    </row>
    <row r="75" spans="2:86" x14ac:dyDescent="0.25">
      <c r="BD75" s="40"/>
      <c r="BG75" s="40" t="s">
        <v>83</v>
      </c>
      <c r="BH75" s="67">
        <v>2008</v>
      </c>
      <c r="BI75" s="60">
        <f t="shared" si="21"/>
        <v>213.8</v>
      </c>
      <c r="BJ75" s="60">
        <f t="shared" si="22"/>
        <v>109.2</v>
      </c>
      <c r="BK75" s="60"/>
      <c r="BM75" s="68">
        <f t="shared" si="23"/>
        <v>12.5</v>
      </c>
      <c r="BN75" s="68">
        <f t="shared" si="24"/>
        <v>13.199999999999989</v>
      </c>
      <c r="BP75" s="106">
        <f t="shared" si="25"/>
        <v>5.1000000000000085</v>
      </c>
      <c r="BQ75" s="106">
        <f t="shared" si="26"/>
        <v>5.3999999999999915</v>
      </c>
      <c r="BR75" s="40"/>
      <c r="BS75" s="40"/>
      <c r="BT75" s="40" t="s">
        <v>83</v>
      </c>
      <c r="BU75" s="67">
        <v>2008</v>
      </c>
      <c r="BV75" s="69">
        <f t="shared" si="29"/>
        <v>1.96</v>
      </c>
      <c r="BW75" s="60"/>
      <c r="BX75" s="60"/>
      <c r="BY75" s="40"/>
      <c r="BZ75" s="70">
        <f t="shared" si="27"/>
        <v>0.14999999999999991</v>
      </c>
      <c r="CA75" s="70">
        <f t="shared" si="28"/>
        <v>0.14999999999999991</v>
      </c>
      <c r="CB75" s="40"/>
      <c r="CC75" s="40">
        <v>1</v>
      </c>
      <c r="CD75" s="40"/>
      <c r="CE75" s="40"/>
      <c r="CF75" s="40"/>
      <c r="CG75" s="40"/>
      <c r="CH75" s="40"/>
    </row>
    <row r="76" spans="2:86" x14ac:dyDescent="0.25">
      <c r="BD76" s="40"/>
      <c r="BG76" s="40" t="s">
        <v>84</v>
      </c>
      <c r="BH76" s="67">
        <v>2009</v>
      </c>
      <c r="BI76" s="60">
        <f t="shared" si="21"/>
        <v>228.8</v>
      </c>
      <c r="BJ76" s="60">
        <f t="shared" si="22"/>
        <v>110.3</v>
      </c>
      <c r="BK76" s="60"/>
      <c r="BM76" s="68">
        <f t="shared" si="23"/>
        <v>12.900000000000006</v>
      </c>
      <c r="BN76" s="68">
        <f t="shared" si="24"/>
        <v>13.599999999999994</v>
      </c>
      <c r="BP76" s="106">
        <f t="shared" si="25"/>
        <v>5.2000000000000028</v>
      </c>
      <c r="BQ76" s="106">
        <f t="shared" si="26"/>
        <v>5.4000000000000057</v>
      </c>
      <c r="BR76" s="40"/>
      <c r="BS76" s="40"/>
      <c r="BT76" s="40" t="s">
        <v>84</v>
      </c>
      <c r="BU76" s="67">
        <v>2009</v>
      </c>
      <c r="BV76" s="69">
        <f t="shared" si="29"/>
        <v>2.08</v>
      </c>
      <c r="BW76" s="60"/>
      <c r="BX76" s="60"/>
      <c r="BY76" s="40"/>
      <c r="BZ76" s="70">
        <f t="shared" si="27"/>
        <v>0.16000000000000014</v>
      </c>
      <c r="CA76" s="70">
        <f t="shared" si="28"/>
        <v>0.16000000000000014</v>
      </c>
      <c r="CB76" s="40"/>
      <c r="CC76" s="40">
        <v>1</v>
      </c>
      <c r="CD76" s="40"/>
      <c r="CE76" s="40"/>
      <c r="CF76" s="40"/>
      <c r="CG76" s="40"/>
      <c r="CH76" s="40"/>
    </row>
    <row r="77" spans="2:86" x14ac:dyDescent="0.25">
      <c r="BD77" s="40"/>
      <c r="BG77" s="60" t="s">
        <v>85</v>
      </c>
      <c r="BH77" s="67">
        <v>2010</v>
      </c>
      <c r="BI77" s="60">
        <f t="shared" si="21"/>
        <v>213.8</v>
      </c>
      <c r="BJ77" s="60">
        <f t="shared" si="22"/>
        <v>110.6</v>
      </c>
      <c r="BK77" s="60"/>
      <c r="BM77" s="68">
        <f t="shared" si="23"/>
        <v>12.5</v>
      </c>
      <c r="BN77" s="68">
        <f t="shared" si="24"/>
        <v>13</v>
      </c>
      <c r="BP77" s="106">
        <f t="shared" si="25"/>
        <v>5.2999999999999972</v>
      </c>
      <c r="BQ77" s="106">
        <f t="shared" si="26"/>
        <v>5.4000000000000057</v>
      </c>
      <c r="BR77" s="40"/>
      <c r="BS77" s="40"/>
      <c r="BT77" s="60" t="s">
        <v>85</v>
      </c>
      <c r="BU77" s="67">
        <v>2010</v>
      </c>
      <c r="BV77" s="69">
        <f t="shared" si="29"/>
        <v>1.93</v>
      </c>
      <c r="BW77" s="60"/>
      <c r="BX77" s="60"/>
      <c r="BY77" s="60"/>
      <c r="BZ77" s="70">
        <f t="shared" si="27"/>
        <v>0.1399999999999999</v>
      </c>
      <c r="CA77" s="70">
        <f t="shared" si="28"/>
        <v>0.15999999999999992</v>
      </c>
      <c r="CB77" s="40"/>
      <c r="CC77" s="40">
        <v>1</v>
      </c>
      <c r="CD77" s="40"/>
      <c r="CE77" s="40"/>
      <c r="CF77" s="40"/>
      <c r="CG77" s="40"/>
      <c r="CH77" s="40"/>
    </row>
    <row r="78" spans="2:86" x14ac:dyDescent="0.25">
      <c r="BD78" s="40"/>
      <c r="BG78" s="40" t="s">
        <v>86</v>
      </c>
      <c r="BH78" s="67">
        <v>2011</v>
      </c>
      <c r="BI78" s="60">
        <f t="shared" si="21"/>
        <v>202</v>
      </c>
      <c r="BJ78" s="60">
        <f t="shared" si="22"/>
        <v>102.9</v>
      </c>
      <c r="BK78" s="60"/>
      <c r="BM78" s="68">
        <f t="shared" si="23"/>
        <v>12</v>
      </c>
      <c r="BN78" s="68">
        <f t="shared" si="24"/>
        <v>12.5</v>
      </c>
      <c r="BP78" s="106">
        <f t="shared" si="25"/>
        <v>5</v>
      </c>
      <c r="BQ78" s="106">
        <f t="shared" si="26"/>
        <v>5.2999999999999972</v>
      </c>
      <c r="BR78" s="40"/>
      <c r="BS78" s="40"/>
      <c r="BT78" s="40" t="s">
        <v>86</v>
      </c>
      <c r="BU78" s="67">
        <v>2011</v>
      </c>
      <c r="BV78" s="69">
        <f t="shared" si="29"/>
        <v>1.96</v>
      </c>
      <c r="BW78" s="60"/>
      <c r="BX78" s="60"/>
      <c r="BY78" s="60"/>
      <c r="BZ78" s="70">
        <f t="shared" si="27"/>
        <v>0.14999999999999991</v>
      </c>
      <c r="CA78" s="70">
        <f t="shared" si="28"/>
        <v>0.16000000000000014</v>
      </c>
      <c r="CB78" s="40"/>
      <c r="CC78" s="40">
        <v>1</v>
      </c>
      <c r="CD78" s="40"/>
      <c r="CE78" s="40"/>
      <c r="CF78" s="40"/>
      <c r="CG78" s="40"/>
      <c r="CH78" s="40"/>
    </row>
    <row r="79" spans="2:86" x14ac:dyDescent="0.25">
      <c r="BD79" s="40"/>
      <c r="BG79" s="67" t="s">
        <v>87</v>
      </c>
      <c r="BH79" s="67">
        <v>2012</v>
      </c>
      <c r="BI79" s="60" t="str">
        <f t="shared" si="21"/>
        <v>N/A</v>
      </c>
      <c r="BJ79" s="60" t="str">
        <f t="shared" si="22"/>
        <v>N/A</v>
      </c>
      <c r="BK79" s="60"/>
      <c r="BM79" s="68">
        <f t="shared" si="23"/>
        <v>0</v>
      </c>
      <c r="BN79" s="68">
        <f t="shared" si="24"/>
        <v>0</v>
      </c>
      <c r="BP79" s="106">
        <f t="shared" si="25"/>
        <v>0</v>
      </c>
      <c r="BQ79" s="106">
        <f t="shared" si="26"/>
        <v>0</v>
      </c>
      <c r="BR79" s="40"/>
      <c r="BS79" s="40"/>
      <c r="BT79" s="67" t="s">
        <v>87</v>
      </c>
      <c r="BU79" s="67">
        <v>2012</v>
      </c>
      <c r="BV79" s="69" t="str">
        <f t="shared" si="29"/>
        <v>N/A</v>
      </c>
      <c r="BW79" s="60"/>
      <c r="BX79" s="60"/>
      <c r="BY79" s="60"/>
      <c r="BZ79" s="70">
        <f t="shared" si="27"/>
        <v>0</v>
      </c>
      <c r="CA79" s="70">
        <f t="shared" si="28"/>
        <v>0</v>
      </c>
      <c r="CB79" s="40"/>
      <c r="CC79" s="40">
        <v>1</v>
      </c>
      <c r="CD79" s="40"/>
      <c r="CE79" s="40"/>
      <c r="CF79" s="40"/>
      <c r="CG79" s="40"/>
      <c r="CH79" s="40"/>
    </row>
    <row r="80" spans="2:86" x14ac:dyDescent="0.25">
      <c r="BD80" s="40"/>
      <c r="BG80" s="40" t="s">
        <v>102</v>
      </c>
      <c r="BH80" s="67">
        <v>2013</v>
      </c>
      <c r="BI80" s="60" t="str">
        <f t="shared" si="21"/>
        <v>N/A</v>
      </c>
      <c r="BJ80" s="60" t="str">
        <f t="shared" si="22"/>
        <v>N/A</v>
      </c>
      <c r="BK80" s="60"/>
      <c r="BM80" s="68">
        <f t="shared" si="23"/>
        <v>0</v>
      </c>
      <c r="BN80" s="68">
        <f t="shared" si="24"/>
        <v>0</v>
      </c>
      <c r="BP80" s="106">
        <f t="shared" si="25"/>
        <v>0</v>
      </c>
      <c r="BQ80" s="106">
        <f t="shared" si="26"/>
        <v>0</v>
      </c>
      <c r="BR80" s="40"/>
      <c r="BS80" s="40"/>
      <c r="BT80" s="40" t="s">
        <v>102</v>
      </c>
      <c r="BU80" s="67">
        <v>2013</v>
      </c>
      <c r="BV80" s="69" t="str">
        <f t="shared" si="29"/>
        <v>N/A</v>
      </c>
      <c r="BW80" s="60"/>
      <c r="BX80" s="60"/>
      <c r="BY80" s="60"/>
      <c r="BZ80" s="70">
        <f t="shared" si="27"/>
        <v>0</v>
      </c>
      <c r="CA80" s="70">
        <f t="shared" si="28"/>
        <v>0</v>
      </c>
      <c r="CB80" s="40"/>
      <c r="CC80" s="40">
        <v>1</v>
      </c>
      <c r="CD80" s="40"/>
      <c r="CE80" s="40"/>
      <c r="CF80" s="40"/>
      <c r="CG80" s="40"/>
      <c r="CH80" s="40"/>
    </row>
    <row r="81" spans="1:86" x14ac:dyDescent="0.25">
      <c r="BD81" s="40"/>
      <c r="BG81" s="60" t="s">
        <v>103</v>
      </c>
      <c r="BH81" s="67">
        <v>2014</v>
      </c>
      <c r="BI81" s="60" t="str">
        <f t="shared" si="21"/>
        <v>N/A</v>
      </c>
      <c r="BJ81" s="60" t="str">
        <f t="shared" si="22"/>
        <v>N/A</v>
      </c>
      <c r="BM81" s="68">
        <f t="shared" si="23"/>
        <v>0</v>
      </c>
      <c r="BN81" s="68">
        <f t="shared" si="24"/>
        <v>0</v>
      </c>
      <c r="BP81" s="106">
        <f t="shared" si="25"/>
        <v>0</v>
      </c>
      <c r="BQ81" s="106">
        <f t="shared" si="26"/>
        <v>0</v>
      </c>
      <c r="BR81" s="40"/>
      <c r="BS81" s="40"/>
      <c r="BT81" s="60" t="s">
        <v>103</v>
      </c>
      <c r="BU81" s="67">
        <v>2014</v>
      </c>
      <c r="BV81" s="69" t="str">
        <f t="shared" si="29"/>
        <v>N/A</v>
      </c>
      <c r="BW81" s="60"/>
      <c r="BX81" s="60"/>
      <c r="BY81" s="40"/>
      <c r="BZ81" s="70">
        <f t="shared" si="27"/>
        <v>0</v>
      </c>
      <c r="CA81" s="70">
        <f t="shared" si="28"/>
        <v>0</v>
      </c>
      <c r="CB81" s="40"/>
      <c r="CC81" s="40">
        <v>1</v>
      </c>
      <c r="CD81" s="40"/>
      <c r="CE81" s="40"/>
      <c r="CF81" s="40"/>
      <c r="CG81" s="40"/>
      <c r="CH81" s="40"/>
    </row>
    <row r="82" spans="1:86" x14ac:dyDescent="0.25">
      <c r="BD82" s="40"/>
      <c r="BF82" s="40" t="s">
        <v>7</v>
      </c>
      <c r="BG82" s="40" t="s">
        <v>97</v>
      </c>
      <c r="BH82" s="60">
        <v>1991</v>
      </c>
      <c r="BI82" s="60" t="str">
        <f t="shared" ref="BI82:BI105" si="30">IFERROR(VALUE(FIXED(VLOOKUP($BH82&amp;$BG$29&amp;$BH$12&amp;"Maori",ethnicdata,7,FALSE),1)),"N/A")</f>
        <v>N/A</v>
      </c>
      <c r="BJ82" s="60" t="str">
        <f t="shared" ref="BJ82:BJ105" si="31">IFERROR(VALUE(FIXED(VLOOKUP($BH82&amp;$BG$29&amp;$BH$12&amp;"nonMaori",ethnicdata,7,FALSE),1)),"N/A")</f>
        <v>N/A</v>
      </c>
      <c r="BM82" s="106">
        <f>G37-H37</f>
        <v>0</v>
      </c>
      <c r="BN82" s="106">
        <f>I37-G37</f>
        <v>0</v>
      </c>
      <c r="BP82" s="106">
        <f>M37-N37</f>
        <v>0</v>
      </c>
      <c r="BQ82" s="106">
        <f>O37-M37</f>
        <v>0</v>
      </c>
      <c r="BR82" s="40"/>
      <c r="BS82" s="40" t="s">
        <v>121</v>
      </c>
      <c r="BT82" s="40" t="s">
        <v>97</v>
      </c>
      <c r="BU82" s="60">
        <v>1991</v>
      </c>
      <c r="BV82" s="69" t="str">
        <f>IFERROR(VALUE(FIXED(VLOOKUP($BU82&amp;#REF!&amp;$BH$12&amp;"Maori",ethnicdata,10,FALSE),2)),"N/A")</f>
        <v>N/A</v>
      </c>
      <c r="BW82" s="40"/>
      <c r="BX82" s="40"/>
      <c r="BY82" s="40"/>
      <c r="BZ82" s="85">
        <f>V37-W37</f>
        <v>0</v>
      </c>
      <c r="CA82" s="70">
        <f>X37-V37</f>
        <v>0</v>
      </c>
      <c r="CB82" s="40"/>
      <c r="CC82" s="40">
        <v>1</v>
      </c>
      <c r="CD82" s="40"/>
      <c r="CE82" s="40"/>
      <c r="CF82" s="40"/>
      <c r="CG82" s="40"/>
      <c r="CH82" s="40"/>
    </row>
    <row r="83" spans="1:86" x14ac:dyDescent="0.25">
      <c r="BD83" s="40"/>
      <c r="BG83" s="40" t="s">
        <v>98</v>
      </c>
      <c r="BH83" s="60">
        <v>1992</v>
      </c>
      <c r="BI83" s="60" t="str">
        <f t="shared" si="30"/>
        <v>N/A</v>
      </c>
      <c r="BJ83" s="60" t="str">
        <f t="shared" si="31"/>
        <v>N/A</v>
      </c>
      <c r="BM83" s="106">
        <f t="shared" ref="BM83:BM105" si="32">G38-H38</f>
        <v>0</v>
      </c>
      <c r="BN83" s="106">
        <f t="shared" ref="BN83:BN105" si="33">I38-G38</f>
        <v>0</v>
      </c>
      <c r="BP83" s="106">
        <f t="shared" ref="BP83:BP105" si="34">M38-N38</f>
        <v>0</v>
      </c>
      <c r="BQ83" s="106">
        <f t="shared" ref="BQ83:BQ105" si="35">O38-M38</f>
        <v>0</v>
      </c>
      <c r="BR83" s="40"/>
      <c r="BS83" s="40"/>
      <c r="BT83" s="40" t="s">
        <v>98</v>
      </c>
      <c r="BU83" s="60">
        <v>1992</v>
      </c>
      <c r="BV83" s="69" t="str">
        <f>IFERROR(VALUE(FIXED(VLOOKUP($BU83&amp;#REF!&amp;$BH$12&amp;"Maori",ethnicdata,10,FALSE),2)),"N/A")</f>
        <v>N/A</v>
      </c>
      <c r="BW83" s="40"/>
      <c r="BX83" s="40"/>
      <c r="BY83" s="40"/>
      <c r="BZ83" s="85">
        <f t="shared" ref="BZ83:BZ105" si="36">V38-W38</f>
        <v>0</v>
      </c>
      <c r="CA83" s="70">
        <f t="shared" ref="CA83:CA105" si="37">X38-V38</f>
        <v>0</v>
      </c>
      <c r="CB83" s="40"/>
      <c r="CC83" s="40">
        <v>1</v>
      </c>
      <c r="CD83" s="40"/>
      <c r="CE83" s="40"/>
      <c r="CF83" s="40"/>
      <c r="CG83" s="40"/>
      <c r="CH83" s="40"/>
    </row>
    <row r="84" spans="1:86" x14ac:dyDescent="0.25">
      <c r="BD84" s="40"/>
      <c r="BG84" s="40" t="s">
        <v>99</v>
      </c>
      <c r="BH84" s="67">
        <v>1993</v>
      </c>
      <c r="BI84" s="60" t="str">
        <f t="shared" si="30"/>
        <v>N/A</v>
      </c>
      <c r="BJ84" s="60" t="str">
        <f t="shared" si="31"/>
        <v>N/A</v>
      </c>
      <c r="BM84" s="106">
        <f t="shared" si="32"/>
        <v>0</v>
      </c>
      <c r="BN84" s="106">
        <f t="shared" si="33"/>
        <v>0</v>
      </c>
      <c r="BP84" s="106">
        <f t="shared" si="34"/>
        <v>0</v>
      </c>
      <c r="BQ84" s="106">
        <f t="shared" si="35"/>
        <v>0</v>
      </c>
      <c r="BR84" s="40"/>
      <c r="BS84" s="40"/>
      <c r="BT84" s="40" t="s">
        <v>99</v>
      </c>
      <c r="BU84" s="67">
        <v>1993</v>
      </c>
      <c r="BV84" s="69" t="str">
        <f>IFERROR(VALUE(FIXED(VLOOKUP($BU84&amp;#REF!&amp;$BH$12&amp;"Maori",ethnicdata,10,FALSE),2)),"N/A")</f>
        <v>N/A</v>
      </c>
      <c r="BW84" s="40"/>
      <c r="BX84" s="40"/>
      <c r="BY84" s="40"/>
      <c r="BZ84" s="85">
        <f t="shared" si="36"/>
        <v>0</v>
      </c>
      <c r="CA84" s="70">
        <f t="shared" si="37"/>
        <v>0</v>
      </c>
      <c r="CB84" s="40"/>
      <c r="CC84" s="40">
        <v>1</v>
      </c>
      <c r="CD84" s="40"/>
      <c r="CE84" s="40"/>
      <c r="CF84" s="40"/>
      <c r="CG84" s="40"/>
      <c r="CH84" s="40"/>
    </row>
    <row r="85" spans="1:86" s="91" customFormat="1" x14ac:dyDescent="0.25">
      <c r="A85" s="10"/>
      <c r="B85" s="10"/>
      <c r="C85" s="10"/>
      <c r="D85" s="10"/>
      <c r="E85" s="10"/>
      <c r="F85" s="10"/>
      <c r="G85" s="10"/>
      <c r="H85" s="10"/>
      <c r="I85" s="10"/>
      <c r="J85" s="10"/>
      <c r="K85" s="10"/>
      <c r="L85" s="10"/>
      <c r="M85" s="10"/>
      <c r="N85" s="10"/>
      <c r="O85" s="10"/>
      <c r="AE85" s="92"/>
      <c r="AF85" s="92"/>
      <c r="AG85" s="92"/>
      <c r="AH85" s="92"/>
      <c r="AI85" s="92"/>
      <c r="AJ85" s="92"/>
      <c r="AK85" s="92"/>
      <c r="AL85" s="92"/>
      <c r="AM85" s="92"/>
      <c r="AN85" s="92"/>
      <c r="AO85" s="92"/>
      <c r="AP85" s="92"/>
      <c r="AQ85" s="92"/>
      <c r="AR85" s="92"/>
      <c r="AS85" s="92"/>
      <c r="AT85" s="92"/>
      <c r="AU85" s="92"/>
      <c r="AV85" s="92"/>
      <c r="AW85" s="92"/>
      <c r="AX85" s="92"/>
      <c r="AY85" s="92"/>
      <c r="AZ85" s="92"/>
      <c r="BA85" s="92"/>
      <c r="BB85" s="92"/>
      <c r="BC85" s="92"/>
      <c r="BD85" s="50"/>
      <c r="BE85" s="50"/>
      <c r="BF85" s="40"/>
      <c r="BG85" s="67" t="s">
        <v>100</v>
      </c>
      <c r="BH85" s="67">
        <v>1994</v>
      </c>
      <c r="BI85" s="60" t="str">
        <f t="shared" si="30"/>
        <v>N/A</v>
      </c>
      <c r="BJ85" s="60" t="str">
        <f t="shared" si="31"/>
        <v>N/A</v>
      </c>
      <c r="BK85" s="40"/>
      <c r="BL85" s="40"/>
      <c r="BM85" s="106">
        <f t="shared" si="32"/>
        <v>0</v>
      </c>
      <c r="BN85" s="106">
        <f t="shared" si="33"/>
        <v>0</v>
      </c>
      <c r="BO85" s="40"/>
      <c r="BP85" s="106">
        <f t="shared" si="34"/>
        <v>0</v>
      </c>
      <c r="BQ85" s="106">
        <f t="shared" si="35"/>
        <v>0</v>
      </c>
      <c r="BR85" s="40"/>
      <c r="BS85" s="40"/>
      <c r="BT85" s="67" t="s">
        <v>100</v>
      </c>
      <c r="BU85" s="67">
        <v>1994</v>
      </c>
      <c r="BV85" s="69" t="str">
        <f>IFERROR(VALUE(FIXED(VLOOKUP($BU85&amp;#REF!&amp;$BH$12&amp;"Maori",ethnicdata,10,FALSE),2)),"N/A")</f>
        <v>N/A</v>
      </c>
      <c r="BW85" s="40"/>
      <c r="BX85" s="40"/>
      <c r="BY85" s="40"/>
      <c r="BZ85" s="85">
        <f t="shared" si="36"/>
        <v>0</v>
      </c>
      <c r="CA85" s="70">
        <f t="shared" si="37"/>
        <v>0</v>
      </c>
      <c r="CB85" s="40"/>
      <c r="CC85" s="40">
        <v>1</v>
      </c>
      <c r="CD85" s="40"/>
      <c r="CE85" s="50"/>
      <c r="CF85" s="50"/>
      <c r="CG85" s="50"/>
      <c r="CH85" s="50"/>
    </row>
    <row r="86" spans="1:86" s="91" customFormat="1" x14ac:dyDescent="0.25">
      <c r="A86" s="10"/>
      <c r="B86" s="10"/>
      <c r="C86" s="10"/>
      <c r="D86" s="10"/>
      <c r="E86" s="10"/>
      <c r="F86" s="10"/>
      <c r="G86" s="10"/>
      <c r="H86" s="10"/>
      <c r="I86" s="10"/>
      <c r="J86" s="10"/>
      <c r="K86" s="10"/>
      <c r="L86" s="10"/>
      <c r="M86" s="10"/>
      <c r="N86" s="10"/>
      <c r="O86" s="10"/>
      <c r="AE86" s="92"/>
      <c r="AF86" s="92"/>
      <c r="AG86" s="92"/>
      <c r="AH86" s="92"/>
      <c r="AI86" s="92"/>
      <c r="AJ86" s="92"/>
      <c r="AK86" s="92"/>
      <c r="AL86" s="92"/>
      <c r="AM86" s="92"/>
      <c r="AN86" s="92"/>
      <c r="AO86" s="92"/>
      <c r="AP86" s="92"/>
      <c r="AQ86" s="92"/>
      <c r="AR86" s="92"/>
      <c r="AS86" s="92"/>
      <c r="AT86" s="92"/>
      <c r="AU86" s="92"/>
      <c r="AV86" s="92"/>
      <c r="AW86" s="92"/>
      <c r="AX86" s="92"/>
      <c r="AY86" s="92"/>
      <c r="AZ86" s="92"/>
      <c r="BA86" s="92"/>
      <c r="BB86" s="92"/>
      <c r="BC86" s="92"/>
      <c r="BD86" s="50"/>
      <c r="BE86" s="50"/>
      <c r="BF86" s="40"/>
      <c r="BG86" s="40" t="s">
        <v>101</v>
      </c>
      <c r="BH86" s="67">
        <v>1995</v>
      </c>
      <c r="BI86" s="60" t="str">
        <f t="shared" si="30"/>
        <v>N/A</v>
      </c>
      <c r="BJ86" s="60" t="str">
        <f t="shared" si="31"/>
        <v>N/A</v>
      </c>
      <c r="BK86" s="40"/>
      <c r="BL86" s="40"/>
      <c r="BM86" s="106">
        <f t="shared" si="32"/>
        <v>0</v>
      </c>
      <c r="BN86" s="106">
        <f t="shared" si="33"/>
        <v>0</v>
      </c>
      <c r="BO86" s="40"/>
      <c r="BP86" s="106">
        <f t="shared" si="34"/>
        <v>0</v>
      </c>
      <c r="BQ86" s="106">
        <f t="shared" si="35"/>
        <v>0</v>
      </c>
      <c r="BR86" s="40"/>
      <c r="BS86" s="40"/>
      <c r="BT86" s="40" t="s">
        <v>101</v>
      </c>
      <c r="BU86" s="67">
        <v>1995</v>
      </c>
      <c r="BV86" s="69" t="str">
        <f>IFERROR(VALUE(FIXED(VLOOKUP($BU86&amp;#REF!&amp;$BH$12&amp;"Maori",ethnicdata,10,FALSE),2)),"N/A")</f>
        <v>N/A</v>
      </c>
      <c r="BW86" s="40"/>
      <c r="BX86" s="40"/>
      <c r="BY86" s="40"/>
      <c r="BZ86" s="85">
        <f t="shared" si="36"/>
        <v>0</v>
      </c>
      <c r="CA86" s="70">
        <f t="shared" si="37"/>
        <v>0</v>
      </c>
      <c r="CB86" s="40"/>
      <c r="CC86" s="40">
        <v>1</v>
      </c>
      <c r="CD86" s="40"/>
      <c r="CE86" s="50"/>
      <c r="CF86" s="50"/>
      <c r="CG86" s="50"/>
      <c r="CH86" s="50"/>
    </row>
    <row r="87" spans="1:86" s="91" customFormat="1" x14ac:dyDescent="0.25">
      <c r="A87" s="10"/>
      <c r="B87" s="10"/>
      <c r="C87" s="10"/>
      <c r="D87" s="10"/>
      <c r="E87" s="10"/>
      <c r="F87" s="10"/>
      <c r="G87" s="10"/>
      <c r="H87" s="10"/>
      <c r="I87" s="10"/>
      <c r="J87" s="10"/>
      <c r="K87" s="10"/>
      <c r="L87" s="10"/>
      <c r="M87" s="10"/>
      <c r="N87" s="10"/>
      <c r="O87" s="10"/>
      <c r="AE87" s="92"/>
      <c r="AF87" s="92"/>
      <c r="AG87" s="92"/>
      <c r="AH87" s="92"/>
      <c r="AI87" s="92"/>
      <c r="AJ87" s="92"/>
      <c r="AK87" s="92"/>
      <c r="AL87" s="92"/>
      <c r="AM87" s="92"/>
      <c r="AN87" s="92"/>
      <c r="AO87" s="92"/>
      <c r="AP87" s="92"/>
      <c r="AQ87" s="92"/>
      <c r="AR87" s="92"/>
      <c r="AS87" s="92"/>
      <c r="AT87" s="92"/>
      <c r="AU87" s="92"/>
      <c r="AV87" s="92"/>
      <c r="AW87" s="92"/>
      <c r="AX87" s="92"/>
      <c r="AY87" s="92"/>
      <c r="AZ87" s="92"/>
      <c r="BA87" s="92"/>
      <c r="BB87" s="92"/>
      <c r="BC87" s="92"/>
      <c r="BD87" s="50"/>
      <c r="BE87" s="50"/>
      <c r="BF87" s="40" t="s">
        <v>7</v>
      </c>
      <c r="BG87" s="60" t="s">
        <v>71</v>
      </c>
      <c r="BH87" s="67">
        <v>1996</v>
      </c>
      <c r="BI87" s="60" t="str">
        <f t="shared" si="30"/>
        <v>N/A</v>
      </c>
      <c r="BJ87" s="60" t="str">
        <f t="shared" si="31"/>
        <v>N/A</v>
      </c>
      <c r="BK87" s="40"/>
      <c r="BL87" s="40"/>
      <c r="BM87" s="106">
        <f t="shared" si="32"/>
        <v>0</v>
      </c>
      <c r="BN87" s="106">
        <f t="shared" si="33"/>
        <v>0</v>
      </c>
      <c r="BO87" s="40"/>
      <c r="BP87" s="106">
        <f t="shared" si="34"/>
        <v>0</v>
      </c>
      <c r="BQ87" s="106">
        <f t="shared" si="35"/>
        <v>0</v>
      </c>
      <c r="BR87" s="40"/>
      <c r="BS87" s="40"/>
      <c r="BT87" s="60" t="s">
        <v>71</v>
      </c>
      <c r="BU87" s="67">
        <v>1996</v>
      </c>
      <c r="BV87" s="69" t="str">
        <f t="shared" ref="BV87:BV105" si="38">IFERROR(VALUE(FIXED(VLOOKUP($BU87&amp;$BG$29&amp;$BH$12&amp;"Maori",ethnicdata,10,FALSE),2)),"N/A")</f>
        <v>N/A</v>
      </c>
      <c r="BW87" s="40"/>
      <c r="BX87" s="40"/>
      <c r="BY87" s="40"/>
      <c r="BZ87" s="85">
        <f t="shared" si="36"/>
        <v>0</v>
      </c>
      <c r="CA87" s="70">
        <f t="shared" si="37"/>
        <v>0</v>
      </c>
      <c r="CB87" s="40"/>
      <c r="CC87" s="40">
        <v>1</v>
      </c>
      <c r="CD87" s="40"/>
      <c r="CE87" s="50"/>
      <c r="CF87" s="50"/>
      <c r="CG87" s="50"/>
      <c r="CH87" s="50"/>
    </row>
    <row r="88" spans="1:86" s="91" customFormat="1" x14ac:dyDescent="0.25">
      <c r="AE88" s="92"/>
      <c r="AF88" s="92"/>
      <c r="AG88" s="92"/>
      <c r="AH88" s="92"/>
      <c r="AI88" s="92"/>
      <c r="AJ88" s="92"/>
      <c r="AK88" s="92"/>
      <c r="AL88" s="92"/>
      <c r="AM88" s="92"/>
      <c r="AN88" s="92"/>
      <c r="AO88" s="92"/>
      <c r="AP88" s="92"/>
      <c r="AQ88" s="92"/>
      <c r="AR88" s="92"/>
      <c r="AS88" s="92"/>
      <c r="AT88" s="92"/>
      <c r="AU88" s="92"/>
      <c r="AV88" s="92"/>
      <c r="AW88" s="92"/>
      <c r="AX88" s="92"/>
      <c r="AY88" s="92"/>
      <c r="AZ88" s="92"/>
      <c r="BA88" s="92"/>
      <c r="BB88" s="92"/>
      <c r="BC88" s="92"/>
      <c r="BD88" s="50"/>
      <c r="BE88" s="50"/>
      <c r="BF88" s="40"/>
      <c r="BG88" s="40" t="s">
        <v>72</v>
      </c>
      <c r="BH88" s="67">
        <v>1997</v>
      </c>
      <c r="BI88" s="60" t="str">
        <f t="shared" si="30"/>
        <v>N/A</v>
      </c>
      <c r="BJ88" s="60" t="str">
        <f t="shared" si="31"/>
        <v>N/A</v>
      </c>
      <c r="BK88" s="40"/>
      <c r="BL88" s="40"/>
      <c r="BM88" s="106">
        <f t="shared" si="32"/>
        <v>0</v>
      </c>
      <c r="BN88" s="106">
        <f t="shared" si="33"/>
        <v>0</v>
      </c>
      <c r="BO88" s="40"/>
      <c r="BP88" s="106">
        <f t="shared" si="34"/>
        <v>0</v>
      </c>
      <c r="BQ88" s="106">
        <f t="shared" si="35"/>
        <v>0</v>
      </c>
      <c r="BR88" s="40"/>
      <c r="BS88" s="40"/>
      <c r="BT88" s="40" t="s">
        <v>72</v>
      </c>
      <c r="BU88" s="67">
        <v>1997</v>
      </c>
      <c r="BV88" s="69" t="str">
        <f t="shared" si="38"/>
        <v>N/A</v>
      </c>
      <c r="BW88" s="40"/>
      <c r="BX88" s="40"/>
      <c r="BY88" s="40"/>
      <c r="BZ88" s="85">
        <f t="shared" si="36"/>
        <v>0</v>
      </c>
      <c r="CA88" s="70">
        <f t="shared" si="37"/>
        <v>0</v>
      </c>
      <c r="CB88" s="40"/>
      <c r="CC88" s="40">
        <v>1</v>
      </c>
      <c r="CD88" s="40"/>
      <c r="CE88" s="50"/>
      <c r="CF88" s="50"/>
      <c r="CG88" s="50"/>
      <c r="CH88" s="50"/>
    </row>
    <row r="89" spans="1:86" s="91" customFormat="1" x14ac:dyDescent="0.25">
      <c r="AE89" s="92"/>
      <c r="AF89" s="92"/>
      <c r="AG89" s="92"/>
      <c r="AH89" s="92"/>
      <c r="AI89" s="92"/>
      <c r="AJ89" s="92"/>
      <c r="AK89" s="92"/>
      <c r="AL89" s="92"/>
      <c r="AM89" s="92"/>
      <c r="AN89" s="92"/>
      <c r="AO89" s="92"/>
      <c r="AP89" s="92"/>
      <c r="AQ89" s="92"/>
      <c r="AR89" s="92"/>
      <c r="AS89" s="92"/>
      <c r="AT89" s="92"/>
      <c r="AU89" s="92"/>
      <c r="AV89" s="92"/>
      <c r="AW89" s="92"/>
      <c r="AX89" s="92"/>
      <c r="AY89" s="92"/>
      <c r="AZ89" s="92"/>
      <c r="BA89" s="92"/>
      <c r="BB89" s="92"/>
      <c r="BC89" s="92"/>
      <c r="BD89" s="50"/>
      <c r="BE89" s="50"/>
      <c r="BF89" s="40"/>
      <c r="BG89" s="67" t="s">
        <v>73</v>
      </c>
      <c r="BH89" s="67">
        <v>1998</v>
      </c>
      <c r="BI89" s="60" t="str">
        <f t="shared" si="30"/>
        <v>N/A</v>
      </c>
      <c r="BJ89" s="60" t="str">
        <f t="shared" si="31"/>
        <v>N/A</v>
      </c>
      <c r="BK89" s="40"/>
      <c r="BL89" s="40"/>
      <c r="BM89" s="106">
        <f t="shared" si="32"/>
        <v>0</v>
      </c>
      <c r="BN89" s="106">
        <f t="shared" si="33"/>
        <v>0</v>
      </c>
      <c r="BO89" s="40"/>
      <c r="BP89" s="106">
        <f t="shared" si="34"/>
        <v>0</v>
      </c>
      <c r="BQ89" s="106">
        <f t="shared" si="35"/>
        <v>0</v>
      </c>
      <c r="BR89" s="40"/>
      <c r="BS89" s="40"/>
      <c r="BT89" s="67" t="s">
        <v>73</v>
      </c>
      <c r="BU89" s="67">
        <v>1998</v>
      </c>
      <c r="BV89" s="69" t="str">
        <f t="shared" si="38"/>
        <v>N/A</v>
      </c>
      <c r="BW89" s="40"/>
      <c r="BX89" s="40"/>
      <c r="BY89" s="40"/>
      <c r="BZ89" s="85">
        <f t="shared" si="36"/>
        <v>0</v>
      </c>
      <c r="CA89" s="70">
        <f t="shared" si="37"/>
        <v>0</v>
      </c>
      <c r="CB89" s="40"/>
      <c r="CC89" s="40">
        <v>1</v>
      </c>
      <c r="CD89" s="40"/>
      <c r="CE89" s="50"/>
      <c r="CF89" s="50"/>
      <c r="CG89" s="50"/>
      <c r="CH89" s="50"/>
    </row>
    <row r="90" spans="1:86" s="91" customFormat="1" x14ac:dyDescent="0.25">
      <c r="AE90" s="92"/>
      <c r="AF90" s="92"/>
      <c r="AG90" s="92"/>
      <c r="AH90" s="92"/>
      <c r="AI90" s="92"/>
      <c r="AJ90" s="92"/>
      <c r="AK90" s="92"/>
      <c r="AL90" s="92"/>
      <c r="AM90" s="92"/>
      <c r="AN90" s="92"/>
      <c r="AO90" s="92"/>
      <c r="AP90" s="92"/>
      <c r="AQ90" s="92"/>
      <c r="AR90" s="92"/>
      <c r="AS90" s="92"/>
      <c r="AT90" s="92"/>
      <c r="AU90" s="92"/>
      <c r="AV90" s="92"/>
      <c r="AW90" s="92"/>
      <c r="AX90" s="92"/>
      <c r="AY90" s="92"/>
      <c r="AZ90" s="92"/>
      <c r="BA90" s="92"/>
      <c r="BB90" s="92"/>
      <c r="BC90" s="92"/>
      <c r="BD90" s="50"/>
      <c r="BE90" s="50"/>
      <c r="BF90" s="40"/>
      <c r="BG90" s="40" t="s">
        <v>74</v>
      </c>
      <c r="BH90" s="67">
        <v>1999</v>
      </c>
      <c r="BI90" s="60" t="str">
        <f t="shared" si="30"/>
        <v>N/A</v>
      </c>
      <c r="BJ90" s="60" t="str">
        <f t="shared" si="31"/>
        <v>N/A</v>
      </c>
      <c r="BK90" s="40"/>
      <c r="BL90" s="40"/>
      <c r="BM90" s="106" t="e">
        <f t="shared" si="32"/>
        <v>#VALUE!</v>
      </c>
      <c r="BN90" s="106" t="e">
        <f t="shared" si="33"/>
        <v>#VALUE!</v>
      </c>
      <c r="BO90" s="40"/>
      <c r="BP90" s="106" t="e">
        <f t="shared" si="34"/>
        <v>#VALUE!</v>
      </c>
      <c r="BQ90" s="106" t="e">
        <f t="shared" si="35"/>
        <v>#VALUE!</v>
      </c>
      <c r="BR90" s="40"/>
      <c r="BS90" s="40"/>
      <c r="BT90" s="40" t="s">
        <v>74</v>
      </c>
      <c r="BU90" s="67">
        <v>1999</v>
      </c>
      <c r="BV90" s="69" t="str">
        <f t="shared" si="38"/>
        <v>N/A</v>
      </c>
      <c r="BW90" s="40"/>
      <c r="BX90" s="40"/>
      <c r="BY90" s="40"/>
      <c r="BZ90" s="85" t="e">
        <f>V45-W45</f>
        <v>#VALUE!</v>
      </c>
      <c r="CA90" s="70" t="e">
        <f>X45-V45</f>
        <v>#VALUE!</v>
      </c>
      <c r="CB90" s="40"/>
      <c r="CC90" s="40">
        <v>1</v>
      </c>
      <c r="CD90" s="40"/>
      <c r="CE90" s="50"/>
      <c r="CF90" s="50"/>
      <c r="CG90" s="50"/>
      <c r="CH90" s="50"/>
    </row>
    <row r="91" spans="1:86" s="91" customFormat="1" x14ac:dyDescent="0.25">
      <c r="AE91" s="92"/>
      <c r="AF91" s="92"/>
      <c r="AG91" s="92"/>
      <c r="AH91" s="92"/>
      <c r="AI91" s="92"/>
      <c r="AJ91" s="92"/>
      <c r="AK91" s="92"/>
      <c r="AL91" s="92"/>
      <c r="AM91" s="92"/>
      <c r="AN91" s="92"/>
      <c r="AO91" s="92"/>
      <c r="AP91" s="92"/>
      <c r="AQ91" s="92"/>
      <c r="AR91" s="92"/>
      <c r="AS91" s="92"/>
      <c r="AT91" s="92"/>
      <c r="AU91" s="92"/>
      <c r="AV91" s="92"/>
      <c r="AW91" s="92"/>
      <c r="AX91" s="92"/>
      <c r="AY91" s="92"/>
      <c r="AZ91" s="92"/>
      <c r="BA91" s="92"/>
      <c r="BB91" s="92"/>
      <c r="BC91" s="92"/>
      <c r="BD91" s="50"/>
      <c r="BE91" s="50"/>
      <c r="BF91" s="40"/>
      <c r="BG91" s="60" t="s">
        <v>75</v>
      </c>
      <c r="BH91" s="67">
        <v>2000</v>
      </c>
      <c r="BI91" s="60" t="str">
        <f t="shared" si="30"/>
        <v>N/A</v>
      </c>
      <c r="BJ91" s="60" t="str">
        <f t="shared" si="31"/>
        <v>N/A</v>
      </c>
      <c r="BK91" s="40"/>
      <c r="BL91" s="40"/>
      <c r="BM91" s="106" t="e">
        <f t="shared" si="32"/>
        <v>#VALUE!</v>
      </c>
      <c r="BN91" s="106" t="e">
        <f t="shared" si="33"/>
        <v>#VALUE!</v>
      </c>
      <c r="BO91" s="40"/>
      <c r="BP91" s="106" t="e">
        <f t="shared" si="34"/>
        <v>#VALUE!</v>
      </c>
      <c r="BQ91" s="106" t="e">
        <f t="shared" si="35"/>
        <v>#VALUE!</v>
      </c>
      <c r="BR91" s="40"/>
      <c r="BS91" s="40"/>
      <c r="BT91" s="60" t="s">
        <v>75</v>
      </c>
      <c r="BU91" s="67">
        <v>2000</v>
      </c>
      <c r="BV91" s="69" t="str">
        <f t="shared" si="38"/>
        <v>N/A</v>
      </c>
      <c r="BW91" s="40"/>
      <c r="BX91" s="40"/>
      <c r="BY91" s="40"/>
      <c r="BZ91" s="85" t="e">
        <f t="shared" si="36"/>
        <v>#VALUE!</v>
      </c>
      <c r="CA91" s="70" t="e">
        <f t="shared" si="37"/>
        <v>#VALUE!</v>
      </c>
      <c r="CB91" s="40"/>
      <c r="CC91" s="40">
        <v>1</v>
      </c>
      <c r="CD91" s="40"/>
      <c r="CE91" s="50"/>
      <c r="CF91" s="50"/>
      <c r="CG91" s="50"/>
      <c r="CH91" s="50"/>
    </row>
    <row r="92" spans="1:86" s="91" customFormat="1" x14ac:dyDescent="0.25">
      <c r="AE92" s="92"/>
      <c r="AF92" s="92"/>
      <c r="AG92" s="92"/>
      <c r="AH92" s="92"/>
      <c r="AI92" s="92"/>
      <c r="AJ92" s="92"/>
      <c r="AK92" s="92"/>
      <c r="AL92" s="92"/>
      <c r="AM92" s="92"/>
      <c r="AN92" s="92"/>
      <c r="AO92" s="92"/>
      <c r="AP92" s="92"/>
      <c r="AQ92" s="92"/>
      <c r="AR92" s="92"/>
      <c r="AS92" s="92"/>
      <c r="AT92" s="92"/>
      <c r="AU92" s="92"/>
      <c r="AV92" s="92"/>
      <c r="AW92" s="92"/>
      <c r="AX92" s="92"/>
      <c r="AY92" s="92"/>
      <c r="AZ92" s="92"/>
      <c r="BA92" s="92"/>
      <c r="BB92" s="92"/>
      <c r="BC92" s="92"/>
      <c r="BD92" s="50"/>
      <c r="BE92" s="50"/>
      <c r="BF92" s="40" t="s">
        <v>7</v>
      </c>
      <c r="BG92" s="40" t="s">
        <v>76</v>
      </c>
      <c r="BH92" s="67">
        <v>2001</v>
      </c>
      <c r="BI92" s="60">
        <f t="shared" si="30"/>
        <v>245.2</v>
      </c>
      <c r="BJ92" s="60">
        <f t="shared" si="31"/>
        <v>142.5</v>
      </c>
      <c r="BK92" s="50"/>
      <c r="BL92" s="50"/>
      <c r="BM92" s="106">
        <f t="shared" si="32"/>
        <v>13.399999999999977</v>
      </c>
      <c r="BN92" s="106">
        <f t="shared" si="33"/>
        <v>14</v>
      </c>
      <c r="BO92" s="50"/>
      <c r="BP92" s="106">
        <f t="shared" si="34"/>
        <v>5.5</v>
      </c>
      <c r="BQ92" s="106">
        <f t="shared" si="35"/>
        <v>5.6999999999999886</v>
      </c>
      <c r="BR92" s="50"/>
      <c r="BS92" s="50"/>
      <c r="BT92" s="40" t="s">
        <v>76</v>
      </c>
      <c r="BU92" s="67">
        <v>2001</v>
      </c>
      <c r="BV92" s="69">
        <f t="shared" si="38"/>
        <v>1.72</v>
      </c>
      <c r="BW92" s="50"/>
      <c r="BX92" s="50"/>
      <c r="BY92" s="40"/>
      <c r="BZ92" s="85">
        <f t="shared" si="36"/>
        <v>0.10999999999999988</v>
      </c>
      <c r="CA92" s="70">
        <f t="shared" si="37"/>
        <v>0.12000000000000011</v>
      </c>
      <c r="CB92" s="40"/>
      <c r="CC92" s="40">
        <v>1</v>
      </c>
      <c r="CD92" s="40"/>
      <c r="CE92" s="50"/>
      <c r="CF92" s="50"/>
      <c r="CG92" s="50"/>
      <c r="CH92" s="50"/>
    </row>
    <row r="93" spans="1:86" x14ac:dyDescent="0.25">
      <c r="A93" s="91"/>
      <c r="B93" s="91"/>
      <c r="C93" s="91"/>
      <c r="D93" s="91"/>
      <c r="E93" s="91"/>
      <c r="F93" s="91"/>
      <c r="G93" s="91"/>
      <c r="H93" s="91"/>
      <c r="I93" s="91"/>
      <c r="J93" s="91"/>
      <c r="K93" s="91"/>
      <c r="L93" s="91"/>
      <c r="M93" s="91"/>
      <c r="N93" s="91"/>
      <c r="O93" s="91"/>
      <c r="BD93" s="40"/>
      <c r="BF93" s="50"/>
      <c r="BG93" s="40" t="s">
        <v>77</v>
      </c>
      <c r="BH93" s="67">
        <v>2002</v>
      </c>
      <c r="BI93" s="60">
        <f t="shared" si="30"/>
        <v>241.7</v>
      </c>
      <c r="BJ93" s="60">
        <f t="shared" si="31"/>
        <v>127</v>
      </c>
      <c r="BK93" s="50"/>
      <c r="BL93" s="50"/>
      <c r="BM93" s="106">
        <f t="shared" si="32"/>
        <v>13.299999999999983</v>
      </c>
      <c r="BN93" s="106">
        <f t="shared" si="33"/>
        <v>13.900000000000006</v>
      </c>
      <c r="BO93" s="50"/>
      <c r="BP93" s="106">
        <f t="shared" si="34"/>
        <v>5.0999999999999943</v>
      </c>
      <c r="BQ93" s="106">
        <f t="shared" si="35"/>
        <v>5.3000000000000114</v>
      </c>
      <c r="BR93" s="50"/>
      <c r="BS93" s="50"/>
      <c r="BT93" s="40" t="s">
        <v>77</v>
      </c>
      <c r="BU93" s="67">
        <v>2002</v>
      </c>
      <c r="BV93" s="69">
        <f t="shared" si="38"/>
        <v>1.9</v>
      </c>
      <c r="BW93" s="50"/>
      <c r="BX93" s="50"/>
      <c r="BY93" s="40"/>
      <c r="BZ93" s="85">
        <f t="shared" si="36"/>
        <v>0.12999999999999989</v>
      </c>
      <c r="CA93" s="70">
        <f t="shared" si="37"/>
        <v>0.14000000000000012</v>
      </c>
      <c r="CB93" s="40"/>
      <c r="CC93" s="40">
        <v>1</v>
      </c>
      <c r="CD93" s="40"/>
      <c r="CE93" s="40"/>
      <c r="CF93" s="40"/>
      <c r="CG93" s="40"/>
      <c r="CH93" s="40"/>
    </row>
    <row r="94" spans="1:86" x14ac:dyDescent="0.25">
      <c r="A94" s="91"/>
      <c r="B94" s="91"/>
      <c r="C94" s="91"/>
      <c r="D94" s="91"/>
      <c r="E94" s="91"/>
      <c r="F94" s="91"/>
      <c r="G94" s="91"/>
      <c r="H94" s="91"/>
      <c r="I94" s="91"/>
      <c r="J94" s="91"/>
      <c r="K94" s="91"/>
      <c r="L94" s="91"/>
      <c r="M94" s="91"/>
      <c r="N94" s="91"/>
      <c r="O94" s="91"/>
      <c r="BD94" s="40"/>
      <c r="BF94" s="50"/>
      <c r="BG94" s="40" t="s">
        <v>78</v>
      </c>
      <c r="BH94" s="67">
        <v>2003</v>
      </c>
      <c r="BI94" s="60">
        <f t="shared" si="30"/>
        <v>235.6</v>
      </c>
      <c r="BJ94" s="60">
        <f t="shared" si="31"/>
        <v>123.1</v>
      </c>
      <c r="BK94" s="50"/>
      <c r="BL94" s="50"/>
      <c r="BM94" s="106">
        <f t="shared" si="32"/>
        <v>13.099999999999994</v>
      </c>
      <c r="BN94" s="106">
        <f t="shared" si="33"/>
        <v>13.700000000000017</v>
      </c>
      <c r="BO94" s="50"/>
      <c r="BP94" s="106">
        <f t="shared" si="34"/>
        <v>5.0999999999999943</v>
      </c>
      <c r="BQ94" s="106">
        <f t="shared" si="35"/>
        <v>5.2000000000000171</v>
      </c>
      <c r="BR94" s="50"/>
      <c r="BS94" s="50"/>
      <c r="BT94" s="40" t="s">
        <v>78</v>
      </c>
      <c r="BU94" s="67">
        <v>2003</v>
      </c>
      <c r="BV94" s="69">
        <f t="shared" si="38"/>
        <v>1.91</v>
      </c>
      <c r="BW94" s="50"/>
      <c r="BX94" s="50"/>
      <c r="BY94" s="40"/>
      <c r="BZ94" s="85">
        <f t="shared" si="36"/>
        <v>0.12999999999999989</v>
      </c>
      <c r="CA94" s="70">
        <f t="shared" si="37"/>
        <v>0.15000000000000013</v>
      </c>
      <c r="CB94" s="40"/>
      <c r="CC94" s="40">
        <v>1</v>
      </c>
      <c r="CD94" s="50"/>
      <c r="CE94" s="40"/>
      <c r="CF94" s="40"/>
      <c r="CG94" s="40"/>
      <c r="CH94" s="40"/>
    </row>
    <row r="95" spans="1:86" x14ac:dyDescent="0.25">
      <c r="A95" s="91"/>
      <c r="B95" s="91"/>
      <c r="C95" s="91"/>
      <c r="D95" s="91"/>
      <c r="E95" s="91"/>
      <c r="F95" s="91"/>
      <c r="G95" s="91"/>
      <c r="H95" s="91"/>
      <c r="I95" s="91"/>
      <c r="J95" s="91"/>
      <c r="K95" s="91"/>
      <c r="L95" s="91"/>
      <c r="M95" s="91"/>
      <c r="N95" s="91"/>
      <c r="O95" s="91"/>
      <c r="BD95" s="40"/>
      <c r="BF95" s="50"/>
      <c r="BG95" s="40" t="s">
        <v>79</v>
      </c>
      <c r="BH95" s="67">
        <v>2004</v>
      </c>
      <c r="BI95" s="60">
        <f t="shared" si="30"/>
        <v>229.6</v>
      </c>
      <c r="BJ95" s="60">
        <f t="shared" si="31"/>
        <v>114.8</v>
      </c>
      <c r="BK95" s="50"/>
      <c r="BL95" s="50"/>
      <c r="BM95" s="106">
        <f t="shared" si="32"/>
        <v>12.900000000000006</v>
      </c>
      <c r="BN95" s="106">
        <f t="shared" si="33"/>
        <v>13.5</v>
      </c>
      <c r="BO95" s="50"/>
      <c r="BP95" s="106">
        <f t="shared" si="34"/>
        <v>5</v>
      </c>
      <c r="BQ95" s="106">
        <f t="shared" si="35"/>
        <v>5.1000000000000085</v>
      </c>
      <c r="BR95" s="50"/>
      <c r="BS95" s="50"/>
      <c r="BT95" s="40" t="s">
        <v>79</v>
      </c>
      <c r="BU95" s="67">
        <v>2004</v>
      </c>
      <c r="BV95" s="69">
        <f t="shared" si="38"/>
        <v>2</v>
      </c>
      <c r="BW95" s="50"/>
      <c r="BX95" s="50"/>
      <c r="BY95" s="40"/>
      <c r="BZ95" s="85">
        <f t="shared" si="36"/>
        <v>0.1399999999999999</v>
      </c>
      <c r="CA95" s="70">
        <f t="shared" si="37"/>
        <v>0.14999999999999991</v>
      </c>
      <c r="CB95" s="40"/>
      <c r="CC95" s="40">
        <v>1</v>
      </c>
      <c r="CD95" s="50"/>
      <c r="CE95" s="40"/>
      <c r="CF95" s="40"/>
      <c r="CG95" s="40"/>
      <c r="CH95" s="40"/>
    </row>
    <row r="96" spans="1:86" x14ac:dyDescent="0.25">
      <c r="BD96" s="40"/>
      <c r="BF96" s="50"/>
      <c r="BG96" s="40" t="s">
        <v>80</v>
      </c>
      <c r="BH96" s="67">
        <v>2005</v>
      </c>
      <c r="BI96" s="60">
        <f t="shared" si="30"/>
        <v>226</v>
      </c>
      <c r="BJ96" s="60">
        <f t="shared" si="31"/>
        <v>110.2</v>
      </c>
      <c r="BK96" s="50"/>
      <c r="BL96" s="50"/>
      <c r="BM96" s="106">
        <f t="shared" si="32"/>
        <v>12.800000000000011</v>
      </c>
      <c r="BN96" s="106">
        <f t="shared" si="33"/>
        <v>13.400000000000006</v>
      </c>
      <c r="BO96" s="50"/>
      <c r="BP96" s="106">
        <f t="shared" si="34"/>
        <v>4.9000000000000057</v>
      </c>
      <c r="BQ96" s="106">
        <f t="shared" si="35"/>
        <v>5.0999999999999943</v>
      </c>
      <c r="BR96" s="50"/>
      <c r="BS96" s="50"/>
      <c r="BT96" s="40" t="s">
        <v>80</v>
      </c>
      <c r="BU96" s="67">
        <v>2005</v>
      </c>
      <c r="BV96" s="69">
        <f t="shared" si="38"/>
        <v>2.0499999999999998</v>
      </c>
      <c r="BW96" s="50"/>
      <c r="BX96" s="50"/>
      <c r="BY96" s="40"/>
      <c r="BZ96" s="85">
        <f t="shared" si="36"/>
        <v>0.14999999999999991</v>
      </c>
      <c r="CA96" s="70">
        <f t="shared" si="37"/>
        <v>0.16000000000000014</v>
      </c>
      <c r="CB96" s="40"/>
      <c r="CC96" s="40">
        <v>1</v>
      </c>
      <c r="CD96" s="50"/>
      <c r="CE96" s="40"/>
      <c r="CF96" s="40"/>
      <c r="CG96" s="40"/>
      <c r="CH96" s="40"/>
    </row>
    <row r="97" spans="56:86" x14ac:dyDescent="0.25">
      <c r="BD97" s="40"/>
      <c r="BF97" s="50"/>
      <c r="BG97" s="40" t="s">
        <v>81</v>
      </c>
      <c r="BH97" s="67">
        <v>2006</v>
      </c>
      <c r="BI97" s="60">
        <f t="shared" si="30"/>
        <v>225.1</v>
      </c>
      <c r="BJ97" s="60">
        <f t="shared" si="31"/>
        <v>106.1</v>
      </c>
      <c r="BK97" s="50"/>
      <c r="BL97" s="50"/>
      <c r="BM97" s="106">
        <f t="shared" si="32"/>
        <v>12.699999999999989</v>
      </c>
      <c r="BN97" s="106">
        <f t="shared" si="33"/>
        <v>13.400000000000006</v>
      </c>
      <c r="BO97" s="50"/>
      <c r="BP97" s="106">
        <f t="shared" si="34"/>
        <v>4.7999999999999972</v>
      </c>
      <c r="BQ97" s="106">
        <f t="shared" si="35"/>
        <v>4.9000000000000057</v>
      </c>
      <c r="BR97" s="50"/>
      <c r="BS97" s="50"/>
      <c r="BT97" s="40" t="s">
        <v>81</v>
      </c>
      <c r="BU97" s="67">
        <v>2006</v>
      </c>
      <c r="BV97" s="69">
        <f t="shared" si="38"/>
        <v>2.12</v>
      </c>
      <c r="BW97" s="50"/>
      <c r="BX97" s="50"/>
      <c r="BY97" s="40"/>
      <c r="BZ97" s="85">
        <f t="shared" si="36"/>
        <v>0.15000000000000013</v>
      </c>
      <c r="CA97" s="70">
        <f t="shared" si="37"/>
        <v>0.16999999999999993</v>
      </c>
      <c r="CB97" s="40"/>
      <c r="CC97" s="40">
        <v>1</v>
      </c>
      <c r="CD97" s="50"/>
      <c r="CE97" s="40"/>
      <c r="CF97" s="40"/>
      <c r="CG97" s="40"/>
      <c r="CH97" s="40"/>
    </row>
    <row r="98" spans="56:86" x14ac:dyDescent="0.25">
      <c r="BD98" s="40"/>
      <c r="BF98" s="50"/>
      <c r="BG98" s="40" t="s">
        <v>82</v>
      </c>
      <c r="BH98" s="67">
        <v>2007</v>
      </c>
      <c r="BI98" s="60">
        <f t="shared" si="30"/>
        <v>237.9</v>
      </c>
      <c r="BJ98" s="60">
        <f t="shared" si="31"/>
        <v>109.2</v>
      </c>
      <c r="BK98" s="50"/>
      <c r="BL98" s="50"/>
      <c r="BM98" s="106">
        <f t="shared" si="32"/>
        <v>13.200000000000017</v>
      </c>
      <c r="BN98" s="106">
        <f t="shared" si="33"/>
        <v>13.699999999999989</v>
      </c>
      <c r="BO98" s="50"/>
      <c r="BP98" s="106">
        <f t="shared" si="34"/>
        <v>4.9000000000000057</v>
      </c>
      <c r="BQ98" s="106">
        <f t="shared" si="35"/>
        <v>5</v>
      </c>
      <c r="BR98" s="50"/>
      <c r="BS98" s="50"/>
      <c r="BT98" s="40" t="s">
        <v>82</v>
      </c>
      <c r="BU98" s="67">
        <v>2007</v>
      </c>
      <c r="BV98" s="69">
        <f t="shared" si="38"/>
        <v>2.1800000000000002</v>
      </c>
      <c r="BW98" s="50"/>
      <c r="BX98" s="50"/>
      <c r="BY98" s="50"/>
      <c r="BZ98" s="85">
        <f t="shared" si="36"/>
        <v>0.16000000000000014</v>
      </c>
      <c r="CA98" s="70">
        <f t="shared" si="37"/>
        <v>0.1599999999999997</v>
      </c>
      <c r="CB98" s="50"/>
      <c r="CC98" s="40">
        <v>1</v>
      </c>
      <c r="CD98" s="50"/>
      <c r="CE98" s="40"/>
      <c r="CF98" s="40"/>
      <c r="CG98" s="40"/>
      <c r="CH98" s="40"/>
    </row>
    <row r="99" spans="56:86" x14ac:dyDescent="0.25">
      <c r="BD99" s="40"/>
      <c r="BG99" s="40" t="s">
        <v>83</v>
      </c>
      <c r="BH99" s="67">
        <v>2008</v>
      </c>
      <c r="BI99" s="60">
        <f t="shared" si="30"/>
        <v>263.5</v>
      </c>
      <c r="BJ99" s="60">
        <f t="shared" si="31"/>
        <v>115.8</v>
      </c>
      <c r="BM99" s="106">
        <f t="shared" si="32"/>
        <v>13.800000000000011</v>
      </c>
      <c r="BN99" s="106">
        <f t="shared" si="33"/>
        <v>14.399999999999977</v>
      </c>
      <c r="BP99" s="106">
        <f t="shared" si="34"/>
        <v>5.0999999999999943</v>
      </c>
      <c r="BQ99" s="106">
        <f t="shared" si="35"/>
        <v>5.2999999999999972</v>
      </c>
      <c r="BR99" s="40"/>
      <c r="BS99" s="40"/>
      <c r="BT99" s="40" t="s">
        <v>83</v>
      </c>
      <c r="BU99" s="67">
        <v>2008</v>
      </c>
      <c r="BV99" s="69">
        <f t="shared" si="38"/>
        <v>2.27</v>
      </c>
      <c r="BW99" s="40"/>
      <c r="BX99" s="40"/>
      <c r="BY99" s="50"/>
      <c r="BZ99" s="85">
        <f t="shared" si="36"/>
        <v>0.14999999999999991</v>
      </c>
      <c r="CA99" s="70">
        <f t="shared" si="37"/>
        <v>0.16999999999999993</v>
      </c>
      <c r="CB99" s="50"/>
      <c r="CC99" s="40">
        <v>1</v>
      </c>
      <c r="CD99" s="50"/>
      <c r="CE99" s="40"/>
      <c r="CF99" s="40"/>
      <c r="CG99" s="40"/>
      <c r="CH99" s="40"/>
    </row>
    <row r="100" spans="56:86" x14ac:dyDescent="0.25">
      <c r="BD100" s="40"/>
      <c r="BG100" s="40" t="s">
        <v>84</v>
      </c>
      <c r="BH100" s="67">
        <v>2009</v>
      </c>
      <c r="BI100" s="60">
        <f t="shared" si="30"/>
        <v>274.2</v>
      </c>
      <c r="BJ100" s="60">
        <f t="shared" si="31"/>
        <v>116.5</v>
      </c>
      <c r="BM100" s="106">
        <f t="shared" si="32"/>
        <v>14.099999999999966</v>
      </c>
      <c r="BN100" s="106">
        <f t="shared" si="33"/>
        <v>14.600000000000023</v>
      </c>
      <c r="BP100" s="106">
        <f t="shared" si="34"/>
        <v>5.0999999999999943</v>
      </c>
      <c r="BQ100" s="106">
        <f t="shared" si="35"/>
        <v>5.2999999999999972</v>
      </c>
      <c r="BR100" s="40"/>
      <c r="BS100" s="40"/>
      <c r="BT100" s="40" t="s">
        <v>84</v>
      </c>
      <c r="BU100" s="67">
        <v>2009</v>
      </c>
      <c r="BV100" s="69">
        <f t="shared" si="38"/>
        <v>2.35</v>
      </c>
      <c r="BW100" s="40"/>
      <c r="BX100" s="40"/>
      <c r="BY100" s="50"/>
      <c r="BZ100" s="85">
        <f t="shared" si="36"/>
        <v>0.14999999999999991</v>
      </c>
      <c r="CA100" s="70">
        <f t="shared" si="37"/>
        <v>0.16999999999999993</v>
      </c>
      <c r="CB100" s="50"/>
      <c r="CC100" s="40">
        <v>1</v>
      </c>
      <c r="CD100" s="50"/>
      <c r="CE100" s="40"/>
      <c r="CF100" s="40"/>
      <c r="CG100" s="40"/>
      <c r="CH100" s="40"/>
    </row>
    <row r="101" spans="56:86" x14ac:dyDescent="0.25">
      <c r="BD101" s="40"/>
      <c r="BG101" s="60" t="s">
        <v>85</v>
      </c>
      <c r="BH101" s="67">
        <v>2010</v>
      </c>
      <c r="BI101" s="60">
        <f t="shared" si="30"/>
        <v>269.8</v>
      </c>
      <c r="BJ101" s="60">
        <f t="shared" si="31"/>
        <v>114.8</v>
      </c>
      <c r="BM101" s="106">
        <f t="shared" si="32"/>
        <v>13.900000000000006</v>
      </c>
      <c r="BN101" s="106">
        <f t="shared" si="33"/>
        <v>14.399999999999977</v>
      </c>
      <c r="BP101" s="106">
        <f t="shared" si="34"/>
        <v>5</v>
      </c>
      <c r="BQ101" s="106">
        <f t="shared" si="35"/>
        <v>5.2999999999999972</v>
      </c>
      <c r="BR101" s="40"/>
      <c r="BS101" s="40"/>
      <c r="BT101" s="60" t="s">
        <v>85</v>
      </c>
      <c r="BU101" s="67">
        <v>2010</v>
      </c>
      <c r="BV101" s="69">
        <f t="shared" si="38"/>
        <v>2.35</v>
      </c>
      <c r="BW101" s="40"/>
      <c r="BX101" s="40"/>
      <c r="BY101" s="50"/>
      <c r="BZ101" s="85">
        <f t="shared" si="36"/>
        <v>0.16000000000000014</v>
      </c>
      <c r="CA101" s="70">
        <f t="shared" si="37"/>
        <v>0.16999999999999993</v>
      </c>
      <c r="CB101" s="50"/>
      <c r="CC101" s="40">
        <v>1</v>
      </c>
      <c r="CD101" s="50"/>
      <c r="CE101" s="40"/>
      <c r="CF101" s="40"/>
      <c r="CG101" s="40"/>
      <c r="CH101" s="40"/>
    </row>
    <row r="102" spans="56:86" x14ac:dyDescent="0.25">
      <c r="BD102" s="40"/>
      <c r="BG102" s="40" t="s">
        <v>86</v>
      </c>
      <c r="BH102" s="67">
        <v>2011</v>
      </c>
      <c r="BI102" s="60">
        <f t="shared" si="30"/>
        <v>250.3</v>
      </c>
      <c r="BJ102" s="60">
        <f t="shared" si="31"/>
        <v>104.4</v>
      </c>
      <c r="BM102" s="106">
        <f t="shared" si="32"/>
        <v>13.300000000000011</v>
      </c>
      <c r="BN102" s="106">
        <f t="shared" si="33"/>
        <v>13.800000000000011</v>
      </c>
      <c r="BP102" s="106">
        <f t="shared" si="34"/>
        <v>4.8000000000000114</v>
      </c>
      <c r="BQ102" s="106">
        <f t="shared" si="35"/>
        <v>5</v>
      </c>
      <c r="BR102" s="40"/>
      <c r="BS102" s="40"/>
      <c r="BT102" s="40" t="s">
        <v>86</v>
      </c>
      <c r="BU102" s="67">
        <v>2011</v>
      </c>
      <c r="BV102" s="69">
        <f t="shared" si="38"/>
        <v>2.4</v>
      </c>
      <c r="BW102" s="40"/>
      <c r="BX102" s="40"/>
      <c r="BY102" s="50"/>
      <c r="BZ102" s="85">
        <f t="shared" si="36"/>
        <v>0.16999999999999993</v>
      </c>
      <c r="CA102" s="70">
        <f t="shared" si="37"/>
        <v>0.18000000000000016</v>
      </c>
      <c r="CB102" s="50"/>
      <c r="CC102" s="40">
        <v>1</v>
      </c>
      <c r="CD102" s="40"/>
      <c r="CE102" s="40"/>
      <c r="CF102" s="40"/>
      <c r="CG102" s="40"/>
      <c r="CH102" s="40"/>
    </row>
    <row r="103" spans="56:86" x14ac:dyDescent="0.25">
      <c r="BD103" s="40"/>
      <c r="BG103" s="67" t="s">
        <v>87</v>
      </c>
      <c r="BH103" s="67">
        <v>2012</v>
      </c>
      <c r="BI103" s="60" t="str">
        <f t="shared" si="30"/>
        <v>N/A</v>
      </c>
      <c r="BJ103" s="60" t="str">
        <f t="shared" si="31"/>
        <v>N/A</v>
      </c>
      <c r="BM103" s="106">
        <f t="shared" si="32"/>
        <v>0</v>
      </c>
      <c r="BN103" s="106">
        <f t="shared" si="33"/>
        <v>0</v>
      </c>
      <c r="BP103" s="106">
        <f t="shared" si="34"/>
        <v>0</v>
      </c>
      <c r="BQ103" s="106">
        <f t="shared" si="35"/>
        <v>0</v>
      </c>
      <c r="BR103" s="40"/>
      <c r="BS103" s="40"/>
      <c r="BT103" s="67" t="s">
        <v>87</v>
      </c>
      <c r="BU103" s="67">
        <v>2012</v>
      </c>
      <c r="BV103" s="69" t="str">
        <f t="shared" si="38"/>
        <v>N/A</v>
      </c>
      <c r="BW103" s="40"/>
      <c r="BX103" s="40"/>
      <c r="BY103" s="50"/>
      <c r="BZ103" s="85">
        <f t="shared" si="36"/>
        <v>0</v>
      </c>
      <c r="CA103" s="70">
        <f t="shared" si="37"/>
        <v>0</v>
      </c>
      <c r="CB103" s="50"/>
      <c r="CC103" s="40">
        <v>1</v>
      </c>
      <c r="CD103" s="40"/>
      <c r="CE103" s="40"/>
      <c r="CF103" s="40"/>
      <c r="CG103" s="40"/>
      <c r="CH103" s="40"/>
    </row>
    <row r="104" spans="56:86" x14ac:dyDescent="0.25">
      <c r="BD104" s="40"/>
      <c r="BG104" s="40" t="s">
        <v>102</v>
      </c>
      <c r="BH104" s="67">
        <v>2013</v>
      </c>
      <c r="BI104" s="60" t="str">
        <f t="shared" si="30"/>
        <v>N/A</v>
      </c>
      <c r="BJ104" s="60" t="str">
        <f t="shared" si="31"/>
        <v>N/A</v>
      </c>
      <c r="BM104" s="106">
        <f t="shared" si="32"/>
        <v>0</v>
      </c>
      <c r="BN104" s="106">
        <f t="shared" si="33"/>
        <v>0</v>
      </c>
      <c r="BP104" s="106">
        <f t="shared" si="34"/>
        <v>0</v>
      </c>
      <c r="BQ104" s="106">
        <f t="shared" si="35"/>
        <v>0</v>
      </c>
      <c r="BR104" s="40"/>
      <c r="BS104" s="40"/>
      <c r="BT104" s="40" t="s">
        <v>102</v>
      </c>
      <c r="BU104" s="67">
        <v>2013</v>
      </c>
      <c r="BV104" s="69" t="str">
        <f t="shared" si="38"/>
        <v>N/A</v>
      </c>
      <c r="BW104" s="40"/>
      <c r="BX104" s="40"/>
      <c r="BY104" s="50"/>
      <c r="BZ104" s="85">
        <f t="shared" si="36"/>
        <v>0</v>
      </c>
      <c r="CA104" s="70">
        <f t="shared" si="37"/>
        <v>0</v>
      </c>
      <c r="CB104" s="50"/>
      <c r="CC104" s="40">
        <v>1</v>
      </c>
      <c r="CD104" s="40"/>
      <c r="CE104" s="40"/>
      <c r="CF104" s="40"/>
      <c r="CG104" s="40"/>
      <c r="CH104" s="40"/>
    </row>
    <row r="105" spans="56:86" x14ac:dyDescent="0.25">
      <c r="BD105" s="40"/>
      <c r="BG105" s="60" t="s">
        <v>103</v>
      </c>
      <c r="BH105" s="67">
        <v>2014</v>
      </c>
      <c r="BI105" s="60" t="str">
        <f t="shared" si="30"/>
        <v>N/A</v>
      </c>
      <c r="BJ105" s="60" t="str">
        <f t="shared" si="31"/>
        <v>N/A</v>
      </c>
      <c r="BM105" s="106">
        <f t="shared" si="32"/>
        <v>0</v>
      </c>
      <c r="BN105" s="106">
        <f t="shared" si="33"/>
        <v>0</v>
      </c>
      <c r="BP105" s="106">
        <f t="shared" si="34"/>
        <v>0</v>
      </c>
      <c r="BQ105" s="106">
        <f t="shared" si="35"/>
        <v>0</v>
      </c>
      <c r="BR105" s="40"/>
      <c r="BS105" s="40"/>
      <c r="BT105" s="60" t="s">
        <v>103</v>
      </c>
      <c r="BU105" s="67">
        <v>2014</v>
      </c>
      <c r="BV105" s="69" t="str">
        <f t="shared" si="38"/>
        <v>N/A</v>
      </c>
      <c r="BW105" s="40"/>
      <c r="BX105" s="40"/>
      <c r="BY105" s="50"/>
      <c r="BZ105" s="85">
        <f t="shared" si="36"/>
        <v>0</v>
      </c>
      <c r="CA105" s="70">
        <f t="shared" si="37"/>
        <v>0</v>
      </c>
      <c r="CB105" s="50"/>
      <c r="CC105" s="40">
        <v>1</v>
      </c>
      <c r="CD105" s="40"/>
      <c r="CE105" s="40"/>
      <c r="CF105" s="40"/>
      <c r="CG105" s="40"/>
      <c r="CH105" s="40"/>
    </row>
    <row r="106" spans="56:86" x14ac:dyDescent="0.25">
      <c r="BD106" s="40"/>
      <c r="BP106" s="40"/>
      <c r="BQ106" s="40"/>
      <c r="BR106" s="40"/>
      <c r="BS106" s="40"/>
      <c r="BT106" s="40"/>
      <c r="BU106" s="40"/>
      <c r="BV106" s="40"/>
      <c r="BW106" s="40"/>
      <c r="BX106" s="40"/>
      <c r="BY106" s="40"/>
      <c r="BZ106" s="40"/>
      <c r="CA106" s="40"/>
      <c r="CB106" s="40"/>
      <c r="CC106" s="40"/>
      <c r="CD106" s="40"/>
      <c r="CE106" s="40"/>
      <c r="CF106" s="40"/>
      <c r="CG106" s="40"/>
      <c r="CH106" s="40"/>
    </row>
    <row r="107" spans="56:86" x14ac:dyDescent="0.25">
      <c r="BD107" s="40"/>
      <c r="BP107" s="40"/>
      <c r="BQ107" s="40"/>
      <c r="BR107" s="40"/>
      <c r="BS107" s="40"/>
      <c r="BT107" s="40"/>
      <c r="BU107" s="40"/>
      <c r="BV107" s="40"/>
      <c r="BW107" s="40"/>
      <c r="BX107" s="40"/>
      <c r="BY107" s="40"/>
      <c r="BZ107" s="40"/>
      <c r="CA107" s="40"/>
      <c r="CB107" s="40"/>
      <c r="CC107" s="40"/>
      <c r="CD107" s="40"/>
      <c r="CE107" s="40"/>
      <c r="CF107" s="40"/>
      <c r="CG107" s="40"/>
      <c r="CH107" s="40"/>
    </row>
    <row r="108" spans="56:86" x14ac:dyDescent="0.25">
      <c r="BD108" s="40"/>
      <c r="BP108" s="40"/>
      <c r="BQ108" s="40"/>
      <c r="BR108" s="40"/>
      <c r="BS108" s="40"/>
      <c r="BT108" s="40"/>
      <c r="BU108" s="40"/>
      <c r="BV108" s="40"/>
      <c r="BW108" s="40"/>
      <c r="BX108" s="40"/>
      <c r="BY108" s="40"/>
      <c r="BZ108" s="40"/>
      <c r="CA108" s="40"/>
      <c r="CB108" s="40"/>
      <c r="CC108" s="40"/>
      <c r="CD108" s="40"/>
      <c r="CE108" s="40"/>
      <c r="CF108" s="40"/>
      <c r="CG108" s="40"/>
      <c r="CH108" s="40"/>
    </row>
    <row r="109" spans="56:86" x14ac:dyDescent="0.25">
      <c r="BD109" s="40"/>
      <c r="BP109" s="40"/>
      <c r="BQ109" s="40"/>
      <c r="BR109" s="40"/>
      <c r="BS109" s="40"/>
      <c r="BT109" s="40"/>
      <c r="BU109" s="40"/>
      <c r="BV109" s="40"/>
      <c r="BW109" s="40"/>
      <c r="BX109" s="40"/>
      <c r="BY109" s="40"/>
      <c r="BZ109" s="40"/>
      <c r="CA109" s="40"/>
      <c r="CB109" s="40"/>
      <c r="CC109" s="40"/>
      <c r="CD109" s="40"/>
      <c r="CE109" s="40"/>
      <c r="CF109" s="40"/>
      <c r="CG109" s="40"/>
      <c r="CH109" s="40"/>
    </row>
  </sheetData>
  <sheetProtection selectLockedCells="1" autoFilter="0" selectUnlockedCells="1"/>
  <mergeCells count="18">
    <mergeCell ref="S40:U40"/>
    <mergeCell ref="V40:X40"/>
    <mergeCell ref="D40:F40"/>
    <mergeCell ref="G40:I40"/>
    <mergeCell ref="J40:L40"/>
    <mergeCell ref="M40:O40"/>
    <mergeCell ref="V35:X35"/>
    <mergeCell ref="D35:F35"/>
    <mergeCell ref="G35:I35"/>
    <mergeCell ref="S35:U35"/>
    <mergeCell ref="J35:L35"/>
    <mergeCell ref="M35:O35"/>
    <mergeCell ref="V45:X45"/>
    <mergeCell ref="D45:F45"/>
    <mergeCell ref="G45:I45"/>
    <mergeCell ref="J45:L45"/>
    <mergeCell ref="M45:O45"/>
    <mergeCell ref="S45:U45"/>
  </mergeCells>
  <conditionalFormatting sqref="D63:F70 E37:F39 H37:I39 K37:L39 N37:O39 E42:F44 H42:I44 K42:L44 N42:O44 T42:U44 W42:X44 W47:X60 T47:U60 N47:O62 K47:L62 H47:I62 E47:F62">
    <cfRule type="expression" dxfId="7" priority="8">
      <formula>IF($BH$4=1, VALUE(FIXED($D$40:$F$70,1)),0)</formula>
    </cfRule>
  </conditionalFormatting>
  <conditionalFormatting sqref="V37 S42:S44 V42:V44 BV58:BV105 V47:V60 S47:S60">
    <cfRule type="expression" dxfId="6" priority="7">
      <formula>IF($BE$4=1, VALUE(FIXED($D$42:$F$85,1)),0)</formula>
    </cfRule>
  </conditionalFormatting>
  <conditionalFormatting sqref="S37">
    <cfRule type="expression" dxfId="5" priority="6">
      <formula>IF($BE$4=1, VALUE(FIXED($D$42:$F$85,1)),0)</formula>
    </cfRule>
  </conditionalFormatting>
  <conditionalFormatting sqref="T37">
    <cfRule type="expression" dxfId="4" priority="5">
      <formula>IF($BH$4=1, VALUE(FIXED($D$40:$F$70,1)),0)</formula>
    </cfRule>
  </conditionalFormatting>
  <conditionalFormatting sqref="U37">
    <cfRule type="expression" dxfId="3" priority="4">
      <formula>IF($BH$4=1, VALUE(FIXED($D$40:$F$70,1)),0)</formula>
    </cfRule>
  </conditionalFormatting>
  <conditionalFormatting sqref="W37">
    <cfRule type="expression" dxfId="2" priority="3">
      <formula>IF($BH$4=1, VALUE(FIXED($D$40:$F$70,1)),0)</formula>
    </cfRule>
  </conditionalFormatting>
  <conditionalFormatting sqref="X37">
    <cfRule type="expression" dxfId="1" priority="2">
      <formula>IF($BH$4=1, VALUE(FIXED($D$40:$F$70,1)),0)</formula>
    </cfRule>
  </conditionalFormatting>
  <conditionalFormatting sqref="BV33:BV56">
    <cfRule type="expression" dxfId="0" priority="1">
      <formula>IF($BE$4=1, VALUE(FIXED($D$42:$F$85,1)),0)</formula>
    </cfRule>
  </conditionalFormatting>
  <pageMargins left="0.7" right="0.7" top="0.75" bottom="0.75" header="0.3" footer="0.3"/>
  <pageSetup paperSize="9" scale="56" orientation="landscape" r:id="rId1"/>
  <rowBreaks count="1" manualBreakCount="1">
    <brk id="54" max="16383" man="1"/>
  </rowBreaks>
  <colBreaks count="1" manualBreakCount="1">
    <brk id="2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Drop Down 1">
              <controlPr defaultSize="0" autoLine="0" autoPict="0">
                <anchor moveWithCells="1">
                  <from>
                    <xdr:col>4</xdr:col>
                    <xdr:colOff>350520</xdr:colOff>
                    <xdr:row>3</xdr:row>
                    <xdr:rowOff>0</xdr:rowOff>
                  </from>
                  <to>
                    <xdr:col>13</xdr:col>
                    <xdr:colOff>68580</xdr:colOff>
                    <xdr:row>4</xdr:row>
                    <xdr:rowOff>22860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661"/>
  <sheetViews>
    <sheetView topLeftCell="B1" zoomScaleNormal="100" workbookViewId="0">
      <pane ySplit="1" topLeftCell="A383" activePane="bottomLeft" state="frozen"/>
      <selection activeCell="H398" sqref="H398:H408"/>
      <selection pane="bottomLeft" activeCell="H398" sqref="H398:H408"/>
    </sheetView>
  </sheetViews>
  <sheetFormatPr defaultRowHeight="13.2" x14ac:dyDescent="0.25"/>
  <cols>
    <col min="1" max="1" width="75.5546875" bestFit="1" customWidth="1"/>
    <col min="2" max="2" width="5" bestFit="1" customWidth="1"/>
    <col min="3" max="3" width="63.5546875" bestFit="1" customWidth="1"/>
    <col min="4" max="4" width="4" bestFit="1" customWidth="1"/>
    <col min="5" max="5" width="8.5546875" bestFit="1" customWidth="1"/>
    <col min="6" max="11" width="12" bestFit="1" customWidth="1"/>
  </cols>
  <sheetData>
    <row r="1" spans="1:12" x14ac:dyDescent="0.25">
      <c r="A1" s="1" t="s">
        <v>10</v>
      </c>
      <c r="B1" s="1" t="s">
        <v>0</v>
      </c>
      <c r="C1" s="1" t="s">
        <v>1</v>
      </c>
      <c r="D1" s="1" t="s">
        <v>2</v>
      </c>
      <c r="E1" s="1" t="s">
        <v>3</v>
      </c>
      <c r="F1" s="1" t="s">
        <v>28</v>
      </c>
      <c r="G1" s="1" t="s">
        <v>4</v>
      </c>
      <c r="H1" s="1" t="s">
        <v>29</v>
      </c>
      <c r="I1" s="1" t="s">
        <v>31</v>
      </c>
      <c r="J1" s="1" t="s">
        <v>30</v>
      </c>
      <c r="K1" s="1" t="s">
        <v>32</v>
      </c>
      <c r="L1" s="1"/>
    </row>
    <row r="2" spans="1:12" x14ac:dyDescent="0.25">
      <c r="A2" t="str">
        <f t="shared" ref="A2:A21" si="0">B2&amp;C2&amp;D2&amp;E2</f>
        <v>2001Asthma hospitalisation, 5-34 yearsTMaori</v>
      </c>
      <c r="B2" s="4">
        <v>2001</v>
      </c>
      <c r="C2" s="4" t="s">
        <v>133</v>
      </c>
      <c r="D2" s="4" t="s">
        <v>70</v>
      </c>
      <c r="E2" s="4" t="s">
        <v>9</v>
      </c>
      <c r="F2" s="5">
        <v>216.22735177345493</v>
      </c>
      <c r="G2" s="5">
        <v>225.41177045693937</v>
      </c>
      <c r="H2" s="5">
        <v>234.88601543726838</v>
      </c>
      <c r="I2" s="5">
        <v>1.5850810986475983</v>
      </c>
      <c r="J2" s="5">
        <v>1.6673936474820439</v>
      </c>
      <c r="K2" s="5">
        <v>1.7539806499715132</v>
      </c>
    </row>
    <row r="3" spans="1:12" x14ac:dyDescent="0.25">
      <c r="A3" t="str">
        <f t="shared" si="0"/>
        <v>2002Asthma hospitalisation, 5-34 yearsTMaori</v>
      </c>
      <c r="B3" s="4">
        <v>2002</v>
      </c>
      <c r="C3" s="4" t="s">
        <v>133</v>
      </c>
      <c r="D3" s="4" t="s">
        <v>70</v>
      </c>
      <c r="E3" s="4" t="s">
        <v>9</v>
      </c>
      <c r="F3" s="5">
        <v>211.35271351144308</v>
      </c>
      <c r="G3" s="5">
        <v>220.41501059833689</v>
      </c>
      <c r="H3" s="5">
        <v>229.76594778518324</v>
      </c>
      <c r="I3" s="5">
        <v>1.7626501711490137</v>
      </c>
      <c r="J3" s="5">
        <v>1.8568137452804512</v>
      </c>
      <c r="K3" s="5">
        <v>1.9560076872286782</v>
      </c>
    </row>
    <row r="4" spans="1:12" x14ac:dyDescent="0.25">
      <c r="A4" t="str">
        <f t="shared" si="0"/>
        <v>2003Asthma hospitalisation, 5-34 yearsTMaori</v>
      </c>
      <c r="B4" s="4">
        <v>2003</v>
      </c>
      <c r="C4" s="4" t="s">
        <v>133</v>
      </c>
      <c r="D4" s="4" t="s">
        <v>70</v>
      </c>
      <c r="E4" s="4" t="s">
        <v>9</v>
      </c>
      <c r="F4" s="5">
        <v>206.20178721576627</v>
      </c>
      <c r="G4" s="5">
        <v>215.14113779417818</v>
      </c>
      <c r="H4" s="5">
        <v>224.36832090630415</v>
      </c>
      <c r="I4" s="5">
        <v>1.7324448404545243</v>
      </c>
      <c r="J4" s="5">
        <v>1.8260023962349341</v>
      </c>
      <c r="K4" s="5">
        <v>1.9246123589025428</v>
      </c>
    </row>
    <row r="5" spans="1:12" x14ac:dyDescent="0.25">
      <c r="A5" t="str">
        <f t="shared" si="0"/>
        <v>2004Asthma hospitalisation, 5-34 yearsTMaori</v>
      </c>
      <c r="B5" s="4">
        <v>2004</v>
      </c>
      <c r="C5" s="4" t="s">
        <v>133</v>
      </c>
      <c r="D5" s="4" t="s">
        <v>70</v>
      </c>
      <c r="E5" s="4" t="s">
        <v>9</v>
      </c>
      <c r="F5" s="5">
        <v>202.74982925800066</v>
      </c>
      <c r="G5" s="5">
        <v>211.60266066310865</v>
      </c>
      <c r="H5" s="5">
        <v>220.74255689141262</v>
      </c>
      <c r="I5" s="5">
        <v>1.7944312986121591</v>
      </c>
      <c r="J5" s="5">
        <v>1.8930646505696076</v>
      </c>
      <c r="K5" s="5">
        <v>1.9971195185950639</v>
      </c>
    </row>
    <row r="6" spans="1:12" x14ac:dyDescent="0.25">
      <c r="A6" t="str">
        <f t="shared" si="0"/>
        <v>2005Asthma hospitalisation, 5-34 yearsTMaori</v>
      </c>
      <c r="B6" s="4">
        <v>2005</v>
      </c>
      <c r="C6" s="4" t="s">
        <v>133</v>
      </c>
      <c r="D6" s="4" t="s">
        <v>70</v>
      </c>
      <c r="E6" s="4" t="s">
        <v>9</v>
      </c>
      <c r="F6" s="5">
        <v>197.95063753123725</v>
      </c>
      <c r="G6" s="5">
        <v>206.70178608906912</v>
      </c>
      <c r="H6" s="5">
        <v>215.74019244050379</v>
      </c>
      <c r="I6" s="5">
        <v>1.8069091164292792</v>
      </c>
      <c r="J6" s="5">
        <v>1.9079216901526928</v>
      </c>
      <c r="K6" s="5">
        <v>2.0145812219646193</v>
      </c>
    </row>
    <row r="7" spans="1:12" x14ac:dyDescent="0.25">
      <c r="A7" t="str">
        <f t="shared" si="0"/>
        <v>2006Asthma hospitalisation, 5-34 yearsTMaori</v>
      </c>
      <c r="B7" s="4">
        <v>2006</v>
      </c>
      <c r="C7" s="4" t="s">
        <v>133</v>
      </c>
      <c r="D7" s="4" t="s">
        <v>70</v>
      </c>
      <c r="E7" s="4" t="s">
        <v>9</v>
      </c>
      <c r="F7" s="5">
        <v>195.48913419873142</v>
      </c>
      <c r="G7" s="5">
        <v>204.1959989038277</v>
      </c>
      <c r="H7" s="5">
        <v>213.19077089440225</v>
      </c>
      <c r="I7" s="5">
        <v>1.8881431495221404</v>
      </c>
      <c r="J7" s="5">
        <v>1.9955289729312002</v>
      </c>
      <c r="K7" s="5">
        <v>2.1090222332007338</v>
      </c>
    </row>
    <row r="8" spans="1:12" x14ac:dyDescent="0.25">
      <c r="A8" t="str">
        <f t="shared" si="0"/>
        <v>2007Asthma hospitalisation, 5-34 yearsTMaori</v>
      </c>
      <c r="B8" s="4">
        <v>2007</v>
      </c>
      <c r="C8" s="4" t="s">
        <v>133</v>
      </c>
      <c r="D8" s="4" t="s">
        <v>70</v>
      </c>
      <c r="E8" s="4" t="s">
        <v>9</v>
      </c>
      <c r="F8" s="5">
        <v>210.93647734712283</v>
      </c>
      <c r="G8" s="5">
        <v>219.97883138446841</v>
      </c>
      <c r="H8" s="5">
        <v>229.30912452115587</v>
      </c>
      <c r="I8" s="5">
        <v>1.9854550342308523</v>
      </c>
      <c r="J8" s="5">
        <v>2.0956222213396032</v>
      </c>
      <c r="K8" s="5">
        <v>2.2119022686774734</v>
      </c>
    </row>
    <row r="9" spans="1:12" x14ac:dyDescent="0.25">
      <c r="A9" t="str">
        <f t="shared" si="0"/>
        <v>2008Asthma hospitalisation, 5-34 yearsTMaori</v>
      </c>
      <c r="B9" s="4">
        <v>2008</v>
      </c>
      <c r="C9" s="4" t="s">
        <v>133</v>
      </c>
      <c r="D9" s="4" t="s">
        <v>70</v>
      </c>
      <c r="E9" s="4" t="s">
        <v>9</v>
      </c>
      <c r="F9" s="5">
        <v>230.85367095260588</v>
      </c>
      <c r="G9" s="5">
        <v>240.29652959771491</v>
      </c>
      <c r="H9" s="5">
        <v>250.02649204806136</v>
      </c>
      <c r="I9" s="5">
        <v>2.022673894200909</v>
      </c>
      <c r="J9" s="5">
        <v>2.1305304641645071</v>
      </c>
      <c r="K9" s="5">
        <v>2.2441383515884552</v>
      </c>
    </row>
    <row r="10" spans="1:12" x14ac:dyDescent="0.25">
      <c r="A10" t="str">
        <f t="shared" si="0"/>
        <v>2009Asthma hospitalisation, 5-34 yearsTMaori</v>
      </c>
      <c r="B10" s="4">
        <v>2009</v>
      </c>
      <c r="C10" s="4" t="s">
        <v>133</v>
      </c>
      <c r="D10" s="4" t="s">
        <v>70</v>
      </c>
      <c r="E10" s="4" t="s">
        <v>9</v>
      </c>
      <c r="F10" s="5">
        <v>243.23773040617678</v>
      </c>
      <c r="G10" s="5">
        <v>252.89941790497252</v>
      </c>
      <c r="H10" s="5">
        <v>262.84647799088941</v>
      </c>
      <c r="I10" s="5">
        <v>2.1153842140308883</v>
      </c>
      <c r="J10" s="5">
        <v>2.22630351846021</v>
      </c>
      <c r="K10" s="5">
        <v>2.3430388311652295</v>
      </c>
    </row>
    <row r="11" spans="1:12" x14ac:dyDescent="0.25">
      <c r="A11" t="str">
        <f t="shared" si="0"/>
        <v>2010Asthma hospitalisation, 5-34 yearsTMaori</v>
      </c>
      <c r="B11" s="4">
        <v>2010</v>
      </c>
      <c r="C11" s="4" t="s">
        <v>133</v>
      </c>
      <c r="D11" s="4" t="s">
        <v>70</v>
      </c>
      <c r="E11" s="4" t="s">
        <v>9</v>
      </c>
      <c r="F11" s="5">
        <v>233.58310584433266</v>
      </c>
      <c r="G11" s="5">
        <v>242.99547925618978</v>
      </c>
      <c r="H11" s="5">
        <v>252.68982874866848</v>
      </c>
      <c r="I11" s="5">
        <v>2.0430266761432883</v>
      </c>
      <c r="J11" s="5">
        <v>2.1512078763309312</v>
      </c>
      <c r="K11" s="5">
        <v>2.2651174266231999</v>
      </c>
    </row>
    <row r="12" spans="1:12" x14ac:dyDescent="0.25">
      <c r="A12" t="str">
        <f t="shared" si="0"/>
        <v>2011Asthma hospitalisation, 5-34 yearsTMaori</v>
      </c>
      <c r="B12" s="4">
        <v>2011</v>
      </c>
      <c r="C12" s="4" t="s">
        <v>133</v>
      </c>
      <c r="D12" s="4" t="s">
        <v>70</v>
      </c>
      <c r="E12" s="4" t="s">
        <v>9</v>
      </c>
      <c r="F12" s="5">
        <v>218.52120174058416</v>
      </c>
      <c r="G12" s="5">
        <v>227.55164138390202</v>
      </c>
      <c r="H12" s="5">
        <v>236.85943411759064</v>
      </c>
      <c r="I12" s="5">
        <v>2.0760239567247165</v>
      </c>
      <c r="J12" s="5">
        <v>2.1895355325657246</v>
      </c>
      <c r="K12" s="5">
        <v>2.3092536253441565</v>
      </c>
    </row>
    <row r="13" spans="1:12" x14ac:dyDescent="0.25">
      <c r="A13" t="str">
        <f t="shared" si="0"/>
        <v>2001Asthma hospitalisation, 5-34 yearsTnonMaori</v>
      </c>
      <c r="B13" s="4">
        <v>2001</v>
      </c>
      <c r="C13" s="4" t="s">
        <v>133</v>
      </c>
      <c r="D13" s="4" t="s">
        <v>70</v>
      </c>
      <c r="E13" s="4" t="s">
        <v>68</v>
      </c>
      <c r="F13" s="5">
        <v>131.32223698490768</v>
      </c>
      <c r="G13" s="5">
        <v>135.18809478333867</v>
      </c>
      <c r="H13" s="5">
        <v>139.13886263227511</v>
      </c>
      <c r="I13" s="5"/>
      <c r="J13" s="5"/>
      <c r="K13" s="5"/>
    </row>
    <row r="14" spans="1:12" x14ac:dyDescent="0.25">
      <c r="A14" t="str">
        <f t="shared" si="0"/>
        <v>2002Asthma hospitalisation, 5-34 yearsTnonMaori</v>
      </c>
      <c r="B14" s="4">
        <v>2002</v>
      </c>
      <c r="C14" s="4" t="s">
        <v>133</v>
      </c>
      <c r="D14" s="4" t="s">
        <v>70</v>
      </c>
      <c r="E14" s="4" t="s">
        <v>68</v>
      </c>
      <c r="F14" s="5">
        <v>115.11130291895449</v>
      </c>
      <c r="G14" s="5">
        <v>118.70604208880715</v>
      </c>
      <c r="H14" s="5">
        <v>122.3844891207208</v>
      </c>
      <c r="I14" s="5"/>
      <c r="J14" s="5"/>
      <c r="K14" s="5"/>
    </row>
    <row r="15" spans="1:12" x14ac:dyDescent="0.25">
      <c r="A15" t="str">
        <f t="shared" si="0"/>
        <v>2003Asthma hospitalisation, 5-34 yearsTnonMaori</v>
      </c>
      <c r="B15" s="4">
        <v>2003</v>
      </c>
      <c r="C15" s="4" t="s">
        <v>133</v>
      </c>
      <c r="D15" s="4" t="s">
        <v>70</v>
      </c>
      <c r="E15" s="4" t="s">
        <v>68</v>
      </c>
      <c r="F15" s="5">
        <v>114.22336706120876</v>
      </c>
      <c r="G15" s="5">
        <v>117.82084089143662</v>
      </c>
      <c r="H15" s="5">
        <v>121.50279428096547</v>
      </c>
      <c r="I15" s="5"/>
      <c r="J15" s="5"/>
      <c r="K15" s="5"/>
    </row>
    <row r="16" spans="1:12" x14ac:dyDescent="0.25">
      <c r="A16" t="str">
        <f t="shared" si="0"/>
        <v>2004Asthma hospitalisation, 5-34 yearsTnonMaori</v>
      </c>
      <c r="B16" s="4">
        <v>2004</v>
      </c>
      <c r="C16" s="4" t="s">
        <v>133</v>
      </c>
      <c r="D16" s="4" t="s">
        <v>70</v>
      </c>
      <c r="E16" s="4" t="s">
        <v>68</v>
      </c>
      <c r="F16" s="5">
        <v>108.24951432719661</v>
      </c>
      <c r="G16" s="5">
        <v>111.77783104208255</v>
      </c>
      <c r="H16" s="5">
        <v>115.3918640400031</v>
      </c>
      <c r="I16" s="5"/>
      <c r="J16" s="5"/>
      <c r="K16" s="5"/>
    </row>
    <row r="17" spans="1:11" x14ac:dyDescent="0.25">
      <c r="A17" t="str">
        <f t="shared" si="0"/>
        <v>2005Asthma hospitalisation, 5-34 yearsTnonMaori</v>
      </c>
      <c r="B17" s="4">
        <v>2005</v>
      </c>
      <c r="C17" s="4" t="s">
        <v>133</v>
      </c>
      <c r="D17" s="4" t="s">
        <v>70</v>
      </c>
      <c r="E17" s="4" t="s">
        <v>68</v>
      </c>
      <c r="F17" s="5">
        <v>104.83697767510766</v>
      </c>
      <c r="G17" s="5">
        <v>108.33871597346671</v>
      </c>
      <c r="H17" s="5">
        <v>111.92760914135117</v>
      </c>
      <c r="I17" s="5"/>
      <c r="J17" s="5"/>
      <c r="K17" s="5"/>
    </row>
    <row r="18" spans="1:11" x14ac:dyDescent="0.25">
      <c r="A18" t="str">
        <f t="shared" si="0"/>
        <v>2006Asthma hospitalisation, 5-34 yearsTnonMaori</v>
      </c>
      <c r="B18" s="4">
        <v>2006</v>
      </c>
      <c r="C18" s="4" t="s">
        <v>133</v>
      </c>
      <c r="D18" s="4" t="s">
        <v>70</v>
      </c>
      <c r="E18" s="4" t="s">
        <v>68</v>
      </c>
      <c r="F18" s="5">
        <v>98.917317367336764</v>
      </c>
      <c r="G18" s="5">
        <v>102.32675229159288</v>
      </c>
      <c r="H18" s="5">
        <v>105.82372166937913</v>
      </c>
      <c r="I18" s="5"/>
      <c r="J18" s="5"/>
      <c r="K18" s="5"/>
    </row>
    <row r="19" spans="1:11" x14ac:dyDescent="0.25">
      <c r="A19" t="str">
        <f t="shared" si="0"/>
        <v>2007Asthma hospitalisation, 5-34 yearsTnonMaori</v>
      </c>
      <c r="B19" s="4">
        <v>2007</v>
      </c>
      <c r="C19" s="4" t="s">
        <v>133</v>
      </c>
      <c r="D19" s="4" t="s">
        <v>70</v>
      </c>
      <c r="E19" s="4" t="s">
        <v>68</v>
      </c>
      <c r="F19" s="5">
        <v>101.48680244610904</v>
      </c>
      <c r="G19" s="5">
        <v>104.97065222177754</v>
      </c>
      <c r="H19" s="5">
        <v>108.54358928245598</v>
      </c>
      <c r="I19" s="5"/>
      <c r="J19" s="5"/>
      <c r="K19" s="5"/>
    </row>
    <row r="20" spans="1:11" x14ac:dyDescent="0.25">
      <c r="A20" t="str">
        <f t="shared" si="0"/>
        <v>2008Asthma hospitalisation, 5-34 yearsTnonMaori</v>
      </c>
      <c r="B20" s="4">
        <v>2008</v>
      </c>
      <c r="C20" s="4" t="s">
        <v>133</v>
      </c>
      <c r="D20" s="4" t="s">
        <v>70</v>
      </c>
      <c r="E20" s="4" t="s">
        <v>68</v>
      </c>
      <c r="F20" s="5">
        <v>109.14913325558729</v>
      </c>
      <c r="G20" s="5">
        <v>112.78718311683367</v>
      </c>
      <c r="H20" s="5">
        <v>116.51559082791951</v>
      </c>
      <c r="I20" s="5"/>
      <c r="J20" s="5"/>
      <c r="K20" s="5"/>
    </row>
    <row r="21" spans="1:11" x14ac:dyDescent="0.25">
      <c r="A21" t="str">
        <f t="shared" si="0"/>
        <v>2009Asthma hospitalisation, 5-34 yearsTnonMaori</v>
      </c>
      <c r="B21" s="4">
        <v>2009</v>
      </c>
      <c r="C21" s="4" t="s">
        <v>133</v>
      </c>
      <c r="D21" s="4" t="s">
        <v>70</v>
      </c>
      <c r="E21" s="4" t="s">
        <v>68</v>
      </c>
      <c r="F21" s="5">
        <v>109.93146656198196</v>
      </c>
      <c r="G21" s="5">
        <v>113.59610933907462</v>
      </c>
      <c r="H21" s="5">
        <v>117.35178315212187</v>
      </c>
      <c r="I21" s="5"/>
      <c r="J21" s="5"/>
      <c r="K21" s="5"/>
    </row>
    <row r="22" spans="1:11" x14ac:dyDescent="0.25">
      <c r="A22" t="str">
        <f t="shared" ref="A22:A35" si="1">B22&amp;C22&amp;D22&amp;E22</f>
        <v>2010Asthma hospitalisation, 5-34 yearsTnonMaori</v>
      </c>
      <c r="B22" s="4">
        <v>2010</v>
      </c>
      <c r="C22" s="4" t="s">
        <v>133</v>
      </c>
      <c r="D22" s="4" t="s">
        <v>70</v>
      </c>
      <c r="E22" s="4" t="s">
        <v>68</v>
      </c>
      <c r="F22" s="5">
        <v>109.30365324388802</v>
      </c>
      <c r="G22" s="5">
        <v>112.95769317776919</v>
      </c>
      <c r="H22" s="5">
        <v>116.70275516264959</v>
      </c>
      <c r="I22" s="5"/>
      <c r="J22" s="5"/>
      <c r="K22" s="5"/>
    </row>
    <row r="23" spans="1:11" x14ac:dyDescent="0.25">
      <c r="A23" t="str">
        <f t="shared" si="1"/>
        <v>2011Asthma hospitalisation, 5-34 yearsTnonMaori</v>
      </c>
      <c r="B23" s="4">
        <v>2011</v>
      </c>
      <c r="C23" s="4" t="s">
        <v>133</v>
      </c>
      <c r="D23" s="4" t="s">
        <v>70</v>
      </c>
      <c r="E23" s="4" t="s">
        <v>68</v>
      </c>
      <c r="F23" s="5">
        <v>100.4308827375001</v>
      </c>
      <c r="G23" s="5">
        <v>103.92690047704055</v>
      </c>
      <c r="H23" s="5">
        <v>107.51355773504518</v>
      </c>
      <c r="I23" s="5"/>
      <c r="J23" s="5"/>
      <c r="K23" s="5"/>
    </row>
    <row r="24" spans="1:11" x14ac:dyDescent="0.25">
      <c r="A24" t="str">
        <f t="shared" si="1"/>
        <v>2001Asthma hospitalisation, 5-34 yearsFMaori</v>
      </c>
      <c r="B24" s="4">
        <v>2001</v>
      </c>
      <c r="C24" s="4" t="s">
        <v>133</v>
      </c>
      <c r="D24" s="4" t="s">
        <v>67</v>
      </c>
      <c r="E24" s="4" t="s">
        <v>9</v>
      </c>
      <c r="F24" s="5">
        <v>231.7870623276641</v>
      </c>
      <c r="G24" s="5">
        <v>245.20969135502978</v>
      </c>
      <c r="H24" s="5">
        <v>259.20689063008371</v>
      </c>
      <c r="I24" s="5">
        <v>1.6064618538230879</v>
      </c>
      <c r="J24" s="5">
        <v>1.7203118208693906</v>
      </c>
      <c r="K24" s="5">
        <v>1.8422303361763301</v>
      </c>
    </row>
    <row r="25" spans="1:11" x14ac:dyDescent="0.25">
      <c r="A25" t="str">
        <f t="shared" si="1"/>
        <v>2002Asthma hospitalisation, 5-34 yearsFMaori</v>
      </c>
      <c r="B25" s="4">
        <v>2002</v>
      </c>
      <c r="C25" s="4" t="s">
        <v>133</v>
      </c>
      <c r="D25" s="4" t="s">
        <v>67</v>
      </c>
      <c r="E25" s="4" t="s">
        <v>9</v>
      </c>
      <c r="F25" s="5">
        <v>228.42614719306883</v>
      </c>
      <c r="G25" s="5">
        <v>241.70421876500581</v>
      </c>
      <c r="H25" s="5">
        <v>255.55278342145783</v>
      </c>
      <c r="I25" s="5">
        <v>1.7742269444129677</v>
      </c>
      <c r="J25" s="5">
        <v>1.9027595409012297</v>
      </c>
      <c r="K25" s="5">
        <v>2.0406035890118659</v>
      </c>
    </row>
    <row r="26" spans="1:11" x14ac:dyDescent="0.25">
      <c r="A26" t="str">
        <f t="shared" si="1"/>
        <v>2003Asthma hospitalisation, 5-34 yearsFMaori</v>
      </c>
      <c r="B26" s="4">
        <v>2003</v>
      </c>
      <c r="C26" s="4" t="s">
        <v>133</v>
      </c>
      <c r="D26" s="4" t="s">
        <v>67</v>
      </c>
      <c r="E26" s="4" t="s">
        <v>9</v>
      </c>
      <c r="F26" s="5">
        <v>222.53311179322264</v>
      </c>
      <c r="G26" s="5">
        <v>235.61831044086648</v>
      </c>
      <c r="H26" s="5">
        <v>249.2720964476166</v>
      </c>
      <c r="I26" s="5">
        <v>1.7828869449591669</v>
      </c>
      <c r="J26" s="5">
        <v>1.9141878942423336</v>
      </c>
      <c r="K26" s="5">
        <v>2.0551585196266151</v>
      </c>
    </row>
    <row r="27" spans="1:11" x14ac:dyDescent="0.25">
      <c r="A27" t="str">
        <f t="shared" si="1"/>
        <v>2004Asthma hospitalisation, 5-34 yearsFMaori</v>
      </c>
      <c r="B27" s="4">
        <v>2004</v>
      </c>
      <c r="C27" s="4" t="s">
        <v>133</v>
      </c>
      <c r="D27" s="4" t="s">
        <v>67</v>
      </c>
      <c r="E27" s="4" t="s">
        <v>9</v>
      </c>
      <c r="F27" s="5">
        <v>216.70480767340001</v>
      </c>
      <c r="G27" s="5">
        <v>229.60954604075155</v>
      </c>
      <c r="H27" s="5">
        <v>243.08203208208661</v>
      </c>
      <c r="I27" s="5">
        <v>1.8604288806224538</v>
      </c>
      <c r="J27" s="5">
        <v>2.0008509267996488</v>
      </c>
      <c r="K27" s="5">
        <v>2.1518717930972842</v>
      </c>
    </row>
    <row r="28" spans="1:11" x14ac:dyDescent="0.25">
      <c r="A28" t="str">
        <f t="shared" si="1"/>
        <v>2005Asthma hospitalisation, 5-34 yearsFMaori</v>
      </c>
      <c r="B28" s="4">
        <v>2005</v>
      </c>
      <c r="C28" s="4" t="s">
        <v>133</v>
      </c>
      <c r="D28" s="4" t="s">
        <v>67</v>
      </c>
      <c r="E28" s="4" t="s">
        <v>9</v>
      </c>
      <c r="F28" s="5">
        <v>213.19314087718649</v>
      </c>
      <c r="G28" s="5">
        <v>225.99665716599051</v>
      </c>
      <c r="H28" s="5">
        <v>239.3681617206295</v>
      </c>
      <c r="I28" s="5">
        <v>1.9041757147855161</v>
      </c>
      <c r="J28" s="5">
        <v>2.0503728308273108</v>
      </c>
      <c r="K28" s="5">
        <v>2.2077945395224918</v>
      </c>
    </row>
    <row r="29" spans="1:11" x14ac:dyDescent="0.25">
      <c r="A29" t="str">
        <f t="shared" si="1"/>
        <v>2006Asthma hospitalisation, 5-34 yearsFMaori</v>
      </c>
      <c r="B29" s="4">
        <v>2006</v>
      </c>
      <c r="C29" s="4" t="s">
        <v>133</v>
      </c>
      <c r="D29" s="4" t="s">
        <v>67</v>
      </c>
      <c r="E29" s="4" t="s">
        <v>9</v>
      </c>
      <c r="F29" s="5">
        <v>212.3719995398063</v>
      </c>
      <c r="G29" s="5">
        <v>225.13767303101434</v>
      </c>
      <c r="H29" s="5">
        <v>238.47015542210912</v>
      </c>
      <c r="I29" s="5">
        <v>1.9696500426542694</v>
      </c>
      <c r="J29" s="5">
        <v>2.1222359492334752</v>
      </c>
      <c r="K29" s="5">
        <v>2.2866424627136022</v>
      </c>
    </row>
    <row r="30" spans="1:11" x14ac:dyDescent="0.25">
      <c r="A30" t="str">
        <f t="shared" si="1"/>
        <v>2007Asthma hospitalisation, 5-34 yearsFMaori</v>
      </c>
      <c r="B30" s="4">
        <v>2007</v>
      </c>
      <c r="C30" s="4" t="s">
        <v>133</v>
      </c>
      <c r="D30" s="4" t="s">
        <v>67</v>
      </c>
      <c r="E30" s="4" t="s">
        <v>9</v>
      </c>
      <c r="F30" s="5">
        <v>224.73475266458993</v>
      </c>
      <c r="G30" s="5">
        <v>237.86479741409295</v>
      </c>
      <c r="H30" s="5">
        <v>251.56179449161323</v>
      </c>
      <c r="I30" s="5">
        <v>2.0249796143969259</v>
      </c>
      <c r="J30" s="5">
        <v>2.178965754637745</v>
      </c>
      <c r="K30" s="5">
        <v>2.3446615097397121</v>
      </c>
    </row>
    <row r="31" spans="1:11" x14ac:dyDescent="0.25">
      <c r="A31" t="str">
        <f t="shared" si="1"/>
        <v>2008Asthma hospitalisation, 5-34 yearsFMaori</v>
      </c>
      <c r="B31" s="4">
        <v>2008</v>
      </c>
      <c r="C31" s="4" t="s">
        <v>133</v>
      </c>
      <c r="D31" s="4" t="s">
        <v>67</v>
      </c>
      <c r="E31" s="4" t="s">
        <v>9</v>
      </c>
      <c r="F31" s="5">
        <v>249.66671084175098</v>
      </c>
      <c r="G31" s="5">
        <v>263.49638359929821</v>
      </c>
      <c r="H31" s="5">
        <v>277.89278613921044</v>
      </c>
      <c r="I31" s="5">
        <v>2.1200925645794975</v>
      </c>
      <c r="J31" s="5">
        <v>2.2748455086196704</v>
      </c>
      <c r="K31" s="5">
        <v>2.4408944093030622</v>
      </c>
    </row>
    <row r="32" spans="1:11" x14ac:dyDescent="0.25">
      <c r="A32" t="str">
        <f t="shared" si="1"/>
        <v>2009Asthma hospitalisation, 5-34 yearsFMaori</v>
      </c>
      <c r="B32" s="4">
        <v>2009</v>
      </c>
      <c r="C32" s="4" t="s">
        <v>133</v>
      </c>
      <c r="D32" s="4" t="s">
        <v>67</v>
      </c>
      <c r="E32" s="4" t="s">
        <v>9</v>
      </c>
      <c r="F32" s="5">
        <v>260.11964585741299</v>
      </c>
      <c r="G32" s="5">
        <v>274.20261122991019</v>
      </c>
      <c r="H32" s="5">
        <v>288.84987013992748</v>
      </c>
      <c r="I32" s="5">
        <v>2.1955883532590361</v>
      </c>
      <c r="J32" s="5">
        <v>2.3538907903728514</v>
      </c>
      <c r="K32" s="5">
        <v>2.5236068704671353</v>
      </c>
    </row>
    <row r="33" spans="1:11" x14ac:dyDescent="0.25">
      <c r="A33" t="str">
        <f t="shared" si="1"/>
        <v>2010Asthma hospitalisation, 5-34 yearsFMaori</v>
      </c>
      <c r="B33" s="4">
        <v>2010</v>
      </c>
      <c r="C33" s="4" t="s">
        <v>133</v>
      </c>
      <c r="D33" s="4" t="s">
        <v>67</v>
      </c>
      <c r="E33" s="4" t="s">
        <v>9</v>
      </c>
      <c r="F33" s="5">
        <v>255.89702853413425</v>
      </c>
      <c r="G33" s="5">
        <v>269.78706520308913</v>
      </c>
      <c r="H33" s="5">
        <v>284.23507311568807</v>
      </c>
      <c r="I33" s="5">
        <v>2.191051799748744</v>
      </c>
      <c r="J33" s="5">
        <v>2.3495299780145138</v>
      </c>
      <c r="K33" s="5">
        <v>2.5194708396314107</v>
      </c>
    </row>
    <row r="34" spans="1:11" x14ac:dyDescent="0.25">
      <c r="A34" t="str">
        <f t="shared" si="1"/>
        <v>2011Asthma hospitalisation, 5-34 yearsFMaori</v>
      </c>
      <c r="B34" s="4">
        <v>2011</v>
      </c>
      <c r="C34" s="4" t="s">
        <v>133</v>
      </c>
      <c r="D34" s="4" t="s">
        <v>67</v>
      </c>
      <c r="E34" s="4" t="s">
        <v>9</v>
      </c>
      <c r="F34" s="5">
        <v>237.0232397122445</v>
      </c>
      <c r="G34" s="5">
        <v>250.28020637870935</v>
      </c>
      <c r="H34" s="5">
        <v>264.08561934953445</v>
      </c>
      <c r="I34" s="5">
        <v>2.2302415074705899</v>
      </c>
      <c r="J34" s="5">
        <v>2.3976001657023258</v>
      </c>
      <c r="K34" s="5">
        <v>2.5775175178653273</v>
      </c>
    </row>
    <row r="35" spans="1:11" x14ac:dyDescent="0.25">
      <c r="A35" t="str">
        <f t="shared" si="1"/>
        <v>2001Asthma hospitalisation, 5-34 yearsFnonMaori</v>
      </c>
      <c r="B35" s="4">
        <v>2001</v>
      </c>
      <c r="C35" s="4" t="s">
        <v>133</v>
      </c>
      <c r="D35" s="4" t="s">
        <v>67</v>
      </c>
      <c r="E35" s="4" t="s">
        <v>68</v>
      </c>
      <c r="F35" s="5">
        <v>137.0448469509119</v>
      </c>
      <c r="G35" s="5">
        <v>142.5379331702253</v>
      </c>
      <c r="H35" s="5">
        <v>148.19472210714679</v>
      </c>
      <c r="I35" s="5"/>
      <c r="J35" s="5"/>
      <c r="K35" s="5"/>
    </row>
    <row r="36" spans="1:11" x14ac:dyDescent="0.25">
      <c r="A36" t="str">
        <f t="shared" ref="A36:A56" si="2">B36&amp;C36&amp;D36&amp;E36</f>
        <v>2002Asthma hospitalisation, 5-34 yearsFnonMaori</v>
      </c>
      <c r="B36" s="4">
        <v>2002</v>
      </c>
      <c r="C36" s="4" t="s">
        <v>133</v>
      </c>
      <c r="D36" s="4" t="s">
        <v>67</v>
      </c>
      <c r="E36" s="4" t="s">
        <v>68</v>
      </c>
      <c r="F36" s="5">
        <v>121.8882534082253</v>
      </c>
      <c r="G36" s="5">
        <v>127.02825216187021</v>
      </c>
      <c r="H36" s="5">
        <v>132.32929796789477</v>
      </c>
      <c r="I36" s="5"/>
      <c r="J36" s="5"/>
      <c r="K36" s="5"/>
    </row>
    <row r="37" spans="1:11" x14ac:dyDescent="0.25">
      <c r="A37" t="str">
        <f t="shared" si="2"/>
        <v>2003Asthma hospitalisation, 5-34 yearsFnonMaori</v>
      </c>
      <c r="B37" s="4">
        <v>2003</v>
      </c>
      <c r="C37" s="4" t="s">
        <v>133</v>
      </c>
      <c r="D37" s="4" t="s">
        <v>67</v>
      </c>
      <c r="E37" s="4" t="s">
        <v>68</v>
      </c>
      <c r="F37" s="5">
        <v>117.99900423832524</v>
      </c>
      <c r="G37" s="5">
        <v>123.09048194776513</v>
      </c>
      <c r="H37" s="5">
        <v>128.3451365748713</v>
      </c>
      <c r="I37" s="5"/>
      <c r="J37" s="5"/>
      <c r="K37" s="5"/>
    </row>
    <row r="38" spans="1:11" x14ac:dyDescent="0.25">
      <c r="A38" t="str">
        <f t="shared" si="2"/>
        <v>2004Asthma hospitalisation, 5-34 yearsFnonMaori</v>
      </c>
      <c r="B38" s="4">
        <v>2004</v>
      </c>
      <c r="C38" s="4" t="s">
        <v>133</v>
      </c>
      <c r="D38" s="4" t="s">
        <v>67</v>
      </c>
      <c r="E38" s="4" t="s">
        <v>68</v>
      </c>
      <c r="F38" s="5">
        <v>109.81408385352486</v>
      </c>
      <c r="G38" s="5">
        <v>114.75594856434952</v>
      </c>
      <c r="H38" s="5">
        <v>119.86289899645014</v>
      </c>
      <c r="I38" s="5"/>
      <c r="J38" s="5"/>
      <c r="K38" s="5"/>
    </row>
    <row r="39" spans="1:11" x14ac:dyDescent="0.25">
      <c r="A39" t="str">
        <f t="shared" si="2"/>
        <v>2005Asthma hospitalisation, 5-34 yearsFnonMaori</v>
      </c>
      <c r="B39" s="4">
        <v>2005</v>
      </c>
      <c r="C39" s="4" t="s">
        <v>133</v>
      </c>
      <c r="D39" s="4" t="s">
        <v>67</v>
      </c>
      <c r="E39" s="4" t="s">
        <v>68</v>
      </c>
      <c r="F39" s="5">
        <v>105.33778677040806</v>
      </c>
      <c r="G39" s="5">
        <v>110.22222581578126</v>
      </c>
      <c r="H39" s="5">
        <v>115.27471420670024</v>
      </c>
      <c r="I39" s="5"/>
      <c r="J39" s="5"/>
      <c r="K39" s="5"/>
    </row>
    <row r="40" spans="1:11" x14ac:dyDescent="0.25">
      <c r="A40" t="str">
        <f t="shared" si="2"/>
        <v>2006Asthma hospitalisation, 5-34 yearsFnonMaori</v>
      </c>
      <c r="B40" s="4">
        <v>2006</v>
      </c>
      <c r="C40" s="4" t="s">
        <v>133</v>
      </c>
      <c r="D40" s="4" t="s">
        <v>67</v>
      </c>
      <c r="E40" s="4" t="s">
        <v>68</v>
      </c>
      <c r="F40" s="5">
        <v>101.30043993795029</v>
      </c>
      <c r="G40" s="5">
        <v>106.08512833473168</v>
      </c>
      <c r="H40" s="5">
        <v>111.03745185885424</v>
      </c>
      <c r="I40" s="5"/>
      <c r="J40" s="5"/>
      <c r="K40" s="5"/>
    </row>
    <row r="41" spans="1:11" x14ac:dyDescent="0.25">
      <c r="A41" t="str">
        <f t="shared" si="2"/>
        <v>2007Asthma hospitalisation, 5-34 yearsFnonMaori</v>
      </c>
      <c r="B41" s="4">
        <v>2007</v>
      </c>
      <c r="C41" s="4" t="s">
        <v>133</v>
      </c>
      <c r="D41" s="4" t="s">
        <v>67</v>
      </c>
      <c r="E41" s="4" t="s">
        <v>68</v>
      </c>
      <c r="F41" s="5">
        <v>104.26148340187949</v>
      </c>
      <c r="G41" s="5">
        <v>109.16408250465516</v>
      </c>
      <c r="H41" s="5">
        <v>114.23769408074665</v>
      </c>
      <c r="I41" s="5"/>
      <c r="J41" s="5"/>
      <c r="K41" s="5"/>
    </row>
    <row r="42" spans="1:11" x14ac:dyDescent="0.25">
      <c r="A42" t="str">
        <f t="shared" si="2"/>
        <v>2008Asthma hospitalisation, 5-34 yearsFnonMaori</v>
      </c>
      <c r="B42" s="4">
        <v>2008</v>
      </c>
      <c r="C42" s="4" t="s">
        <v>133</v>
      </c>
      <c r="D42" s="4" t="s">
        <v>67</v>
      </c>
      <c r="E42" s="4" t="s">
        <v>68</v>
      </c>
      <c r="F42" s="5">
        <v>110.74844856136892</v>
      </c>
      <c r="G42" s="5">
        <v>115.83045204646992</v>
      </c>
      <c r="H42" s="5">
        <v>121.08551377001994</v>
      </c>
      <c r="I42" s="5"/>
      <c r="J42" s="5"/>
      <c r="K42" s="5"/>
    </row>
    <row r="43" spans="1:11" x14ac:dyDescent="0.25">
      <c r="A43" t="str">
        <f t="shared" si="2"/>
        <v>2009Asthma hospitalisation, 5-34 yearsFnonMaori</v>
      </c>
      <c r="B43" s="4">
        <v>2009</v>
      </c>
      <c r="C43" s="4" t="s">
        <v>133</v>
      </c>
      <c r="D43" s="4" t="s">
        <v>67</v>
      </c>
      <c r="E43" s="4" t="s">
        <v>68</v>
      </c>
      <c r="F43" s="5">
        <v>111.37041012428955</v>
      </c>
      <c r="G43" s="5">
        <v>116.48909641490933</v>
      </c>
      <c r="H43" s="5">
        <v>121.78236364901274</v>
      </c>
      <c r="I43" s="5"/>
      <c r="J43" s="5"/>
      <c r="K43" s="5"/>
    </row>
    <row r="44" spans="1:11" x14ac:dyDescent="0.25">
      <c r="A44" t="str">
        <f t="shared" si="2"/>
        <v>2010Asthma hospitalisation, 5-34 yearsFnonMaori</v>
      </c>
      <c r="B44" s="4">
        <v>2010</v>
      </c>
      <c r="C44" s="4" t="s">
        <v>133</v>
      </c>
      <c r="D44" s="4" t="s">
        <v>67</v>
      </c>
      <c r="E44" s="4" t="s">
        <v>68</v>
      </c>
      <c r="F44" s="5">
        <v>109.76749779533347</v>
      </c>
      <c r="G44" s="5">
        <v>114.82597273820465</v>
      </c>
      <c r="H44" s="5">
        <v>120.05742838193261</v>
      </c>
      <c r="I44" s="5"/>
      <c r="J44" s="5"/>
      <c r="K44" s="5"/>
    </row>
    <row r="45" spans="1:11" x14ac:dyDescent="0.25">
      <c r="A45" t="str">
        <f t="shared" si="2"/>
        <v>2011Asthma hospitalisation, 5-34 yearsFnonMaori</v>
      </c>
      <c r="B45" s="4">
        <v>2011</v>
      </c>
      <c r="C45" s="4" t="s">
        <v>133</v>
      </c>
      <c r="D45" s="4" t="s">
        <v>67</v>
      </c>
      <c r="E45" s="4" t="s">
        <v>68</v>
      </c>
      <c r="F45" s="5">
        <v>99.587516370444774</v>
      </c>
      <c r="G45" s="5">
        <v>104.38779991717055</v>
      </c>
      <c r="H45" s="5">
        <v>109.35966098707993</v>
      </c>
      <c r="I45" s="5"/>
      <c r="J45" s="5"/>
      <c r="K45" s="5"/>
    </row>
    <row r="46" spans="1:11" x14ac:dyDescent="0.25">
      <c r="A46" t="str">
        <f t="shared" si="2"/>
        <v>2001Asthma hospitalisation, 5-34 yearsMMaori</v>
      </c>
      <c r="B46" s="4">
        <v>2001</v>
      </c>
      <c r="C46" s="4" t="s">
        <v>133</v>
      </c>
      <c r="D46" s="4" t="s">
        <v>69</v>
      </c>
      <c r="E46" s="4" t="s">
        <v>9</v>
      </c>
      <c r="F46" s="5">
        <v>190.32055254152019</v>
      </c>
      <c r="G46" s="5">
        <v>202.56242468532355</v>
      </c>
      <c r="H46" s="5">
        <v>215.38514496236868</v>
      </c>
      <c r="I46" s="5">
        <v>1.4765206163178313</v>
      </c>
      <c r="J46" s="5">
        <v>1.591899708646209</v>
      </c>
      <c r="K46" s="5">
        <v>1.7162948179535562</v>
      </c>
    </row>
    <row r="47" spans="1:11" x14ac:dyDescent="0.25">
      <c r="A47" t="str">
        <f t="shared" si="2"/>
        <v>2002Asthma hospitalisation, 5-34 yearsMMaori</v>
      </c>
      <c r="B47" s="4">
        <v>2002</v>
      </c>
      <c r="C47" s="4" t="s">
        <v>133</v>
      </c>
      <c r="D47" s="4" t="s">
        <v>69</v>
      </c>
      <c r="E47" s="4" t="s">
        <v>9</v>
      </c>
      <c r="F47" s="5">
        <v>183.79754011329524</v>
      </c>
      <c r="G47" s="5">
        <v>195.81899298069953</v>
      </c>
      <c r="H47" s="5">
        <v>208.4202405779462</v>
      </c>
      <c r="I47" s="5">
        <v>1.6484054371468146</v>
      </c>
      <c r="J47" s="5">
        <v>1.7820414241217655</v>
      </c>
      <c r="K47" s="5">
        <v>1.9265112609569059</v>
      </c>
    </row>
    <row r="48" spans="1:11" x14ac:dyDescent="0.25">
      <c r="A48" t="str">
        <f t="shared" si="2"/>
        <v>2003Asthma hospitalisation, 5-34 yearsMMaori</v>
      </c>
      <c r="B48" s="4">
        <v>2003</v>
      </c>
      <c r="C48" s="4" t="s">
        <v>133</v>
      </c>
      <c r="D48" s="4" t="s">
        <v>69</v>
      </c>
      <c r="E48" s="4" t="s">
        <v>9</v>
      </c>
      <c r="F48" s="5">
        <v>179.38252951621632</v>
      </c>
      <c r="G48" s="5">
        <v>191.24172098722784</v>
      </c>
      <c r="H48" s="5">
        <v>203.67891640460005</v>
      </c>
      <c r="I48" s="5">
        <v>1.577508176264125</v>
      </c>
      <c r="J48" s="5">
        <v>1.7059842507034086</v>
      </c>
      <c r="K48" s="5">
        <v>1.844923726823702</v>
      </c>
    </row>
    <row r="49" spans="1:11" x14ac:dyDescent="0.25">
      <c r="A49" t="str">
        <f t="shared" si="2"/>
        <v>2004Asthma hospitalisation, 5-34 yearsMMaori</v>
      </c>
      <c r="B49" s="4">
        <v>2004</v>
      </c>
      <c r="C49" s="4" t="s">
        <v>133</v>
      </c>
      <c r="D49" s="4" t="s">
        <v>69</v>
      </c>
      <c r="E49" s="4" t="s">
        <v>9</v>
      </c>
      <c r="F49" s="5">
        <v>179.2825557008604</v>
      </c>
      <c r="G49" s="5">
        <v>191.14156570911766</v>
      </c>
      <c r="H49" s="5">
        <v>203.57887756105552</v>
      </c>
      <c r="I49" s="5">
        <v>1.63152542671325</v>
      </c>
      <c r="J49" s="5">
        <v>1.7657351269113428</v>
      </c>
      <c r="K49" s="5">
        <v>1.9109849514815997</v>
      </c>
    </row>
    <row r="50" spans="1:11" x14ac:dyDescent="0.25">
      <c r="A50" t="str">
        <f t="shared" si="2"/>
        <v>2005Asthma hospitalisation, 5-34 yearsMMaori</v>
      </c>
      <c r="B50" s="4">
        <v>2005</v>
      </c>
      <c r="C50" s="4" t="s">
        <v>133</v>
      </c>
      <c r="D50" s="4" t="s">
        <v>69</v>
      </c>
      <c r="E50" s="4" t="s">
        <v>9</v>
      </c>
      <c r="F50" s="5">
        <v>173.42848023525289</v>
      </c>
      <c r="G50" s="5">
        <v>185.10464880801359</v>
      </c>
      <c r="H50" s="5">
        <v>197.36012633623236</v>
      </c>
      <c r="I50" s="5">
        <v>1.6126001597160069</v>
      </c>
      <c r="J50" s="5">
        <v>1.7476319145340184</v>
      </c>
      <c r="K50" s="5">
        <v>1.8939706103189977</v>
      </c>
    </row>
    <row r="51" spans="1:11" x14ac:dyDescent="0.25">
      <c r="A51" t="str">
        <f t="shared" si="2"/>
        <v>2006Asthma hospitalisation, 5-34 yearsMMaori</v>
      </c>
      <c r="B51" s="4">
        <v>2006</v>
      </c>
      <c r="C51" s="4" t="s">
        <v>133</v>
      </c>
      <c r="D51" s="4" t="s">
        <v>69</v>
      </c>
      <c r="E51" s="4" t="s">
        <v>9</v>
      </c>
      <c r="F51" s="5">
        <v>168.88317992995761</v>
      </c>
      <c r="G51" s="5">
        <v>180.43634877997471</v>
      </c>
      <c r="H51" s="5">
        <v>192.57174607654332</v>
      </c>
      <c r="I51" s="5">
        <v>1.6956470126168572</v>
      </c>
      <c r="J51" s="5">
        <v>1.8415404444807126</v>
      </c>
      <c r="K51" s="5">
        <v>1.9999865440299049</v>
      </c>
    </row>
    <row r="52" spans="1:11" x14ac:dyDescent="0.25">
      <c r="A52" t="str">
        <f t="shared" si="2"/>
        <v>2007Asthma hospitalisation, 5-34 yearsMMaori</v>
      </c>
      <c r="B52" s="4">
        <v>2007</v>
      </c>
      <c r="C52" s="4" t="s">
        <v>133</v>
      </c>
      <c r="D52" s="4" t="s">
        <v>69</v>
      </c>
      <c r="E52" s="4" t="s">
        <v>9</v>
      </c>
      <c r="F52" s="5">
        <v>186.6201780651183</v>
      </c>
      <c r="G52" s="5">
        <v>198.74289215198979</v>
      </c>
      <c r="H52" s="5">
        <v>211.4463760705882</v>
      </c>
      <c r="I52" s="5">
        <v>1.8296734162683035</v>
      </c>
      <c r="J52" s="5">
        <v>1.9819282653871206</v>
      </c>
      <c r="K52" s="5">
        <v>2.1468528832603386</v>
      </c>
    </row>
    <row r="53" spans="1:11" x14ac:dyDescent="0.25">
      <c r="A53" t="str">
        <f t="shared" si="2"/>
        <v>2008Asthma hospitalisation, 5-34 yearsMMaori</v>
      </c>
      <c r="B53" s="4">
        <v>2008</v>
      </c>
      <c r="C53" s="4" t="s">
        <v>133</v>
      </c>
      <c r="D53" s="4" t="s">
        <v>69</v>
      </c>
      <c r="E53" s="4" t="s">
        <v>9</v>
      </c>
      <c r="F53" s="5">
        <v>201.2573120919721</v>
      </c>
      <c r="G53" s="5">
        <v>213.81493058216213</v>
      </c>
      <c r="H53" s="5">
        <v>226.95089403917623</v>
      </c>
      <c r="I53" s="5">
        <v>1.8125775471435128</v>
      </c>
      <c r="J53" s="5">
        <v>1.9576583863368289</v>
      </c>
      <c r="K53" s="5">
        <v>2.114351666572575</v>
      </c>
    </row>
    <row r="54" spans="1:11" x14ac:dyDescent="0.25">
      <c r="A54" t="str">
        <f t="shared" si="2"/>
        <v>2009Asthma hospitalisation, 5-34 yearsMMaori</v>
      </c>
      <c r="B54" s="4">
        <v>2009</v>
      </c>
      <c r="C54" s="4" t="s">
        <v>133</v>
      </c>
      <c r="D54" s="4" t="s">
        <v>69</v>
      </c>
      <c r="E54" s="4" t="s">
        <v>9</v>
      </c>
      <c r="F54" s="5">
        <v>215.86224914383681</v>
      </c>
      <c r="G54" s="5">
        <v>228.82606126124028</v>
      </c>
      <c r="H54" s="5">
        <v>242.36497267145396</v>
      </c>
      <c r="I54" s="5">
        <v>1.9245535448582842</v>
      </c>
      <c r="J54" s="5">
        <v>2.0751146147410773</v>
      </c>
      <c r="K54" s="5">
        <v>2.2374543310662172</v>
      </c>
    </row>
    <row r="55" spans="1:11" x14ac:dyDescent="0.25">
      <c r="A55" t="str">
        <f t="shared" si="2"/>
        <v>2010Asthma hospitalisation, 5-34 yearsMMaori</v>
      </c>
      <c r="B55" s="4">
        <v>2010</v>
      </c>
      <c r="C55" s="4" t="s">
        <v>133</v>
      </c>
      <c r="D55" s="4" t="s">
        <v>69</v>
      </c>
      <c r="E55" s="4" t="s">
        <v>9</v>
      </c>
      <c r="F55" s="5">
        <v>201.34271310085077</v>
      </c>
      <c r="G55" s="5">
        <v>213.79760438293999</v>
      </c>
      <c r="H55" s="5">
        <v>226.82127483774229</v>
      </c>
      <c r="I55" s="5">
        <v>1.7906938347640819</v>
      </c>
      <c r="J55" s="5">
        <v>1.9334138441324462</v>
      </c>
      <c r="K55" s="5">
        <v>2.0875087745948955</v>
      </c>
    </row>
    <row r="56" spans="1:11" x14ac:dyDescent="0.25">
      <c r="A56" t="str">
        <f t="shared" si="2"/>
        <v>2011Asthma hospitalisation, 5-34 yearsMMaori</v>
      </c>
      <c r="B56" s="4">
        <v>2011</v>
      </c>
      <c r="C56" s="4" t="s">
        <v>133</v>
      </c>
      <c r="D56" s="4" t="s">
        <v>69</v>
      </c>
      <c r="E56" s="4" t="s">
        <v>9</v>
      </c>
      <c r="F56" s="5">
        <v>189.97363566829412</v>
      </c>
      <c r="G56" s="5">
        <v>201.96135982082671</v>
      </c>
      <c r="H56" s="5">
        <v>214.50730305084642</v>
      </c>
      <c r="I56" s="5">
        <v>1.8136511242774742</v>
      </c>
      <c r="J56" s="5">
        <v>1.9621464254912699</v>
      </c>
      <c r="K56" s="5">
        <v>2.1227999936327033</v>
      </c>
    </row>
    <row r="57" spans="1:11" x14ac:dyDescent="0.25">
      <c r="A57" t="str">
        <f t="shared" ref="A57:A76" si="3">B57&amp;C57&amp;D57&amp;E57</f>
        <v>2001Asthma hospitalisation, 5-34 yearsMnonMaori</v>
      </c>
      <c r="B57" s="4">
        <v>2001</v>
      </c>
      <c r="C57" s="4" t="s">
        <v>133</v>
      </c>
      <c r="D57" s="4" t="s">
        <v>69</v>
      </c>
      <c r="E57" s="4" t="s">
        <v>68</v>
      </c>
      <c r="F57" s="5">
        <v>121.85342114741734</v>
      </c>
      <c r="G57" s="5">
        <v>127.24572005706794</v>
      </c>
      <c r="H57" s="5">
        <v>132.81519403319933</v>
      </c>
      <c r="I57" s="5"/>
      <c r="J57" s="5"/>
      <c r="K57" s="5"/>
    </row>
    <row r="58" spans="1:11" x14ac:dyDescent="0.25">
      <c r="A58" t="str">
        <f t="shared" si="3"/>
        <v>2002Asthma hospitalisation, 5-34 yearsMnonMaori</v>
      </c>
      <c r="B58" s="4">
        <v>2002</v>
      </c>
      <c r="C58" s="4" t="s">
        <v>133</v>
      </c>
      <c r="D58" s="4" t="s">
        <v>69</v>
      </c>
      <c r="E58" s="4" t="s">
        <v>68</v>
      </c>
      <c r="F58" s="5">
        <v>104.90318409820814</v>
      </c>
      <c r="G58" s="5">
        <v>109.88464708512824</v>
      </c>
      <c r="H58" s="5">
        <v>115.04156201511169</v>
      </c>
      <c r="I58" s="5"/>
      <c r="J58" s="5"/>
      <c r="K58" s="5"/>
    </row>
    <row r="59" spans="1:11" x14ac:dyDescent="0.25">
      <c r="A59" t="str">
        <f t="shared" si="3"/>
        <v>2003Asthma hospitalisation, 5-34 yearsMnonMaori</v>
      </c>
      <c r="B59" s="4">
        <v>2003</v>
      </c>
      <c r="C59" s="4" t="s">
        <v>133</v>
      </c>
      <c r="D59" s="4" t="s">
        <v>69</v>
      </c>
      <c r="E59" s="4" t="s">
        <v>68</v>
      </c>
      <c r="F59" s="5">
        <v>107.06202986131825</v>
      </c>
      <c r="G59" s="5">
        <v>112.10051963162928</v>
      </c>
      <c r="H59" s="5">
        <v>117.31490648628396</v>
      </c>
      <c r="I59" s="5"/>
      <c r="J59" s="5"/>
      <c r="K59" s="5"/>
    </row>
    <row r="60" spans="1:11" x14ac:dyDescent="0.25">
      <c r="A60" t="str">
        <f t="shared" si="3"/>
        <v>2004Asthma hospitalisation, 5-34 yearsMnonMaori</v>
      </c>
      <c r="B60" s="4">
        <v>2004</v>
      </c>
      <c r="C60" s="4" t="s">
        <v>133</v>
      </c>
      <c r="D60" s="4" t="s">
        <v>69</v>
      </c>
      <c r="E60" s="4" t="s">
        <v>68</v>
      </c>
      <c r="F60" s="5">
        <v>103.26278236596994</v>
      </c>
      <c r="G60" s="5">
        <v>108.2504180813722</v>
      </c>
      <c r="H60" s="5">
        <v>113.41668738807338</v>
      </c>
      <c r="I60" s="5"/>
      <c r="J60" s="5"/>
      <c r="K60" s="5"/>
    </row>
    <row r="61" spans="1:11" x14ac:dyDescent="0.25">
      <c r="A61" t="str">
        <f t="shared" si="3"/>
        <v>2005Asthma hospitalisation, 5-34 yearsMnonMaori</v>
      </c>
      <c r="B61" s="4">
        <v>2005</v>
      </c>
      <c r="C61" s="4" t="s">
        <v>133</v>
      </c>
      <c r="D61" s="4" t="s">
        <v>69</v>
      </c>
      <c r="E61" s="4" t="s">
        <v>68</v>
      </c>
      <c r="F61" s="5">
        <v>100.94899284618097</v>
      </c>
      <c r="G61" s="5">
        <v>105.91741159486044</v>
      </c>
      <c r="H61" s="5">
        <v>111.06709863950019</v>
      </c>
      <c r="I61" s="5"/>
      <c r="J61" s="5"/>
      <c r="K61" s="5"/>
    </row>
    <row r="62" spans="1:11" x14ac:dyDescent="0.25">
      <c r="A62" t="str">
        <f t="shared" si="3"/>
        <v>2006Asthma hospitalisation, 5-34 yearsMnonMaori</v>
      </c>
      <c r="B62" s="4">
        <v>2006</v>
      </c>
      <c r="C62" s="4" t="s">
        <v>133</v>
      </c>
      <c r="D62" s="4" t="s">
        <v>69</v>
      </c>
      <c r="E62" s="4" t="s">
        <v>68</v>
      </c>
      <c r="F62" s="5">
        <v>93.174244431875877</v>
      </c>
      <c r="G62" s="5">
        <v>97.981203356549202</v>
      </c>
      <c r="H62" s="5">
        <v>102.97185667198251</v>
      </c>
      <c r="I62" s="5"/>
      <c r="J62" s="5"/>
      <c r="K62" s="5"/>
    </row>
    <row r="63" spans="1:11" x14ac:dyDescent="0.25">
      <c r="A63" t="str">
        <f t="shared" si="3"/>
        <v>2007Asthma hospitalisation, 5-34 yearsMnonMaori</v>
      </c>
      <c r="B63" s="4">
        <v>2007</v>
      </c>
      <c r="C63" s="4" t="s">
        <v>133</v>
      </c>
      <c r="D63" s="4" t="s">
        <v>69</v>
      </c>
      <c r="E63" s="4" t="s">
        <v>68</v>
      </c>
      <c r="F63" s="5">
        <v>95.374994527013115</v>
      </c>
      <c r="G63" s="5">
        <v>100.27754062691584</v>
      </c>
      <c r="H63" s="5">
        <v>105.36676185827949</v>
      </c>
      <c r="I63" s="5"/>
      <c r="J63" s="5"/>
      <c r="K63" s="5"/>
    </row>
    <row r="64" spans="1:11" x14ac:dyDescent="0.25">
      <c r="A64" t="str">
        <f t="shared" si="3"/>
        <v>2008Asthma hospitalisation, 5-34 yearsMnonMaori</v>
      </c>
      <c r="B64" s="4">
        <v>2008</v>
      </c>
      <c r="C64" s="4" t="s">
        <v>133</v>
      </c>
      <c r="D64" s="4" t="s">
        <v>69</v>
      </c>
      <c r="E64" s="4" t="s">
        <v>68</v>
      </c>
      <c r="F64" s="5">
        <v>104.06040430786605</v>
      </c>
      <c r="G64" s="5">
        <v>109.21973520735285</v>
      </c>
      <c r="H64" s="5">
        <v>114.56866562584648</v>
      </c>
      <c r="I64" s="5"/>
      <c r="J64" s="5"/>
      <c r="K64" s="5"/>
    </row>
    <row r="65" spans="1:11" x14ac:dyDescent="0.25">
      <c r="A65" t="str">
        <f t="shared" si="3"/>
        <v>2009Asthma hospitalisation, 5-34 yearsMnonMaori</v>
      </c>
      <c r="B65" s="4">
        <v>2009</v>
      </c>
      <c r="C65" s="4" t="s">
        <v>133</v>
      </c>
      <c r="D65" s="4" t="s">
        <v>69</v>
      </c>
      <c r="E65" s="4" t="s">
        <v>68</v>
      </c>
      <c r="F65" s="5">
        <v>105.07015010353534</v>
      </c>
      <c r="G65" s="5">
        <v>110.27152892458044</v>
      </c>
      <c r="H65" s="5">
        <v>115.66376312701159</v>
      </c>
      <c r="I65" s="5"/>
      <c r="J65" s="5"/>
      <c r="K65" s="5"/>
    </row>
    <row r="66" spans="1:11" x14ac:dyDescent="0.25">
      <c r="A66" t="str">
        <f t="shared" si="3"/>
        <v>2010Asthma hospitalisation, 5-34 yearsMnonMaori</v>
      </c>
      <c r="B66" s="4">
        <v>2010</v>
      </c>
      <c r="C66" s="4" t="s">
        <v>133</v>
      </c>
      <c r="D66" s="4" t="s">
        <v>69</v>
      </c>
      <c r="E66" s="4" t="s">
        <v>68</v>
      </c>
      <c r="F66" s="5">
        <v>105.34906633938752</v>
      </c>
      <c r="G66" s="5">
        <v>110.58036282908402</v>
      </c>
      <c r="H66" s="5">
        <v>116.00419582479672</v>
      </c>
      <c r="I66" s="5"/>
      <c r="J66" s="5"/>
      <c r="K66" s="5"/>
    </row>
    <row r="67" spans="1:11" x14ac:dyDescent="0.25">
      <c r="A67" t="str">
        <f t="shared" si="3"/>
        <v>2011Asthma hospitalisation, 5-34 yearsMnonMaori</v>
      </c>
      <c r="B67" s="4">
        <v>2011</v>
      </c>
      <c r="C67" s="4" t="s">
        <v>133</v>
      </c>
      <c r="D67" s="4" t="s">
        <v>69</v>
      </c>
      <c r="E67" s="4" t="s">
        <v>68</v>
      </c>
      <c r="F67" s="5">
        <v>97.888684070580268</v>
      </c>
      <c r="G67" s="5">
        <v>102.9287912446498</v>
      </c>
      <c r="H67" s="5">
        <v>108.16112462121534</v>
      </c>
      <c r="I67" s="5"/>
      <c r="J67" s="5"/>
      <c r="K67" s="5"/>
    </row>
    <row r="68" spans="1:11" x14ac:dyDescent="0.25">
      <c r="A68" t="str">
        <f t="shared" si="3"/>
        <v>2001Bronchiectasis (excludes congenital) hospitalisation, all ageTMaori</v>
      </c>
      <c r="B68" s="4">
        <v>2001</v>
      </c>
      <c r="C68" s="4" t="s">
        <v>134</v>
      </c>
      <c r="D68" s="4" t="s">
        <v>70</v>
      </c>
      <c r="E68" s="4" t="s">
        <v>9</v>
      </c>
      <c r="F68" s="5">
        <v>35.288628200121131</v>
      </c>
      <c r="G68" s="5">
        <v>38.079252566835009</v>
      </c>
      <c r="H68" s="5">
        <v>41.031889716996133</v>
      </c>
      <c r="I68" s="5">
        <v>4.7015919237877579</v>
      </c>
      <c r="J68" s="5">
        <v>5.2347098016606104</v>
      </c>
      <c r="K68" s="5">
        <v>5.8282784111823904</v>
      </c>
    </row>
    <row r="69" spans="1:11" x14ac:dyDescent="0.25">
      <c r="A69" t="str">
        <f t="shared" si="3"/>
        <v>2002Bronchiectasis (excludes congenital) hospitalisation, all ageTMaori</v>
      </c>
      <c r="B69" s="4">
        <v>2002</v>
      </c>
      <c r="C69" s="4" t="s">
        <v>134</v>
      </c>
      <c r="D69" s="4" t="s">
        <v>70</v>
      </c>
      <c r="E69" s="4" t="s">
        <v>9</v>
      </c>
      <c r="F69" s="5">
        <v>36.829587599809926</v>
      </c>
      <c r="G69" s="5">
        <v>39.630158699073235</v>
      </c>
      <c r="H69" s="5">
        <v>42.587225703890518</v>
      </c>
      <c r="I69" s="5">
        <v>5.2465908507911312</v>
      </c>
      <c r="J69" s="5">
        <v>5.8421158636847323</v>
      </c>
      <c r="K69" s="5">
        <v>6.5052371597778231</v>
      </c>
    </row>
    <row r="70" spans="1:11" x14ac:dyDescent="0.25">
      <c r="A70" t="str">
        <f t="shared" si="3"/>
        <v>2003Bronchiectasis (excludes congenital) hospitalisation, all ageTMaori</v>
      </c>
      <c r="B70" s="4">
        <v>2003</v>
      </c>
      <c r="C70" s="4" t="s">
        <v>134</v>
      </c>
      <c r="D70" s="4" t="s">
        <v>70</v>
      </c>
      <c r="E70" s="4" t="s">
        <v>9</v>
      </c>
      <c r="F70" s="5">
        <v>36.030224597002046</v>
      </c>
      <c r="G70" s="5">
        <v>38.766118716578141</v>
      </c>
      <c r="H70" s="5">
        <v>41.654682716389345</v>
      </c>
      <c r="I70" s="5">
        <v>5.311589449425604</v>
      </c>
      <c r="J70" s="5">
        <v>5.9162171327317825</v>
      </c>
      <c r="K70" s="5">
        <v>6.5896706616536713</v>
      </c>
    </row>
    <row r="71" spans="1:11" x14ac:dyDescent="0.25">
      <c r="A71" t="str">
        <f t="shared" si="3"/>
        <v>2004Bronchiectasis (excludes congenital) hospitalisation, all ageTMaori</v>
      </c>
      <c r="B71" s="4">
        <v>2004</v>
      </c>
      <c r="C71" s="4" t="s">
        <v>134</v>
      </c>
      <c r="D71" s="4" t="s">
        <v>70</v>
      </c>
      <c r="E71" s="4" t="s">
        <v>9</v>
      </c>
      <c r="F71" s="5">
        <v>34.429442498359116</v>
      </c>
      <c r="G71" s="5">
        <v>37.079760671617002</v>
      </c>
      <c r="H71" s="5">
        <v>39.87995807748888</v>
      </c>
      <c r="I71" s="5">
        <v>4.8835522090664618</v>
      </c>
      <c r="J71" s="5">
        <v>5.4318990918380301</v>
      </c>
      <c r="K71" s="5">
        <v>6.0418167925251023</v>
      </c>
    </row>
    <row r="72" spans="1:11" x14ac:dyDescent="0.25">
      <c r="A72" t="str">
        <f t="shared" si="3"/>
        <v>2005Bronchiectasis (excludes congenital) hospitalisation, all ageTMaori</v>
      </c>
      <c r="B72" s="4">
        <v>2005</v>
      </c>
      <c r="C72" s="4" t="s">
        <v>134</v>
      </c>
      <c r="D72" s="4" t="s">
        <v>70</v>
      </c>
      <c r="E72" s="4" t="s">
        <v>9</v>
      </c>
      <c r="F72" s="5">
        <v>34.073816382383391</v>
      </c>
      <c r="G72" s="5">
        <v>36.6910411988299</v>
      </c>
      <c r="H72" s="5">
        <v>39.455959112779979</v>
      </c>
      <c r="I72" s="5">
        <v>4.7622653020978518</v>
      </c>
      <c r="J72" s="5">
        <v>5.2958993569783237</v>
      </c>
      <c r="K72" s="5">
        <v>5.8893295984346938</v>
      </c>
    </row>
    <row r="73" spans="1:11" x14ac:dyDescent="0.25">
      <c r="A73" t="str">
        <f t="shared" si="3"/>
        <v>2006Bronchiectasis (excludes congenital) hospitalisation, all ageTMaori</v>
      </c>
      <c r="B73" s="4">
        <v>2006</v>
      </c>
      <c r="C73" s="4" t="s">
        <v>134</v>
      </c>
      <c r="D73" s="4" t="s">
        <v>70</v>
      </c>
      <c r="E73" s="4" t="s">
        <v>9</v>
      </c>
      <c r="F73" s="5">
        <v>34.556627737109054</v>
      </c>
      <c r="G73" s="5">
        <v>37.164018845628426</v>
      </c>
      <c r="H73" s="5">
        <v>39.91601055523229</v>
      </c>
      <c r="I73" s="5">
        <v>4.7422168591956577</v>
      </c>
      <c r="J73" s="5">
        <v>5.2661387746065653</v>
      </c>
      <c r="K73" s="5">
        <v>5.847943781743985</v>
      </c>
    </row>
    <row r="74" spans="1:11" x14ac:dyDescent="0.25">
      <c r="A74" t="str">
        <f t="shared" si="3"/>
        <v>2007Bronchiectasis (excludes congenital) hospitalisation, all ageTMaori</v>
      </c>
      <c r="B74" s="4">
        <v>2007</v>
      </c>
      <c r="C74" s="4" t="s">
        <v>134</v>
      </c>
      <c r="D74" s="4" t="s">
        <v>70</v>
      </c>
      <c r="E74" s="4" t="s">
        <v>9</v>
      </c>
      <c r="F74" s="5">
        <v>36.847466934904382</v>
      </c>
      <c r="G74" s="5">
        <v>39.503794936408639</v>
      </c>
      <c r="H74" s="5">
        <v>42.30102469178965</v>
      </c>
      <c r="I74" s="5">
        <v>5.2339992266931477</v>
      </c>
      <c r="J74" s="5">
        <v>5.8041133936123126</v>
      </c>
      <c r="K74" s="5">
        <v>6.436327333428709</v>
      </c>
    </row>
    <row r="75" spans="1:11" x14ac:dyDescent="0.25">
      <c r="A75" t="str">
        <f t="shared" si="3"/>
        <v>2008Bronchiectasis (excludes congenital) hospitalisation, all ageTMaori</v>
      </c>
      <c r="B75" s="4">
        <v>2008</v>
      </c>
      <c r="C75" s="4" t="s">
        <v>134</v>
      </c>
      <c r="D75" s="4" t="s">
        <v>70</v>
      </c>
      <c r="E75" s="4" t="s">
        <v>9</v>
      </c>
      <c r="F75" s="5">
        <v>35.014608171102758</v>
      </c>
      <c r="G75" s="5">
        <v>37.566787260038431</v>
      </c>
      <c r="H75" s="5">
        <v>40.255809017508369</v>
      </c>
      <c r="I75" s="5">
        <v>5.1028764236953474</v>
      </c>
      <c r="J75" s="5">
        <v>5.6525544821731666</v>
      </c>
      <c r="K75" s="5">
        <v>6.2614434528668736</v>
      </c>
    </row>
    <row r="76" spans="1:11" x14ac:dyDescent="0.25">
      <c r="A76" t="str">
        <f t="shared" si="3"/>
        <v>2009Bronchiectasis (excludes congenital) hospitalisation, all ageTMaori</v>
      </c>
      <c r="B76" s="4">
        <v>2009</v>
      </c>
      <c r="C76" s="4" t="s">
        <v>134</v>
      </c>
      <c r="D76" s="4" t="s">
        <v>70</v>
      </c>
      <c r="E76" s="4" t="s">
        <v>9</v>
      </c>
      <c r="F76" s="5">
        <v>34.405189250121886</v>
      </c>
      <c r="G76" s="5">
        <v>36.882277293924794</v>
      </c>
      <c r="H76" s="5">
        <v>39.490595156124321</v>
      </c>
      <c r="I76" s="5">
        <v>4.7206834204526897</v>
      </c>
      <c r="J76" s="5">
        <v>5.2154270257751056</v>
      </c>
      <c r="K76" s="5">
        <v>5.7620214359930451</v>
      </c>
    </row>
    <row r="77" spans="1:11" x14ac:dyDescent="0.25">
      <c r="A77" t="str">
        <f t="shared" ref="A77:A90" si="4">B77&amp;C77&amp;D77&amp;E77</f>
        <v>2010Bronchiectasis (excludes congenital) hospitalisation, all ageTMaori</v>
      </c>
      <c r="B77" s="4">
        <v>2010</v>
      </c>
      <c r="C77" s="4" t="s">
        <v>134</v>
      </c>
      <c r="D77" s="4" t="s">
        <v>70</v>
      </c>
      <c r="E77" s="4" t="s">
        <v>9</v>
      </c>
      <c r="F77" s="5">
        <v>33.178343387051072</v>
      </c>
      <c r="G77" s="5">
        <v>35.582534817555704</v>
      </c>
      <c r="H77" s="5">
        <v>38.114897820679332</v>
      </c>
      <c r="I77" s="5">
        <v>4.4291764241483795</v>
      </c>
      <c r="J77" s="5">
        <v>4.8939430256902234</v>
      </c>
      <c r="K77" s="5">
        <v>5.4074789633847331</v>
      </c>
    </row>
    <row r="78" spans="1:11" x14ac:dyDescent="0.25">
      <c r="A78" t="str">
        <f t="shared" si="4"/>
        <v>2011Bronchiectasis (excludes congenital) hospitalisation, all ageTMaori</v>
      </c>
      <c r="B78" s="4">
        <v>2011</v>
      </c>
      <c r="C78" s="4" t="s">
        <v>134</v>
      </c>
      <c r="D78" s="4" t="s">
        <v>70</v>
      </c>
      <c r="E78" s="4" t="s">
        <v>9</v>
      </c>
      <c r="F78" s="5">
        <v>34.747541035298305</v>
      </c>
      <c r="G78" s="5">
        <v>37.187555960276057</v>
      </c>
      <c r="H78" s="5">
        <v>39.753719899635357</v>
      </c>
      <c r="I78" s="5">
        <v>4.3919154920876782</v>
      </c>
      <c r="J78" s="5">
        <v>4.8477013110451708</v>
      </c>
      <c r="K78" s="5">
        <v>5.3507878381189764</v>
      </c>
    </row>
    <row r="79" spans="1:11" x14ac:dyDescent="0.25">
      <c r="A79" t="str">
        <f t="shared" si="4"/>
        <v>2001Bronchiectasis (excludes congenital) hospitalisation, all ageTnonMaori</v>
      </c>
      <c r="B79" s="4">
        <v>2001</v>
      </c>
      <c r="C79" s="4" t="s">
        <v>134</v>
      </c>
      <c r="D79" s="4" t="s">
        <v>70</v>
      </c>
      <c r="E79" s="4" t="s">
        <v>68</v>
      </c>
      <c r="F79" s="5">
        <v>6.8682355490956049</v>
      </c>
      <c r="G79" s="5">
        <v>7.274376996935934</v>
      </c>
      <c r="H79" s="5">
        <v>7.6982641697707956</v>
      </c>
      <c r="I79" s="5"/>
      <c r="J79" s="5"/>
      <c r="K79" s="5"/>
    </row>
    <row r="80" spans="1:11" x14ac:dyDescent="0.25">
      <c r="A80" t="str">
        <f t="shared" si="4"/>
        <v>2002Bronchiectasis (excludes congenital) hospitalisation, all ageTnonMaori</v>
      </c>
      <c r="B80" s="4">
        <v>2002</v>
      </c>
      <c r="C80" s="4" t="s">
        <v>134</v>
      </c>
      <c r="D80" s="4" t="s">
        <v>70</v>
      </c>
      <c r="E80" s="4" t="s">
        <v>68</v>
      </c>
      <c r="F80" s="5">
        <v>6.4011563487593506</v>
      </c>
      <c r="G80" s="5">
        <v>6.783528369476354</v>
      </c>
      <c r="H80" s="5">
        <v>7.182774200779062</v>
      </c>
      <c r="I80" s="5"/>
      <c r="J80" s="5"/>
      <c r="K80" s="5"/>
    </row>
    <row r="81" spans="1:11" x14ac:dyDescent="0.25">
      <c r="A81" t="str">
        <f t="shared" si="4"/>
        <v>2003Bronchiectasis (excludes congenital) hospitalisation, all ageTnonMaori</v>
      </c>
      <c r="B81" s="4">
        <v>2003</v>
      </c>
      <c r="C81" s="4" t="s">
        <v>134</v>
      </c>
      <c r="D81" s="4" t="s">
        <v>70</v>
      </c>
      <c r="E81" s="4" t="s">
        <v>68</v>
      </c>
      <c r="F81" s="5">
        <v>6.1865285459883204</v>
      </c>
      <c r="G81" s="5">
        <v>6.5525179091386887</v>
      </c>
      <c r="H81" s="5">
        <v>6.9345054519186071</v>
      </c>
      <c r="I81" s="5"/>
      <c r="J81" s="5"/>
      <c r="K81" s="5"/>
    </row>
    <row r="82" spans="1:11" x14ac:dyDescent="0.25">
      <c r="A82" t="str">
        <f t="shared" si="4"/>
        <v>2004Bronchiectasis (excludes congenital) hospitalisation, all ageTnonMaori</v>
      </c>
      <c r="B82" s="4">
        <v>2004</v>
      </c>
      <c r="C82" s="4" t="s">
        <v>134</v>
      </c>
      <c r="D82" s="4" t="s">
        <v>70</v>
      </c>
      <c r="E82" s="4" t="s">
        <v>68</v>
      </c>
      <c r="F82" s="5">
        <v>6.4639136033930011</v>
      </c>
      <c r="G82" s="5">
        <v>6.8262977726027794</v>
      </c>
      <c r="H82" s="5">
        <v>7.203708551473782</v>
      </c>
      <c r="I82" s="5"/>
      <c r="J82" s="5"/>
      <c r="K82" s="5"/>
    </row>
    <row r="83" spans="1:11" x14ac:dyDescent="0.25">
      <c r="A83" t="str">
        <f t="shared" si="4"/>
        <v>2005Bronchiectasis (excludes congenital) hospitalisation, all ageTnonMaori</v>
      </c>
      <c r="B83" s="4">
        <v>2005</v>
      </c>
      <c r="C83" s="4" t="s">
        <v>134</v>
      </c>
      <c r="D83" s="4" t="s">
        <v>70</v>
      </c>
      <c r="E83" s="4" t="s">
        <v>68</v>
      </c>
      <c r="F83" s="5">
        <v>6.5707485229545171</v>
      </c>
      <c r="G83" s="5">
        <v>6.9281983522747064</v>
      </c>
      <c r="H83" s="5">
        <v>7.3000384397423286</v>
      </c>
      <c r="I83" s="5"/>
      <c r="J83" s="5"/>
      <c r="K83" s="5"/>
    </row>
    <row r="84" spans="1:11" x14ac:dyDescent="0.25">
      <c r="A84" t="str">
        <f t="shared" si="4"/>
        <v>2006Bronchiectasis (excludes congenital) hospitalisation, all ageTnonMaori</v>
      </c>
      <c r="B84" s="4">
        <v>2006</v>
      </c>
      <c r="C84" s="4" t="s">
        <v>134</v>
      </c>
      <c r="D84" s="4" t="s">
        <v>70</v>
      </c>
      <c r="E84" s="4" t="s">
        <v>68</v>
      </c>
      <c r="F84" s="5">
        <v>6.7013320836470607</v>
      </c>
      <c r="G84" s="5">
        <v>7.0571666331381397</v>
      </c>
      <c r="H84" s="5">
        <v>7.4269897253142378</v>
      </c>
      <c r="I84" s="5"/>
      <c r="J84" s="5"/>
      <c r="K84" s="5"/>
    </row>
    <row r="85" spans="1:11" x14ac:dyDescent="0.25">
      <c r="A85" t="str">
        <f t="shared" si="4"/>
        <v>2007Bronchiectasis (excludes congenital) hospitalisation, all ageTnonMaori</v>
      </c>
      <c r="B85" s="4">
        <v>2007</v>
      </c>
      <c r="C85" s="4" t="s">
        <v>134</v>
      </c>
      <c r="D85" s="4" t="s">
        <v>70</v>
      </c>
      <c r="E85" s="4" t="s">
        <v>68</v>
      </c>
      <c r="F85" s="5">
        <v>6.4625322843648938</v>
      </c>
      <c r="G85" s="5">
        <v>6.8061721502347519</v>
      </c>
      <c r="H85" s="5">
        <v>7.1633399386859082</v>
      </c>
      <c r="I85" s="5"/>
      <c r="J85" s="5"/>
      <c r="K85" s="5"/>
    </row>
    <row r="86" spans="1:11" x14ac:dyDescent="0.25">
      <c r="A86" t="str">
        <f t="shared" si="4"/>
        <v>2008Bronchiectasis (excludes congenital) hospitalisation, all ageTnonMaori</v>
      </c>
      <c r="B86" s="4">
        <v>2008</v>
      </c>
      <c r="C86" s="4" t="s">
        <v>134</v>
      </c>
      <c r="D86" s="4" t="s">
        <v>70</v>
      </c>
      <c r="E86" s="4" t="s">
        <v>68</v>
      </c>
      <c r="F86" s="5">
        <v>6.3202417959424109</v>
      </c>
      <c r="G86" s="5">
        <v>6.6459841083381468</v>
      </c>
      <c r="H86" s="5">
        <v>6.9841621972944328</v>
      </c>
      <c r="I86" s="5"/>
      <c r="J86" s="5"/>
      <c r="K86" s="5"/>
    </row>
    <row r="87" spans="1:11" x14ac:dyDescent="0.25">
      <c r="A87" t="str">
        <f t="shared" si="4"/>
        <v>2009Bronchiectasis (excludes congenital) hospitalisation, all ageTnonMaori</v>
      </c>
      <c r="B87" s="4">
        <v>2009</v>
      </c>
      <c r="C87" s="4" t="s">
        <v>134</v>
      </c>
      <c r="D87" s="4" t="s">
        <v>70</v>
      </c>
      <c r="E87" s="4" t="s">
        <v>68</v>
      </c>
      <c r="F87" s="5">
        <v>6.7424172589326288</v>
      </c>
      <c r="G87" s="5">
        <v>7.0717655738732974</v>
      </c>
      <c r="H87" s="5">
        <v>7.4130409979100698</v>
      </c>
      <c r="I87" s="5"/>
      <c r="J87" s="5"/>
      <c r="K87" s="5"/>
    </row>
    <row r="88" spans="1:11" x14ac:dyDescent="0.25">
      <c r="A88" t="str">
        <f t="shared" si="4"/>
        <v>2010Bronchiectasis (excludes congenital) hospitalisation, all ageTnonMaori</v>
      </c>
      <c r="B88" s="4">
        <v>2010</v>
      </c>
      <c r="C88" s="4" t="s">
        <v>134</v>
      </c>
      <c r="D88" s="4" t="s">
        <v>70</v>
      </c>
      <c r="E88" s="4" t="s">
        <v>68</v>
      </c>
      <c r="F88" s="5">
        <v>6.9404952450194992</v>
      </c>
      <c r="G88" s="5">
        <v>7.2707292730563147</v>
      </c>
      <c r="H88" s="5">
        <v>7.6126172419850473</v>
      </c>
      <c r="I88" s="5"/>
      <c r="J88" s="5"/>
      <c r="K88" s="5"/>
    </row>
    <row r="89" spans="1:11" x14ac:dyDescent="0.25">
      <c r="A89" t="str">
        <f t="shared" si="4"/>
        <v>2011Bronchiectasis (excludes congenital) hospitalisation, all ageTnonMaori</v>
      </c>
      <c r="B89" s="4">
        <v>2011</v>
      </c>
      <c r="C89" s="4" t="s">
        <v>134</v>
      </c>
      <c r="D89" s="4" t="s">
        <v>70</v>
      </c>
      <c r="E89" s="4" t="s">
        <v>68</v>
      </c>
      <c r="F89" s="5">
        <v>7.3313169918184995</v>
      </c>
      <c r="G89" s="5">
        <v>7.6711731136459758</v>
      </c>
      <c r="H89" s="5">
        <v>8.0227188880208669</v>
      </c>
      <c r="I89" s="5"/>
      <c r="J89" s="5"/>
      <c r="K89" s="5"/>
    </row>
    <row r="90" spans="1:11" x14ac:dyDescent="0.25">
      <c r="A90" t="str">
        <f t="shared" si="4"/>
        <v>2001Bronchiectasis (excludes congenital) hospitalisation, all ageFMaori</v>
      </c>
      <c r="B90" s="4">
        <v>2001</v>
      </c>
      <c r="C90" s="4" t="s">
        <v>134</v>
      </c>
      <c r="D90" s="4" t="s">
        <v>67</v>
      </c>
      <c r="E90" s="4" t="s">
        <v>9</v>
      </c>
      <c r="F90" s="5">
        <v>37.807763957428499</v>
      </c>
      <c r="G90" s="5">
        <v>41.865230153480262</v>
      </c>
      <c r="H90" s="5">
        <v>46.239496919208115</v>
      </c>
      <c r="I90" s="5">
        <v>4.052966323091848</v>
      </c>
      <c r="J90" s="5">
        <v>4.6533584930204706</v>
      </c>
      <c r="K90">
        <v>5.3426906464021533</v>
      </c>
    </row>
    <row r="91" spans="1:11" x14ac:dyDescent="0.25">
      <c r="A91" t="str">
        <f t="shared" ref="A91:A111" si="5">B91&amp;C91&amp;D91&amp;E91</f>
        <v>2002Bronchiectasis (excludes congenital) hospitalisation, all ageFMaori</v>
      </c>
      <c r="B91" s="4">
        <v>2002</v>
      </c>
      <c r="C91" s="4" t="s">
        <v>134</v>
      </c>
      <c r="D91" s="4" t="s">
        <v>67</v>
      </c>
      <c r="E91" s="4" t="s">
        <v>9</v>
      </c>
      <c r="F91" s="5">
        <v>40.366880618892282</v>
      </c>
      <c r="G91" s="5">
        <v>44.471427363240238</v>
      </c>
      <c r="H91" s="5">
        <v>48.880161808464081</v>
      </c>
      <c r="I91" s="5">
        <v>4.3132468779169395</v>
      </c>
      <c r="J91" s="5">
        <v>4.9397012482506799</v>
      </c>
      <c r="K91">
        <v>5.6571416180456353</v>
      </c>
    </row>
    <row r="92" spans="1:11" x14ac:dyDescent="0.25">
      <c r="A92" t="str">
        <f t="shared" si="5"/>
        <v>2003Bronchiectasis (excludes congenital) hospitalisation, all ageFMaori</v>
      </c>
      <c r="B92" s="4">
        <v>2003</v>
      </c>
      <c r="C92" s="4" t="s">
        <v>134</v>
      </c>
      <c r="D92" s="4" t="s">
        <v>67</v>
      </c>
      <c r="E92" s="4" t="s">
        <v>9</v>
      </c>
      <c r="F92" s="5">
        <v>35.431389162925633</v>
      </c>
      <c r="G92" s="5">
        <v>39.212902112670193</v>
      </c>
      <c r="H92" s="5">
        <v>43.288100001656531</v>
      </c>
      <c r="I92" s="5">
        <v>3.9571819604617691</v>
      </c>
      <c r="J92" s="5">
        <v>4.5518015285223719</v>
      </c>
      <c r="K92">
        <v>5.2357706474131609</v>
      </c>
    </row>
    <row r="93" spans="1:11" x14ac:dyDescent="0.25">
      <c r="A93" t="str">
        <f t="shared" si="5"/>
        <v>2004Bronchiectasis (excludes congenital) hospitalisation, all ageFMaori</v>
      </c>
      <c r="B93" s="4">
        <v>2004</v>
      </c>
      <c r="C93" s="4" t="s">
        <v>134</v>
      </c>
      <c r="D93" s="4" t="s">
        <v>67</v>
      </c>
      <c r="E93" s="4" t="s">
        <v>9</v>
      </c>
      <c r="F93" s="5">
        <v>33.942584228168357</v>
      </c>
      <c r="G93" s="5">
        <v>37.605619151849076</v>
      </c>
      <c r="H93" s="5">
        <v>41.55620282521155</v>
      </c>
      <c r="I93" s="5">
        <v>3.6932269127614847</v>
      </c>
      <c r="J93" s="5">
        <v>4.2417198074192113</v>
      </c>
      <c r="K93">
        <v>4.8716711292454615</v>
      </c>
    </row>
    <row r="94" spans="1:11" x14ac:dyDescent="0.25">
      <c r="A94" t="str">
        <f t="shared" si="5"/>
        <v>2005Bronchiectasis (excludes congenital) hospitalisation, all ageFMaori</v>
      </c>
      <c r="B94" s="4">
        <v>2005</v>
      </c>
      <c r="C94" s="4" t="s">
        <v>134</v>
      </c>
      <c r="D94" s="4" t="s">
        <v>67</v>
      </c>
      <c r="E94" s="4" t="s">
        <v>9</v>
      </c>
      <c r="F94" s="5">
        <v>31.805303353479122</v>
      </c>
      <c r="G94" s="5">
        <v>35.338053092268538</v>
      </c>
      <c r="H94" s="5">
        <v>39.155947486592204</v>
      </c>
      <c r="I94" s="5">
        <v>3.5885165489614903</v>
      </c>
      <c r="J94" s="5">
        <v>4.1332583812819097</v>
      </c>
      <c r="K94">
        <v>4.7606927858201402</v>
      </c>
    </row>
    <row r="95" spans="1:11" x14ac:dyDescent="0.25">
      <c r="A95" t="str">
        <f t="shared" si="5"/>
        <v>2006Bronchiectasis (excludes congenital) hospitalisation, all ageFMaori</v>
      </c>
      <c r="B95" s="4">
        <v>2006</v>
      </c>
      <c r="C95" s="4" t="s">
        <v>134</v>
      </c>
      <c r="D95" s="4" t="s">
        <v>67</v>
      </c>
      <c r="E95" s="4" t="s">
        <v>9</v>
      </c>
      <c r="F95" s="5">
        <v>32.940874179291065</v>
      </c>
      <c r="G95" s="5">
        <v>36.50581410353989</v>
      </c>
      <c r="H95" s="5">
        <v>40.351363062081191</v>
      </c>
      <c r="I95" s="5">
        <v>3.5662846009062803</v>
      </c>
      <c r="J95" s="5">
        <v>4.0923947068575242</v>
      </c>
      <c r="K95">
        <v>4.6961183166535516</v>
      </c>
    </row>
    <row r="96" spans="1:11" x14ac:dyDescent="0.25">
      <c r="A96" t="str">
        <f t="shared" si="5"/>
        <v>2007Bronchiectasis (excludes congenital) hospitalisation, all ageFMaori</v>
      </c>
      <c r="B96" s="4">
        <v>2007</v>
      </c>
      <c r="C96" s="4" t="s">
        <v>134</v>
      </c>
      <c r="D96" s="4" t="s">
        <v>67</v>
      </c>
      <c r="E96" s="4" t="s">
        <v>9</v>
      </c>
      <c r="F96" s="5">
        <v>33.371213786984079</v>
      </c>
      <c r="G96" s="5">
        <v>36.908654369128811</v>
      </c>
      <c r="H96" s="5">
        <v>40.719021080408346</v>
      </c>
      <c r="I96" s="5">
        <v>3.6087749710680188</v>
      </c>
      <c r="J96" s="5">
        <v>4.1383252364028591</v>
      </c>
      <c r="K96">
        <v>4.7455815060644841</v>
      </c>
    </row>
    <row r="97" spans="1:11" x14ac:dyDescent="0.25">
      <c r="A97" t="str">
        <f t="shared" si="5"/>
        <v>2008Bronchiectasis (excludes congenital) hospitalisation, all ageFMaori</v>
      </c>
      <c r="B97" s="4">
        <v>2008</v>
      </c>
      <c r="C97" s="4" t="s">
        <v>134</v>
      </c>
      <c r="D97" s="4" t="s">
        <v>67</v>
      </c>
      <c r="E97" s="4" t="s">
        <v>9</v>
      </c>
      <c r="F97" s="5">
        <v>33.027570910069201</v>
      </c>
      <c r="G97" s="5">
        <v>36.473003976888243</v>
      </c>
      <c r="H97" s="5">
        <v>40.18018444572354</v>
      </c>
      <c r="I97" s="5">
        <v>3.5268307132720262</v>
      </c>
      <c r="J97" s="5">
        <v>4.0320909653527828</v>
      </c>
      <c r="K97">
        <v>4.6097357300703434</v>
      </c>
    </row>
    <row r="98" spans="1:11" x14ac:dyDescent="0.25">
      <c r="A98" t="str">
        <f t="shared" si="5"/>
        <v>2009Bronchiectasis (excludes congenital) hospitalisation, all ageFMaori</v>
      </c>
      <c r="B98" s="4">
        <v>2009</v>
      </c>
      <c r="C98" s="4" t="s">
        <v>134</v>
      </c>
      <c r="D98" s="4" t="s">
        <v>67</v>
      </c>
      <c r="E98" s="4" t="s">
        <v>9</v>
      </c>
      <c r="F98" s="5">
        <v>32.576386622217861</v>
      </c>
      <c r="G98" s="5">
        <v>35.909680551940852</v>
      </c>
      <c r="H98" s="5">
        <v>39.491512011826856</v>
      </c>
      <c r="I98" s="5">
        <v>3.4040831462136634</v>
      </c>
      <c r="J98" s="5">
        <v>3.8809458105327104</v>
      </c>
      <c r="K98">
        <v>4.4246100160756834</v>
      </c>
    </row>
    <row r="99" spans="1:11" x14ac:dyDescent="0.25">
      <c r="A99" t="str">
        <f t="shared" si="5"/>
        <v>2010Bronchiectasis (excludes congenital) hospitalisation, all ageFMaori</v>
      </c>
      <c r="B99" s="4">
        <v>2010</v>
      </c>
      <c r="C99" s="4" t="s">
        <v>134</v>
      </c>
      <c r="D99" s="4" t="s">
        <v>67</v>
      </c>
      <c r="E99" s="4" t="s">
        <v>9</v>
      </c>
      <c r="F99" s="5">
        <v>31.734212651128498</v>
      </c>
      <c r="G99" s="5">
        <v>34.960980665515876</v>
      </c>
      <c r="H99" s="5">
        <v>38.426884254350767</v>
      </c>
      <c r="I99" s="5">
        <v>3.2569830316536517</v>
      </c>
      <c r="J99" s="5">
        <v>3.7134465953943985</v>
      </c>
      <c r="K99">
        <v>4.2338831620639068</v>
      </c>
    </row>
    <row r="100" spans="1:11" x14ac:dyDescent="0.25">
      <c r="A100" t="str">
        <f t="shared" si="5"/>
        <v>2011Bronchiectasis (excludes congenital) hospitalisation, all ageFMaori</v>
      </c>
      <c r="B100" s="4">
        <v>2011</v>
      </c>
      <c r="C100" s="4" t="s">
        <v>134</v>
      </c>
      <c r="D100" s="4" t="s">
        <v>67</v>
      </c>
      <c r="E100" s="4" t="s">
        <v>9</v>
      </c>
      <c r="F100" s="5">
        <v>31.438801163139086</v>
      </c>
      <c r="G100" s="5">
        <v>34.611817387855481</v>
      </c>
      <c r="H100" s="5">
        <v>38.018297366987476</v>
      </c>
      <c r="I100" s="5">
        <v>3.0047519298008587</v>
      </c>
      <c r="J100" s="5">
        <v>3.4271579427915837</v>
      </c>
      <c r="K100">
        <v>3.9089455100600849</v>
      </c>
    </row>
    <row r="101" spans="1:11" x14ac:dyDescent="0.25">
      <c r="A101" t="str">
        <f t="shared" si="5"/>
        <v>2001Bronchiectasis (excludes congenital) hospitalisation, all ageFnonMaori</v>
      </c>
      <c r="B101" s="4">
        <v>2001</v>
      </c>
      <c r="C101" s="4" t="s">
        <v>134</v>
      </c>
      <c r="D101" s="4" t="s">
        <v>67</v>
      </c>
      <c r="E101" s="4" t="s">
        <v>68</v>
      </c>
      <c r="F101" s="5">
        <v>8.3910874980024222</v>
      </c>
      <c r="G101" s="5">
        <v>8.9967773203533614</v>
      </c>
      <c r="H101" s="5">
        <v>9.6346355777392354</v>
      </c>
      <c r="I101" s="5"/>
      <c r="J101" s="5"/>
      <c r="K101" s="5"/>
    </row>
    <row r="102" spans="1:11" x14ac:dyDescent="0.25">
      <c r="A102" t="str">
        <f t="shared" si="5"/>
        <v>2002Bronchiectasis (excludes congenital) hospitalisation, all ageFnonMaori</v>
      </c>
      <c r="B102" s="4">
        <v>2002</v>
      </c>
      <c r="C102" s="4" t="s">
        <v>134</v>
      </c>
      <c r="D102" s="4" t="s">
        <v>67</v>
      </c>
      <c r="E102" s="4" t="s">
        <v>68</v>
      </c>
      <c r="F102" s="5">
        <v>8.4014302878409097</v>
      </c>
      <c r="G102" s="5">
        <v>9.0028576888104563</v>
      </c>
      <c r="H102" s="5">
        <v>9.635969417579048</v>
      </c>
      <c r="I102" s="5"/>
      <c r="J102" s="5"/>
      <c r="K102" s="5"/>
    </row>
    <row r="103" spans="1:11" x14ac:dyDescent="0.25">
      <c r="A103" t="str">
        <f t="shared" si="5"/>
        <v>2003Bronchiectasis (excludes congenital) hospitalisation, all ageFnonMaori</v>
      </c>
      <c r="B103" s="4">
        <v>2003</v>
      </c>
      <c r="C103" s="4" t="s">
        <v>134</v>
      </c>
      <c r="D103" s="4" t="s">
        <v>67</v>
      </c>
      <c r="E103" s="4" t="s">
        <v>68</v>
      </c>
      <c r="F103" s="5">
        <v>8.043340685674039</v>
      </c>
      <c r="G103" s="5">
        <v>8.6148092940685999</v>
      </c>
      <c r="H103" s="5">
        <v>9.2161630272396131</v>
      </c>
      <c r="I103" s="5"/>
      <c r="J103" s="5"/>
      <c r="K103" s="5"/>
    </row>
    <row r="104" spans="1:11" x14ac:dyDescent="0.25">
      <c r="A104" t="str">
        <f t="shared" si="5"/>
        <v>2004Bronchiectasis (excludes congenital) hospitalisation, all ageFnonMaori</v>
      </c>
      <c r="B104" s="4">
        <v>2004</v>
      </c>
      <c r="C104" s="4" t="s">
        <v>134</v>
      </c>
      <c r="D104" s="4" t="s">
        <v>67</v>
      </c>
      <c r="E104" s="4" t="s">
        <v>68</v>
      </c>
      <c r="F104" s="5">
        <v>8.3072999600968327</v>
      </c>
      <c r="G104" s="5">
        <v>8.8656537581932984</v>
      </c>
      <c r="H104" s="5">
        <v>9.4516645464704112</v>
      </c>
      <c r="I104" s="5"/>
      <c r="J104" s="5"/>
      <c r="K104" s="5"/>
    </row>
    <row r="105" spans="1:11" x14ac:dyDescent="0.25">
      <c r="A105" t="str">
        <f t="shared" si="5"/>
        <v>2005Bronchiectasis (excludes congenital) hospitalisation, all ageFnonMaori</v>
      </c>
      <c r="B105" s="4">
        <v>2005</v>
      </c>
      <c r="C105" s="4" t="s">
        <v>134</v>
      </c>
      <c r="D105" s="4" t="s">
        <v>67</v>
      </c>
      <c r="E105" s="4" t="s">
        <v>68</v>
      </c>
      <c r="F105" s="5">
        <v>8.0200431745902367</v>
      </c>
      <c r="G105" s="5">
        <v>8.5496840101509974</v>
      </c>
      <c r="H105" s="5">
        <v>9.1051116230299431</v>
      </c>
      <c r="I105" s="5"/>
      <c r="J105" s="5"/>
      <c r="K105" s="5"/>
    </row>
    <row r="106" spans="1:11" x14ac:dyDescent="0.25">
      <c r="A106" t="str">
        <f t="shared" si="5"/>
        <v>2006Bronchiectasis (excludes congenital) hospitalisation, all ageFnonMaori</v>
      </c>
      <c r="B106" s="4">
        <v>2006</v>
      </c>
      <c r="C106" s="4" t="s">
        <v>134</v>
      </c>
      <c r="D106" s="4" t="s">
        <v>67</v>
      </c>
      <c r="E106" s="4" t="s">
        <v>68</v>
      </c>
      <c r="F106" s="5">
        <v>8.3843937983371539</v>
      </c>
      <c r="G106" s="5">
        <v>8.9204039977786138</v>
      </c>
      <c r="H106" s="5">
        <v>9.4816945066118343</v>
      </c>
      <c r="I106" s="5"/>
      <c r="J106" s="5"/>
      <c r="K106" s="5"/>
    </row>
    <row r="107" spans="1:11" x14ac:dyDescent="0.25">
      <c r="A107" t="str">
        <f t="shared" si="5"/>
        <v>2007Bronchiectasis (excludes congenital) hospitalisation, all ageFnonMaori</v>
      </c>
      <c r="B107" s="4">
        <v>2007</v>
      </c>
      <c r="C107" s="4" t="s">
        <v>134</v>
      </c>
      <c r="D107" s="4" t="s">
        <v>67</v>
      </c>
      <c r="E107" s="4" t="s">
        <v>68</v>
      </c>
      <c r="F107" s="5">
        <v>8.3823194920485804</v>
      </c>
      <c r="G107" s="5">
        <v>8.9187418244610441</v>
      </c>
      <c r="H107" s="5">
        <v>9.4804890885092625</v>
      </c>
      <c r="I107" s="5"/>
      <c r="J107" s="5"/>
      <c r="K107" s="5"/>
    </row>
    <row r="108" spans="1:11" x14ac:dyDescent="0.25">
      <c r="A108" t="str">
        <f t="shared" si="5"/>
        <v>2008Bronchiectasis (excludes congenital) hospitalisation, all ageFnonMaori</v>
      </c>
      <c r="B108" s="4">
        <v>2008</v>
      </c>
      <c r="C108" s="4" t="s">
        <v>134</v>
      </c>
      <c r="D108" s="4" t="s">
        <v>67</v>
      </c>
      <c r="E108" s="4" t="s">
        <v>68</v>
      </c>
      <c r="F108" s="5">
        <v>8.518009112448981</v>
      </c>
      <c r="G108" s="5">
        <v>9.0456798446007003</v>
      </c>
      <c r="H108" s="5">
        <v>9.5974815675444987</v>
      </c>
      <c r="I108" s="5"/>
      <c r="J108" s="5"/>
      <c r="K108" s="5"/>
    </row>
    <row r="109" spans="1:11" x14ac:dyDescent="0.25">
      <c r="A109" t="str">
        <f t="shared" si="5"/>
        <v>2009Bronchiectasis (excludes congenital) hospitalisation, all ageFnonMaori</v>
      </c>
      <c r="B109" s="4">
        <v>2009</v>
      </c>
      <c r="C109" s="4" t="s">
        <v>134</v>
      </c>
      <c r="D109" s="4" t="s">
        <v>67</v>
      </c>
      <c r="E109" s="4" t="s">
        <v>68</v>
      </c>
      <c r="F109" s="5">
        <v>8.7349356026788527</v>
      </c>
      <c r="G109" s="5">
        <v>9.2528167887538171</v>
      </c>
      <c r="H109" s="5">
        <v>9.7933842374004278</v>
      </c>
      <c r="I109" s="5"/>
      <c r="J109" s="5"/>
      <c r="K109" s="5"/>
    </row>
    <row r="110" spans="1:11" x14ac:dyDescent="0.25">
      <c r="A110" t="str">
        <f t="shared" si="5"/>
        <v>2010Bronchiectasis (excludes congenital) hospitalisation, all ageFnonMaori</v>
      </c>
      <c r="B110" s="4">
        <v>2010</v>
      </c>
      <c r="C110" s="4" t="s">
        <v>134</v>
      </c>
      <c r="D110" s="4" t="s">
        <v>67</v>
      </c>
      <c r="E110" s="4" t="s">
        <v>68</v>
      </c>
      <c r="F110" s="5">
        <v>8.8975002241910968</v>
      </c>
      <c r="G110" s="5">
        <v>9.4146986545804179</v>
      </c>
      <c r="H110" s="5">
        <v>9.9541185443330633</v>
      </c>
      <c r="I110" s="5"/>
      <c r="J110" s="5"/>
      <c r="K110" s="5"/>
    </row>
    <row r="111" spans="1:11" x14ac:dyDescent="0.25">
      <c r="A111" t="str">
        <f t="shared" si="5"/>
        <v>2011Bronchiectasis (excludes congenital) hospitalisation, all ageFnonMaori</v>
      </c>
      <c r="B111" s="4">
        <v>2011</v>
      </c>
      <c r="C111" s="4" t="s">
        <v>134</v>
      </c>
      <c r="D111" s="4" t="s">
        <v>67</v>
      </c>
      <c r="E111" s="4" t="s">
        <v>68</v>
      </c>
      <c r="F111" s="5">
        <v>9.5574733322679624</v>
      </c>
      <c r="G111" s="5">
        <v>10.09927700024893</v>
      </c>
      <c r="H111" s="5">
        <v>10.663793451749939</v>
      </c>
      <c r="I111" s="5"/>
      <c r="J111" s="5"/>
      <c r="K111" s="5"/>
    </row>
    <row r="112" spans="1:11" x14ac:dyDescent="0.25">
      <c r="A112" t="str">
        <f t="shared" ref="A112:A133" si="6">B112&amp;C112&amp;D112&amp;E112</f>
        <v>2001Bronchiectasis (excludes congenital) hospitalisation, all ageMMaori</v>
      </c>
      <c r="B112" s="4">
        <v>2001</v>
      </c>
      <c r="C112" s="4" t="s">
        <v>134</v>
      </c>
      <c r="D112" s="4" t="s">
        <v>69</v>
      </c>
      <c r="E112" s="4" t="s">
        <v>9</v>
      </c>
      <c r="F112" s="5">
        <v>30.419109732616366</v>
      </c>
      <c r="G112" s="5">
        <v>34.177587695493671</v>
      </c>
      <c r="H112" s="5">
        <v>38.272190930319447</v>
      </c>
      <c r="I112" s="5">
        <v>5.2142715394340087</v>
      </c>
      <c r="J112" s="5">
        <v>6.2019641917279662</v>
      </c>
      <c r="K112">
        <v>7.376746597215206</v>
      </c>
    </row>
    <row r="113" spans="1:11" x14ac:dyDescent="0.25">
      <c r="A113" t="str">
        <f t="shared" si="6"/>
        <v>2002Bronchiectasis (excludes congenital) hospitalisation, all ageMMaori</v>
      </c>
      <c r="B113" s="4">
        <v>2002</v>
      </c>
      <c r="C113" s="4" t="s">
        <v>134</v>
      </c>
      <c r="D113" s="4" t="s">
        <v>69</v>
      </c>
      <c r="E113" s="4" t="s">
        <v>9</v>
      </c>
      <c r="F113" s="5">
        <v>30.786676415446081</v>
      </c>
      <c r="G113" s="5">
        <v>34.510144328581966</v>
      </c>
      <c r="H113" s="5">
        <v>38.559835004280544</v>
      </c>
      <c r="I113" s="5">
        <v>6.3725110798728144</v>
      </c>
      <c r="J113" s="5">
        <v>7.6383135532752311</v>
      </c>
      <c r="K113">
        <v>9.1555484497192214</v>
      </c>
    </row>
    <row r="114" spans="1:11" x14ac:dyDescent="0.25">
      <c r="A114" t="str">
        <f t="shared" si="6"/>
        <v>2003Bronchiectasis (excludes congenital) hospitalisation, all ageMMaori</v>
      </c>
      <c r="B114" s="4">
        <v>2003</v>
      </c>
      <c r="C114" s="4" t="s">
        <v>134</v>
      </c>
      <c r="D114" s="4" t="s">
        <v>69</v>
      </c>
      <c r="E114" s="4" t="s">
        <v>9</v>
      </c>
      <c r="F114" s="5">
        <v>34.253032297422557</v>
      </c>
      <c r="G114" s="5">
        <v>38.139064058141109</v>
      </c>
      <c r="H114" s="5">
        <v>42.34522506034132</v>
      </c>
      <c r="I114" s="5">
        <v>7.1964429352167176</v>
      </c>
      <c r="J114" s="5">
        <v>8.5788590445953457</v>
      </c>
      <c r="K114">
        <v>10.226833335519121</v>
      </c>
    </row>
    <row r="115" spans="1:11" x14ac:dyDescent="0.25">
      <c r="A115" t="str">
        <f t="shared" si="6"/>
        <v>2004Bronchiectasis (excludes congenital) hospitalisation, all ageMMaori</v>
      </c>
      <c r="B115" s="4">
        <v>2004</v>
      </c>
      <c r="C115" s="4" t="s">
        <v>134</v>
      </c>
      <c r="D115" s="4" t="s">
        <v>69</v>
      </c>
      <c r="E115" s="4" t="s">
        <v>9</v>
      </c>
      <c r="F115" s="5">
        <v>32.507240745261221</v>
      </c>
      <c r="G115" s="5">
        <v>36.259416016881019</v>
      </c>
      <c r="H115" s="5">
        <v>40.325877997669316</v>
      </c>
      <c r="I115" s="5">
        <v>6.4609904260579007</v>
      </c>
      <c r="J115" s="5">
        <v>7.6798398668849437</v>
      </c>
      <c r="K115">
        <v>9.1286221603305009</v>
      </c>
    </row>
    <row r="116" spans="1:11" x14ac:dyDescent="0.25">
      <c r="A116" t="str">
        <f t="shared" si="6"/>
        <v>2005Bronchiectasis (excludes congenital) hospitalisation, all ageMMaori</v>
      </c>
      <c r="B116" s="4">
        <v>2005</v>
      </c>
      <c r="C116" s="4" t="s">
        <v>134</v>
      </c>
      <c r="D116" s="4" t="s">
        <v>69</v>
      </c>
      <c r="E116" s="4" t="s">
        <v>9</v>
      </c>
      <c r="F116" s="5">
        <v>34.219412307132281</v>
      </c>
      <c r="G116" s="5">
        <v>38.031620590568828</v>
      </c>
      <c r="H116" s="5">
        <v>42.152413414858835</v>
      </c>
      <c r="I116" s="5">
        <v>6.15738063389405</v>
      </c>
      <c r="J116" s="5">
        <v>7.2755832467983907</v>
      </c>
      <c r="K116">
        <v>8.5968555021125646</v>
      </c>
    </row>
    <row r="117" spans="1:11" x14ac:dyDescent="0.25">
      <c r="A117" t="str">
        <f t="shared" si="6"/>
        <v>2006Bronchiectasis (excludes congenital) hospitalisation, all ageMMaori</v>
      </c>
      <c r="B117" s="4">
        <v>2006</v>
      </c>
      <c r="C117" s="4" t="s">
        <v>134</v>
      </c>
      <c r="D117" s="4" t="s">
        <v>69</v>
      </c>
      <c r="E117" s="4" t="s">
        <v>9</v>
      </c>
      <c r="F117" s="5">
        <v>34.004179918566756</v>
      </c>
      <c r="G117" s="5">
        <v>37.75348417161976</v>
      </c>
      <c r="H117" s="5">
        <v>41.803271712500234</v>
      </c>
      <c r="I117" s="5">
        <v>6.2539389233740348</v>
      </c>
      <c r="J117" s="5">
        <v>7.403508210537403</v>
      </c>
      <c r="K117">
        <v>8.7643858526720937</v>
      </c>
    </row>
    <row r="118" spans="1:11" x14ac:dyDescent="0.25">
      <c r="A118" t="str">
        <f t="shared" si="6"/>
        <v>2007Bronchiectasis (excludes congenital) hospitalisation, all ageMMaori</v>
      </c>
      <c r="B118" s="4">
        <v>2007</v>
      </c>
      <c r="C118" s="4" t="s">
        <v>134</v>
      </c>
      <c r="D118" s="4" t="s">
        <v>69</v>
      </c>
      <c r="E118" s="4" t="s">
        <v>9</v>
      </c>
      <c r="F118" s="5">
        <v>38.182237154646607</v>
      </c>
      <c r="G118" s="5">
        <v>42.099057793125205</v>
      </c>
      <c r="H118" s="5">
        <v>46.308642453575615</v>
      </c>
      <c r="I118" s="5">
        <v>7.7246364165750379</v>
      </c>
      <c r="J118" s="5">
        <v>9.1324988959927786</v>
      </c>
      <c r="K118">
        <v>10.796952968083962</v>
      </c>
    </row>
    <row r="119" spans="1:11" x14ac:dyDescent="0.25">
      <c r="A119" t="str">
        <f t="shared" si="6"/>
        <v>2008Bronchiectasis (excludes congenital) hospitalisation, all ageMMaori</v>
      </c>
      <c r="B119" s="4">
        <v>2008</v>
      </c>
      <c r="C119" s="4" t="s">
        <v>134</v>
      </c>
      <c r="D119" s="4" t="s">
        <v>69</v>
      </c>
      <c r="E119" s="4" t="s">
        <v>9</v>
      </c>
      <c r="F119" s="5">
        <v>34.620250596212991</v>
      </c>
      <c r="G119" s="5">
        <v>38.310132359689518</v>
      </c>
      <c r="H119" s="5">
        <v>42.286203527209238</v>
      </c>
      <c r="I119" s="5">
        <v>7.7462461945965906</v>
      </c>
      <c r="J119" s="5">
        <v>9.1640999391163973</v>
      </c>
      <c r="K119">
        <v>10.841474126228272</v>
      </c>
    </row>
    <row r="120" spans="1:11" x14ac:dyDescent="0.25">
      <c r="A120" t="str">
        <f t="shared" si="6"/>
        <v>2009Bronchiectasis (excludes congenital) hospitalisation, all ageMMaori</v>
      </c>
      <c r="B120" s="4">
        <v>2009</v>
      </c>
      <c r="C120" s="4" t="s">
        <v>134</v>
      </c>
      <c r="D120" s="4" t="s">
        <v>69</v>
      </c>
      <c r="E120" s="4" t="s">
        <v>9</v>
      </c>
      <c r="F120" s="5">
        <v>33.836575404889892</v>
      </c>
      <c r="G120" s="5">
        <v>37.42334560036727</v>
      </c>
      <c r="H120" s="5">
        <v>41.28684788019082</v>
      </c>
      <c r="I120" s="5">
        <v>6.6180415217640993</v>
      </c>
      <c r="J120" s="5">
        <v>7.7680857908587297</v>
      </c>
      <c r="K120">
        <v>9.1179779781823189</v>
      </c>
    </row>
    <row r="121" spans="1:11" x14ac:dyDescent="0.25">
      <c r="A121" t="str">
        <f t="shared" si="6"/>
        <v>2010Bronchiectasis (excludes congenital) hospitalisation, all ageMMaori</v>
      </c>
      <c r="B121" s="4">
        <v>2010</v>
      </c>
      <c r="C121" s="4" t="s">
        <v>134</v>
      </c>
      <c r="D121" s="4" t="s">
        <v>69</v>
      </c>
      <c r="E121" s="4" t="s">
        <v>9</v>
      </c>
      <c r="F121" s="5">
        <v>32.277670390382717</v>
      </c>
      <c r="G121" s="5">
        <v>35.770836819729006</v>
      </c>
      <c r="H121" s="5">
        <v>39.538962737647402</v>
      </c>
      <c r="I121" s="5">
        <v>6.0410758448243058</v>
      </c>
      <c r="J121" s="5">
        <v>7.0820434496787206</v>
      </c>
      <c r="K121">
        <v>8.3023853219965584</v>
      </c>
    </row>
    <row r="122" spans="1:11" x14ac:dyDescent="0.25">
      <c r="A122" t="str">
        <f t="shared" si="6"/>
        <v>2011Bronchiectasis (excludes congenital) hospitalisation, all ageMMaori</v>
      </c>
      <c r="B122" s="4">
        <v>2011</v>
      </c>
      <c r="C122" s="4" t="s">
        <v>134</v>
      </c>
      <c r="D122" s="4" t="s">
        <v>69</v>
      </c>
      <c r="E122" s="4" t="s">
        <v>9</v>
      </c>
      <c r="F122" s="5">
        <v>35.681631588125754</v>
      </c>
      <c r="G122" s="5">
        <v>39.323457275713061</v>
      </c>
      <c r="H122" s="5">
        <v>43.236162981038461</v>
      </c>
      <c r="I122" s="5">
        <v>6.5148501964273375</v>
      </c>
      <c r="J122" s="5">
        <v>7.6104834332054718</v>
      </c>
      <c r="K122">
        <v>8.8903745045215707</v>
      </c>
    </row>
    <row r="123" spans="1:11" x14ac:dyDescent="0.25">
      <c r="A123" t="str">
        <f t="shared" si="6"/>
        <v>2001Bronchiectasis (excludes congenital) hospitalisation, all ageMnonMaori</v>
      </c>
      <c r="B123" s="4">
        <v>2001</v>
      </c>
      <c r="C123" s="4" t="s">
        <v>134</v>
      </c>
      <c r="D123" s="4" t="s">
        <v>69</v>
      </c>
      <c r="E123" s="4" t="s">
        <v>68</v>
      </c>
      <c r="F123" s="5">
        <v>4.9698605848749899</v>
      </c>
      <c r="G123" s="5">
        <v>5.5107683048346088</v>
      </c>
      <c r="H123" s="5">
        <v>6.0944864559174299</v>
      </c>
      <c r="I123" s="5"/>
      <c r="J123" s="5"/>
      <c r="K123" s="5"/>
    </row>
    <row r="124" spans="1:11" x14ac:dyDescent="0.25">
      <c r="A124" t="str">
        <f t="shared" si="6"/>
        <v>2002Bronchiectasis (excludes congenital) hospitalisation, all ageMnonMaori</v>
      </c>
      <c r="B124" s="4">
        <v>2002</v>
      </c>
      <c r="C124" s="4" t="s">
        <v>134</v>
      </c>
      <c r="D124" s="4" t="s">
        <v>69</v>
      </c>
      <c r="E124" s="4" t="s">
        <v>68</v>
      </c>
      <c r="F124" s="5">
        <v>4.052492749027401</v>
      </c>
      <c r="G124" s="5">
        <v>4.5180319042787094</v>
      </c>
      <c r="H124" s="5">
        <v>5.022386591075823</v>
      </c>
      <c r="I124" s="5"/>
      <c r="J124" s="5"/>
      <c r="K124" s="5"/>
    </row>
    <row r="125" spans="1:11" x14ac:dyDescent="0.25">
      <c r="A125" t="str">
        <f t="shared" si="6"/>
        <v>2003Bronchiectasis (excludes congenital) hospitalisation, all ageMnonMaori</v>
      </c>
      <c r="B125" s="4">
        <v>2003</v>
      </c>
      <c r="C125" s="4" t="s">
        <v>134</v>
      </c>
      <c r="D125" s="4" t="s">
        <v>69</v>
      </c>
      <c r="E125" s="4" t="s">
        <v>68</v>
      </c>
      <c r="F125" s="5">
        <v>3.9939763274963291</v>
      </c>
      <c r="G125" s="5">
        <v>4.4457035440124875</v>
      </c>
      <c r="H125" s="5">
        <v>4.9345335621264566</v>
      </c>
      <c r="I125" s="5"/>
      <c r="J125" s="5"/>
      <c r="K125" s="5"/>
    </row>
    <row r="126" spans="1:11" x14ac:dyDescent="0.25">
      <c r="A126" t="str">
        <f t="shared" si="6"/>
        <v>2004Bronchiectasis (excludes congenital) hospitalisation, all ageMnonMaori</v>
      </c>
      <c r="B126" s="4">
        <v>2004</v>
      </c>
      <c r="C126" s="4" t="s">
        <v>134</v>
      </c>
      <c r="D126" s="4" t="s">
        <v>69</v>
      </c>
      <c r="E126" s="4" t="s">
        <v>68</v>
      </c>
      <c r="F126" s="5">
        <v>4.263793374543992</v>
      </c>
      <c r="G126" s="5">
        <v>4.7213765710441011</v>
      </c>
      <c r="H126" s="5">
        <v>5.2146871427880255</v>
      </c>
      <c r="I126" s="5"/>
      <c r="J126" s="5"/>
      <c r="K126" s="5"/>
    </row>
    <row r="127" spans="1:11" x14ac:dyDescent="0.25">
      <c r="A127" t="str">
        <f t="shared" si="6"/>
        <v>2005Bronchiectasis (excludes congenital) hospitalisation, all ageMnonMaori</v>
      </c>
      <c r="B127" s="4">
        <v>2005</v>
      </c>
      <c r="C127" s="4" t="s">
        <v>134</v>
      </c>
      <c r="D127" s="4" t="s">
        <v>69</v>
      </c>
      <c r="E127" s="4" t="s">
        <v>68</v>
      </c>
      <c r="F127" s="5">
        <v>4.7480861564487062</v>
      </c>
      <c r="G127" s="5">
        <v>5.2272950910574201</v>
      </c>
      <c r="H127" s="5">
        <v>5.7417631952070165</v>
      </c>
      <c r="I127" s="5"/>
      <c r="J127" s="5"/>
      <c r="K127" s="5"/>
    </row>
    <row r="128" spans="1:11" x14ac:dyDescent="0.25">
      <c r="A128" t="str">
        <f t="shared" si="6"/>
        <v>2006Bronchiectasis (excludes congenital) hospitalisation, all ageMnonMaori</v>
      </c>
      <c r="B128" s="4">
        <v>2006</v>
      </c>
      <c r="C128" s="4" t="s">
        <v>134</v>
      </c>
      <c r="D128" s="4" t="s">
        <v>69</v>
      </c>
      <c r="E128" s="4" t="s">
        <v>68</v>
      </c>
      <c r="F128" s="5">
        <v>4.634514007052819</v>
      </c>
      <c r="G128" s="5">
        <v>5.0994046468247687</v>
      </c>
      <c r="H128" s="5">
        <v>5.5982987848888692</v>
      </c>
      <c r="I128" s="5"/>
      <c r="J128" s="5"/>
      <c r="K128" s="5"/>
    </row>
    <row r="129" spans="1:11" x14ac:dyDescent="0.25">
      <c r="A129" t="str">
        <f t="shared" si="6"/>
        <v>2007Bronchiectasis (excludes congenital) hospitalisation, all ageMnonMaori</v>
      </c>
      <c r="B129" s="4">
        <v>2007</v>
      </c>
      <c r="C129" s="4" t="s">
        <v>134</v>
      </c>
      <c r="D129" s="4" t="s">
        <v>69</v>
      </c>
      <c r="E129" s="4" t="s">
        <v>68</v>
      </c>
      <c r="F129" s="5">
        <v>4.1886176452104671</v>
      </c>
      <c r="G129" s="5">
        <v>4.6098070498095245</v>
      </c>
      <c r="H129" s="5">
        <v>5.061876390817444</v>
      </c>
      <c r="I129" s="5"/>
      <c r="J129" s="5"/>
      <c r="K129" s="5"/>
    </row>
    <row r="130" spans="1:11" x14ac:dyDescent="0.25">
      <c r="A130" t="str">
        <f t="shared" si="6"/>
        <v>2008Bronchiectasis (excludes congenital) hospitalisation, all ageMnonMaori</v>
      </c>
      <c r="B130" s="4">
        <v>2008</v>
      </c>
      <c r="C130" s="4" t="s">
        <v>134</v>
      </c>
      <c r="D130" s="4" t="s">
        <v>69</v>
      </c>
      <c r="E130" s="4" t="s">
        <v>68</v>
      </c>
      <c r="F130" s="5">
        <v>3.8086859182818547</v>
      </c>
      <c r="G130" s="5">
        <v>4.1804577224398303</v>
      </c>
      <c r="H130" s="5">
        <v>4.5787131862189145</v>
      </c>
      <c r="I130" s="5"/>
      <c r="J130" s="5"/>
      <c r="K130" s="5"/>
    </row>
    <row r="131" spans="1:11" x14ac:dyDescent="0.25">
      <c r="A131" t="str">
        <f t="shared" si="6"/>
        <v>2009Bronchiectasis (excludes congenital) hospitalisation, all ageMnonMaori</v>
      </c>
      <c r="B131" s="4">
        <v>2009</v>
      </c>
      <c r="C131" s="4" t="s">
        <v>134</v>
      </c>
      <c r="D131" s="4" t="s">
        <v>69</v>
      </c>
      <c r="E131" s="4" t="s">
        <v>68</v>
      </c>
      <c r="F131" s="5">
        <v>4.4190374332989144</v>
      </c>
      <c r="G131" s="5">
        <v>4.8175762482445847</v>
      </c>
      <c r="H131" s="5">
        <v>5.2424083741625553</v>
      </c>
      <c r="I131" s="5"/>
      <c r="J131" s="5"/>
      <c r="K131" s="5"/>
    </row>
    <row r="132" spans="1:11" x14ac:dyDescent="0.25">
      <c r="A132" t="str">
        <f t="shared" si="6"/>
        <v>2010Bronchiectasis (excludes congenital) hospitalisation, all ageMnonMaori</v>
      </c>
      <c r="B132" s="4">
        <v>2010</v>
      </c>
      <c r="C132" s="4" t="s">
        <v>134</v>
      </c>
      <c r="D132" s="4" t="s">
        <v>69</v>
      </c>
      <c r="E132" s="4" t="s">
        <v>68</v>
      </c>
      <c r="F132" s="5">
        <v>4.6488484889475457</v>
      </c>
      <c r="G132" s="5">
        <v>5.0509202709497307</v>
      </c>
      <c r="H132" s="5">
        <v>5.4784608597928983</v>
      </c>
      <c r="I132" s="5"/>
      <c r="J132" s="5"/>
      <c r="K132" s="5"/>
    </row>
    <row r="133" spans="1:11" x14ac:dyDescent="0.25">
      <c r="A133" t="str">
        <f t="shared" si="6"/>
        <v>2011Bronchiectasis (excludes congenital) hospitalisation, all ageMnonMaori</v>
      </c>
      <c r="B133" s="4">
        <v>2011</v>
      </c>
      <c r="C133" s="4" t="s">
        <v>134</v>
      </c>
      <c r="D133" s="4" t="s">
        <v>69</v>
      </c>
      <c r="E133" s="4" t="s">
        <v>68</v>
      </c>
      <c r="F133" s="5">
        <v>4.7666603139130901</v>
      </c>
      <c r="G133" s="5">
        <v>5.1670117438453378</v>
      </c>
      <c r="H133" s="5">
        <v>5.5920101620111105</v>
      </c>
      <c r="I133" s="5"/>
      <c r="J133" s="5"/>
      <c r="K133" s="5"/>
    </row>
    <row r="134" spans="1:11" x14ac:dyDescent="0.25">
      <c r="A134" t="str">
        <f t="shared" ref="A134:A155" si="7">B134&amp;C134&amp;D134&amp;E134</f>
        <v>2001Bronchiolitis (acute, excludes chronic) hospitalisation, 0-4 yearsTMaori</v>
      </c>
      <c r="B134" s="4">
        <v>2001</v>
      </c>
      <c r="C134" s="4" t="s">
        <v>144</v>
      </c>
      <c r="D134" s="4" t="s">
        <v>70</v>
      </c>
      <c r="E134" s="4" t="s">
        <v>9</v>
      </c>
      <c r="F134" s="5">
        <v>2441.5444218119405</v>
      </c>
      <c r="G134" s="5">
        <v>2506.8400986768333</v>
      </c>
      <c r="H134" s="5">
        <v>2573.4398300706662</v>
      </c>
      <c r="I134" s="5">
        <v>3.2342055588417007</v>
      </c>
      <c r="J134" s="5">
        <v>3.3670965536968227</v>
      </c>
      <c r="K134">
        <v>3.5054479363325868</v>
      </c>
    </row>
    <row r="135" spans="1:11" x14ac:dyDescent="0.25">
      <c r="A135" t="str">
        <f t="shared" si="7"/>
        <v>2002Bronchiolitis (acute, excludes chronic) hospitalisation, 0-4 yearsTMaori</v>
      </c>
      <c r="B135" s="4">
        <v>2002</v>
      </c>
      <c r="C135" s="4" t="s">
        <v>144</v>
      </c>
      <c r="D135" s="4" t="s">
        <v>70</v>
      </c>
      <c r="E135" s="4" t="s">
        <v>9</v>
      </c>
      <c r="F135" s="5">
        <v>2505.0754994449831</v>
      </c>
      <c r="G135" s="5">
        <v>2571.3128768109423</v>
      </c>
      <c r="H135" s="5">
        <v>2638.8582919768446</v>
      </c>
      <c r="I135" s="5">
        <v>3.3648853356451518</v>
      </c>
      <c r="J135" s="5">
        <v>3.5028635388781488</v>
      </c>
      <c r="K135">
        <v>3.6464995826223014</v>
      </c>
    </row>
    <row r="136" spans="1:11" x14ac:dyDescent="0.25">
      <c r="A136" t="str">
        <f t="shared" si="7"/>
        <v>2003Bronchiolitis (acute, excludes chronic) hospitalisation, 0-4 yearsTMaori</v>
      </c>
      <c r="B136" s="4">
        <v>2003</v>
      </c>
      <c r="C136" s="4" t="s">
        <v>144</v>
      </c>
      <c r="D136" s="4" t="s">
        <v>70</v>
      </c>
      <c r="E136" s="4" t="s">
        <v>9</v>
      </c>
      <c r="F136" s="5">
        <v>2539.456379674758</v>
      </c>
      <c r="G136" s="5">
        <v>2606.3348416289591</v>
      </c>
      <c r="H136" s="5">
        <v>2674.5287761026698</v>
      </c>
      <c r="I136" s="5">
        <v>3.5544509028067868</v>
      </c>
      <c r="J136" s="5">
        <v>3.7015666520677186</v>
      </c>
      <c r="K136">
        <v>3.8547713991154864</v>
      </c>
    </row>
    <row r="137" spans="1:11" x14ac:dyDescent="0.25">
      <c r="A137" t="str">
        <f t="shared" si="7"/>
        <v>2004Bronchiolitis (acute, excludes chronic) hospitalisation, 0-4 yearsTMaori</v>
      </c>
      <c r="B137" s="4">
        <v>2004</v>
      </c>
      <c r="C137" s="4" t="s">
        <v>144</v>
      </c>
      <c r="D137" s="4" t="s">
        <v>70</v>
      </c>
      <c r="E137" s="4" t="s">
        <v>9</v>
      </c>
      <c r="F137" s="5">
        <v>2589.4034361049439</v>
      </c>
      <c r="G137" s="5">
        <v>2657.0662790169445</v>
      </c>
      <c r="H137" s="5">
        <v>2726.0497488404544</v>
      </c>
      <c r="I137" s="5">
        <v>3.6181586911502408</v>
      </c>
      <c r="J137" s="5">
        <v>3.7669557254908956</v>
      </c>
      <c r="K137">
        <v>3.9218720484859504</v>
      </c>
    </row>
    <row r="138" spans="1:11" x14ac:dyDescent="0.25">
      <c r="A138" t="str">
        <f t="shared" si="7"/>
        <v>2005Bronchiolitis (acute, excludes chronic) hospitalisation, 0-4 yearsTMaori</v>
      </c>
      <c r="B138" s="4">
        <v>2005</v>
      </c>
      <c r="C138" s="4" t="s">
        <v>144</v>
      </c>
      <c r="D138" s="4" t="s">
        <v>70</v>
      </c>
      <c r="E138" s="4" t="s">
        <v>9</v>
      </c>
      <c r="F138" s="5">
        <v>2572.5384057714932</v>
      </c>
      <c r="G138" s="5">
        <v>2639.4984326018807</v>
      </c>
      <c r="H138" s="5">
        <v>2707.7603166613503</v>
      </c>
      <c r="I138" s="5">
        <v>3.5722693176394062</v>
      </c>
      <c r="J138" s="5">
        <v>3.7182383002792236</v>
      </c>
      <c r="K138">
        <v>3.8701718231029778</v>
      </c>
    </row>
    <row r="139" spans="1:11" x14ac:dyDescent="0.25">
      <c r="A139" t="str">
        <f t="shared" si="7"/>
        <v>2006Bronchiolitis (acute, excludes chronic) hospitalisation, 0-4 yearsTMaori</v>
      </c>
      <c r="B139" s="4">
        <v>2006</v>
      </c>
      <c r="C139" s="4" t="s">
        <v>144</v>
      </c>
      <c r="D139" s="4" t="s">
        <v>70</v>
      </c>
      <c r="E139" s="4" t="s">
        <v>9</v>
      </c>
      <c r="F139" s="5">
        <v>2661.766752622611</v>
      </c>
      <c r="G139" s="5">
        <v>2728.6882055274427</v>
      </c>
      <c r="H139" s="5">
        <v>2796.8667934085161</v>
      </c>
      <c r="I139" s="5">
        <v>3.647544562952056</v>
      </c>
      <c r="J139" s="5">
        <v>3.7933084455574124</v>
      </c>
      <c r="K139">
        <v>3.9448973726839509</v>
      </c>
    </row>
    <row r="140" spans="1:11" x14ac:dyDescent="0.25">
      <c r="A140" t="str">
        <f t="shared" si="7"/>
        <v>2007Bronchiolitis (acute, excludes chronic) hospitalisation, 0-4 yearsTMaori</v>
      </c>
      <c r="B140" s="4">
        <v>2007</v>
      </c>
      <c r="C140" s="4" t="s">
        <v>144</v>
      </c>
      <c r="D140" s="4" t="s">
        <v>70</v>
      </c>
      <c r="E140" s="4" t="s">
        <v>9</v>
      </c>
      <c r="F140" s="5">
        <v>2854.5517237458043</v>
      </c>
      <c r="G140" s="5">
        <v>2922.2819346837537</v>
      </c>
      <c r="H140" s="5">
        <v>2991.213444532877</v>
      </c>
      <c r="I140" s="5">
        <v>3.6943878315783993</v>
      </c>
      <c r="J140" s="5">
        <v>3.8354614343743738</v>
      </c>
      <c r="K140">
        <v>3.981922062656877</v>
      </c>
    </row>
    <row r="141" spans="1:11" x14ac:dyDescent="0.25">
      <c r="A141" t="str">
        <f t="shared" si="7"/>
        <v>2008Bronchiolitis (acute, excludes chronic) hospitalisation, 0-4 yearsTMaori</v>
      </c>
      <c r="B141" s="4">
        <v>2008</v>
      </c>
      <c r="C141" s="4" t="s">
        <v>144</v>
      </c>
      <c r="D141" s="4" t="s">
        <v>70</v>
      </c>
      <c r="E141" s="4" t="s">
        <v>9</v>
      </c>
      <c r="F141" s="5">
        <v>2922.153711662615</v>
      </c>
      <c r="G141" s="5">
        <v>2989.435917879211</v>
      </c>
      <c r="H141" s="5">
        <v>3057.8764274984187</v>
      </c>
      <c r="I141" s="5">
        <v>3.5473356385010204</v>
      </c>
      <c r="J141" s="5">
        <v>3.6778045446668273</v>
      </c>
      <c r="K141">
        <v>3.8130720200154751</v>
      </c>
    </row>
    <row r="142" spans="1:11" x14ac:dyDescent="0.25">
      <c r="A142" t="str">
        <f t="shared" si="7"/>
        <v>2009Bronchiolitis (acute, excludes chronic) hospitalisation, 0-4 yearsTMaori</v>
      </c>
      <c r="B142" s="4">
        <v>2009</v>
      </c>
      <c r="C142" s="4" t="s">
        <v>144</v>
      </c>
      <c r="D142" s="4" t="s">
        <v>70</v>
      </c>
      <c r="E142" s="4" t="s">
        <v>9</v>
      </c>
      <c r="F142" s="5">
        <v>2878.6648422322105</v>
      </c>
      <c r="G142" s="5">
        <v>2944.7087265070577</v>
      </c>
      <c r="H142" s="5">
        <v>3011.8855611194022</v>
      </c>
      <c r="I142" s="5">
        <v>3.3996288336476796</v>
      </c>
      <c r="J142" s="5">
        <v>3.522828293544555</v>
      </c>
      <c r="K142">
        <v>3.6504923899242883</v>
      </c>
    </row>
    <row r="143" spans="1:11" x14ac:dyDescent="0.25">
      <c r="A143" t="str">
        <f t="shared" si="7"/>
        <v>2010Bronchiolitis (acute, excludes chronic) hospitalisation, 0-4 yearsTMaori</v>
      </c>
      <c r="B143" s="4">
        <v>2010</v>
      </c>
      <c r="C143" s="4" t="s">
        <v>144</v>
      </c>
      <c r="D143" s="4" t="s">
        <v>70</v>
      </c>
      <c r="E143" s="4" t="s">
        <v>9</v>
      </c>
      <c r="F143" s="5">
        <v>2841.0438173739008</v>
      </c>
      <c r="G143" s="5">
        <v>2906.4230128924855</v>
      </c>
      <c r="H143" s="5">
        <v>2972.9271447514934</v>
      </c>
      <c r="I143" s="5">
        <v>3.3464808188508668</v>
      </c>
      <c r="J143" s="5">
        <v>3.4674682258367522</v>
      </c>
      <c r="K143">
        <v>3.5928297659617581</v>
      </c>
    </row>
    <row r="144" spans="1:11" x14ac:dyDescent="0.25">
      <c r="A144" t="str">
        <f t="shared" si="7"/>
        <v>2011Bronchiolitis (acute, excludes chronic) hospitalisation, 0-4 yearsTMaori</v>
      </c>
      <c r="B144" s="4">
        <v>2011</v>
      </c>
      <c r="C144" s="4" t="s">
        <v>144</v>
      </c>
      <c r="D144" s="4" t="s">
        <v>70</v>
      </c>
      <c r="E144" s="4" t="s">
        <v>9</v>
      </c>
      <c r="F144" s="5">
        <v>2772.4585358413433</v>
      </c>
      <c r="G144" s="5">
        <v>2837.3000390167772</v>
      </c>
      <c r="H144" s="5">
        <v>2903.2752834240428</v>
      </c>
      <c r="I144" s="5">
        <v>3.345106172708022</v>
      </c>
      <c r="J144" s="5">
        <v>3.4677463580665484</v>
      </c>
      <c r="K144">
        <v>3.5948828476642309</v>
      </c>
    </row>
    <row r="145" spans="1:11" x14ac:dyDescent="0.25">
      <c r="A145" t="str">
        <f t="shared" si="7"/>
        <v>2001Bronchiolitis (acute, excludes chronic) hospitalisation, 0-4 yearsTnonMaori</v>
      </c>
      <c r="B145" s="4">
        <v>2001</v>
      </c>
      <c r="C145" s="4" t="s">
        <v>144</v>
      </c>
      <c r="D145" s="4" t="s">
        <v>70</v>
      </c>
      <c r="E145" s="4" t="s">
        <v>68</v>
      </c>
      <c r="F145" s="5">
        <v>721.63817448139457</v>
      </c>
      <c r="G145" s="5">
        <v>744.51090388973512</v>
      </c>
      <c r="H145" s="5">
        <v>767.92413756625456</v>
      </c>
      <c r="I145" s="5"/>
      <c r="J145" s="5"/>
      <c r="K145" s="5"/>
    </row>
    <row r="146" spans="1:11" x14ac:dyDescent="0.25">
      <c r="A146" t="str">
        <f t="shared" si="7"/>
        <v>2002Bronchiolitis (acute, excludes chronic) hospitalisation, 0-4 yearsTnonMaori</v>
      </c>
      <c r="B146" s="4">
        <v>2002</v>
      </c>
      <c r="C146" s="4" t="s">
        <v>144</v>
      </c>
      <c r="D146" s="4" t="s">
        <v>70</v>
      </c>
      <c r="E146" s="4" t="s">
        <v>68</v>
      </c>
      <c r="F146" s="5">
        <v>711.40740642361754</v>
      </c>
      <c r="G146" s="5">
        <v>734.06024764368885</v>
      </c>
      <c r="H146" s="5">
        <v>757.25084904689527</v>
      </c>
      <c r="I146" s="5"/>
      <c r="J146" s="5"/>
      <c r="K146" s="5"/>
    </row>
    <row r="147" spans="1:11" x14ac:dyDescent="0.25">
      <c r="A147" t="str">
        <f t="shared" si="7"/>
        <v>2003Bronchiolitis (acute, excludes chronic) hospitalisation, 0-4 yearsTnonMaori</v>
      </c>
      <c r="B147" s="4">
        <v>2003</v>
      </c>
      <c r="C147" s="4" t="s">
        <v>144</v>
      </c>
      <c r="D147" s="4" t="s">
        <v>70</v>
      </c>
      <c r="E147" s="4" t="s">
        <v>68</v>
      </c>
      <c r="F147" s="5">
        <v>682.00050294411415</v>
      </c>
      <c r="G147" s="5">
        <v>704.11668534268972</v>
      </c>
      <c r="H147" s="5">
        <v>726.76744872547022</v>
      </c>
      <c r="I147" s="5"/>
      <c r="J147" s="5"/>
      <c r="K147" s="5"/>
    </row>
    <row r="148" spans="1:11" x14ac:dyDescent="0.25">
      <c r="A148" t="str">
        <f t="shared" si="7"/>
        <v>2004Bronchiolitis (acute, excludes chronic) hospitalisation, 0-4 yearsTnonMaori</v>
      </c>
      <c r="B148" s="4">
        <v>2004</v>
      </c>
      <c r="C148" s="4" t="s">
        <v>144</v>
      </c>
      <c r="D148" s="4" t="s">
        <v>70</v>
      </c>
      <c r="E148" s="4" t="s">
        <v>68</v>
      </c>
      <c r="F148" s="5">
        <v>683.32021088991667</v>
      </c>
      <c r="G148" s="5">
        <v>705.36169592773365</v>
      </c>
      <c r="H148" s="5">
        <v>727.93316146557186</v>
      </c>
      <c r="I148" s="5"/>
      <c r="J148" s="5"/>
      <c r="K148" s="5"/>
    </row>
    <row r="149" spans="1:11" x14ac:dyDescent="0.25">
      <c r="A149" t="str">
        <f t="shared" si="7"/>
        <v>2005Bronchiolitis (acute, excludes chronic) hospitalisation, 0-4 yearsTnonMaori</v>
      </c>
      <c r="B149" s="4">
        <v>2005</v>
      </c>
      <c r="C149" s="4" t="s">
        <v>144</v>
      </c>
      <c r="D149" s="4" t="s">
        <v>70</v>
      </c>
      <c r="E149" s="4" t="s">
        <v>68</v>
      </c>
      <c r="F149" s="5">
        <v>687.87021259945948</v>
      </c>
      <c r="G149" s="5">
        <v>709.87877038533702</v>
      </c>
      <c r="H149" s="5">
        <v>732.41227638748194</v>
      </c>
      <c r="I149" s="5"/>
      <c r="J149" s="5"/>
      <c r="K149" s="5"/>
    </row>
    <row r="150" spans="1:11" x14ac:dyDescent="0.25">
      <c r="A150" t="str">
        <f t="shared" si="7"/>
        <v>2006Bronchiolitis (acute, excludes chronic) hospitalisation, 0-4 yearsTnonMaori</v>
      </c>
      <c r="B150" s="4">
        <v>2006</v>
      </c>
      <c r="C150" s="4" t="s">
        <v>144</v>
      </c>
      <c r="D150" s="4" t="s">
        <v>70</v>
      </c>
      <c r="E150" s="4" t="s">
        <v>68</v>
      </c>
      <c r="F150" s="5">
        <v>697.34087369364192</v>
      </c>
      <c r="G150" s="5">
        <v>719.34255932263693</v>
      </c>
      <c r="H150" s="5">
        <v>741.86181618054366</v>
      </c>
      <c r="I150" s="5"/>
      <c r="J150" s="5"/>
      <c r="K150" s="5"/>
    </row>
    <row r="151" spans="1:11" x14ac:dyDescent="0.25">
      <c r="A151" t="str">
        <f t="shared" si="7"/>
        <v>2007Bronchiolitis (acute, excludes chronic) hospitalisation, 0-4 yearsTnonMaori</v>
      </c>
      <c r="B151" s="4">
        <v>2007</v>
      </c>
      <c r="C151" s="4" t="s">
        <v>144</v>
      </c>
      <c r="D151" s="4" t="s">
        <v>70</v>
      </c>
      <c r="E151" s="4" t="s">
        <v>68</v>
      </c>
      <c r="F151" s="5">
        <v>739.43101307945392</v>
      </c>
      <c r="G151" s="5">
        <v>761.91143743319253</v>
      </c>
      <c r="H151" s="5">
        <v>784.90163729079006</v>
      </c>
      <c r="I151" s="5"/>
      <c r="J151" s="5"/>
      <c r="K151" s="5"/>
    </row>
    <row r="152" spans="1:11" x14ac:dyDescent="0.25">
      <c r="A152" t="str">
        <f t="shared" si="7"/>
        <v>2008Bronchiolitis (acute, excludes chronic) hospitalisation, 0-4 yearsTnonMaori</v>
      </c>
      <c r="B152" s="4">
        <v>2008</v>
      </c>
      <c r="C152" s="4" t="s">
        <v>144</v>
      </c>
      <c r="D152" s="4" t="s">
        <v>70</v>
      </c>
      <c r="E152" s="4" t="s">
        <v>68</v>
      </c>
      <c r="F152" s="5">
        <v>789.80156874495583</v>
      </c>
      <c r="G152" s="5">
        <v>812.83164495899655</v>
      </c>
      <c r="H152" s="5">
        <v>836.36281409135927</v>
      </c>
      <c r="I152" s="5"/>
      <c r="J152" s="5"/>
      <c r="K152" s="5"/>
    </row>
    <row r="153" spans="1:11" x14ac:dyDescent="0.25">
      <c r="A153" t="str">
        <f t="shared" si="7"/>
        <v>2009Bronchiolitis (acute, excludes chronic) hospitalisation, 0-4 yearsTnonMaori</v>
      </c>
      <c r="B153" s="4">
        <v>2009</v>
      </c>
      <c r="C153" s="4" t="s">
        <v>144</v>
      </c>
      <c r="D153" s="4" t="s">
        <v>70</v>
      </c>
      <c r="E153" s="4" t="s">
        <v>68</v>
      </c>
      <c r="F153" s="5">
        <v>812.70940819870941</v>
      </c>
      <c r="G153" s="5">
        <v>835.89334510090123</v>
      </c>
      <c r="H153" s="5">
        <v>859.57088201866566</v>
      </c>
      <c r="I153" s="5"/>
      <c r="J153" s="5"/>
      <c r="K153" s="5"/>
    </row>
    <row r="154" spans="1:11" x14ac:dyDescent="0.25">
      <c r="A154" t="str">
        <f t="shared" si="7"/>
        <v>2010Bronchiolitis (acute, excludes chronic) hospitalisation, 0-4 yearsTnonMaori</v>
      </c>
      <c r="B154" s="4">
        <v>2010</v>
      </c>
      <c r="C154" s="4" t="s">
        <v>144</v>
      </c>
      <c r="D154" s="4" t="s">
        <v>70</v>
      </c>
      <c r="E154" s="4" t="s">
        <v>68</v>
      </c>
      <c r="F154" s="5">
        <v>815.08435752445791</v>
      </c>
      <c r="G154" s="5">
        <v>838.19744655082502</v>
      </c>
      <c r="H154" s="5">
        <v>861.7997213928146</v>
      </c>
      <c r="I154" s="5"/>
      <c r="J154" s="5"/>
      <c r="K154" s="5"/>
    </row>
    <row r="155" spans="1:11" x14ac:dyDescent="0.25">
      <c r="A155" t="str">
        <f t="shared" si="7"/>
        <v>2011Bronchiolitis (acute, excludes chronic) hospitalisation, 0-4 yearsTnonMaori</v>
      </c>
      <c r="B155" s="4">
        <v>2011</v>
      </c>
      <c r="C155" s="4" t="s">
        <v>144</v>
      </c>
      <c r="D155" s="4" t="s">
        <v>70</v>
      </c>
      <c r="E155" s="4" t="s">
        <v>68</v>
      </c>
      <c r="F155" s="5">
        <v>795.36545483685006</v>
      </c>
      <c r="G155" s="5">
        <v>818.19710729902454</v>
      </c>
      <c r="H155" s="5">
        <v>841.51788310937775</v>
      </c>
      <c r="I155" s="5"/>
      <c r="J155" s="5"/>
      <c r="K155" s="5"/>
    </row>
    <row r="156" spans="1:11" x14ac:dyDescent="0.25">
      <c r="A156" t="str">
        <f t="shared" ref="A156:A177" si="8">B156&amp;C156&amp;D156&amp;E156</f>
        <v>2001Bronchiolitis (acute, excludes chronic) hospitalisation, 0-4 yearsFMaori</v>
      </c>
      <c r="B156" s="4">
        <v>2001</v>
      </c>
      <c r="C156" s="4" t="s">
        <v>144</v>
      </c>
      <c r="D156" s="4" t="s">
        <v>67</v>
      </c>
      <c r="E156" s="4" t="s">
        <v>9</v>
      </c>
      <c r="F156" s="5">
        <v>1920.9936917723649</v>
      </c>
      <c r="G156" s="5">
        <v>2004.431723755886</v>
      </c>
      <c r="H156" s="5">
        <v>2090.5613575725952</v>
      </c>
      <c r="I156" s="5">
        <v>3.3104246455610129</v>
      </c>
      <c r="J156" s="5">
        <v>3.5346245745319949</v>
      </c>
      <c r="K156" s="5">
        <v>3.7740085398525114</v>
      </c>
    </row>
    <row r="157" spans="1:11" x14ac:dyDescent="0.25">
      <c r="A157" t="str">
        <f t="shared" si="8"/>
        <v>2002Bronchiolitis (acute, excludes chronic) hospitalisation, 0-4 yearsFMaori</v>
      </c>
      <c r="B157" s="4">
        <v>2002</v>
      </c>
      <c r="C157" s="4" t="s">
        <v>144</v>
      </c>
      <c r="D157" s="4" t="s">
        <v>67</v>
      </c>
      <c r="E157" s="4" t="s">
        <v>9</v>
      </c>
      <c r="F157" s="5">
        <v>1973.4733248497553</v>
      </c>
      <c r="G157" s="5">
        <v>2058.1696924786961</v>
      </c>
      <c r="H157" s="5">
        <v>2145.566164467934</v>
      </c>
      <c r="I157" s="5">
        <v>3.3922928813687423</v>
      </c>
      <c r="J157" s="5">
        <v>3.6202466901567498</v>
      </c>
      <c r="K157" s="5">
        <v>3.8635184389806394</v>
      </c>
    </row>
    <row r="158" spans="1:11" x14ac:dyDescent="0.25">
      <c r="A158" t="str">
        <f t="shared" si="8"/>
        <v>2003Bronchiolitis (acute, excludes chronic) hospitalisation, 0-4 yearsFMaori</v>
      </c>
      <c r="B158" s="4">
        <v>2003</v>
      </c>
      <c r="C158" s="4" t="s">
        <v>144</v>
      </c>
      <c r="D158" s="4" t="s">
        <v>67</v>
      </c>
      <c r="E158" s="4" t="s">
        <v>9</v>
      </c>
      <c r="F158" s="5">
        <v>2076.9216761038838</v>
      </c>
      <c r="G158" s="5">
        <v>2163.9985107967236</v>
      </c>
      <c r="H158" s="5">
        <v>2253.7880872665069</v>
      </c>
      <c r="I158" s="5">
        <v>3.6511499625029251</v>
      </c>
      <c r="J158" s="5">
        <v>3.8954895542093624</v>
      </c>
      <c r="K158" s="5">
        <v>4.1561806616542389</v>
      </c>
    </row>
    <row r="159" spans="1:11" x14ac:dyDescent="0.25">
      <c r="A159" t="str">
        <f t="shared" si="8"/>
        <v>2004Bronchiolitis (acute, excludes chronic) hospitalisation, 0-4 yearsFMaori</v>
      </c>
      <c r="B159" s="4">
        <v>2004</v>
      </c>
      <c r="C159" s="4" t="s">
        <v>144</v>
      </c>
      <c r="D159" s="4" t="s">
        <v>67</v>
      </c>
      <c r="E159" s="4" t="s">
        <v>9</v>
      </c>
      <c r="F159" s="5">
        <v>2152.6441359815644</v>
      </c>
      <c r="G159" s="5">
        <v>2241.4115011202393</v>
      </c>
      <c r="H159" s="5">
        <v>2332.8994109179316</v>
      </c>
      <c r="I159" s="5">
        <v>3.757827454320259</v>
      </c>
      <c r="J159" s="5">
        <v>4.0063927436302693</v>
      </c>
      <c r="K159" s="5">
        <v>4.2713996348501118</v>
      </c>
    </row>
    <row r="160" spans="1:11" x14ac:dyDescent="0.25">
      <c r="A160" t="str">
        <f t="shared" si="8"/>
        <v>2005Bronchiolitis (acute, excludes chronic) hospitalisation, 0-4 yearsFMaori</v>
      </c>
      <c r="B160" s="4">
        <v>2005</v>
      </c>
      <c r="C160" s="4" t="s">
        <v>144</v>
      </c>
      <c r="D160" s="4" t="s">
        <v>67</v>
      </c>
      <c r="E160" s="4" t="s">
        <v>9</v>
      </c>
      <c r="F160" s="5">
        <v>2135.1907700097981</v>
      </c>
      <c r="G160" s="5">
        <v>2222.9375517336521</v>
      </c>
      <c r="H160" s="5">
        <v>2313.3645335137412</v>
      </c>
      <c r="I160" s="5">
        <v>3.8121028691459484</v>
      </c>
      <c r="J160" s="5">
        <v>4.065142710924925</v>
      </c>
      <c r="K160" s="5">
        <v>4.3349788364678483</v>
      </c>
    </row>
    <row r="161" spans="1:11" x14ac:dyDescent="0.25">
      <c r="A161" t="str">
        <f t="shared" si="8"/>
        <v>2006Bronchiolitis (acute, excludes chronic) hospitalisation, 0-4 yearsFMaori</v>
      </c>
      <c r="B161" s="4">
        <v>2006</v>
      </c>
      <c r="C161" s="4" t="s">
        <v>144</v>
      </c>
      <c r="D161" s="4" t="s">
        <v>67</v>
      </c>
      <c r="E161" s="4" t="s">
        <v>9</v>
      </c>
      <c r="F161" s="5">
        <v>2173.532711343837</v>
      </c>
      <c r="G161" s="5">
        <v>2260.5295894792962</v>
      </c>
      <c r="H161" s="5">
        <v>2350.1154853094936</v>
      </c>
      <c r="I161" s="5">
        <v>3.8990862091637291</v>
      </c>
      <c r="J161" s="5">
        <v>4.1546870588710787</v>
      </c>
      <c r="K161" s="5">
        <v>4.4270435766674217</v>
      </c>
    </row>
    <row r="162" spans="1:11" x14ac:dyDescent="0.25">
      <c r="A162" t="str">
        <f t="shared" si="8"/>
        <v>2007Bronchiolitis (acute, excludes chronic) hospitalisation, 0-4 yearsFMaori</v>
      </c>
      <c r="B162" s="4">
        <v>2007</v>
      </c>
      <c r="C162" s="4" t="s">
        <v>144</v>
      </c>
      <c r="D162" s="4" t="s">
        <v>67</v>
      </c>
      <c r="E162" s="4" t="s">
        <v>9</v>
      </c>
      <c r="F162" s="5">
        <v>2260.1233183625641</v>
      </c>
      <c r="G162" s="5">
        <v>2346.8866961551548</v>
      </c>
      <c r="H162" s="5">
        <v>2436.1278830996716</v>
      </c>
      <c r="I162" s="5">
        <v>3.7672515543255076</v>
      </c>
      <c r="J162" s="5">
        <v>4.003512599323499</v>
      </c>
      <c r="K162" s="5">
        <v>4.2545906217859892</v>
      </c>
    </row>
    <row r="163" spans="1:11" x14ac:dyDescent="0.25">
      <c r="A163" t="str">
        <f t="shared" si="8"/>
        <v>2008Bronchiolitis (acute, excludes chronic) hospitalisation, 0-4 yearsFMaori</v>
      </c>
      <c r="B163" s="4">
        <v>2008</v>
      </c>
      <c r="C163" s="4" t="s">
        <v>144</v>
      </c>
      <c r="D163" s="4" t="s">
        <v>67</v>
      </c>
      <c r="E163" s="4" t="s">
        <v>9</v>
      </c>
      <c r="F163" s="5">
        <v>2338.9542355968097</v>
      </c>
      <c r="G163" s="5">
        <v>2425.6612452768195</v>
      </c>
      <c r="H163" s="5">
        <v>2514.7604781645437</v>
      </c>
      <c r="I163" s="5">
        <v>3.6538980452861867</v>
      </c>
      <c r="J163" s="5">
        <v>3.8740766875044734</v>
      </c>
      <c r="K163" s="5">
        <v>4.1075229781049112</v>
      </c>
    </row>
    <row r="164" spans="1:11" x14ac:dyDescent="0.25">
      <c r="A164" t="str">
        <f t="shared" si="8"/>
        <v>2009Bronchiolitis (acute, excludes chronic) hospitalisation, 0-4 yearsFMaori</v>
      </c>
      <c r="B164" s="4">
        <v>2009</v>
      </c>
      <c r="C164" s="4" t="s">
        <v>144</v>
      </c>
      <c r="D164" s="4" t="s">
        <v>67</v>
      </c>
      <c r="E164" s="4" t="s">
        <v>9</v>
      </c>
      <c r="F164" s="5">
        <v>2298.2625533314899</v>
      </c>
      <c r="G164" s="5">
        <v>2383.327969102028</v>
      </c>
      <c r="H164" s="5">
        <v>2470.7366945436147</v>
      </c>
      <c r="I164" s="5">
        <v>3.5361030598055603</v>
      </c>
      <c r="J164" s="5">
        <v>3.7470196789146226</v>
      </c>
      <c r="K164" s="5">
        <v>3.9705167628642219</v>
      </c>
    </row>
    <row r="165" spans="1:11" x14ac:dyDescent="0.25">
      <c r="A165" t="str">
        <f t="shared" si="8"/>
        <v>2010Bronchiolitis (acute, excludes chronic) hospitalisation, 0-4 yearsFMaori</v>
      </c>
      <c r="B165" s="4">
        <v>2010</v>
      </c>
      <c r="C165" s="4" t="s">
        <v>144</v>
      </c>
      <c r="D165" s="4" t="s">
        <v>67</v>
      </c>
      <c r="E165" s="4" t="s">
        <v>9</v>
      </c>
      <c r="F165" s="5">
        <v>2270.8792033784375</v>
      </c>
      <c r="G165" s="5">
        <v>2355.1506433309355</v>
      </c>
      <c r="H165" s="5">
        <v>2441.7495113861191</v>
      </c>
      <c r="I165" s="5">
        <v>3.5492434079341146</v>
      </c>
      <c r="J165" s="5">
        <v>3.7616196024932305</v>
      </c>
      <c r="K165" s="5">
        <v>3.9867037583926668</v>
      </c>
    </row>
    <row r="166" spans="1:11" x14ac:dyDescent="0.25">
      <c r="A166" t="str">
        <f t="shared" si="8"/>
        <v>2011Bronchiolitis (acute, excludes chronic) hospitalisation, 0-4 yearsFMaori</v>
      </c>
      <c r="B166" s="4">
        <v>2011</v>
      </c>
      <c r="C166" s="4" t="s">
        <v>144</v>
      </c>
      <c r="D166" s="4" t="s">
        <v>67</v>
      </c>
      <c r="E166" s="4" t="s">
        <v>9</v>
      </c>
      <c r="F166" s="5">
        <v>2174.9406562914719</v>
      </c>
      <c r="G166" s="5">
        <v>2257.7269800386348</v>
      </c>
      <c r="H166" s="5">
        <v>2342.8577658447662</v>
      </c>
      <c r="I166" s="5">
        <v>3.5076928768757725</v>
      </c>
      <c r="J166" s="5">
        <v>3.7218442942424028</v>
      </c>
      <c r="K166" s="5">
        <v>3.9490700687919182</v>
      </c>
    </row>
    <row r="167" spans="1:11" x14ac:dyDescent="0.25">
      <c r="A167" t="str">
        <f t="shared" si="8"/>
        <v>2001Bronchiolitis (acute, excludes chronic) hospitalisation, 0-4 yearsFnonMaori</v>
      </c>
      <c r="B167" s="4">
        <v>2001</v>
      </c>
      <c r="C167" s="4" t="s">
        <v>144</v>
      </c>
      <c r="D167" s="4" t="s">
        <v>67</v>
      </c>
      <c r="E167" s="4" t="s">
        <v>68</v>
      </c>
      <c r="F167" s="5">
        <v>538.67167416580241</v>
      </c>
      <c r="G167" s="5">
        <v>567.08475864690229</v>
      </c>
      <c r="H167" s="5">
        <v>596.60752865283314</v>
      </c>
      <c r="I167" s="5"/>
      <c r="J167" s="5"/>
      <c r="K167" s="5"/>
    </row>
    <row r="168" spans="1:11" x14ac:dyDescent="0.25">
      <c r="A168" t="str">
        <f t="shared" si="8"/>
        <v>2002Bronchiolitis (acute, excludes chronic) hospitalisation, 0-4 yearsFnonMaori</v>
      </c>
      <c r="B168" s="4">
        <v>2002</v>
      </c>
      <c r="C168" s="4" t="s">
        <v>144</v>
      </c>
      <c r="D168" s="4" t="s">
        <v>67</v>
      </c>
      <c r="E168" s="4" t="s">
        <v>68</v>
      </c>
      <c r="F168" s="5">
        <v>540.1626247447083</v>
      </c>
      <c r="G168" s="5">
        <v>568.51642129105323</v>
      </c>
      <c r="H168" s="5">
        <v>597.97231874418742</v>
      </c>
      <c r="I168" s="5"/>
      <c r="J168" s="5"/>
      <c r="K168" s="5"/>
    </row>
    <row r="169" spans="1:11" x14ac:dyDescent="0.25">
      <c r="A169" t="str">
        <f t="shared" si="8"/>
        <v>2003Bronchiolitis (acute, excludes chronic) hospitalisation, 0-4 yearsFnonMaori</v>
      </c>
      <c r="B169" s="4">
        <v>2003</v>
      </c>
      <c r="C169" s="4" t="s">
        <v>144</v>
      </c>
      <c r="D169" s="4" t="s">
        <v>67</v>
      </c>
      <c r="E169" s="4" t="s">
        <v>68</v>
      </c>
      <c r="F169" s="5">
        <v>527.57868929935591</v>
      </c>
      <c r="G169" s="5">
        <v>555.51387846961734</v>
      </c>
      <c r="H169" s="5">
        <v>584.54421991011566</v>
      </c>
      <c r="I169" s="5"/>
      <c r="J169" s="5"/>
      <c r="K169" s="5"/>
    </row>
    <row r="170" spans="1:11" x14ac:dyDescent="0.25">
      <c r="A170" t="str">
        <f t="shared" si="8"/>
        <v>2004Bronchiolitis (acute, excludes chronic) hospitalisation, 0-4 yearsFnonMaori</v>
      </c>
      <c r="B170" s="4">
        <v>2004</v>
      </c>
      <c r="C170" s="4" t="s">
        <v>144</v>
      </c>
      <c r="D170" s="4" t="s">
        <v>67</v>
      </c>
      <c r="E170" s="4" t="s">
        <v>68</v>
      </c>
      <c r="F170" s="5">
        <v>531.54754513024682</v>
      </c>
      <c r="G170" s="5">
        <v>559.45875618006767</v>
      </c>
      <c r="H170" s="5">
        <v>588.45523306664325</v>
      </c>
      <c r="I170" s="5"/>
      <c r="J170" s="5"/>
      <c r="K170" s="5"/>
    </row>
    <row r="171" spans="1:11" x14ac:dyDescent="0.25">
      <c r="A171" t="str">
        <f t="shared" si="8"/>
        <v>2005Bronchiolitis (acute, excludes chronic) hospitalisation, 0-4 yearsFnonMaori</v>
      </c>
      <c r="B171" s="4">
        <v>2005</v>
      </c>
      <c r="C171" s="4" t="s">
        <v>144</v>
      </c>
      <c r="D171" s="4" t="s">
        <v>67</v>
      </c>
      <c r="E171" s="4" t="s">
        <v>68</v>
      </c>
      <c r="F171" s="5">
        <v>519.34877222315538</v>
      </c>
      <c r="G171" s="5">
        <v>546.82890855457231</v>
      </c>
      <c r="H171" s="5">
        <v>575.38561527874162</v>
      </c>
      <c r="I171" s="5"/>
      <c r="J171" s="5"/>
      <c r="K171" s="5"/>
    </row>
    <row r="172" spans="1:11" x14ac:dyDescent="0.25">
      <c r="A172" t="str">
        <f t="shared" si="8"/>
        <v>2006Bronchiolitis (acute, excludes chronic) hospitalisation, 0-4 yearsFnonMaori</v>
      </c>
      <c r="B172" s="4">
        <v>2006</v>
      </c>
      <c r="C172" s="4" t="s">
        <v>144</v>
      </c>
      <c r="D172" s="4" t="s">
        <v>67</v>
      </c>
      <c r="E172" s="4" t="s">
        <v>68</v>
      </c>
      <c r="F172" s="5">
        <v>516.85740665289779</v>
      </c>
      <c r="G172" s="5">
        <v>544.09142191651199</v>
      </c>
      <c r="H172" s="5">
        <v>572.38798306900435</v>
      </c>
      <c r="I172" s="5"/>
      <c r="J172" s="5"/>
      <c r="K172" s="5"/>
    </row>
    <row r="173" spans="1:11" x14ac:dyDescent="0.25">
      <c r="A173" t="str">
        <f t="shared" si="8"/>
        <v>2007Bronchiolitis (acute, excludes chronic) hospitalisation, 0-4 yearsFnonMaori</v>
      </c>
      <c r="B173" s="4">
        <v>2007</v>
      </c>
      <c r="C173" s="4" t="s">
        <v>144</v>
      </c>
      <c r="D173" s="4" t="s">
        <v>67</v>
      </c>
      <c r="E173" s="4" t="s">
        <v>68</v>
      </c>
      <c r="F173" s="5">
        <v>558.10801135334032</v>
      </c>
      <c r="G173" s="5">
        <v>586.20689655172418</v>
      </c>
      <c r="H173" s="5">
        <v>615.35408569752428</v>
      </c>
      <c r="I173" s="5"/>
      <c r="J173" s="5"/>
      <c r="K173" s="5"/>
    </row>
    <row r="174" spans="1:11" x14ac:dyDescent="0.25">
      <c r="A174" t="str">
        <f t="shared" si="8"/>
        <v>2008Bronchiolitis (acute, excludes chronic) hospitalisation, 0-4 yearsFnonMaori</v>
      </c>
      <c r="B174" s="4">
        <v>2008</v>
      </c>
      <c r="C174" s="4" t="s">
        <v>144</v>
      </c>
      <c r="D174" s="4" t="s">
        <v>67</v>
      </c>
      <c r="E174" s="4" t="s">
        <v>68</v>
      </c>
      <c r="F174" s="5">
        <v>597.30972746102952</v>
      </c>
      <c r="G174" s="5">
        <v>626.12628529027245</v>
      </c>
      <c r="H174" s="5">
        <v>655.97372791788996</v>
      </c>
      <c r="I174" s="5"/>
      <c r="J174" s="5"/>
      <c r="K174" s="5"/>
    </row>
    <row r="175" spans="1:11" x14ac:dyDescent="0.25">
      <c r="A175" t="str">
        <f t="shared" si="8"/>
        <v>2009Bronchiolitis (acute, excludes chronic) hospitalisation, 0-4 yearsFnonMaori</v>
      </c>
      <c r="B175" s="4">
        <v>2009</v>
      </c>
      <c r="C175" s="4" t="s">
        <v>144</v>
      </c>
      <c r="D175" s="4" t="s">
        <v>67</v>
      </c>
      <c r="E175" s="4" t="s">
        <v>68</v>
      </c>
      <c r="F175" s="5">
        <v>607.21697951531576</v>
      </c>
      <c r="G175" s="5">
        <v>636.05963494496314</v>
      </c>
      <c r="H175" s="5">
        <v>665.91844009618148</v>
      </c>
      <c r="I175" s="5"/>
      <c r="J175" s="5"/>
      <c r="K175" s="5"/>
    </row>
    <row r="176" spans="1:11" x14ac:dyDescent="0.25">
      <c r="A176" t="str">
        <f t="shared" si="8"/>
        <v>2010Bronchiolitis (acute, excludes chronic) hospitalisation, 0-4 yearsFnonMaori</v>
      </c>
      <c r="B176" s="4">
        <v>2010</v>
      </c>
      <c r="C176" s="4" t="s">
        <v>144</v>
      </c>
      <c r="D176" s="4" t="s">
        <v>67</v>
      </c>
      <c r="E176" s="4" t="s">
        <v>68</v>
      </c>
      <c r="F176" s="5">
        <v>597.61646077070293</v>
      </c>
      <c r="G176" s="5">
        <v>626.10016221999797</v>
      </c>
      <c r="H176" s="5">
        <v>655.59074519230057</v>
      </c>
      <c r="I176" s="5"/>
      <c r="J176" s="5"/>
      <c r="K176" s="5"/>
    </row>
    <row r="177" spans="1:11" x14ac:dyDescent="0.25">
      <c r="A177" t="str">
        <f t="shared" si="8"/>
        <v>2011Bronchiolitis (acute, excludes chronic) hospitalisation, 0-4 yearsFnonMaori</v>
      </c>
      <c r="B177" s="4">
        <v>2011</v>
      </c>
      <c r="C177" s="4" t="s">
        <v>144</v>
      </c>
      <c r="D177" s="4" t="s">
        <v>67</v>
      </c>
      <c r="E177" s="4" t="s">
        <v>68</v>
      </c>
      <c r="F177" s="5">
        <v>578.57900204433406</v>
      </c>
      <c r="G177" s="5">
        <v>606.61510841044048</v>
      </c>
      <c r="H177" s="5">
        <v>635.65853612301862</v>
      </c>
      <c r="I177" s="5"/>
      <c r="J177" s="5"/>
      <c r="K177" s="5"/>
    </row>
    <row r="178" spans="1:11" x14ac:dyDescent="0.25">
      <c r="A178" t="str">
        <f t="shared" ref="A178:A198" si="9">B178&amp;C178&amp;D178&amp;E178</f>
        <v>2001Bronchiolitis (acute, excludes chronic) hospitalisation, 0-4 yearsMMaori</v>
      </c>
      <c r="B178" s="4">
        <v>2001</v>
      </c>
      <c r="C178" s="4" t="s">
        <v>144</v>
      </c>
      <c r="D178" s="4" t="s">
        <v>69</v>
      </c>
      <c r="E178" s="4" t="s">
        <v>9</v>
      </c>
      <c r="F178" s="5">
        <v>2882.3825876507799</v>
      </c>
      <c r="G178" s="5">
        <v>2981.5073272854152</v>
      </c>
      <c r="H178" s="5">
        <v>3083.1713442047953</v>
      </c>
      <c r="I178" s="5">
        <v>3.0994010847666238</v>
      </c>
      <c r="J178" s="5">
        <v>3.2616457740939495</v>
      </c>
      <c r="K178">
        <v>3.4323835040104056</v>
      </c>
    </row>
    <row r="179" spans="1:11" x14ac:dyDescent="0.25">
      <c r="A179" t="str">
        <f t="shared" si="9"/>
        <v>2002Bronchiolitis (acute, excludes chronic) hospitalisation, 0-4 yearsMMaori</v>
      </c>
      <c r="B179" s="4">
        <v>2002</v>
      </c>
      <c r="C179" s="4" t="s">
        <v>144</v>
      </c>
      <c r="D179" s="4" t="s">
        <v>69</v>
      </c>
      <c r="E179" s="4" t="s">
        <v>9</v>
      </c>
      <c r="F179" s="5">
        <v>2955.4794583504636</v>
      </c>
      <c r="G179" s="5">
        <v>3055.9930008748906</v>
      </c>
      <c r="H179" s="5">
        <v>3159.0532165650261</v>
      </c>
      <c r="I179" s="5">
        <v>3.2523339409460665</v>
      </c>
      <c r="J179" s="5">
        <v>3.4228113010610088</v>
      </c>
      <c r="K179">
        <v>3.6022245610064911</v>
      </c>
    </row>
    <row r="180" spans="1:11" x14ac:dyDescent="0.25">
      <c r="A180" t="str">
        <f t="shared" si="9"/>
        <v>2003Bronchiolitis (acute, excludes chronic) hospitalisation, 0-4 yearsMMaori</v>
      </c>
      <c r="B180" s="4">
        <v>2003</v>
      </c>
      <c r="C180" s="4" t="s">
        <v>144</v>
      </c>
      <c r="D180" s="4" t="s">
        <v>69</v>
      </c>
      <c r="E180" s="4" t="s">
        <v>9</v>
      </c>
      <c r="F180" s="5">
        <v>2924.5146060681973</v>
      </c>
      <c r="G180" s="5">
        <v>3024.8326875660441</v>
      </c>
      <c r="H180" s="5">
        <v>3127.7141594762211</v>
      </c>
      <c r="I180" s="5">
        <v>3.3912969361577376</v>
      </c>
      <c r="J180" s="5">
        <v>3.5723119711956639</v>
      </c>
      <c r="K180">
        <v>3.7629889271820121</v>
      </c>
    </row>
    <row r="181" spans="1:11" x14ac:dyDescent="0.25">
      <c r="A181" t="str">
        <f t="shared" si="9"/>
        <v>2004Bronchiolitis (acute, excludes chronic) hospitalisation, 0-4 yearsMMaori</v>
      </c>
      <c r="B181" s="4">
        <v>2004</v>
      </c>
      <c r="C181" s="4" t="s">
        <v>144</v>
      </c>
      <c r="D181" s="4" t="s">
        <v>69</v>
      </c>
      <c r="E181" s="4" t="s">
        <v>9</v>
      </c>
      <c r="F181" s="5">
        <v>2950.0589480837471</v>
      </c>
      <c r="G181" s="5">
        <v>3051.0574285461462</v>
      </c>
      <c r="H181" s="5">
        <v>3154.6317472134524</v>
      </c>
      <c r="I181" s="5">
        <v>3.4262236714267482</v>
      </c>
      <c r="J181" s="5">
        <v>3.6085711740410442</v>
      </c>
      <c r="K181">
        <v>3.8006234171797151</v>
      </c>
    </row>
    <row r="182" spans="1:11" x14ac:dyDescent="0.25">
      <c r="A182" t="str">
        <f t="shared" si="9"/>
        <v>2005Bronchiolitis (acute, excludes chronic) hospitalisation, 0-4 yearsMMaori</v>
      </c>
      <c r="B182" s="4">
        <v>2005</v>
      </c>
      <c r="C182" s="4" t="s">
        <v>144</v>
      </c>
      <c r="D182" s="4" t="s">
        <v>69</v>
      </c>
      <c r="E182" s="4" t="s">
        <v>9</v>
      </c>
      <c r="F182" s="5">
        <v>2934.7810359909536</v>
      </c>
      <c r="G182" s="5">
        <v>3034.8258706467664</v>
      </c>
      <c r="H182" s="5">
        <v>3137.4114099815711</v>
      </c>
      <c r="I182" s="5">
        <v>3.3291627179002803</v>
      </c>
      <c r="J182" s="5">
        <v>3.5041594636929543</v>
      </c>
      <c r="K182">
        <v>3.6883548770284809</v>
      </c>
    </row>
    <row r="183" spans="1:11" x14ac:dyDescent="0.25">
      <c r="A183" t="str">
        <f t="shared" si="9"/>
        <v>2006Bronchiolitis (acute, excludes chronic) hospitalisation, 0-4 yearsMMaori</v>
      </c>
      <c r="B183" s="4">
        <v>2006</v>
      </c>
      <c r="C183" s="4" t="s">
        <v>144</v>
      </c>
      <c r="D183" s="4" t="s">
        <v>69</v>
      </c>
      <c r="E183" s="4" t="s">
        <v>9</v>
      </c>
      <c r="F183" s="5">
        <v>3072.1221364302892</v>
      </c>
      <c r="G183" s="5">
        <v>3172.6636892222132</v>
      </c>
      <c r="H183" s="5">
        <v>3275.6576226891152</v>
      </c>
      <c r="I183" s="5">
        <v>3.4034618163506369</v>
      </c>
      <c r="J183" s="5">
        <v>3.577305888267384</v>
      </c>
      <c r="K183">
        <v>3.760029672362891</v>
      </c>
    </row>
    <row r="184" spans="1:11" x14ac:dyDescent="0.25">
      <c r="A184" t="str">
        <f t="shared" si="9"/>
        <v>2007Bronchiolitis (acute, excludes chronic) hospitalisation, 0-4 yearsMMaori</v>
      </c>
      <c r="B184" s="4">
        <v>2007</v>
      </c>
      <c r="C184" s="4" t="s">
        <v>144</v>
      </c>
      <c r="D184" s="4" t="s">
        <v>69</v>
      </c>
      <c r="E184" s="4" t="s">
        <v>9</v>
      </c>
      <c r="F184" s="5">
        <v>3363.5812802922651</v>
      </c>
      <c r="G184" s="5">
        <v>3466.3020749557663</v>
      </c>
      <c r="H184" s="5">
        <v>3571.3625840771228</v>
      </c>
      <c r="I184" s="5">
        <v>3.5568607983519476</v>
      </c>
      <c r="J184" s="5">
        <v>3.7301034883922011</v>
      </c>
      <c r="K184">
        <v>3.91178424541171</v>
      </c>
    </row>
    <row r="185" spans="1:11" x14ac:dyDescent="0.25">
      <c r="A185" t="str">
        <f t="shared" si="9"/>
        <v>2008Bronchiolitis (acute, excludes chronic) hospitalisation, 0-4 yearsMMaori</v>
      </c>
      <c r="B185" s="4">
        <v>2008</v>
      </c>
      <c r="C185" s="4" t="s">
        <v>144</v>
      </c>
      <c r="D185" s="4" t="s">
        <v>69</v>
      </c>
      <c r="E185" s="4" t="s">
        <v>9</v>
      </c>
      <c r="F185" s="5">
        <v>3419.410591907892</v>
      </c>
      <c r="G185" s="5">
        <v>3521.028580280381</v>
      </c>
      <c r="H185" s="5">
        <v>3624.8995389977508</v>
      </c>
      <c r="I185" s="5">
        <v>3.3953880805987509</v>
      </c>
      <c r="J185" s="5">
        <v>3.5548524461398294</v>
      </c>
      <c r="K185">
        <v>3.721806053933574</v>
      </c>
    </row>
    <row r="186" spans="1:11" x14ac:dyDescent="0.25">
      <c r="A186" t="str">
        <f t="shared" si="9"/>
        <v>2009Bronchiolitis (acute, excludes chronic) hospitalisation, 0-4 yearsMMaori</v>
      </c>
      <c r="B186" s="4">
        <v>2009</v>
      </c>
      <c r="C186" s="4" t="s">
        <v>144</v>
      </c>
      <c r="D186" s="4" t="s">
        <v>69</v>
      </c>
      <c r="E186" s="4" t="s">
        <v>9</v>
      </c>
      <c r="F186" s="5">
        <v>3372.7969589078798</v>
      </c>
      <c r="G186" s="5">
        <v>3472.537448933273</v>
      </c>
      <c r="H186" s="5">
        <v>3574.4785294219437</v>
      </c>
      <c r="I186" s="5">
        <v>3.235936175379754</v>
      </c>
      <c r="J186" s="5">
        <v>3.3852477854057152</v>
      </c>
      <c r="K186">
        <v>3.5414488875848802</v>
      </c>
    </row>
    <row r="187" spans="1:11" x14ac:dyDescent="0.25">
      <c r="A187" t="str">
        <f t="shared" si="9"/>
        <v>2010Bronchiolitis (acute, excludes chronic) hospitalisation, 0-4 yearsMMaori</v>
      </c>
      <c r="B187" s="4">
        <v>2010</v>
      </c>
      <c r="C187" s="4" t="s">
        <v>144</v>
      </c>
      <c r="D187" s="4" t="s">
        <v>69</v>
      </c>
      <c r="E187" s="4" t="s">
        <v>9</v>
      </c>
      <c r="F187" s="5">
        <v>3325.7717657147336</v>
      </c>
      <c r="G187" s="5">
        <v>3424.4517873235209</v>
      </c>
      <c r="H187" s="5">
        <v>3525.3162395252898</v>
      </c>
      <c r="I187" s="5">
        <v>3.1487652815899057</v>
      </c>
      <c r="J187" s="5">
        <v>3.2932657832272523</v>
      </c>
      <c r="K187">
        <v>3.4443975809778808</v>
      </c>
    </row>
    <row r="188" spans="1:11" x14ac:dyDescent="0.25">
      <c r="A188" t="str">
        <f t="shared" si="9"/>
        <v>2011Bronchiolitis (acute, excludes chronic) hospitalisation, 0-4 yearsMMaori</v>
      </c>
      <c r="B188" s="4">
        <v>2011</v>
      </c>
      <c r="C188" s="4" t="s">
        <v>144</v>
      </c>
      <c r="D188" s="4" t="s">
        <v>69</v>
      </c>
      <c r="E188" s="4" t="s">
        <v>9</v>
      </c>
      <c r="F188" s="5">
        <v>3284.078679296807</v>
      </c>
      <c r="G188" s="5">
        <v>3382.5533848250793</v>
      </c>
      <c r="H188" s="5">
        <v>3483.2308295851085</v>
      </c>
      <c r="I188" s="5">
        <v>3.1719193331453228</v>
      </c>
      <c r="J188" s="5">
        <v>3.3189944666546212</v>
      </c>
      <c r="K188">
        <v>3.4728891603812118</v>
      </c>
    </row>
    <row r="189" spans="1:11" x14ac:dyDescent="0.25">
      <c r="A189" t="str">
        <f t="shared" si="9"/>
        <v>2001Bronchiolitis (acute, excludes chronic) hospitalisation, 0-4 yearsMnonMaori</v>
      </c>
      <c r="B189" s="4">
        <v>2001</v>
      </c>
      <c r="C189" s="4" t="s">
        <v>144</v>
      </c>
      <c r="D189" s="4" t="s">
        <v>69</v>
      </c>
      <c r="E189" s="4" t="s">
        <v>68</v>
      </c>
      <c r="F189" s="5">
        <v>878.73828679263818</v>
      </c>
      <c r="G189" s="5">
        <v>914.1113210289202</v>
      </c>
      <c r="H189" s="5">
        <v>950.54299053289549</v>
      </c>
      <c r="I189" s="5"/>
      <c r="J189" s="5"/>
      <c r="K189" s="5"/>
    </row>
    <row r="190" spans="1:11" x14ac:dyDescent="0.25">
      <c r="A190" t="str">
        <f t="shared" si="9"/>
        <v>2002Bronchiolitis (acute, excludes chronic) hospitalisation, 0-4 yearsMnonMaori</v>
      </c>
      <c r="B190" s="4">
        <v>2002</v>
      </c>
      <c r="C190" s="4" t="s">
        <v>144</v>
      </c>
      <c r="D190" s="4" t="s">
        <v>69</v>
      </c>
      <c r="E190" s="4" t="s">
        <v>68</v>
      </c>
      <c r="F190" s="5">
        <v>857.93666100290875</v>
      </c>
      <c r="G190" s="5">
        <v>892.83128167994209</v>
      </c>
      <c r="H190" s="5">
        <v>928.78092902127128</v>
      </c>
      <c r="I190" s="5"/>
      <c r="J190" s="5"/>
      <c r="K190" s="5"/>
    </row>
    <row r="191" spans="1:11" x14ac:dyDescent="0.25">
      <c r="A191" t="str">
        <f t="shared" si="9"/>
        <v>2003Bronchiolitis (acute, excludes chronic) hospitalisation, 0-4 yearsMnonMaori</v>
      </c>
      <c r="B191" s="4">
        <v>2003</v>
      </c>
      <c r="C191" s="4" t="s">
        <v>144</v>
      </c>
      <c r="D191" s="4" t="s">
        <v>69</v>
      </c>
      <c r="E191" s="4" t="s">
        <v>68</v>
      </c>
      <c r="F191" s="5">
        <v>812.86584865583848</v>
      </c>
      <c r="G191" s="5">
        <v>846.74370882384699</v>
      </c>
      <c r="H191" s="5">
        <v>881.67080161965907</v>
      </c>
      <c r="I191" s="5"/>
      <c r="J191" s="5"/>
      <c r="K191" s="5"/>
    </row>
    <row r="192" spans="1:11" x14ac:dyDescent="0.25">
      <c r="A192" t="str">
        <f t="shared" si="9"/>
        <v>2004Bronchiolitis (acute, excludes chronic) hospitalisation, 0-4 yearsMnonMaori</v>
      </c>
      <c r="B192" s="4">
        <v>2004</v>
      </c>
      <c r="C192" s="4" t="s">
        <v>144</v>
      </c>
      <c r="D192" s="4" t="s">
        <v>69</v>
      </c>
      <c r="E192" s="4" t="s">
        <v>68</v>
      </c>
      <c r="F192" s="5">
        <v>811.78801506265575</v>
      </c>
      <c r="G192" s="5">
        <v>845.50290998678895</v>
      </c>
      <c r="H192" s="5">
        <v>880.25839672488291</v>
      </c>
      <c r="I192" s="5"/>
      <c r="J192" s="5"/>
      <c r="K192" s="5"/>
    </row>
    <row r="193" spans="1:11" x14ac:dyDescent="0.25">
      <c r="A193" t="str">
        <f t="shared" si="9"/>
        <v>2005Bronchiolitis (acute, excludes chronic) hospitalisation, 0-4 yearsMnonMaori</v>
      </c>
      <c r="B193" s="4">
        <v>2005</v>
      </c>
      <c r="C193" s="4" t="s">
        <v>144</v>
      </c>
      <c r="D193" s="4" t="s">
        <v>69</v>
      </c>
      <c r="E193" s="4" t="s">
        <v>68</v>
      </c>
      <c r="F193" s="5">
        <v>832.11985756485774</v>
      </c>
      <c r="G193" s="5">
        <v>866.06385984741451</v>
      </c>
      <c r="H193" s="5">
        <v>901.03712165874094</v>
      </c>
      <c r="I193" s="5"/>
      <c r="J193" s="5"/>
      <c r="K193" s="5"/>
    </row>
    <row r="194" spans="1:11" x14ac:dyDescent="0.25">
      <c r="A194" t="str">
        <f t="shared" si="9"/>
        <v>2006Bronchiolitis (acute, excludes chronic) hospitalisation, 0-4 yearsMnonMaori</v>
      </c>
      <c r="B194" s="4">
        <v>2006</v>
      </c>
      <c r="C194" s="4" t="s">
        <v>144</v>
      </c>
      <c r="D194" s="4" t="s">
        <v>69</v>
      </c>
      <c r="E194" s="4" t="s">
        <v>68</v>
      </c>
      <c r="F194" s="5">
        <v>852.78751981720734</v>
      </c>
      <c r="G194" s="5">
        <v>886.88632963362454</v>
      </c>
      <c r="H194" s="5">
        <v>921.99890430061782</v>
      </c>
      <c r="I194" s="5"/>
      <c r="J194" s="5"/>
      <c r="K194" s="5"/>
    </row>
    <row r="195" spans="1:11" x14ac:dyDescent="0.25">
      <c r="A195" t="str">
        <f t="shared" si="9"/>
        <v>2007Bronchiolitis (acute, excludes chronic) hospitalisation, 0-4 yearsMnonMaori</v>
      </c>
      <c r="B195" s="4">
        <v>2007</v>
      </c>
      <c r="C195" s="4" t="s">
        <v>144</v>
      </c>
      <c r="D195" s="4" t="s">
        <v>69</v>
      </c>
      <c r="E195" s="4" t="s">
        <v>68</v>
      </c>
      <c r="F195" s="5">
        <v>894.65439515832941</v>
      </c>
      <c r="G195" s="5">
        <v>929.2777226537105</v>
      </c>
      <c r="H195" s="5">
        <v>964.89775139839128</v>
      </c>
      <c r="I195" s="5"/>
      <c r="J195" s="5"/>
      <c r="K195" s="5"/>
    </row>
    <row r="196" spans="1:11" x14ac:dyDescent="0.25">
      <c r="A196" t="str">
        <f t="shared" si="9"/>
        <v>2008Bronchiolitis (acute, excludes chronic) hospitalisation, 0-4 yearsMnonMaori</v>
      </c>
      <c r="B196" s="4">
        <v>2008</v>
      </c>
      <c r="C196" s="4" t="s">
        <v>144</v>
      </c>
      <c r="D196" s="4" t="s">
        <v>69</v>
      </c>
      <c r="E196" s="4" t="s">
        <v>68</v>
      </c>
      <c r="F196" s="5">
        <v>955.03789172613915</v>
      </c>
      <c r="G196" s="5">
        <v>990.48515617119995</v>
      </c>
      <c r="H196" s="5">
        <v>1026.9115800259635</v>
      </c>
      <c r="I196" s="5"/>
      <c r="J196" s="5"/>
      <c r="K196" s="5"/>
    </row>
    <row r="197" spans="1:11" x14ac:dyDescent="0.25">
      <c r="A197" t="str">
        <f t="shared" si="9"/>
        <v>2009Bronchiolitis (acute, excludes chronic) hospitalisation, 0-4 yearsMnonMaori</v>
      </c>
      <c r="B197" s="4">
        <v>2009</v>
      </c>
      <c r="C197" s="4" t="s">
        <v>144</v>
      </c>
      <c r="D197" s="4" t="s">
        <v>69</v>
      </c>
      <c r="E197" s="4" t="s">
        <v>68</v>
      </c>
      <c r="F197" s="5">
        <v>989.98432555959562</v>
      </c>
      <c r="G197" s="5">
        <v>1025.7853099864287</v>
      </c>
      <c r="H197" s="5">
        <v>1062.5501370027519</v>
      </c>
      <c r="I197" s="5"/>
      <c r="J197" s="5"/>
      <c r="K197" s="5"/>
    </row>
    <row r="198" spans="1:11" x14ac:dyDescent="0.25">
      <c r="A198" t="str">
        <f t="shared" si="9"/>
        <v>2010Bronchiolitis (acute, excludes chronic) hospitalisation, 0-4 yearsMnonMaori</v>
      </c>
      <c r="B198" s="4">
        <v>2010</v>
      </c>
      <c r="C198" s="4" t="s">
        <v>144</v>
      </c>
      <c r="D198" s="4" t="s">
        <v>69</v>
      </c>
      <c r="E198" s="4" t="s">
        <v>68</v>
      </c>
      <c r="F198" s="5">
        <v>1003.9428483833988</v>
      </c>
      <c r="G198" s="5">
        <v>1039.8346239663997</v>
      </c>
      <c r="H198" s="5">
        <v>1076.6817973499828</v>
      </c>
      <c r="I198" s="5"/>
      <c r="J198" s="5"/>
      <c r="K198" s="5"/>
    </row>
    <row r="199" spans="1:11" x14ac:dyDescent="0.25">
      <c r="A199" t="str">
        <f t="shared" ref="A199" si="10">B199&amp;C199&amp;D199&amp;E199</f>
        <v>2011Bronchiolitis (acute, excludes chronic) hospitalisation, 0-4 yearsMnonMaori</v>
      </c>
      <c r="B199" s="4">
        <v>2011</v>
      </c>
      <c r="C199" s="4" t="s">
        <v>144</v>
      </c>
      <c r="D199" s="4" t="s">
        <v>69</v>
      </c>
      <c r="E199" s="4" t="s">
        <v>68</v>
      </c>
      <c r="F199" s="5">
        <v>983.63172936728381</v>
      </c>
      <c r="G199" s="5">
        <v>1019.1500524658971</v>
      </c>
      <c r="H199" s="5">
        <v>1055.6232022538195</v>
      </c>
      <c r="I199" s="5"/>
      <c r="J199" s="5"/>
      <c r="K199" s="5"/>
    </row>
    <row r="200" spans="1:11" x14ac:dyDescent="0.25">
      <c r="A200" t="str">
        <f t="shared" ref="A200:A210" si="11">B200&amp;C200&amp;D200&amp;E200</f>
        <v>2001Chronic obstructive pulmonary disease (COPD) mortality, 45+ yearsTMaori</v>
      </c>
      <c r="B200" s="4">
        <v>2001</v>
      </c>
      <c r="C200" s="4" t="s">
        <v>135</v>
      </c>
      <c r="D200" s="4" t="s">
        <v>70</v>
      </c>
      <c r="E200" s="4" t="s">
        <v>9</v>
      </c>
      <c r="F200">
        <v>121.83581228078251</v>
      </c>
      <c r="G200">
        <v>134.46305147492961</v>
      </c>
      <c r="H200">
        <v>148.04354117353756</v>
      </c>
      <c r="I200">
        <v>2.4659401261990999</v>
      </c>
      <c r="J200">
        <v>2.7323932145215997</v>
      </c>
      <c r="K200">
        <v>3.0276374513080446</v>
      </c>
    </row>
    <row r="201" spans="1:11" x14ac:dyDescent="0.25">
      <c r="A201" t="str">
        <f t="shared" si="11"/>
        <v>2002Chronic obstructive pulmonary disease (COPD) mortality, 45+ yearsTMaori</v>
      </c>
      <c r="B201" s="4">
        <v>2002</v>
      </c>
      <c r="C201" s="4" t="s">
        <v>135</v>
      </c>
      <c r="D201" s="4" t="s">
        <v>70</v>
      </c>
      <c r="E201" s="4" t="s">
        <v>9</v>
      </c>
      <c r="F201">
        <v>116.65792362958486</v>
      </c>
      <c r="G201">
        <v>128.71727903114723</v>
      </c>
      <c r="H201">
        <v>141.68473966001326</v>
      </c>
      <c r="I201">
        <v>2.4299193882563848</v>
      </c>
      <c r="J201">
        <v>2.6920336670685971</v>
      </c>
      <c r="K201">
        <v>2.9824220917184396</v>
      </c>
    </row>
    <row r="202" spans="1:11" x14ac:dyDescent="0.25">
      <c r="A202" t="str">
        <f t="shared" si="11"/>
        <v>2003Chronic obstructive pulmonary disease (COPD) mortality, 45+ yearsTMaori</v>
      </c>
      <c r="B202" s="4">
        <v>2003</v>
      </c>
      <c r="C202" s="4" t="s">
        <v>135</v>
      </c>
      <c r="D202" s="4" t="s">
        <v>70</v>
      </c>
      <c r="E202" s="4" t="s">
        <v>9</v>
      </c>
      <c r="F202">
        <v>115.36964144401054</v>
      </c>
      <c r="G202">
        <v>127.05679910777076</v>
      </c>
      <c r="H202">
        <v>139.60696549498252</v>
      </c>
      <c r="I202">
        <v>2.5208436524819255</v>
      </c>
      <c r="J202">
        <v>2.7886352160827275</v>
      </c>
      <c r="K202">
        <v>3.0848745263199211</v>
      </c>
    </row>
    <row r="203" spans="1:11" x14ac:dyDescent="0.25">
      <c r="A203" t="str">
        <f t="shared" si="11"/>
        <v>2004Chronic obstructive pulmonary disease (COPD) mortality, 45+ yearsTMaori</v>
      </c>
      <c r="B203" s="4">
        <v>2004</v>
      </c>
      <c r="C203" s="4" t="s">
        <v>135</v>
      </c>
      <c r="D203" s="4" t="s">
        <v>70</v>
      </c>
      <c r="E203" s="4" t="s">
        <v>9</v>
      </c>
      <c r="F203">
        <v>106.57488629235452</v>
      </c>
      <c r="G203">
        <v>117.54951357578493</v>
      </c>
      <c r="H203">
        <v>129.34748604851507</v>
      </c>
      <c r="I203">
        <v>2.4268817360754431</v>
      </c>
      <c r="J203">
        <v>2.6889114977963033</v>
      </c>
      <c r="K203">
        <v>2.9792325417032179</v>
      </c>
    </row>
    <row r="204" spans="1:11" x14ac:dyDescent="0.25">
      <c r="A204" t="str">
        <f t="shared" si="11"/>
        <v>2005Chronic obstructive pulmonary disease (COPD) mortality, 45+ yearsTMaori</v>
      </c>
      <c r="B204" s="4">
        <v>2005</v>
      </c>
      <c r="C204" s="4" t="s">
        <v>135</v>
      </c>
      <c r="D204" s="4" t="s">
        <v>70</v>
      </c>
      <c r="E204" s="4" t="s">
        <v>9</v>
      </c>
      <c r="F204">
        <v>103.56560821075391</v>
      </c>
      <c r="G204">
        <v>114.10945459734386</v>
      </c>
      <c r="H204">
        <v>125.4356515201507</v>
      </c>
      <c r="I204">
        <v>2.6102088129650496</v>
      </c>
      <c r="J204">
        <v>2.8906722222693628</v>
      </c>
      <c r="K204">
        <v>3.2012710458623306</v>
      </c>
    </row>
    <row r="205" spans="1:11" x14ac:dyDescent="0.25">
      <c r="A205" t="str">
        <f t="shared" si="11"/>
        <v>2006Chronic obstructive pulmonary disease (COPD) mortality, 45+ yearsTMaori</v>
      </c>
      <c r="B205" s="4">
        <v>2006</v>
      </c>
      <c r="C205" s="4" t="s">
        <v>135</v>
      </c>
      <c r="D205" s="4" t="s">
        <v>70</v>
      </c>
      <c r="E205" s="4" t="s">
        <v>9</v>
      </c>
      <c r="F205">
        <v>105.23252533027774</v>
      </c>
      <c r="G205">
        <v>115.56427354095786</v>
      </c>
      <c r="H205">
        <v>126.63617056810857</v>
      </c>
      <c r="I205">
        <v>2.6211267762552311</v>
      </c>
      <c r="J205">
        <v>2.8937546221355128</v>
      </c>
      <c r="K205">
        <v>3.1947389531055808</v>
      </c>
    </row>
    <row r="206" spans="1:11" x14ac:dyDescent="0.25">
      <c r="A206" t="str">
        <f t="shared" si="11"/>
        <v>2007Chronic obstructive pulmonary disease (COPD) mortality, 45+ yearsTMaori</v>
      </c>
      <c r="B206" s="4">
        <v>2007</v>
      </c>
      <c r="C206" s="4" t="s">
        <v>135</v>
      </c>
      <c r="D206" s="4" t="s">
        <v>70</v>
      </c>
      <c r="E206" s="4" t="s">
        <v>9</v>
      </c>
      <c r="F206">
        <v>108.764177403012</v>
      </c>
      <c r="G206">
        <v>118.98641713377449</v>
      </c>
      <c r="H206">
        <v>129.91061274098837</v>
      </c>
      <c r="I206">
        <v>2.7529041480808401</v>
      </c>
      <c r="J206">
        <v>3.0292485030291063</v>
      </c>
      <c r="K206">
        <v>3.3333330909836727</v>
      </c>
    </row>
    <row r="207" spans="1:11" x14ac:dyDescent="0.25">
      <c r="A207" t="str">
        <f t="shared" si="11"/>
        <v>2008Chronic obstructive pulmonary disease (COPD) mortality, 45+ yearsTMaori</v>
      </c>
      <c r="B207" s="4">
        <v>2008</v>
      </c>
      <c r="C207" s="4" t="s">
        <v>135</v>
      </c>
      <c r="D207" s="4" t="s">
        <v>70</v>
      </c>
      <c r="E207" s="4" t="s">
        <v>9</v>
      </c>
      <c r="F207">
        <v>105.70561646788993</v>
      </c>
      <c r="G207">
        <v>115.48407921841194</v>
      </c>
      <c r="H207">
        <v>125.92377139802645</v>
      </c>
      <c r="I207">
        <v>2.7038163474003598</v>
      </c>
      <c r="J207">
        <v>2.9719418050008977</v>
      </c>
      <c r="K207">
        <v>3.2666560732958532</v>
      </c>
    </row>
    <row r="208" spans="1:11" x14ac:dyDescent="0.25">
      <c r="A208" t="str">
        <f t="shared" si="11"/>
        <v>2009Chronic obstructive pulmonary disease (COPD) mortality, 45+ yearsTMaori</v>
      </c>
      <c r="B208" s="4">
        <v>2009</v>
      </c>
      <c r="C208" s="4" t="s">
        <v>135</v>
      </c>
      <c r="D208" s="4" t="s">
        <v>70</v>
      </c>
      <c r="E208" s="4" t="s">
        <v>9</v>
      </c>
      <c r="F208">
        <v>98.431686835250275</v>
      </c>
      <c r="G208">
        <v>107.61405195289392</v>
      </c>
      <c r="H208">
        <v>117.42241778556433</v>
      </c>
      <c r="I208">
        <v>2.6583871746333214</v>
      </c>
      <c r="J208">
        <v>2.9243760229887719</v>
      </c>
      <c r="K208">
        <v>3.2169787777475354</v>
      </c>
    </row>
    <row r="209" spans="1:11" x14ac:dyDescent="0.25">
      <c r="A209" t="str">
        <f t="shared" si="11"/>
        <v>2010Chronic obstructive pulmonary disease (COPD) mortality, 45+ yearsTMaori</v>
      </c>
      <c r="B209" s="4">
        <v>2010</v>
      </c>
      <c r="C209" s="4" t="s">
        <v>135</v>
      </c>
      <c r="D209" s="4" t="s">
        <v>70</v>
      </c>
      <c r="E209" s="4" t="s">
        <v>9</v>
      </c>
      <c r="F209">
        <v>92.624926989794304</v>
      </c>
      <c r="G209">
        <v>101.26559876898391</v>
      </c>
      <c r="H209">
        <v>110.49534173438578</v>
      </c>
      <c r="I209">
        <v>2.6455845747033484</v>
      </c>
      <c r="J209">
        <v>2.9107788616344039</v>
      </c>
      <c r="K209">
        <v>3.2025563130174053</v>
      </c>
    </row>
    <row r="210" spans="1:11" x14ac:dyDescent="0.25">
      <c r="A210" t="str">
        <f t="shared" si="11"/>
        <v>2011Chronic obstructive pulmonary disease (COPD) mortality, 45+ yearsTMaori</v>
      </c>
      <c r="B210" s="4">
        <v>2011</v>
      </c>
      <c r="C210" s="4" t="s">
        <v>135</v>
      </c>
      <c r="D210" s="4" t="s">
        <v>70</v>
      </c>
      <c r="E210" s="4" t="s">
        <v>9</v>
      </c>
      <c r="F210">
        <v>87.210532660512968</v>
      </c>
      <c r="G210">
        <v>95.389499877691492</v>
      </c>
      <c r="H210">
        <v>104.12894631408051</v>
      </c>
      <c r="I210">
        <v>2.583762595677642</v>
      </c>
      <c r="J210">
        <v>2.8442217407884396</v>
      </c>
      <c r="K210">
        <v>3.1309367680709714</v>
      </c>
    </row>
    <row r="211" spans="1:11" x14ac:dyDescent="0.25">
      <c r="A211" t="str">
        <f t="shared" ref="A211:A242" si="12">B211&amp;C211&amp;D211&amp;E211</f>
        <v>2001Chronic obstructive pulmonary disease (COPD) mortality, 45+ yearsTnonMaori</v>
      </c>
      <c r="B211" s="4">
        <v>2001</v>
      </c>
      <c r="C211" s="4" t="s">
        <v>135</v>
      </c>
      <c r="D211" s="4" t="s">
        <v>70</v>
      </c>
      <c r="E211" s="4" t="s">
        <v>68</v>
      </c>
      <c r="F211">
        <v>47.719055852570271</v>
      </c>
      <c r="G211">
        <v>49.210725147578017</v>
      </c>
      <c r="H211">
        <v>50.7371639287176</v>
      </c>
    </row>
    <row r="212" spans="1:11" x14ac:dyDescent="0.25">
      <c r="A212" t="str">
        <f t="shared" si="12"/>
        <v>2002Chronic obstructive pulmonary disease (COPD) mortality, 45+ yearsTnonMaori</v>
      </c>
      <c r="B212" s="4">
        <v>2002</v>
      </c>
      <c r="C212" s="4" t="s">
        <v>135</v>
      </c>
      <c r="D212" s="4" t="s">
        <v>70</v>
      </c>
      <c r="E212" s="4" t="s">
        <v>68</v>
      </c>
      <c r="F212">
        <v>46.364456006326101</v>
      </c>
      <c r="G212">
        <v>47.814141630446152</v>
      </c>
      <c r="H212">
        <v>49.297626452824602</v>
      </c>
    </row>
    <row r="213" spans="1:11" x14ac:dyDescent="0.25">
      <c r="A213" t="str">
        <f t="shared" si="12"/>
        <v>2003Chronic obstructive pulmonary disease (COPD) mortality, 45+ yearsTnonMaori</v>
      </c>
      <c r="B213" s="4">
        <v>2003</v>
      </c>
      <c r="C213" s="4" t="s">
        <v>135</v>
      </c>
      <c r="D213" s="4" t="s">
        <v>70</v>
      </c>
      <c r="E213" s="4" t="s">
        <v>68</v>
      </c>
      <c r="F213">
        <v>44.163466080801115</v>
      </c>
      <c r="G213">
        <v>45.56235909774206</v>
      </c>
      <c r="H213">
        <v>46.994288413641328</v>
      </c>
    </row>
    <row r="214" spans="1:11" x14ac:dyDescent="0.25">
      <c r="A214" t="str">
        <f t="shared" si="12"/>
        <v>2004Chronic obstructive pulmonary disease (COPD) mortality, 45+ yearsTnonMaori</v>
      </c>
      <c r="B214" s="4">
        <v>2004</v>
      </c>
      <c r="C214" s="4" t="s">
        <v>135</v>
      </c>
      <c r="D214" s="4" t="s">
        <v>70</v>
      </c>
      <c r="E214" s="4" t="s">
        <v>68</v>
      </c>
      <c r="F214">
        <v>42.366646606421085</v>
      </c>
      <c r="G214">
        <v>43.716393667892234</v>
      </c>
      <c r="H214">
        <v>45.098198993715165</v>
      </c>
    </row>
    <row r="215" spans="1:11" x14ac:dyDescent="0.25">
      <c r="A215" t="str">
        <f t="shared" si="12"/>
        <v>2005Chronic obstructive pulmonary disease (COPD) mortality, 45+ yearsTnonMaori</v>
      </c>
      <c r="B215" s="4">
        <v>2005</v>
      </c>
      <c r="C215" s="4" t="s">
        <v>135</v>
      </c>
      <c r="D215" s="4" t="s">
        <v>70</v>
      </c>
      <c r="E215" s="4" t="s">
        <v>68</v>
      </c>
      <c r="F215">
        <v>38.222444407747943</v>
      </c>
      <c r="G215">
        <v>39.475058333580499</v>
      </c>
      <c r="H215">
        <v>40.758266862500726</v>
      </c>
    </row>
    <row r="216" spans="1:11" x14ac:dyDescent="0.25">
      <c r="A216" t="str">
        <f t="shared" si="12"/>
        <v>2006Chronic obstructive pulmonary disease (COPD) mortality, 45+ yearsTnonMaori</v>
      </c>
      <c r="B216" s="4">
        <v>2006</v>
      </c>
      <c r="C216" s="4" t="s">
        <v>135</v>
      </c>
      <c r="D216" s="4" t="s">
        <v>70</v>
      </c>
      <c r="E216" s="4" t="s">
        <v>68</v>
      </c>
      <c r="F216">
        <v>38.697615612759392</v>
      </c>
      <c r="G216">
        <v>39.935754281637934</v>
      </c>
      <c r="H216">
        <v>41.203425039444923</v>
      </c>
    </row>
    <row r="217" spans="1:11" x14ac:dyDescent="0.25">
      <c r="A217" t="str">
        <f t="shared" si="12"/>
        <v>2007Chronic obstructive pulmonary disease (COPD) mortality, 45+ yearsTnonMaori</v>
      </c>
      <c r="B217" s="4">
        <v>2007</v>
      </c>
      <c r="C217" s="4" t="s">
        <v>135</v>
      </c>
      <c r="D217" s="4" t="s">
        <v>70</v>
      </c>
      <c r="E217" s="4" t="s">
        <v>68</v>
      </c>
      <c r="F217">
        <v>38.059711296709523</v>
      </c>
      <c r="G217">
        <v>39.279186575414215</v>
      </c>
      <c r="H217">
        <v>40.527790060989098</v>
      </c>
    </row>
    <row r="218" spans="1:11" x14ac:dyDescent="0.25">
      <c r="A218" t="str">
        <f t="shared" si="12"/>
        <v>2008Chronic obstructive pulmonary disease (COPD) mortality, 45+ yearsTnonMaori</v>
      </c>
      <c r="B218" s="4">
        <v>2008</v>
      </c>
      <c r="C218" s="4" t="s">
        <v>135</v>
      </c>
      <c r="D218" s="4" t="s">
        <v>70</v>
      </c>
      <c r="E218" s="4" t="s">
        <v>68</v>
      </c>
      <c r="F218">
        <v>37.652329497578094</v>
      </c>
      <c r="G218">
        <v>38.8581226671688</v>
      </c>
      <c r="H218">
        <v>40.09270237329136</v>
      </c>
    </row>
    <row r="219" spans="1:11" x14ac:dyDescent="0.25">
      <c r="A219" t="str">
        <f t="shared" si="12"/>
        <v>2009Chronic obstructive pulmonary disease (COPD) mortality, 45+ yearsTnonMaori</v>
      </c>
      <c r="B219" s="4">
        <v>2009</v>
      </c>
      <c r="C219" s="4" t="s">
        <v>135</v>
      </c>
      <c r="D219" s="4" t="s">
        <v>70</v>
      </c>
      <c r="E219" s="4" t="s">
        <v>68</v>
      </c>
      <c r="F219">
        <v>35.646554598329104</v>
      </c>
      <c r="G219">
        <v>36.79897903242626</v>
      </c>
      <c r="H219">
        <v>37.979174971206874</v>
      </c>
    </row>
    <row r="220" spans="1:11" x14ac:dyDescent="0.25">
      <c r="A220" t="str">
        <f t="shared" si="12"/>
        <v>2010Chronic obstructive pulmonary disease (COPD) mortality, 45+ yearsTnonMaori</v>
      </c>
      <c r="B220" s="4">
        <v>2010</v>
      </c>
      <c r="C220" s="4" t="s">
        <v>135</v>
      </c>
      <c r="D220" s="4" t="s">
        <v>70</v>
      </c>
      <c r="E220" s="4" t="s">
        <v>68</v>
      </c>
      <c r="F220">
        <v>33.694280399110319</v>
      </c>
      <c r="G220">
        <v>34.789863326176288</v>
      </c>
      <c r="H220">
        <v>35.911998407681658</v>
      </c>
    </row>
    <row r="221" spans="1:11" x14ac:dyDescent="0.25">
      <c r="A221" t="str">
        <f t="shared" si="12"/>
        <v>2011Chronic obstructive pulmonary disease (COPD) mortality, 45+ yearsTnonMaori</v>
      </c>
      <c r="B221" s="4">
        <v>2011</v>
      </c>
      <c r="C221" s="4" t="s">
        <v>135</v>
      </c>
      <c r="D221" s="4" t="s">
        <v>70</v>
      </c>
      <c r="E221" s="4" t="s">
        <v>68</v>
      </c>
      <c r="F221">
        <v>32.480736144456678</v>
      </c>
      <c r="G221">
        <v>33.537996883199696</v>
      </c>
      <c r="H221">
        <v>34.620908296109882</v>
      </c>
    </row>
    <row r="222" spans="1:11" x14ac:dyDescent="0.25">
      <c r="A222" t="str">
        <f t="shared" si="12"/>
        <v>2001Chronic obstructive pulmonary disease (COPD) mortality, 45+ yearsFMaori</v>
      </c>
      <c r="B222" s="4">
        <v>2001</v>
      </c>
      <c r="C222" s="4" t="s">
        <v>135</v>
      </c>
      <c r="D222" s="4" t="s">
        <v>67</v>
      </c>
      <c r="E222" s="4" t="s">
        <v>9</v>
      </c>
      <c r="F222">
        <v>119.14565240988216</v>
      </c>
      <c r="G222">
        <v>136.25974143582064</v>
      </c>
      <c r="H222">
        <v>155.14195814094694</v>
      </c>
      <c r="I222">
        <v>2.9408557386711025</v>
      </c>
      <c r="J222">
        <v>3.3896384738212291</v>
      </c>
      <c r="K222">
        <v>3.906906697980701</v>
      </c>
    </row>
    <row r="223" spans="1:11" x14ac:dyDescent="0.25">
      <c r="A223" t="str">
        <f t="shared" si="12"/>
        <v>2002Chronic obstructive pulmonary disease (COPD) mortality, 45+ yearsFMaori</v>
      </c>
      <c r="B223" s="4">
        <v>2002</v>
      </c>
      <c r="C223" s="4" t="s">
        <v>135</v>
      </c>
      <c r="D223" s="4" t="s">
        <v>67</v>
      </c>
      <c r="E223" s="4" t="s">
        <v>9</v>
      </c>
      <c r="F223">
        <v>118.634554658535</v>
      </c>
      <c r="G223">
        <v>135.2762944582972</v>
      </c>
      <c r="H223">
        <v>153.59887828146958</v>
      </c>
      <c r="I223">
        <v>2.9540824801474477</v>
      </c>
      <c r="J223">
        <v>3.3962499714140661</v>
      </c>
      <c r="K223">
        <v>3.9046011564830514</v>
      </c>
    </row>
    <row r="224" spans="1:11" x14ac:dyDescent="0.25">
      <c r="A224" t="str">
        <f t="shared" si="12"/>
        <v>2003Chronic obstructive pulmonary disease (COPD) mortality, 45+ yearsFMaori</v>
      </c>
      <c r="B224" s="4">
        <v>2003</v>
      </c>
      <c r="C224" s="4" t="s">
        <v>135</v>
      </c>
      <c r="D224" s="4" t="s">
        <v>67</v>
      </c>
      <c r="E224" s="4" t="s">
        <v>9</v>
      </c>
      <c r="F224">
        <v>118.66194643020238</v>
      </c>
      <c r="G224">
        <v>134.86274002025002</v>
      </c>
      <c r="H224">
        <v>152.65798917619628</v>
      </c>
      <c r="I224">
        <v>3.0498555671784708</v>
      </c>
      <c r="J224">
        <v>3.4967210751751843</v>
      </c>
      <c r="K224">
        <v>4.0090614156151592</v>
      </c>
    </row>
    <row r="225" spans="1:11" x14ac:dyDescent="0.25">
      <c r="A225" t="str">
        <f t="shared" si="12"/>
        <v>2004Chronic obstructive pulmonary disease (COPD) mortality, 45+ yearsFMaori</v>
      </c>
      <c r="B225" s="4">
        <v>2004</v>
      </c>
      <c r="C225" s="4" t="s">
        <v>135</v>
      </c>
      <c r="D225" s="4" t="s">
        <v>67</v>
      </c>
      <c r="E225" s="4" t="s">
        <v>9</v>
      </c>
      <c r="F225">
        <v>108.33703272704648</v>
      </c>
      <c r="G225">
        <v>123.4643311141881</v>
      </c>
      <c r="H225">
        <v>140.11278903784577</v>
      </c>
      <c r="I225">
        <v>2.8515645268052001</v>
      </c>
      <c r="J225">
        <v>3.2777350008237707</v>
      </c>
      <c r="K225">
        <v>3.7675972732280849</v>
      </c>
    </row>
    <row r="226" spans="1:11" x14ac:dyDescent="0.25">
      <c r="A226" t="str">
        <f t="shared" si="12"/>
        <v>2005Chronic obstructive pulmonary disease (COPD) mortality, 45+ yearsFMaori</v>
      </c>
      <c r="B226" s="4">
        <v>2005</v>
      </c>
      <c r="C226" s="4" t="s">
        <v>135</v>
      </c>
      <c r="D226" s="4" t="s">
        <v>67</v>
      </c>
      <c r="E226" s="4" t="s">
        <v>9</v>
      </c>
      <c r="F226">
        <v>100.57135946309869</v>
      </c>
      <c r="G226">
        <v>114.81173940682244</v>
      </c>
      <c r="H226">
        <v>130.50333149117725</v>
      </c>
      <c r="I226">
        <v>2.8937888024447358</v>
      </c>
      <c r="J226">
        <v>3.3335621725818219</v>
      </c>
      <c r="K226">
        <v>3.8401685531025067</v>
      </c>
    </row>
    <row r="227" spans="1:11" x14ac:dyDescent="0.25">
      <c r="A227" t="str">
        <f t="shared" si="12"/>
        <v>2006Chronic obstructive pulmonary disease (COPD) mortality, 45+ yearsFMaori</v>
      </c>
      <c r="B227" s="4">
        <v>2006</v>
      </c>
      <c r="C227" s="4" t="s">
        <v>135</v>
      </c>
      <c r="D227" s="4" t="s">
        <v>67</v>
      </c>
      <c r="E227" s="4" t="s">
        <v>9</v>
      </c>
      <c r="F227">
        <v>104.2208598768173</v>
      </c>
      <c r="G227">
        <v>118.29597960541032</v>
      </c>
      <c r="H227">
        <v>133.74198823823406</v>
      </c>
      <c r="I227">
        <v>2.9042264023255226</v>
      </c>
      <c r="J227">
        <v>3.3275462059017591</v>
      </c>
      <c r="K227">
        <v>3.8125690695274224</v>
      </c>
    </row>
    <row r="228" spans="1:11" x14ac:dyDescent="0.25">
      <c r="A228" t="str">
        <f t="shared" si="12"/>
        <v>2007Chronic obstructive pulmonary disease (COPD) mortality, 45+ yearsFMaori</v>
      </c>
      <c r="B228" s="4">
        <v>2007</v>
      </c>
      <c r="C228" s="4" t="s">
        <v>135</v>
      </c>
      <c r="D228" s="4" t="s">
        <v>67</v>
      </c>
      <c r="E228" s="4" t="s">
        <v>9</v>
      </c>
      <c r="F228">
        <v>103.98770948810414</v>
      </c>
      <c r="G228">
        <v>117.68135022895581</v>
      </c>
      <c r="H228">
        <v>132.67686119144599</v>
      </c>
      <c r="I228">
        <v>2.8606042583054019</v>
      </c>
      <c r="J228">
        <v>3.2684873865757593</v>
      </c>
      <c r="K228">
        <v>3.7345290825139736</v>
      </c>
    </row>
    <row r="229" spans="1:11" x14ac:dyDescent="0.25">
      <c r="A229" t="str">
        <f t="shared" si="12"/>
        <v>2008Chronic obstructive pulmonary disease (COPD) mortality, 45+ yearsFMaori</v>
      </c>
      <c r="B229" s="4">
        <v>2008</v>
      </c>
      <c r="C229" s="4" t="s">
        <v>135</v>
      </c>
      <c r="D229" s="4" t="s">
        <v>67</v>
      </c>
      <c r="E229" s="4" t="s">
        <v>9</v>
      </c>
      <c r="F229">
        <v>101.3257236014404</v>
      </c>
      <c r="G229">
        <v>114.40277450656289</v>
      </c>
      <c r="H229">
        <v>128.6992934693499</v>
      </c>
      <c r="I229">
        <v>2.8687402816784808</v>
      </c>
      <c r="J229">
        <v>3.2722301984862945</v>
      </c>
      <c r="K229">
        <v>3.7324711965981021</v>
      </c>
    </row>
    <row r="230" spans="1:11" x14ac:dyDescent="0.25">
      <c r="A230" t="str">
        <f t="shared" si="12"/>
        <v>2009Chronic obstructive pulmonary disease (COPD) mortality, 45+ yearsFMaori</v>
      </c>
      <c r="B230" s="4">
        <v>2009</v>
      </c>
      <c r="C230" s="4" t="s">
        <v>135</v>
      </c>
      <c r="D230" s="4" t="s">
        <v>67</v>
      </c>
      <c r="E230" s="4" t="s">
        <v>9</v>
      </c>
      <c r="F230">
        <v>95.650838234214348</v>
      </c>
      <c r="G230">
        <v>107.99549106518289</v>
      </c>
      <c r="H230">
        <v>121.49131398178801</v>
      </c>
      <c r="I230">
        <v>2.8688204849498655</v>
      </c>
      <c r="J230">
        <v>3.2733217902662446</v>
      </c>
      <c r="K230">
        <v>3.7348574436225346</v>
      </c>
    </row>
    <row r="231" spans="1:11" x14ac:dyDescent="0.25">
      <c r="A231" t="str">
        <f t="shared" si="12"/>
        <v>2010Chronic obstructive pulmonary disease (COPD) mortality, 45+ yearsFMaori</v>
      </c>
      <c r="B231" s="4">
        <v>2010</v>
      </c>
      <c r="C231" s="4" t="s">
        <v>135</v>
      </c>
      <c r="D231" s="4" t="s">
        <v>67</v>
      </c>
      <c r="E231" s="4" t="s">
        <v>9</v>
      </c>
      <c r="F231">
        <v>93.709381416383124</v>
      </c>
      <c r="G231">
        <v>105.5262644902885</v>
      </c>
      <c r="H231">
        <v>118.42084767500997</v>
      </c>
      <c r="I231">
        <v>2.9848960303915288</v>
      </c>
      <c r="J231">
        <v>3.3995319328140319</v>
      </c>
      <c r="K231">
        <v>3.8717654633707288</v>
      </c>
    </row>
    <row r="232" spans="1:11" x14ac:dyDescent="0.25">
      <c r="A232" t="str">
        <f t="shared" si="12"/>
        <v>2011Chronic obstructive pulmonary disease (COPD) mortality, 45+ yearsFMaori</v>
      </c>
      <c r="B232" s="4">
        <v>2011</v>
      </c>
      <c r="C232" s="4" t="s">
        <v>135</v>
      </c>
      <c r="D232" s="4" t="s">
        <v>67</v>
      </c>
      <c r="E232" s="4" t="s">
        <v>9</v>
      </c>
      <c r="F232">
        <v>92.058026048006226</v>
      </c>
      <c r="G232">
        <v>103.51598071856542</v>
      </c>
      <c r="H232">
        <v>116.00586908005522</v>
      </c>
      <c r="I232">
        <v>3.0464489888359028</v>
      </c>
      <c r="J232">
        <v>3.4660918686036744</v>
      </c>
      <c r="K232">
        <v>3.943539801791061</v>
      </c>
    </row>
    <row r="233" spans="1:11" x14ac:dyDescent="0.25">
      <c r="A233" t="str">
        <f t="shared" si="12"/>
        <v>2001Chronic obstructive pulmonary disease (COPD) mortality, 45+ yearsFnonMaori</v>
      </c>
      <c r="B233" s="4">
        <v>2001</v>
      </c>
      <c r="C233" s="4" t="s">
        <v>135</v>
      </c>
      <c r="D233" s="4" t="s">
        <v>67</v>
      </c>
      <c r="E233" s="4" t="s">
        <v>68</v>
      </c>
      <c r="F233">
        <v>38.389224734782481</v>
      </c>
      <c r="G233">
        <v>40.198901000262559</v>
      </c>
      <c r="H233">
        <v>42.071858450715055</v>
      </c>
    </row>
    <row r="234" spans="1:11" x14ac:dyDescent="0.25">
      <c r="A234" t="str">
        <f t="shared" si="12"/>
        <v>2002Chronic obstructive pulmonary disease (COPD) mortality, 45+ yearsFnonMaori</v>
      </c>
      <c r="B234" s="4">
        <v>2002</v>
      </c>
      <c r="C234" s="4" t="s">
        <v>135</v>
      </c>
      <c r="D234" s="4" t="s">
        <v>67</v>
      </c>
      <c r="E234" s="4" t="s">
        <v>68</v>
      </c>
      <c r="F234">
        <v>38.041298283061927</v>
      </c>
      <c r="G234">
        <v>39.83107709883128</v>
      </c>
      <c r="H234">
        <v>41.683321182574311</v>
      </c>
    </row>
    <row r="235" spans="1:11" x14ac:dyDescent="0.25">
      <c r="A235" t="str">
        <f t="shared" si="12"/>
        <v>2003Chronic obstructive pulmonary disease (COPD) mortality, 45+ yearsFnonMaori</v>
      </c>
      <c r="B235" s="4">
        <v>2003</v>
      </c>
      <c r="C235" s="4" t="s">
        <v>135</v>
      </c>
      <c r="D235" s="4" t="s">
        <v>67</v>
      </c>
      <c r="E235" s="4" t="s">
        <v>68</v>
      </c>
      <c r="F235">
        <v>36.834382943160342</v>
      </c>
      <c r="G235">
        <v>38.568343634184046</v>
      </c>
      <c r="H235">
        <v>40.362854665392426</v>
      </c>
    </row>
    <row r="236" spans="1:11" x14ac:dyDescent="0.25">
      <c r="A236" t="str">
        <f t="shared" si="12"/>
        <v>2004Chronic obstructive pulmonary disease (COPD) mortality, 45+ yearsFnonMaori</v>
      </c>
      <c r="B236" s="4">
        <v>2004</v>
      </c>
      <c r="C236" s="4" t="s">
        <v>135</v>
      </c>
      <c r="D236" s="4" t="s">
        <v>67</v>
      </c>
      <c r="E236" s="4" t="s">
        <v>68</v>
      </c>
      <c r="F236">
        <v>35.979492105847932</v>
      </c>
      <c r="G236">
        <v>37.667575653052687</v>
      </c>
      <c r="H236">
        <v>39.414414435086584</v>
      </c>
    </row>
    <row r="237" spans="1:11" x14ac:dyDescent="0.25">
      <c r="A237" t="str">
        <f t="shared" si="12"/>
        <v>2005Chronic obstructive pulmonary disease (COPD) mortality, 45+ yearsFnonMaori</v>
      </c>
      <c r="B237" s="4">
        <v>2005</v>
      </c>
      <c r="C237" s="4" t="s">
        <v>135</v>
      </c>
      <c r="D237" s="4" t="s">
        <v>67</v>
      </c>
      <c r="E237" s="4" t="s">
        <v>68</v>
      </c>
      <c r="F237">
        <v>32.858258357049849</v>
      </c>
      <c r="G237">
        <v>34.44115737547547</v>
      </c>
      <c r="H237">
        <v>36.080601806963536</v>
      </c>
    </row>
    <row r="238" spans="1:11" x14ac:dyDescent="0.25">
      <c r="A238" t="str">
        <f t="shared" si="12"/>
        <v>2006Chronic obstructive pulmonary disease (COPD) mortality, 45+ yearsFnonMaori</v>
      </c>
      <c r="B238" s="4">
        <v>2006</v>
      </c>
      <c r="C238" s="4" t="s">
        <v>135</v>
      </c>
      <c r="D238" s="4" t="s">
        <v>67</v>
      </c>
      <c r="E238" s="4" t="s">
        <v>68</v>
      </c>
      <c r="F238">
        <v>33.959409167076942</v>
      </c>
      <c r="G238">
        <v>35.550514488904696</v>
      </c>
      <c r="H238">
        <v>37.196924333631877</v>
      </c>
    </row>
    <row r="239" spans="1:11" x14ac:dyDescent="0.25">
      <c r="A239" t="str">
        <f t="shared" si="12"/>
        <v>2007Chronic obstructive pulmonary disease (COPD) mortality, 45+ yearsFnonMaori</v>
      </c>
      <c r="B239" s="4">
        <v>2007</v>
      </c>
      <c r="C239" s="4" t="s">
        <v>135</v>
      </c>
      <c r="D239" s="4" t="s">
        <v>67</v>
      </c>
      <c r="E239" s="4" t="s">
        <v>68</v>
      </c>
      <c r="F239">
        <v>34.410124330704029</v>
      </c>
      <c r="G239">
        <v>36.004835359712075</v>
      </c>
      <c r="H239">
        <v>37.654383294145646</v>
      </c>
    </row>
    <row r="240" spans="1:11" x14ac:dyDescent="0.25">
      <c r="A240" t="str">
        <f t="shared" si="12"/>
        <v>2008Chronic obstructive pulmonary disease (COPD) mortality, 45+ yearsFnonMaori</v>
      </c>
      <c r="B240" s="4">
        <v>2008</v>
      </c>
      <c r="C240" s="4" t="s">
        <v>135</v>
      </c>
      <c r="D240" s="4" t="s">
        <v>67</v>
      </c>
      <c r="E240" s="4" t="s">
        <v>68</v>
      </c>
      <c r="F240">
        <v>33.406767735492153</v>
      </c>
      <c r="G240">
        <v>34.961713439196494</v>
      </c>
      <c r="H240">
        <v>36.570357692646276</v>
      </c>
    </row>
    <row r="241" spans="1:11" x14ac:dyDescent="0.25">
      <c r="A241" t="str">
        <f t="shared" si="12"/>
        <v>2009Chronic obstructive pulmonary disease (COPD) mortality, 45+ yearsFnonMaori</v>
      </c>
      <c r="B241" s="4">
        <v>2009</v>
      </c>
      <c r="C241" s="4" t="s">
        <v>135</v>
      </c>
      <c r="D241" s="4" t="s">
        <v>67</v>
      </c>
      <c r="E241" s="4" t="s">
        <v>68</v>
      </c>
      <c r="F241">
        <v>31.5057776782436</v>
      </c>
      <c r="G241">
        <v>32.992628890421059</v>
      </c>
      <c r="H241">
        <v>34.531529953846373</v>
      </c>
    </row>
    <row r="242" spans="1:11" x14ac:dyDescent="0.25">
      <c r="A242" t="str">
        <f t="shared" si="12"/>
        <v>2010Chronic obstructive pulmonary disease (COPD) mortality, 45+ yearsFnonMaori</v>
      </c>
      <c r="B242" s="4">
        <v>2010</v>
      </c>
      <c r="C242" s="4" t="s">
        <v>135</v>
      </c>
      <c r="D242" s="4" t="s">
        <v>67</v>
      </c>
      <c r="E242" s="4" t="s">
        <v>68</v>
      </c>
      <c r="F242">
        <v>29.628446887120838</v>
      </c>
      <c r="G242">
        <v>31.041409986973409</v>
      </c>
      <c r="H242">
        <v>32.504348565357013</v>
      </c>
    </row>
    <row r="243" spans="1:11" x14ac:dyDescent="0.25">
      <c r="A243" t="str">
        <f t="shared" ref="A243:A306" si="13">B243&amp;C243&amp;D243&amp;E243</f>
        <v>2011Chronic obstructive pulmonary disease (COPD) mortality, 45+ yearsFnonMaori</v>
      </c>
      <c r="B243" s="4">
        <v>2011</v>
      </c>
      <c r="C243" s="4" t="s">
        <v>135</v>
      </c>
      <c r="D243" s="4" t="s">
        <v>67</v>
      </c>
      <c r="E243" s="4" t="s">
        <v>68</v>
      </c>
      <c r="F243">
        <v>28.504787673752542</v>
      </c>
      <c r="G243">
        <v>29.865330938347903</v>
      </c>
      <c r="H243">
        <v>31.274036290267404</v>
      </c>
    </row>
    <row r="244" spans="1:11" x14ac:dyDescent="0.25">
      <c r="A244" t="str">
        <f t="shared" si="13"/>
        <v>2001Chronic obstructive pulmonary disease (COPD) mortality, 45+ yearsMMaori</v>
      </c>
      <c r="B244" s="4">
        <v>2001</v>
      </c>
      <c r="C244" s="4" t="s">
        <v>135</v>
      </c>
      <c r="D244" s="4" t="s">
        <v>69</v>
      </c>
      <c r="E244" s="4" t="s">
        <v>9</v>
      </c>
      <c r="F244">
        <v>117.55436100410508</v>
      </c>
      <c r="G244">
        <v>136.40507113964995</v>
      </c>
      <c r="H244">
        <v>157.41869835343618</v>
      </c>
      <c r="I244">
        <v>1.8630437511238438</v>
      </c>
      <c r="J244">
        <v>2.1651851905457971</v>
      </c>
      <c r="K244">
        <v>2.5163267940062499</v>
      </c>
    </row>
    <row r="245" spans="1:11" x14ac:dyDescent="0.25">
      <c r="A245" t="str">
        <f t="shared" si="13"/>
        <v>2002Chronic obstructive pulmonary disease (COPD) mortality, 45+ yearsMMaori</v>
      </c>
      <c r="B245" s="4">
        <v>2002</v>
      </c>
      <c r="C245" s="4" t="s">
        <v>135</v>
      </c>
      <c r="D245" s="4" t="s">
        <v>69</v>
      </c>
      <c r="E245" s="4" t="s">
        <v>9</v>
      </c>
      <c r="F245">
        <v>106.49926426232962</v>
      </c>
      <c r="G245">
        <v>123.99980782838156</v>
      </c>
      <c r="H245">
        <v>143.55551070069154</v>
      </c>
      <c r="I245">
        <v>1.7640282657196309</v>
      </c>
      <c r="J245">
        <v>2.0566077122373829</v>
      </c>
      <c r="K245">
        <v>2.3977140073256216</v>
      </c>
    </row>
    <row r="246" spans="1:11" x14ac:dyDescent="0.25">
      <c r="A246" t="str">
        <f t="shared" si="13"/>
        <v>2003Chronic obstructive pulmonary disease (COPD) mortality, 45+ yearsMMaori</v>
      </c>
      <c r="B246" s="4">
        <v>2003</v>
      </c>
      <c r="C246" s="4" t="s">
        <v>135</v>
      </c>
      <c r="D246" s="4" t="s">
        <v>69</v>
      </c>
      <c r="E246" s="4" t="s">
        <v>9</v>
      </c>
      <c r="F246">
        <v>103.88703648803664</v>
      </c>
      <c r="G246">
        <v>120.74856651855978</v>
      </c>
      <c r="H246">
        <v>139.56710771406827</v>
      </c>
      <c r="I246">
        <v>1.8452598040677008</v>
      </c>
      <c r="J246">
        <v>2.1487486303877685</v>
      </c>
      <c r="K246">
        <v>2.5021520906786701</v>
      </c>
    </row>
    <row r="247" spans="1:11" x14ac:dyDescent="0.25">
      <c r="A247" t="str">
        <f t="shared" si="13"/>
        <v>2004Chronic obstructive pulmonary disease (COPD) mortality, 45+ yearsMMaori</v>
      </c>
      <c r="B247" s="4">
        <v>2004</v>
      </c>
      <c r="C247" s="4" t="s">
        <v>135</v>
      </c>
      <c r="D247" s="4" t="s">
        <v>69</v>
      </c>
      <c r="E247" s="4" t="s">
        <v>9</v>
      </c>
      <c r="F247">
        <v>96.565187626474398</v>
      </c>
      <c r="G247">
        <v>112.38390925613594</v>
      </c>
      <c r="H247">
        <v>130.05479733080662</v>
      </c>
      <c r="I247">
        <v>1.8229691688794891</v>
      </c>
      <c r="J247">
        <v>2.1259715578804483</v>
      </c>
      <c r="K247">
        <v>2.4793370848365712</v>
      </c>
    </row>
    <row r="248" spans="1:11" x14ac:dyDescent="0.25">
      <c r="A248" t="str">
        <f t="shared" si="13"/>
        <v>2005Chronic obstructive pulmonary disease (COPD) mortality, 45+ yearsMMaori</v>
      </c>
      <c r="B248" s="4">
        <v>2005</v>
      </c>
      <c r="C248" s="4" t="s">
        <v>135</v>
      </c>
      <c r="D248" s="4" t="s">
        <v>69</v>
      </c>
      <c r="E248" s="4" t="s">
        <v>9</v>
      </c>
      <c r="F248">
        <v>100.38572675918385</v>
      </c>
      <c r="G248">
        <v>116.11158352972407</v>
      </c>
      <c r="H248">
        <v>133.60217411845008</v>
      </c>
      <c r="I248">
        <v>2.1197769442396011</v>
      </c>
      <c r="J248">
        <v>2.4601999048544245</v>
      </c>
      <c r="K248">
        <v>2.8552926704356061</v>
      </c>
    </row>
    <row r="249" spans="1:11" x14ac:dyDescent="0.25">
      <c r="A249" t="str">
        <f t="shared" si="13"/>
        <v>2006Chronic obstructive pulmonary disease (COPD) mortality, 45+ yearsMMaori</v>
      </c>
      <c r="B249" s="4">
        <v>2006</v>
      </c>
      <c r="C249" s="4" t="s">
        <v>135</v>
      </c>
      <c r="D249" s="4" t="s">
        <v>69</v>
      </c>
      <c r="E249" s="4" t="s">
        <v>9</v>
      </c>
      <c r="F249">
        <v>99.916308693236658</v>
      </c>
      <c r="G249">
        <v>115.18058045768865</v>
      </c>
      <c r="H249">
        <v>132.117340082955</v>
      </c>
      <c r="I249">
        <v>2.1203736982365782</v>
      </c>
      <c r="J249">
        <v>2.4532981943747552</v>
      </c>
      <c r="K249">
        <v>2.8384958913270331</v>
      </c>
    </row>
    <row r="250" spans="1:11" x14ac:dyDescent="0.25">
      <c r="A250" t="str">
        <f t="shared" si="13"/>
        <v>2007Chronic obstructive pulmonary disease (COPD) mortality, 45+ yearsMMaori</v>
      </c>
      <c r="B250" s="4">
        <v>2007</v>
      </c>
      <c r="C250" s="4" t="s">
        <v>135</v>
      </c>
      <c r="D250" s="4" t="s">
        <v>69</v>
      </c>
      <c r="E250" s="4" t="s">
        <v>9</v>
      </c>
      <c r="F250">
        <v>109.27906283632956</v>
      </c>
      <c r="G250">
        <v>124.86299820963404</v>
      </c>
      <c r="H250">
        <v>142.04590937140097</v>
      </c>
      <c r="I250">
        <v>2.4312098186112503</v>
      </c>
      <c r="J250">
        <v>2.7917581719784237</v>
      </c>
      <c r="K250">
        <v>3.2057758368466653</v>
      </c>
    </row>
    <row r="251" spans="1:11" x14ac:dyDescent="0.25">
      <c r="A251" t="str">
        <f t="shared" si="13"/>
        <v>2008Chronic obstructive pulmonary disease (COPD) mortality, 45+ yearsMMaori</v>
      </c>
      <c r="B251" s="4">
        <v>2008</v>
      </c>
      <c r="C251" s="4" t="s">
        <v>135</v>
      </c>
      <c r="D251" s="4" t="s">
        <v>69</v>
      </c>
      <c r="E251" s="4" t="s">
        <v>9</v>
      </c>
      <c r="F251">
        <v>104.70691120276561</v>
      </c>
      <c r="G251">
        <v>119.46342290415431</v>
      </c>
      <c r="H251">
        <v>135.717012080166</v>
      </c>
      <c r="I251">
        <v>2.3303799418821987</v>
      </c>
      <c r="J251">
        <v>2.6722144582946297</v>
      </c>
      <c r="K251">
        <v>3.0641913718805198</v>
      </c>
    </row>
    <row r="252" spans="1:11" x14ac:dyDescent="0.25">
      <c r="A252" t="str">
        <f t="shared" si="13"/>
        <v>2009Chronic obstructive pulmonary disease (COPD) mortality, 45+ yearsMMaori</v>
      </c>
      <c r="B252" s="4">
        <v>2009</v>
      </c>
      <c r="C252" s="4" t="s">
        <v>135</v>
      </c>
      <c r="D252" s="4" t="s">
        <v>69</v>
      </c>
      <c r="E252" s="4" t="s">
        <v>9</v>
      </c>
      <c r="F252">
        <v>95.126450717317098</v>
      </c>
      <c r="G252">
        <v>108.79042009739233</v>
      </c>
      <c r="H252">
        <v>123.86607095416602</v>
      </c>
      <c r="I252">
        <v>2.2331827552417223</v>
      </c>
      <c r="J252">
        <v>2.5662671122370169</v>
      </c>
      <c r="K252">
        <v>2.9490317690709871</v>
      </c>
    </row>
    <row r="253" spans="1:11" x14ac:dyDescent="0.25">
      <c r="A253" t="str">
        <f t="shared" si="13"/>
        <v>2010Chronic obstructive pulmonary disease (COPD) mortality, 45+ yearsMMaori</v>
      </c>
      <c r="B253" s="4">
        <v>2010</v>
      </c>
      <c r="C253" s="4" t="s">
        <v>135</v>
      </c>
      <c r="D253" s="4" t="s">
        <v>69</v>
      </c>
      <c r="E253" s="4" t="s">
        <v>9</v>
      </c>
      <c r="F253">
        <v>84.250770895951888</v>
      </c>
      <c r="G253">
        <v>96.720015233125494</v>
      </c>
      <c r="H253">
        <v>110.51481856813744</v>
      </c>
      <c r="I253">
        <v>2.0866715776908946</v>
      </c>
      <c r="J253">
        <v>2.4060766818286909</v>
      </c>
      <c r="K253">
        <v>2.7743728628565894</v>
      </c>
    </row>
    <row r="254" spans="1:11" x14ac:dyDescent="0.25">
      <c r="A254" t="str">
        <f t="shared" si="13"/>
        <v>2011Chronic obstructive pulmonary disease (COPD) mortality, 45+ yearsMMaori</v>
      </c>
      <c r="B254" s="4">
        <v>2011</v>
      </c>
      <c r="C254" s="4" t="s">
        <v>135</v>
      </c>
      <c r="D254" s="4" t="s">
        <v>69</v>
      </c>
      <c r="E254" s="4" t="s">
        <v>9</v>
      </c>
      <c r="F254">
        <v>75.316757224809876</v>
      </c>
      <c r="G254">
        <v>86.822941407678613</v>
      </c>
      <c r="H254">
        <v>99.58984432427421</v>
      </c>
      <c r="I254">
        <v>1.9381415485242111</v>
      </c>
      <c r="J254">
        <v>2.243049508904909</v>
      </c>
      <c r="K254">
        <v>2.5959255159818393</v>
      </c>
    </row>
    <row r="255" spans="1:11" x14ac:dyDescent="0.25">
      <c r="A255" t="str">
        <f t="shared" si="13"/>
        <v>2001Chronic obstructive pulmonary disease (COPD) mortality, 45+ yearsMnonMaori</v>
      </c>
      <c r="B255" s="4">
        <v>2001</v>
      </c>
      <c r="C255" s="4" t="s">
        <v>135</v>
      </c>
      <c r="D255" s="4" t="s">
        <v>69</v>
      </c>
      <c r="E255" s="4" t="s">
        <v>68</v>
      </c>
      <c r="F255">
        <v>60.431232143408138</v>
      </c>
      <c r="G255">
        <v>62.999262943076545</v>
      </c>
      <c r="H255">
        <v>65.648367691367639</v>
      </c>
    </row>
    <row r="256" spans="1:11" x14ac:dyDescent="0.25">
      <c r="A256" t="str">
        <f t="shared" si="13"/>
        <v>2002Chronic obstructive pulmonary disease (COPD) mortality, 45+ yearsMnonMaori</v>
      </c>
      <c r="B256" s="4">
        <v>2002</v>
      </c>
      <c r="C256" s="4" t="s">
        <v>135</v>
      </c>
      <c r="D256" s="4" t="s">
        <v>69</v>
      </c>
      <c r="E256" s="4" t="s">
        <v>68</v>
      </c>
      <c r="F256">
        <v>57.830791485284898</v>
      </c>
      <c r="G256">
        <v>60.293369071091441</v>
      </c>
      <c r="H256">
        <v>62.833849013658487</v>
      </c>
    </row>
    <row r="257" spans="1:11" x14ac:dyDescent="0.25">
      <c r="A257" t="str">
        <f t="shared" si="13"/>
        <v>2003Chronic obstructive pulmonary disease (COPD) mortality, 45+ yearsMnonMaori</v>
      </c>
      <c r="B257" s="4">
        <v>2003</v>
      </c>
      <c r="C257" s="4" t="s">
        <v>135</v>
      </c>
      <c r="D257" s="4" t="s">
        <v>69</v>
      </c>
      <c r="E257" s="4" t="s">
        <v>68</v>
      </c>
      <c r="F257">
        <v>53.847045579512539</v>
      </c>
      <c r="G257">
        <v>56.194831173327707</v>
      </c>
      <c r="H257">
        <v>58.618638892212218</v>
      </c>
    </row>
    <row r="258" spans="1:11" x14ac:dyDescent="0.25">
      <c r="A258" t="str">
        <f t="shared" si="13"/>
        <v>2004Chronic obstructive pulmonary disease (COPD) mortality, 45+ yearsMnonMaori</v>
      </c>
      <c r="B258" s="4">
        <v>2004</v>
      </c>
      <c r="C258" s="4" t="s">
        <v>135</v>
      </c>
      <c r="D258" s="4" t="s">
        <v>69</v>
      </c>
      <c r="E258" s="4" t="s">
        <v>68</v>
      </c>
      <c r="F258">
        <v>50.624338370690033</v>
      </c>
      <c r="G258">
        <v>52.862376657654103</v>
      </c>
      <c r="H258">
        <v>55.173878894642954</v>
      </c>
    </row>
    <row r="259" spans="1:11" x14ac:dyDescent="0.25">
      <c r="A259" t="str">
        <f t="shared" si="13"/>
        <v>2005Chronic obstructive pulmonary disease (COPD) mortality, 45+ yearsMnonMaori</v>
      </c>
      <c r="B259" s="4">
        <v>2005</v>
      </c>
      <c r="C259" s="4" t="s">
        <v>135</v>
      </c>
      <c r="D259" s="4" t="s">
        <v>69</v>
      </c>
      <c r="E259" s="4" t="s">
        <v>68</v>
      </c>
      <c r="F259">
        <v>45.138797676419301</v>
      </c>
      <c r="G259">
        <v>47.195995455741091</v>
      </c>
      <c r="H259">
        <v>49.322776782428328</v>
      </c>
    </row>
    <row r="260" spans="1:11" x14ac:dyDescent="0.25">
      <c r="A260" t="str">
        <f t="shared" si="13"/>
        <v>2006Chronic obstructive pulmonary disease (COPD) mortality, 45+ yearsMnonMaori</v>
      </c>
      <c r="B260" s="4">
        <v>2006</v>
      </c>
      <c r="C260" s="4" t="s">
        <v>135</v>
      </c>
      <c r="D260" s="4" t="s">
        <v>69</v>
      </c>
      <c r="E260" s="4" t="s">
        <v>68</v>
      </c>
      <c r="F260">
        <v>44.943532186395366</v>
      </c>
      <c r="G260">
        <v>46.949278616757574</v>
      </c>
      <c r="H260">
        <v>49.021479463963587</v>
      </c>
    </row>
    <row r="261" spans="1:11" x14ac:dyDescent="0.25">
      <c r="A261" t="str">
        <f t="shared" si="13"/>
        <v>2007Chronic obstructive pulmonary disease (COPD) mortality, 45+ yearsMnonMaori</v>
      </c>
      <c r="B261" s="4">
        <v>2007</v>
      </c>
      <c r="C261" s="4" t="s">
        <v>135</v>
      </c>
      <c r="D261" s="4" t="s">
        <v>69</v>
      </c>
      <c r="E261" s="4" t="s">
        <v>68</v>
      </c>
      <c r="F261">
        <v>42.790995498961294</v>
      </c>
      <c r="G261">
        <v>44.725578118805288</v>
      </c>
      <c r="H261">
        <v>46.725080733435291</v>
      </c>
    </row>
    <row r="262" spans="1:11" x14ac:dyDescent="0.25">
      <c r="A262" t="str">
        <f t="shared" si="13"/>
        <v>2008Chronic obstructive pulmonary disease (COPD) mortality, 45+ yearsMnonMaori</v>
      </c>
      <c r="B262" s="4">
        <v>2008</v>
      </c>
      <c r="C262" s="4" t="s">
        <v>135</v>
      </c>
      <c r="D262" s="4" t="s">
        <v>69</v>
      </c>
      <c r="E262" s="4" t="s">
        <v>68</v>
      </c>
      <c r="F262">
        <v>42.781500188760852</v>
      </c>
      <c r="G262">
        <v>44.705776713892277</v>
      </c>
      <c r="H262">
        <v>46.694302489088471</v>
      </c>
    </row>
    <row r="263" spans="1:11" x14ac:dyDescent="0.25">
      <c r="A263" t="str">
        <f t="shared" si="13"/>
        <v>2009Chronic obstructive pulmonary disease (COPD) mortality, 45+ yearsMnonMaori</v>
      </c>
      <c r="B263" s="4">
        <v>2009</v>
      </c>
      <c r="C263" s="4" t="s">
        <v>135</v>
      </c>
      <c r="D263" s="4" t="s">
        <v>69</v>
      </c>
      <c r="E263" s="4" t="s">
        <v>68</v>
      </c>
      <c r="F263">
        <v>40.557908351592943</v>
      </c>
      <c r="G263">
        <v>42.392477220564793</v>
      </c>
      <c r="H263">
        <v>44.288641093093787</v>
      </c>
    </row>
    <row r="264" spans="1:11" x14ac:dyDescent="0.25">
      <c r="A264" t="str">
        <f t="shared" si="13"/>
        <v>2010Chronic obstructive pulmonary disease (COPD) mortality, 45+ yearsMnonMaori</v>
      </c>
      <c r="B264" s="4">
        <v>2010</v>
      </c>
      <c r="C264" s="4" t="s">
        <v>135</v>
      </c>
      <c r="D264" s="4" t="s">
        <v>69</v>
      </c>
      <c r="E264" s="4" t="s">
        <v>68</v>
      </c>
      <c r="F264">
        <v>38.456038063673226</v>
      </c>
      <c r="G264">
        <v>40.198226417129547</v>
      </c>
      <c r="H264">
        <v>41.998997380245044</v>
      </c>
    </row>
    <row r="265" spans="1:11" x14ac:dyDescent="0.25">
      <c r="A265" t="str">
        <f t="shared" si="13"/>
        <v>2011Chronic obstructive pulmonary disease (COPD) mortality, 45+ yearsMnonMaori</v>
      </c>
      <c r="B265" s="4">
        <v>2011</v>
      </c>
      <c r="C265" s="4" t="s">
        <v>135</v>
      </c>
      <c r="D265" s="4" t="s">
        <v>69</v>
      </c>
      <c r="E265" s="4" t="s">
        <v>68</v>
      </c>
      <c r="F265">
        <v>37.027886640859045</v>
      </c>
      <c r="G265">
        <v>38.707545715327036</v>
      </c>
      <c r="H265">
        <v>40.443756802562035</v>
      </c>
    </row>
    <row r="266" spans="1:11" x14ac:dyDescent="0.25">
      <c r="A266" t="str">
        <f t="shared" si="13"/>
        <v>2001Chronic obstructive pulmonary disease (COPD) hospitalisation, 45+ yearsTMaori</v>
      </c>
      <c r="B266" s="4">
        <v>2001</v>
      </c>
      <c r="C266" s="4" t="s">
        <v>136</v>
      </c>
      <c r="D266" s="4" t="s">
        <v>70</v>
      </c>
      <c r="E266" s="4" t="s">
        <v>9</v>
      </c>
      <c r="F266">
        <v>1186.6219889864376</v>
      </c>
      <c r="G266">
        <v>1225.4936861240437</v>
      </c>
      <c r="H266">
        <v>1265.3144250553273</v>
      </c>
      <c r="I266">
        <v>3.2430226914734694</v>
      </c>
      <c r="J266">
        <v>3.3587320095295659</v>
      </c>
      <c r="K266">
        <v>3.4785697742722084</v>
      </c>
    </row>
    <row r="267" spans="1:11" x14ac:dyDescent="0.25">
      <c r="A267" t="str">
        <f t="shared" si="13"/>
        <v>2002Chronic obstructive pulmonary disease (COPD) hospitalisation, 45+ yearsTMaori</v>
      </c>
      <c r="B267" s="4">
        <v>2002</v>
      </c>
      <c r="C267" s="4" t="s">
        <v>136</v>
      </c>
      <c r="D267" s="4" t="s">
        <v>70</v>
      </c>
      <c r="E267" s="4" t="s">
        <v>9</v>
      </c>
      <c r="F267">
        <v>1211.913177640188</v>
      </c>
      <c r="G267">
        <v>1250.2471985769137</v>
      </c>
      <c r="H267">
        <v>1289.4852625784588</v>
      </c>
      <c r="I267">
        <v>3.294010625068577</v>
      </c>
      <c r="J267">
        <v>3.4077981618744997</v>
      </c>
      <c r="K267">
        <v>3.5255163488834977</v>
      </c>
    </row>
    <row r="268" spans="1:11" x14ac:dyDescent="0.25">
      <c r="A268" t="str">
        <f t="shared" si="13"/>
        <v>2003Chronic obstructive pulmonary disease (COPD) hospitalisation, 45+ yearsTMaori</v>
      </c>
      <c r="B268" s="4">
        <v>2003</v>
      </c>
      <c r="C268" s="4" t="s">
        <v>136</v>
      </c>
      <c r="D268" s="4" t="s">
        <v>70</v>
      </c>
      <c r="E268" s="4" t="s">
        <v>9</v>
      </c>
      <c r="F268">
        <v>1184.9399219709644</v>
      </c>
      <c r="G268">
        <v>1221.9666388335436</v>
      </c>
      <c r="H268">
        <v>1259.8560973336637</v>
      </c>
      <c r="I268">
        <v>3.2874863487097201</v>
      </c>
      <c r="J268">
        <v>3.3998990713081119</v>
      </c>
      <c r="K268">
        <v>3.5161556487127585</v>
      </c>
    </row>
    <row r="269" spans="1:11" x14ac:dyDescent="0.25">
      <c r="A269" t="str">
        <f t="shared" si="13"/>
        <v>2004Chronic obstructive pulmonary disease (COPD) hospitalisation, 45+ yearsTMaori</v>
      </c>
      <c r="B269" s="4">
        <v>2004</v>
      </c>
      <c r="C269" s="4" t="s">
        <v>136</v>
      </c>
      <c r="D269" s="4" t="s">
        <v>70</v>
      </c>
      <c r="E269" s="4" t="s">
        <v>9</v>
      </c>
      <c r="F269">
        <v>1189.7754599399732</v>
      </c>
      <c r="G269">
        <v>1225.998562525823</v>
      </c>
      <c r="H269">
        <v>1263.0442254158022</v>
      </c>
      <c r="I269">
        <v>3.3991737419836583</v>
      </c>
      <c r="J269">
        <v>3.5130989520376006</v>
      </c>
      <c r="K269">
        <v>3.6308424292561572</v>
      </c>
    </row>
    <row r="270" spans="1:11" x14ac:dyDescent="0.25">
      <c r="A270" t="str">
        <f t="shared" si="13"/>
        <v>2005Chronic obstructive pulmonary disease (COPD) hospitalisation, 45+ yearsTMaori</v>
      </c>
      <c r="B270" s="4">
        <v>2005</v>
      </c>
      <c r="C270" s="4" t="s">
        <v>136</v>
      </c>
      <c r="D270" s="4" t="s">
        <v>70</v>
      </c>
      <c r="E270" s="4" t="s">
        <v>9</v>
      </c>
      <c r="F270">
        <v>1201.6948015182845</v>
      </c>
      <c r="G270">
        <v>1237.2313694838851</v>
      </c>
      <c r="H270">
        <v>1273.5519864605023</v>
      </c>
      <c r="I270">
        <v>3.5903762674272457</v>
      </c>
      <c r="J270">
        <v>3.7083037318432184</v>
      </c>
      <c r="K270">
        <v>3.8301045749325482</v>
      </c>
    </row>
    <row r="271" spans="1:11" x14ac:dyDescent="0.25">
      <c r="A271" t="str">
        <f t="shared" si="13"/>
        <v>2006Chronic obstructive pulmonary disease (COPD) hospitalisation, 45+ yearsTMaori</v>
      </c>
      <c r="B271" s="4">
        <v>2006</v>
      </c>
      <c r="C271" s="4" t="s">
        <v>136</v>
      </c>
      <c r="D271" s="4" t="s">
        <v>70</v>
      </c>
      <c r="E271" s="4" t="s">
        <v>9</v>
      </c>
      <c r="F271">
        <v>1239.3582759671719</v>
      </c>
      <c r="G271">
        <v>1274.4699991684727</v>
      </c>
      <c r="H271">
        <v>1310.3241798504016</v>
      </c>
      <c r="I271">
        <v>3.6885486837764394</v>
      </c>
      <c r="J271">
        <v>3.8052634939923387</v>
      </c>
      <c r="K271">
        <v>3.9256714496948764</v>
      </c>
    </row>
    <row r="272" spans="1:11" x14ac:dyDescent="0.25">
      <c r="A272" t="str">
        <f t="shared" si="13"/>
        <v>2007Chronic obstructive pulmonary disease (COPD) hospitalisation, 45+ yearsTMaori</v>
      </c>
      <c r="B272" s="4">
        <v>2007</v>
      </c>
      <c r="C272" s="4" t="s">
        <v>136</v>
      </c>
      <c r="D272" s="4" t="s">
        <v>70</v>
      </c>
      <c r="E272" s="4" t="s">
        <v>9</v>
      </c>
      <c r="F272">
        <v>1238.1479479652278</v>
      </c>
      <c r="G272">
        <v>1272.3711904317395</v>
      </c>
      <c r="H272">
        <v>1307.3006410928215</v>
      </c>
      <c r="I272">
        <v>3.6782847996188766</v>
      </c>
      <c r="J272">
        <v>3.7922182620998908</v>
      </c>
      <c r="K272">
        <v>3.9096807699322222</v>
      </c>
    </row>
    <row r="273" spans="1:11" x14ac:dyDescent="0.25">
      <c r="A273" t="str">
        <f t="shared" si="13"/>
        <v>2008Chronic obstructive pulmonary disease (COPD) hospitalisation, 45+ yearsTMaori</v>
      </c>
      <c r="B273" s="4">
        <v>2008</v>
      </c>
      <c r="C273" s="4" t="s">
        <v>136</v>
      </c>
      <c r="D273" s="4" t="s">
        <v>70</v>
      </c>
      <c r="E273" s="4" t="s">
        <v>9</v>
      </c>
      <c r="F273">
        <v>1211.8687019385538</v>
      </c>
      <c r="G273">
        <v>1244.9052870401677</v>
      </c>
      <c r="H273">
        <v>1278.614309960574</v>
      </c>
      <c r="I273">
        <v>3.5842459846786272</v>
      </c>
      <c r="J273">
        <v>3.693783193275356</v>
      </c>
      <c r="K273">
        <v>3.8066679399926415</v>
      </c>
    </row>
    <row r="274" spans="1:11" x14ac:dyDescent="0.25">
      <c r="A274" t="str">
        <f t="shared" si="13"/>
        <v>2009Chronic obstructive pulmonary disease (COPD) hospitalisation, 45+ yearsTMaori</v>
      </c>
      <c r="B274" s="4">
        <v>2009</v>
      </c>
      <c r="C274" s="4" t="s">
        <v>136</v>
      </c>
      <c r="D274" s="4" t="s">
        <v>70</v>
      </c>
      <c r="E274" s="4" t="s">
        <v>9</v>
      </c>
      <c r="F274">
        <v>1202.1874563480958</v>
      </c>
      <c r="G274">
        <v>1234.3558892329445</v>
      </c>
      <c r="H274">
        <v>1267.1671238551974</v>
      </c>
      <c r="I274">
        <v>3.6286631358998456</v>
      </c>
      <c r="J274">
        <v>3.738028146741637</v>
      </c>
      <c r="K274">
        <v>3.8506893317248347</v>
      </c>
    </row>
    <row r="275" spans="1:11" x14ac:dyDescent="0.25">
      <c r="A275" t="str">
        <f t="shared" si="13"/>
        <v>2010Chronic obstructive pulmonary disease (COPD) hospitalisation, 45+ yearsTMaori</v>
      </c>
      <c r="B275" s="4">
        <v>2010</v>
      </c>
      <c r="C275" s="4" t="s">
        <v>136</v>
      </c>
      <c r="D275" s="4" t="s">
        <v>70</v>
      </c>
      <c r="E275" s="4" t="s">
        <v>9</v>
      </c>
      <c r="F275">
        <v>1169.6759753233771</v>
      </c>
      <c r="G275">
        <v>1200.5954184795633</v>
      </c>
      <c r="H275">
        <v>1232.1252884871585</v>
      </c>
      <c r="I275">
        <v>3.6369655656473263</v>
      </c>
      <c r="J275">
        <v>3.7456747001894044</v>
      </c>
      <c r="K275">
        <v>3.857633157750791</v>
      </c>
    </row>
    <row r="276" spans="1:11" x14ac:dyDescent="0.25">
      <c r="A276" t="str">
        <f t="shared" si="13"/>
        <v>2011Chronic obstructive pulmonary disease (COPD) hospitalisation, 45+ yearsTMaori</v>
      </c>
      <c r="B276" s="4">
        <v>2011</v>
      </c>
      <c r="C276" s="4" t="s">
        <v>136</v>
      </c>
      <c r="D276" s="4" t="s">
        <v>70</v>
      </c>
      <c r="E276" s="4" t="s">
        <v>9</v>
      </c>
      <c r="F276">
        <v>1146.0349740525451</v>
      </c>
      <c r="G276">
        <v>1175.8881079103733</v>
      </c>
      <c r="H276">
        <v>1206.3221039013276</v>
      </c>
      <c r="I276">
        <v>3.745669251011881</v>
      </c>
      <c r="J276">
        <v>3.856855866626713</v>
      </c>
      <c r="K276">
        <v>3.9713429507729141</v>
      </c>
    </row>
    <row r="277" spans="1:11" x14ac:dyDescent="0.25">
      <c r="A277" t="str">
        <f t="shared" si="13"/>
        <v>2001Chronic obstructive pulmonary disease (COPD) hospitalisation, 45+ yearsTnonMaori</v>
      </c>
      <c r="B277" s="4">
        <v>2001</v>
      </c>
      <c r="C277" s="4" t="s">
        <v>136</v>
      </c>
      <c r="D277" s="4" t="s">
        <v>70</v>
      </c>
      <c r="E277" s="4" t="s">
        <v>68</v>
      </c>
      <c r="F277">
        <v>360.01433702010797</v>
      </c>
      <c r="G277">
        <v>364.86795690963447</v>
      </c>
      <c r="H277">
        <v>369.77065738818015</v>
      </c>
    </row>
    <row r="278" spans="1:11" x14ac:dyDescent="0.25">
      <c r="A278" t="str">
        <f t="shared" si="13"/>
        <v>2002Chronic obstructive pulmonary disease (COPD) hospitalisation, 45+ yearsTnonMaori</v>
      </c>
      <c r="B278" s="4">
        <v>2002</v>
      </c>
      <c r="C278" s="4" t="s">
        <v>136</v>
      </c>
      <c r="D278" s="4" t="s">
        <v>70</v>
      </c>
      <c r="E278" s="4" t="s">
        <v>68</v>
      </c>
      <c r="F278">
        <v>362.09775069684918</v>
      </c>
      <c r="G278">
        <v>366.87830064712529</v>
      </c>
      <c r="H278">
        <v>371.70619495419288</v>
      </c>
    </row>
    <row r="279" spans="1:11" x14ac:dyDescent="0.25">
      <c r="A279" t="str">
        <f t="shared" si="13"/>
        <v>2003Chronic obstructive pulmonary disease (COPD) hospitalisation, 45+ yearsTnonMaori</v>
      </c>
      <c r="B279" s="4">
        <v>2003</v>
      </c>
      <c r="C279" s="4" t="s">
        <v>136</v>
      </c>
      <c r="D279" s="4" t="s">
        <v>70</v>
      </c>
      <c r="E279" s="4" t="s">
        <v>68</v>
      </c>
      <c r="F279">
        <v>354.74916138804741</v>
      </c>
      <c r="G279">
        <v>359.41262172920671</v>
      </c>
      <c r="H279">
        <v>364.12206976987881</v>
      </c>
    </row>
    <row r="280" spans="1:11" x14ac:dyDescent="0.25">
      <c r="A280" t="str">
        <f t="shared" si="13"/>
        <v>2004Chronic obstructive pulmonary disease (COPD) hospitalisation, 45+ yearsTnonMaori</v>
      </c>
      <c r="B280" s="4">
        <v>2004</v>
      </c>
      <c r="C280" s="4" t="s">
        <v>136</v>
      </c>
      <c r="D280" s="4" t="s">
        <v>70</v>
      </c>
      <c r="E280" s="4" t="s">
        <v>68</v>
      </c>
      <c r="F280">
        <v>344.45571600024164</v>
      </c>
      <c r="G280">
        <v>348.97922867067058</v>
      </c>
      <c r="H280">
        <v>353.54730354409043</v>
      </c>
    </row>
    <row r="281" spans="1:11" x14ac:dyDescent="0.25">
      <c r="A281" t="str">
        <f t="shared" si="13"/>
        <v>2005Chronic obstructive pulmonary disease (COPD) hospitalisation, 45+ yearsTnonMaori</v>
      </c>
      <c r="B281" s="4">
        <v>2005</v>
      </c>
      <c r="C281" s="4" t="s">
        <v>136</v>
      </c>
      <c r="D281" s="4" t="s">
        <v>70</v>
      </c>
      <c r="E281" s="4" t="s">
        <v>68</v>
      </c>
      <c r="F281">
        <v>329.27165426701623</v>
      </c>
      <c r="G281">
        <v>333.63808871958753</v>
      </c>
      <c r="H281">
        <v>338.04795713273478</v>
      </c>
    </row>
    <row r="282" spans="1:11" x14ac:dyDescent="0.25">
      <c r="A282" t="str">
        <f t="shared" si="13"/>
        <v>2006Chronic obstructive pulmonary disease (COPD) hospitalisation, 45+ yearsTnonMaori</v>
      </c>
      <c r="B282" s="4">
        <v>2006</v>
      </c>
      <c r="C282" s="4" t="s">
        <v>136</v>
      </c>
      <c r="D282" s="4" t="s">
        <v>70</v>
      </c>
      <c r="E282" s="4" t="s">
        <v>68</v>
      </c>
      <c r="F282">
        <v>330.60691914720945</v>
      </c>
      <c r="G282">
        <v>334.92293008896127</v>
      </c>
      <c r="H282">
        <v>339.2812091325452</v>
      </c>
    </row>
    <row r="283" spans="1:11" x14ac:dyDescent="0.25">
      <c r="A283" t="str">
        <f t="shared" si="13"/>
        <v>2007Chronic obstructive pulmonary disease (COPD) hospitalisation, 45+ yearsTnonMaori</v>
      </c>
      <c r="B283" s="4">
        <v>2007</v>
      </c>
      <c r="C283" s="4" t="s">
        <v>136</v>
      </c>
      <c r="D283" s="4" t="s">
        <v>70</v>
      </c>
      <c r="E283" s="4" t="s">
        <v>68</v>
      </c>
      <c r="F283">
        <v>331.23435949700325</v>
      </c>
      <c r="G283">
        <v>335.52161360226688</v>
      </c>
      <c r="H283">
        <v>339.85049697487699</v>
      </c>
    </row>
    <row r="284" spans="1:11" x14ac:dyDescent="0.25">
      <c r="A284" t="str">
        <f t="shared" si="13"/>
        <v>2008Chronic obstructive pulmonary disease (COPD) hospitalisation, 45+ yearsTnonMaori</v>
      </c>
      <c r="B284" s="4">
        <v>2008</v>
      </c>
      <c r="C284" s="4" t="s">
        <v>136</v>
      </c>
      <c r="D284" s="4" t="s">
        <v>70</v>
      </c>
      <c r="E284" s="4" t="s">
        <v>68</v>
      </c>
      <c r="F284">
        <v>332.77904968476167</v>
      </c>
      <c r="G284">
        <v>337.02716751393405</v>
      </c>
      <c r="H284">
        <v>341.31597073087386</v>
      </c>
    </row>
    <row r="285" spans="1:11" x14ac:dyDescent="0.25">
      <c r="A285" t="str">
        <f t="shared" si="13"/>
        <v>2009Chronic obstructive pulmonary disease (COPD) hospitalisation, 45+ yearsTnonMaori</v>
      </c>
      <c r="B285" s="4">
        <v>2009</v>
      </c>
      <c r="C285" s="4" t="s">
        <v>136</v>
      </c>
      <c r="D285" s="4" t="s">
        <v>70</v>
      </c>
      <c r="E285" s="4" t="s">
        <v>68</v>
      </c>
      <c r="F285">
        <v>326.07102237809141</v>
      </c>
      <c r="G285">
        <v>330.21578243302088</v>
      </c>
      <c r="H285">
        <v>334.40006966078073</v>
      </c>
    </row>
    <row r="286" spans="1:11" x14ac:dyDescent="0.25">
      <c r="A286" t="str">
        <f t="shared" si="13"/>
        <v>2010Chronic obstructive pulmonary disease (COPD) hospitalisation, 45+ yearsTnonMaori</v>
      </c>
      <c r="B286" s="4">
        <v>2010</v>
      </c>
      <c r="C286" s="4" t="s">
        <v>136</v>
      </c>
      <c r="D286" s="4" t="s">
        <v>70</v>
      </c>
      <c r="E286" s="4" t="s">
        <v>68</v>
      </c>
      <c r="F286">
        <v>316.5193066646911</v>
      </c>
      <c r="G286">
        <v>320.52848006765078</v>
      </c>
      <c r="H286">
        <v>324.57575348195587</v>
      </c>
    </row>
    <row r="287" spans="1:11" x14ac:dyDescent="0.25">
      <c r="A287" t="str">
        <f t="shared" si="13"/>
        <v>2011Chronic obstructive pulmonary disease (COPD) hospitalisation, 45+ yearsTnonMaori</v>
      </c>
      <c r="B287" s="4">
        <v>2011</v>
      </c>
      <c r="C287" s="4" t="s">
        <v>136</v>
      </c>
      <c r="D287" s="4" t="s">
        <v>70</v>
      </c>
      <c r="E287" s="4" t="s">
        <v>68</v>
      </c>
      <c r="F287">
        <v>301.03234412515718</v>
      </c>
      <c r="G287">
        <v>304.88256460017254</v>
      </c>
      <c r="H287">
        <v>308.76973008922141</v>
      </c>
    </row>
    <row r="288" spans="1:11" x14ac:dyDescent="0.25">
      <c r="A288" t="str">
        <f t="shared" si="13"/>
        <v>2001Chronic obstructive pulmonary disease (COPD) hospitalisation, 45+ yearsFMaori</v>
      </c>
      <c r="B288" s="4">
        <v>2001</v>
      </c>
      <c r="C288" s="4" t="s">
        <v>136</v>
      </c>
      <c r="D288" s="4" t="s">
        <v>67</v>
      </c>
      <c r="E288" s="4" t="s">
        <v>9</v>
      </c>
      <c r="F288">
        <v>1325.9461751249164</v>
      </c>
      <c r="G288">
        <v>1382.5377850754919</v>
      </c>
      <c r="H288">
        <v>1440.9236914499756</v>
      </c>
      <c r="I288">
        <v>3.8630506061094581</v>
      </c>
      <c r="J288">
        <v>4.0480635246655243</v>
      </c>
      <c r="K288">
        <v>4.2419372590696911</v>
      </c>
    </row>
    <row r="289" spans="1:11" x14ac:dyDescent="0.25">
      <c r="A289" t="str">
        <f t="shared" si="13"/>
        <v>2002Chronic obstructive pulmonary disease (COPD) hospitalisation, 45+ yearsFMaori</v>
      </c>
      <c r="B289" s="4">
        <v>2002</v>
      </c>
      <c r="C289" s="4" t="s">
        <v>136</v>
      </c>
      <c r="D289" s="4" t="s">
        <v>67</v>
      </c>
      <c r="E289" s="4" t="s">
        <v>9</v>
      </c>
      <c r="F289">
        <v>1332.6539819956645</v>
      </c>
      <c r="G289">
        <v>1387.8811987373274</v>
      </c>
      <c r="H289">
        <v>1444.8093247936793</v>
      </c>
      <c r="I289">
        <v>3.8205443544832209</v>
      </c>
      <c r="J289">
        <v>3.998356771063277</v>
      </c>
      <c r="K289">
        <v>4.1844447768150541</v>
      </c>
    </row>
    <row r="290" spans="1:11" x14ac:dyDescent="0.25">
      <c r="A290" t="str">
        <f t="shared" si="13"/>
        <v>2003Chronic obstructive pulmonary disease (COPD) hospitalisation, 45+ yearsFMaori</v>
      </c>
      <c r="B290" s="4">
        <v>2003</v>
      </c>
      <c r="C290" s="4" t="s">
        <v>136</v>
      </c>
      <c r="D290" s="4" t="s">
        <v>67</v>
      </c>
      <c r="E290" s="4" t="s">
        <v>9</v>
      </c>
      <c r="F290">
        <v>1300.9985821675168</v>
      </c>
      <c r="G290">
        <v>1354.2372407578368</v>
      </c>
      <c r="H290">
        <v>1409.0952603630683</v>
      </c>
      <c r="I290">
        <v>3.7587616202723741</v>
      </c>
      <c r="J290">
        <v>3.9316276946186308</v>
      </c>
      <c r="K290">
        <v>4.112443908579678</v>
      </c>
    </row>
    <row r="291" spans="1:11" x14ac:dyDescent="0.25">
      <c r="A291" t="str">
        <f t="shared" si="13"/>
        <v>2004Chronic obstructive pulmonary disease (COPD) hospitalisation, 45+ yearsFMaori</v>
      </c>
      <c r="B291" s="4">
        <v>2004</v>
      </c>
      <c r="C291" s="4" t="s">
        <v>136</v>
      </c>
      <c r="D291" s="4" t="s">
        <v>67</v>
      </c>
      <c r="E291" s="4" t="s">
        <v>9</v>
      </c>
      <c r="F291">
        <v>1326.0670729184728</v>
      </c>
      <c r="G291">
        <v>1378.5000826824044</v>
      </c>
      <c r="H291">
        <v>1432.4748180400927</v>
      </c>
      <c r="I291">
        <v>3.9520722831531825</v>
      </c>
      <c r="J291">
        <v>4.1292372017711951</v>
      </c>
      <c r="K291">
        <v>4.3143441331207883</v>
      </c>
    </row>
    <row r="292" spans="1:11" x14ac:dyDescent="0.25">
      <c r="A292" t="str">
        <f t="shared" si="13"/>
        <v>2005Chronic obstructive pulmonary disease (COPD) hospitalisation, 45+ yearsFMaori</v>
      </c>
      <c r="B292" s="4">
        <v>2005</v>
      </c>
      <c r="C292" s="4" t="s">
        <v>136</v>
      </c>
      <c r="D292" s="4" t="s">
        <v>67</v>
      </c>
      <c r="E292" s="4" t="s">
        <v>9</v>
      </c>
      <c r="F292">
        <v>1348.6583465234889</v>
      </c>
      <c r="G292">
        <v>1400.3258490680814</v>
      </c>
      <c r="H292">
        <v>1453.465905743318</v>
      </c>
      <c r="I292">
        <v>4.1671833649818568</v>
      </c>
      <c r="J292">
        <v>4.3500398380003098</v>
      </c>
      <c r="K292">
        <v>4.5409200735452027</v>
      </c>
    </row>
    <row r="293" spans="1:11" x14ac:dyDescent="0.25">
      <c r="A293" t="str">
        <f t="shared" si="13"/>
        <v>2006Chronic obstructive pulmonary disease (COPD) hospitalisation, 45+ yearsFMaori</v>
      </c>
      <c r="B293" s="4">
        <v>2006</v>
      </c>
      <c r="C293" s="4" t="s">
        <v>136</v>
      </c>
      <c r="D293" s="4" t="s">
        <v>67</v>
      </c>
      <c r="E293" s="4" t="s">
        <v>9</v>
      </c>
      <c r="F293">
        <v>1391.1244817455054</v>
      </c>
      <c r="G293">
        <v>1442.0949557712734</v>
      </c>
      <c r="H293">
        <v>1494.4555355767238</v>
      </c>
      <c r="I293">
        <v>4.2743496531613543</v>
      </c>
      <c r="J293">
        <v>4.4549843410477559</v>
      </c>
      <c r="K293">
        <v>4.6432526792237834</v>
      </c>
    </row>
    <row r="294" spans="1:11" x14ac:dyDescent="0.25">
      <c r="A294" t="str">
        <f t="shared" si="13"/>
        <v>2007Chronic obstructive pulmonary disease (COPD) hospitalisation, 45+ yearsFMaori</v>
      </c>
      <c r="B294" s="4">
        <v>2007</v>
      </c>
      <c r="C294" s="4" t="s">
        <v>136</v>
      </c>
      <c r="D294" s="4" t="s">
        <v>67</v>
      </c>
      <c r="E294" s="4" t="s">
        <v>9</v>
      </c>
      <c r="F294">
        <v>1378.4922200739416</v>
      </c>
      <c r="G294">
        <v>1427.9510139008833</v>
      </c>
      <c r="H294">
        <v>1478.7310053463652</v>
      </c>
      <c r="I294">
        <v>4.1856608356683322</v>
      </c>
      <c r="J294">
        <v>4.3591411226535701</v>
      </c>
      <c r="K294">
        <v>4.5398115311402956</v>
      </c>
    </row>
    <row r="295" spans="1:11" x14ac:dyDescent="0.25">
      <c r="A295" t="str">
        <f t="shared" si="13"/>
        <v>2008Chronic obstructive pulmonary disease (COPD) hospitalisation, 45+ yearsFMaori</v>
      </c>
      <c r="B295" s="4">
        <v>2008</v>
      </c>
      <c r="C295" s="4" t="s">
        <v>136</v>
      </c>
      <c r="D295" s="4" t="s">
        <v>67</v>
      </c>
      <c r="E295" s="4" t="s">
        <v>9</v>
      </c>
      <c r="F295">
        <v>1363.0597401028442</v>
      </c>
      <c r="G295">
        <v>1411.064582479916</v>
      </c>
      <c r="H295">
        <v>1460.3284503800983</v>
      </c>
      <c r="I295">
        <v>4.1490164735695707</v>
      </c>
      <c r="J295">
        <v>4.3181319915730763</v>
      </c>
      <c r="K295">
        <v>4.4941407235736293</v>
      </c>
    </row>
    <row r="296" spans="1:11" x14ac:dyDescent="0.25">
      <c r="A296" t="str">
        <f t="shared" si="13"/>
        <v>2009Chronic obstructive pulmonary disease (COPD) hospitalisation, 45+ yearsFMaori</v>
      </c>
      <c r="B296" s="4">
        <v>2009</v>
      </c>
      <c r="C296" s="4" t="s">
        <v>136</v>
      </c>
      <c r="D296" s="4" t="s">
        <v>67</v>
      </c>
      <c r="E296" s="4" t="s">
        <v>9</v>
      </c>
      <c r="F296">
        <v>1366.3830548358715</v>
      </c>
      <c r="G296">
        <v>1413.3868871815896</v>
      </c>
      <c r="H296">
        <v>1461.59517355771</v>
      </c>
      <c r="I296">
        <v>4.2755431343858037</v>
      </c>
      <c r="J296">
        <v>4.4470749973575403</v>
      </c>
      <c r="K296">
        <v>4.6254886012192049</v>
      </c>
    </row>
    <row r="297" spans="1:11" x14ac:dyDescent="0.25">
      <c r="A297" t="str">
        <f t="shared" si="13"/>
        <v>2010Chronic obstructive pulmonary disease (COPD) hospitalisation, 45+ yearsFMaori</v>
      </c>
      <c r="B297" s="4">
        <v>2010</v>
      </c>
      <c r="C297" s="4" t="s">
        <v>136</v>
      </c>
      <c r="D297" s="4" t="s">
        <v>67</v>
      </c>
      <c r="E297" s="4" t="s">
        <v>9</v>
      </c>
      <c r="F297">
        <v>1348.5663136559047</v>
      </c>
      <c r="G297">
        <v>1394.0706982921572</v>
      </c>
      <c r="H297">
        <v>1440.719078227912</v>
      </c>
      <c r="I297">
        <v>4.3438236876981087</v>
      </c>
      <c r="J297">
        <v>4.5157573808685632</v>
      </c>
      <c r="K297">
        <v>4.6944964135215912</v>
      </c>
    </row>
    <row r="298" spans="1:11" x14ac:dyDescent="0.25">
      <c r="A298" t="str">
        <f t="shared" si="13"/>
        <v>2011Chronic obstructive pulmonary disease (COPD) hospitalisation, 45+ yearsFMaori</v>
      </c>
      <c r="B298" s="4">
        <v>2011</v>
      </c>
      <c r="C298" s="4" t="s">
        <v>136</v>
      </c>
      <c r="D298" s="4" t="s">
        <v>67</v>
      </c>
      <c r="E298" s="4" t="s">
        <v>9</v>
      </c>
      <c r="F298">
        <v>1325.9015373312741</v>
      </c>
      <c r="G298">
        <v>1369.8662850072635</v>
      </c>
      <c r="H298">
        <v>1414.9173868783926</v>
      </c>
      <c r="I298">
        <v>4.5089723935531563</v>
      </c>
      <c r="J298">
        <v>4.68601518501064</v>
      </c>
      <c r="K298">
        <v>4.8700094827696203</v>
      </c>
    </row>
    <row r="299" spans="1:11" x14ac:dyDescent="0.25">
      <c r="A299" t="str">
        <f t="shared" si="13"/>
        <v>2001Chronic obstructive pulmonary disease (COPD) hospitalisation, 45+ yearsFnonMaori</v>
      </c>
      <c r="B299" s="4">
        <v>2001</v>
      </c>
      <c r="C299" s="4" t="s">
        <v>136</v>
      </c>
      <c r="D299" s="4" t="s">
        <v>67</v>
      </c>
      <c r="E299" s="4" t="s">
        <v>68</v>
      </c>
      <c r="F299">
        <v>334.93674982454178</v>
      </c>
      <c r="G299">
        <v>341.53065450960912</v>
      </c>
      <c r="H299">
        <v>348.22172803944926</v>
      </c>
    </row>
    <row r="300" spans="1:11" x14ac:dyDescent="0.25">
      <c r="A300" t="str">
        <f t="shared" si="13"/>
        <v>2002Chronic obstructive pulmonary disease (COPD) hospitalisation, 45+ yearsFnonMaori</v>
      </c>
      <c r="B300" s="4">
        <v>2002</v>
      </c>
      <c r="C300" s="4" t="s">
        <v>136</v>
      </c>
      <c r="D300" s="4" t="s">
        <v>67</v>
      </c>
      <c r="E300" s="4" t="s">
        <v>68</v>
      </c>
      <c r="F300">
        <v>340.59422009041833</v>
      </c>
      <c r="G300">
        <v>347.11289617315725</v>
      </c>
      <c r="H300">
        <v>353.72497611692211</v>
      </c>
    </row>
    <row r="301" spans="1:11" x14ac:dyDescent="0.25">
      <c r="A301" t="str">
        <f t="shared" si="13"/>
        <v>2003Chronic obstructive pulmonary disease (COPD) hospitalisation, 45+ yearsFnonMaori</v>
      </c>
      <c r="B301" s="4">
        <v>2003</v>
      </c>
      <c r="C301" s="4" t="s">
        <v>136</v>
      </c>
      <c r="D301" s="4" t="s">
        <v>67</v>
      </c>
      <c r="E301" s="4" t="s">
        <v>68</v>
      </c>
      <c r="F301">
        <v>338.04849618736182</v>
      </c>
      <c r="G301">
        <v>344.44696851928097</v>
      </c>
      <c r="H301">
        <v>350.93611579558495</v>
      </c>
    </row>
    <row r="302" spans="1:11" x14ac:dyDescent="0.25">
      <c r="A302" t="str">
        <f t="shared" si="13"/>
        <v>2004Chronic obstructive pulmonary disease (COPD) hospitalisation, 45+ yearsFnonMaori</v>
      </c>
      <c r="B302" s="4">
        <v>2004</v>
      </c>
      <c r="C302" s="4" t="s">
        <v>136</v>
      </c>
      <c r="D302" s="4" t="s">
        <v>67</v>
      </c>
      <c r="E302" s="4" t="s">
        <v>68</v>
      </c>
      <c r="F302">
        <v>327.63946008420345</v>
      </c>
      <c r="G302">
        <v>333.83891874535823</v>
      </c>
      <c r="H302">
        <v>340.12620397701875</v>
      </c>
    </row>
    <row r="303" spans="1:11" x14ac:dyDescent="0.25">
      <c r="A303" t="str">
        <f t="shared" si="13"/>
        <v>2005Chronic obstructive pulmonary disease (COPD) hospitalisation, 45+ yearsFnonMaori</v>
      </c>
      <c r="B303" s="4">
        <v>2005</v>
      </c>
      <c r="C303" s="4" t="s">
        <v>136</v>
      </c>
      <c r="D303" s="4" t="s">
        <v>67</v>
      </c>
      <c r="E303" s="4" t="s">
        <v>68</v>
      </c>
      <c r="F303">
        <v>315.88396440956296</v>
      </c>
      <c r="G303">
        <v>321.91104017838234</v>
      </c>
      <c r="H303">
        <v>328.02421086632307</v>
      </c>
    </row>
    <row r="304" spans="1:11" x14ac:dyDescent="0.25">
      <c r="A304" t="str">
        <f t="shared" si="13"/>
        <v>2006Chronic obstructive pulmonary disease (COPD) hospitalisation, 45+ yearsFnonMaori</v>
      </c>
      <c r="B304" s="4">
        <v>2006</v>
      </c>
      <c r="C304" s="4" t="s">
        <v>136</v>
      </c>
      <c r="D304" s="4" t="s">
        <v>67</v>
      </c>
      <c r="E304" s="4" t="s">
        <v>68</v>
      </c>
      <c r="F304">
        <v>317.74647956276084</v>
      </c>
      <c r="G304">
        <v>323.70370923281655</v>
      </c>
      <c r="H304">
        <v>329.7445660815539</v>
      </c>
    </row>
    <row r="305" spans="1:11" x14ac:dyDescent="0.25">
      <c r="A305" t="str">
        <f t="shared" si="13"/>
        <v>2007Chronic obstructive pulmonary disease (COPD) hospitalisation, 45+ yearsFnonMaori</v>
      </c>
      <c r="B305" s="4">
        <v>2007</v>
      </c>
      <c r="C305" s="4" t="s">
        <v>136</v>
      </c>
      <c r="D305" s="4" t="s">
        <v>67</v>
      </c>
      <c r="E305" s="4" t="s">
        <v>68</v>
      </c>
      <c r="F305">
        <v>321.61054008284572</v>
      </c>
      <c r="G305">
        <v>327.57622974858788</v>
      </c>
      <c r="H305">
        <v>333.62478213100422</v>
      </c>
    </row>
    <row r="306" spans="1:11" x14ac:dyDescent="0.25">
      <c r="A306" t="str">
        <f t="shared" si="13"/>
        <v>2008Chronic obstructive pulmonary disease (COPD) hospitalisation, 45+ yearsFnonMaori</v>
      </c>
      <c r="B306" s="4">
        <v>2008</v>
      </c>
      <c r="C306" s="4" t="s">
        <v>136</v>
      </c>
      <c r="D306" s="4" t="s">
        <v>67</v>
      </c>
      <c r="E306" s="4" t="s">
        <v>68</v>
      </c>
      <c r="F306">
        <v>320.87845415025669</v>
      </c>
      <c r="G306">
        <v>326.77662128754696</v>
      </c>
      <c r="H306">
        <v>332.75597531473386</v>
      </c>
    </row>
    <row r="307" spans="1:11" x14ac:dyDescent="0.25">
      <c r="A307" t="str">
        <f t="shared" ref="A307:A370" si="14">B307&amp;C307&amp;D307&amp;E307</f>
        <v>2009Chronic obstructive pulmonary disease (COPD) hospitalisation, 45+ yearsFnonMaori</v>
      </c>
      <c r="B307" s="4">
        <v>2009</v>
      </c>
      <c r="C307" s="4" t="s">
        <v>136</v>
      </c>
      <c r="D307" s="4" t="s">
        <v>67</v>
      </c>
      <c r="E307" s="4" t="s">
        <v>68</v>
      </c>
      <c r="F307">
        <v>312.06647982879775</v>
      </c>
      <c r="G307">
        <v>317.82393776165833</v>
      </c>
      <c r="H307">
        <v>323.66093777237796</v>
      </c>
    </row>
    <row r="308" spans="1:11" x14ac:dyDescent="0.25">
      <c r="A308" t="str">
        <f t="shared" si="14"/>
        <v>2010Chronic obstructive pulmonary disease (COPD) hospitalisation, 45+ yearsFnonMaori</v>
      </c>
      <c r="B308" s="4">
        <v>2010</v>
      </c>
      <c r="C308" s="4" t="s">
        <v>136</v>
      </c>
      <c r="D308" s="4" t="s">
        <v>67</v>
      </c>
      <c r="E308" s="4" t="s">
        <v>68</v>
      </c>
      <c r="F308">
        <v>303.1543207441394</v>
      </c>
      <c r="G308">
        <v>308.71248845172033</v>
      </c>
      <c r="H308">
        <v>314.34696916948616</v>
      </c>
    </row>
    <row r="309" spans="1:11" x14ac:dyDescent="0.25">
      <c r="A309" t="str">
        <f t="shared" si="14"/>
        <v>2011Chronic obstructive pulmonary disease (COPD) hospitalisation, 45+ yearsFnonMaori</v>
      </c>
      <c r="B309" s="4">
        <v>2011</v>
      </c>
      <c r="C309" s="4" t="s">
        <v>136</v>
      </c>
      <c r="D309" s="4" t="s">
        <v>67</v>
      </c>
      <c r="E309" s="4" t="s">
        <v>68</v>
      </c>
      <c r="F309">
        <v>287.02895186304011</v>
      </c>
      <c r="G309">
        <v>292.33073964188469</v>
      </c>
      <c r="H309">
        <v>297.70586023365695</v>
      </c>
    </row>
    <row r="310" spans="1:11" x14ac:dyDescent="0.25">
      <c r="A310" t="str">
        <f t="shared" si="14"/>
        <v>2001Chronic obstructive pulmonary disease (COPD) hospitalisation, 45+ yearsMMaori</v>
      </c>
      <c r="B310" s="4">
        <v>2001</v>
      </c>
      <c r="C310" s="4" t="s">
        <v>136</v>
      </c>
      <c r="D310" s="4" t="s">
        <v>69</v>
      </c>
      <c r="E310" s="4" t="s">
        <v>9</v>
      </c>
      <c r="F310">
        <v>1013.2777333900009</v>
      </c>
      <c r="G310">
        <v>1066.356161790306</v>
      </c>
      <c r="H310">
        <v>1121.4935430555149</v>
      </c>
      <c r="I310">
        <v>2.5164833745235318</v>
      </c>
      <c r="J310">
        <v>2.6554880795081348</v>
      </c>
      <c r="K310">
        <v>2.8021710819945107</v>
      </c>
    </row>
    <row r="311" spans="1:11" x14ac:dyDescent="0.25">
      <c r="A311" t="str">
        <f t="shared" si="14"/>
        <v>2002Chronic obstructive pulmonary disease (COPD) hospitalisation, 45+ yearsMMaori</v>
      </c>
      <c r="B311" s="4">
        <v>2002</v>
      </c>
      <c r="C311" s="4" t="s">
        <v>136</v>
      </c>
      <c r="D311" s="4" t="s">
        <v>69</v>
      </c>
      <c r="E311" s="4" t="s">
        <v>9</v>
      </c>
      <c r="F311">
        <v>1054.3543282827613</v>
      </c>
      <c r="G311">
        <v>1107.2028866635499</v>
      </c>
      <c r="H311">
        <v>1162.0145275650514</v>
      </c>
      <c r="I311">
        <v>2.6352408511168202</v>
      </c>
      <c r="J311">
        <v>2.7751612003716928</v>
      </c>
      <c r="K311">
        <v>2.9225107393066319</v>
      </c>
    </row>
    <row r="312" spans="1:11" x14ac:dyDescent="0.25">
      <c r="A312" t="str">
        <f t="shared" si="14"/>
        <v>2003Chronic obstructive pulmonary disease (COPD) hospitalisation, 45+ yearsMMaori</v>
      </c>
      <c r="B312" s="4">
        <v>2003</v>
      </c>
      <c r="C312" s="4" t="s">
        <v>136</v>
      </c>
      <c r="D312" s="4" t="s">
        <v>69</v>
      </c>
      <c r="E312" s="4" t="s">
        <v>9</v>
      </c>
      <c r="F312">
        <v>1026.4481617980828</v>
      </c>
      <c r="G312">
        <v>1077.2925946759888</v>
      </c>
      <c r="H312">
        <v>1130.0038037960787</v>
      </c>
      <c r="I312">
        <v>2.6571111667716729</v>
      </c>
      <c r="J312">
        <v>2.7969293610392549</v>
      </c>
      <c r="K312">
        <v>2.9441048415554207</v>
      </c>
    </row>
    <row r="313" spans="1:11" x14ac:dyDescent="0.25">
      <c r="A313" t="str">
        <f t="shared" si="14"/>
        <v>2004Chronic obstructive pulmonary disease (COPD) hospitalisation, 45+ yearsMMaori</v>
      </c>
      <c r="B313" s="4">
        <v>2004</v>
      </c>
      <c r="C313" s="4" t="s">
        <v>136</v>
      </c>
      <c r="D313" s="4" t="s">
        <v>69</v>
      </c>
      <c r="E313" s="4" t="s">
        <v>9</v>
      </c>
      <c r="F313">
        <v>1005.8142659392485</v>
      </c>
      <c r="G313">
        <v>1054.9307827734644</v>
      </c>
      <c r="H313">
        <v>1105.8254943856987</v>
      </c>
      <c r="I313">
        <v>2.6793885522103591</v>
      </c>
      <c r="J313">
        <v>2.8188444128368584</v>
      </c>
      <c r="K313">
        <v>2.9655586224053332</v>
      </c>
    </row>
    <row r="314" spans="1:11" x14ac:dyDescent="0.25">
      <c r="A314" t="str">
        <f t="shared" si="14"/>
        <v>2005Chronic obstructive pulmonary disease (COPD) hospitalisation, 45+ yearsMMaori</v>
      </c>
      <c r="B314" s="4">
        <v>2005</v>
      </c>
      <c r="C314" s="4" t="s">
        <v>136</v>
      </c>
      <c r="D314" s="4" t="s">
        <v>69</v>
      </c>
      <c r="E314" s="4" t="s">
        <v>9</v>
      </c>
      <c r="F314">
        <v>1008.3978028048831</v>
      </c>
      <c r="G314">
        <v>1056.3781351194534</v>
      </c>
      <c r="H314">
        <v>1106.0516907523254</v>
      </c>
      <c r="I314">
        <v>2.8362821686981623</v>
      </c>
      <c r="J314">
        <v>2.9811170624841874</v>
      </c>
      <c r="K314">
        <v>3.1333479575177328</v>
      </c>
    </row>
    <row r="315" spans="1:11" x14ac:dyDescent="0.25">
      <c r="A315" t="str">
        <f t="shared" si="14"/>
        <v>2006Chronic obstructive pulmonary disease (COPD) hospitalisation, 45+ yearsMMaori</v>
      </c>
      <c r="B315" s="4">
        <v>2006</v>
      </c>
      <c r="C315" s="4" t="s">
        <v>136</v>
      </c>
      <c r="D315" s="4" t="s">
        <v>69</v>
      </c>
      <c r="E315" s="4" t="s">
        <v>9</v>
      </c>
      <c r="F315">
        <v>1042.6850497779169</v>
      </c>
      <c r="G315">
        <v>1090.2925340984798</v>
      </c>
      <c r="H315">
        <v>1139.5132246833366</v>
      </c>
      <c r="I315">
        <v>2.9318362563096878</v>
      </c>
      <c r="J315">
        <v>3.0760124383906575</v>
      </c>
      <c r="K315">
        <v>3.2272786383519607</v>
      </c>
    </row>
    <row r="316" spans="1:11" x14ac:dyDescent="0.25">
      <c r="A316" t="str">
        <f t="shared" si="14"/>
        <v>2007Chronic obstructive pulmonary disease (COPD) hospitalisation, 45+ yearsMMaori</v>
      </c>
      <c r="B316" s="4">
        <v>2007</v>
      </c>
      <c r="C316" s="4" t="s">
        <v>136</v>
      </c>
      <c r="D316" s="4" t="s">
        <v>69</v>
      </c>
      <c r="E316" s="4" t="s">
        <v>9</v>
      </c>
      <c r="F316">
        <v>1055.9204775384624</v>
      </c>
      <c r="G316">
        <v>1102.6704969268433</v>
      </c>
      <c r="H316">
        <v>1150.9573316573401</v>
      </c>
      <c r="I316">
        <v>2.9983278728509126</v>
      </c>
      <c r="J316">
        <v>3.1418715935651598</v>
      </c>
      <c r="K316">
        <v>3.2922874112048501</v>
      </c>
    </row>
    <row r="317" spans="1:11" x14ac:dyDescent="0.25">
      <c r="A317" t="str">
        <f t="shared" si="14"/>
        <v>2008Chronic obstructive pulmonary disease (COPD) hospitalisation, 45+ yearsMMaori</v>
      </c>
      <c r="B317" s="4">
        <v>2008</v>
      </c>
      <c r="C317" s="4" t="s">
        <v>136</v>
      </c>
      <c r="D317" s="4" t="s">
        <v>69</v>
      </c>
      <c r="E317" s="4" t="s">
        <v>9</v>
      </c>
      <c r="F317">
        <v>1018.7841815762097</v>
      </c>
      <c r="G317">
        <v>1063.5813572335067</v>
      </c>
      <c r="H317">
        <v>1109.8412200718067</v>
      </c>
      <c r="I317">
        <v>2.8642354553317633</v>
      </c>
      <c r="J317">
        <v>3.0002478088877034</v>
      </c>
      <c r="K317">
        <v>3.1427189053117934</v>
      </c>
    </row>
    <row r="318" spans="1:11" x14ac:dyDescent="0.25">
      <c r="A318" t="str">
        <f t="shared" si="14"/>
        <v>2009Chronic obstructive pulmonary disease (COPD) hospitalisation, 45+ yearsMMaori</v>
      </c>
      <c r="B318" s="4">
        <v>2009</v>
      </c>
      <c r="C318" s="4" t="s">
        <v>136</v>
      </c>
      <c r="D318" s="4" t="s">
        <v>69</v>
      </c>
      <c r="E318" s="4" t="s">
        <v>9</v>
      </c>
      <c r="F318">
        <v>994.26269299292596</v>
      </c>
      <c r="G318">
        <v>1037.4894545250638</v>
      </c>
      <c r="H318">
        <v>1082.1119640871232</v>
      </c>
      <c r="I318">
        <v>2.8322025952213727</v>
      </c>
      <c r="J318">
        <v>2.9654791178988451</v>
      </c>
      <c r="K318">
        <v>3.1050273075562744</v>
      </c>
    </row>
    <row r="319" spans="1:11" x14ac:dyDescent="0.25">
      <c r="A319" t="str">
        <f t="shared" si="14"/>
        <v>2010Chronic obstructive pulmonary disease (COPD) hospitalisation, 45+ yearsMMaori</v>
      </c>
      <c r="B319" s="4">
        <v>2010</v>
      </c>
      <c r="C319" s="4" t="s">
        <v>136</v>
      </c>
      <c r="D319" s="4" t="s">
        <v>69</v>
      </c>
      <c r="E319" s="4" t="s">
        <v>9</v>
      </c>
      <c r="F319">
        <v>945.82970458252339</v>
      </c>
      <c r="G319">
        <v>986.91165580387735</v>
      </c>
      <c r="H319">
        <v>1029.3188570651671</v>
      </c>
      <c r="I319">
        <v>2.7818434153780611</v>
      </c>
      <c r="J319">
        <v>2.9128547604287376</v>
      </c>
      <c r="K319">
        <v>3.050036104997397</v>
      </c>
    </row>
    <row r="320" spans="1:11" x14ac:dyDescent="0.25">
      <c r="A320" t="str">
        <f t="shared" si="14"/>
        <v>2011Chronic obstructive pulmonary disease (COPD) hospitalisation, 45+ yearsMMaori</v>
      </c>
      <c r="B320" s="4">
        <v>2011</v>
      </c>
      <c r="C320" s="4" t="s">
        <v>136</v>
      </c>
      <c r="D320" s="4" t="s">
        <v>69</v>
      </c>
      <c r="E320" s="4" t="s">
        <v>9</v>
      </c>
      <c r="F320">
        <v>920.03107128006911</v>
      </c>
      <c r="G320">
        <v>959.58076697822867</v>
      </c>
      <c r="H320">
        <v>1000.3933252441949</v>
      </c>
      <c r="I320">
        <v>2.8373887422254893</v>
      </c>
      <c r="J320">
        <v>2.970452174854076</v>
      </c>
      <c r="K320">
        <v>3.1097558088478849</v>
      </c>
    </row>
    <row r="321" spans="1:11" x14ac:dyDescent="0.25">
      <c r="A321" t="str">
        <f t="shared" si="14"/>
        <v>2001Chronic obstructive pulmonary disease (COPD) hospitalisation, 45+ yearsMnonMaori</v>
      </c>
      <c r="B321" s="4">
        <v>2001</v>
      </c>
      <c r="C321" s="4" t="s">
        <v>136</v>
      </c>
      <c r="D321" s="4" t="s">
        <v>69</v>
      </c>
      <c r="E321" s="4" t="s">
        <v>68</v>
      </c>
      <c r="F321">
        <v>394.21570519251605</v>
      </c>
      <c r="G321">
        <v>401.56691721539295</v>
      </c>
      <c r="H321">
        <v>409.02077427733309</v>
      </c>
    </row>
    <row r="322" spans="1:11" x14ac:dyDescent="0.25">
      <c r="A322" t="str">
        <f t="shared" si="14"/>
        <v>2002Chronic obstructive pulmonary disease (COPD) hospitalisation, 45+ yearsMnonMaori</v>
      </c>
      <c r="B322" s="4">
        <v>2002</v>
      </c>
      <c r="C322" s="4" t="s">
        <v>136</v>
      </c>
      <c r="D322" s="4" t="s">
        <v>69</v>
      </c>
      <c r="E322" s="4" t="s">
        <v>68</v>
      </c>
      <c r="F322">
        <v>391.76826478549526</v>
      </c>
      <c r="G322">
        <v>398.96885503993639</v>
      </c>
      <c r="H322">
        <v>406.26855118859891</v>
      </c>
    </row>
    <row r="323" spans="1:11" x14ac:dyDescent="0.25">
      <c r="A323" t="str">
        <f t="shared" si="14"/>
        <v>2003Chronic obstructive pulmonary disease (COPD) hospitalisation, 45+ yearsMnonMaori</v>
      </c>
      <c r="B323" s="4">
        <v>2003</v>
      </c>
      <c r="C323" s="4" t="s">
        <v>136</v>
      </c>
      <c r="D323" s="4" t="s">
        <v>69</v>
      </c>
      <c r="E323" s="4" t="s">
        <v>68</v>
      </c>
      <c r="F323">
        <v>378.20425434093687</v>
      </c>
      <c r="G323">
        <v>385.16975426068649</v>
      </c>
      <c r="H323">
        <v>392.23131920707925</v>
      </c>
    </row>
    <row r="324" spans="1:11" x14ac:dyDescent="0.25">
      <c r="A324" t="str">
        <f t="shared" si="14"/>
        <v>2004Chronic obstructive pulmonary disease (COPD) hospitalisation, 45+ yearsMnonMaori</v>
      </c>
      <c r="B324" s="4">
        <v>2004</v>
      </c>
      <c r="C324" s="4" t="s">
        <v>136</v>
      </c>
      <c r="D324" s="4" t="s">
        <v>69</v>
      </c>
      <c r="E324" s="4" t="s">
        <v>68</v>
      </c>
      <c r="F324">
        <v>367.48566061189854</v>
      </c>
      <c r="G324">
        <v>374.24228807002231</v>
      </c>
      <c r="H324">
        <v>381.09194299022795</v>
      </c>
    </row>
    <row r="325" spans="1:11" x14ac:dyDescent="0.25">
      <c r="A325" t="str">
        <f t="shared" si="14"/>
        <v>2005Chronic obstructive pulmonary disease (COPD) hospitalisation, 45+ yearsMnonMaori</v>
      </c>
      <c r="B325" s="4">
        <v>2005</v>
      </c>
      <c r="C325" s="4" t="s">
        <v>136</v>
      </c>
      <c r="D325" s="4" t="s">
        <v>69</v>
      </c>
      <c r="E325" s="4" t="s">
        <v>68</v>
      </c>
      <c r="F325">
        <v>347.88847316752413</v>
      </c>
      <c r="G325">
        <v>354.35647543446868</v>
      </c>
      <c r="H325">
        <v>360.9145232531082</v>
      </c>
    </row>
    <row r="326" spans="1:11" x14ac:dyDescent="0.25">
      <c r="A326" t="str">
        <f t="shared" si="14"/>
        <v>2006Chronic obstructive pulmonary disease (COPD) hospitalisation, 45+ yearsMnonMaori</v>
      </c>
      <c r="B326" s="4">
        <v>2006</v>
      </c>
      <c r="C326" s="4" t="s">
        <v>136</v>
      </c>
      <c r="D326" s="4" t="s">
        <v>69</v>
      </c>
      <c r="E326" s="4" t="s">
        <v>68</v>
      </c>
      <c r="F326">
        <v>348.06860471670086</v>
      </c>
      <c r="G326">
        <v>354.44997571886</v>
      </c>
      <c r="H326">
        <v>360.91895846075812</v>
      </c>
    </row>
    <row r="327" spans="1:11" x14ac:dyDescent="0.25">
      <c r="A327" t="str">
        <f t="shared" si="14"/>
        <v>2007Chronic obstructive pulmonary disease (COPD) hospitalisation, 45+ yearsMnonMaori</v>
      </c>
      <c r="B327" s="4">
        <v>2007</v>
      </c>
      <c r="C327" s="4" t="s">
        <v>136</v>
      </c>
      <c r="D327" s="4" t="s">
        <v>69</v>
      </c>
      <c r="E327" s="4" t="s">
        <v>68</v>
      </c>
      <c r="F327">
        <v>344.68232152511069</v>
      </c>
      <c r="G327">
        <v>350.95975888550419</v>
      </c>
      <c r="H327">
        <v>357.32281371855458</v>
      </c>
    </row>
    <row r="328" spans="1:11" x14ac:dyDescent="0.25">
      <c r="A328" t="str">
        <f t="shared" si="14"/>
        <v>2008Chronic obstructive pulmonary disease (COPD) hospitalisation, 45+ yearsMnonMaori</v>
      </c>
      <c r="B328" s="4">
        <v>2008</v>
      </c>
      <c r="C328" s="4" t="s">
        <v>136</v>
      </c>
      <c r="D328" s="4" t="s">
        <v>69</v>
      </c>
      <c r="E328" s="4" t="s">
        <v>68</v>
      </c>
      <c r="F328">
        <v>348.27092690264186</v>
      </c>
      <c r="G328">
        <v>354.49783650631622</v>
      </c>
      <c r="H328">
        <v>360.80813197120659</v>
      </c>
    </row>
    <row r="329" spans="1:11" x14ac:dyDescent="0.25">
      <c r="A329" t="str">
        <f t="shared" si="14"/>
        <v>2009Chronic obstructive pulmonary disease (COPD) hospitalisation, 45+ yearsMnonMaori</v>
      </c>
      <c r="B329" s="4">
        <v>2009</v>
      </c>
      <c r="C329" s="4" t="s">
        <v>136</v>
      </c>
      <c r="D329" s="4" t="s">
        <v>69</v>
      </c>
      <c r="E329" s="4" t="s">
        <v>68</v>
      </c>
      <c r="F329">
        <v>343.78063027213074</v>
      </c>
      <c r="G329">
        <v>349.85559273139125</v>
      </c>
      <c r="H329">
        <v>356.01096338535376</v>
      </c>
    </row>
    <row r="330" spans="1:11" x14ac:dyDescent="0.25">
      <c r="A330" t="str">
        <f t="shared" si="14"/>
        <v>2010Chronic obstructive pulmonary disease (COPD) hospitalisation, 45+ yearsMnonMaori</v>
      </c>
      <c r="B330" s="4">
        <v>2010</v>
      </c>
      <c r="C330" s="4" t="s">
        <v>136</v>
      </c>
      <c r="D330" s="4" t="s">
        <v>69</v>
      </c>
      <c r="E330" s="4" t="s">
        <v>68</v>
      </c>
      <c r="F330">
        <v>332.93532923148888</v>
      </c>
      <c r="G330">
        <v>338.81251795012798</v>
      </c>
      <c r="H330">
        <v>344.7674166056571</v>
      </c>
    </row>
    <row r="331" spans="1:11" x14ac:dyDescent="0.25">
      <c r="A331" t="str">
        <f t="shared" si="14"/>
        <v>2011Chronic obstructive pulmonary disease (COPD) hospitalisation, 45+ yearsMnonMaori</v>
      </c>
      <c r="B331" s="4">
        <v>2011</v>
      </c>
      <c r="C331" s="4" t="s">
        <v>136</v>
      </c>
      <c r="D331" s="4" t="s">
        <v>69</v>
      </c>
      <c r="E331" s="4" t="s">
        <v>68</v>
      </c>
      <c r="F331">
        <v>317.37241143995999</v>
      </c>
      <c r="G331">
        <v>323.04198502215183</v>
      </c>
      <c r="H331">
        <v>328.78741607438195</v>
      </c>
    </row>
    <row r="332" spans="1:11" x14ac:dyDescent="0.25">
      <c r="A332" t="str">
        <f t="shared" si="14"/>
        <v>2001Bronchiectasis (excludes congenital) hospitalisation, 0-14 yearsTMaori</v>
      </c>
      <c r="B332" s="4">
        <v>2001</v>
      </c>
      <c r="C332" s="4" t="s">
        <v>139</v>
      </c>
      <c r="D332" s="4" t="s">
        <v>70</v>
      </c>
      <c r="E332" s="4" t="s">
        <v>9</v>
      </c>
      <c r="F332">
        <v>20.316169141696172</v>
      </c>
      <c r="G332">
        <v>23.922930757106386</v>
      </c>
      <c r="H332">
        <v>27.985426252132658</v>
      </c>
      <c r="I332">
        <v>2.8679122500949079</v>
      </c>
      <c r="J332">
        <v>3.6490518284707556</v>
      </c>
      <c r="K332">
        <v>4.6429521148790771</v>
      </c>
    </row>
    <row r="333" spans="1:11" x14ac:dyDescent="0.25">
      <c r="A333" t="str">
        <f t="shared" si="14"/>
        <v>2002Bronchiectasis (excludes congenital) hospitalisation, 0-14 yearsTMaori</v>
      </c>
      <c r="B333" s="4">
        <v>2002</v>
      </c>
      <c r="C333" s="4" t="s">
        <v>139</v>
      </c>
      <c r="D333" s="4" t="s">
        <v>70</v>
      </c>
      <c r="E333" s="4" t="s">
        <v>9</v>
      </c>
      <c r="F333">
        <v>20.236383649013138</v>
      </c>
      <c r="G333">
        <v>23.828980819814294</v>
      </c>
      <c r="H333">
        <v>27.875522115880482</v>
      </c>
      <c r="I333">
        <v>2.9618988452049484</v>
      </c>
      <c r="J333">
        <v>3.7783987354204633</v>
      </c>
      <c r="K333">
        <v>4.819981285633375</v>
      </c>
    </row>
    <row r="334" spans="1:11" x14ac:dyDescent="0.25">
      <c r="A334" t="str">
        <f t="shared" si="14"/>
        <v>2003Bronchiectasis (excludes congenital) hospitalisation, 0-14 yearsTMaori</v>
      </c>
      <c r="B334" s="4">
        <v>2003</v>
      </c>
      <c r="C334" s="4" t="s">
        <v>139</v>
      </c>
      <c r="D334" s="4" t="s">
        <v>70</v>
      </c>
      <c r="E334" s="4" t="s">
        <v>9</v>
      </c>
      <c r="F334">
        <v>23.408762297714567</v>
      </c>
      <c r="G334">
        <v>27.267502532920478</v>
      </c>
      <c r="H334">
        <v>31.580741044220552</v>
      </c>
      <c r="I334">
        <v>3.5862169641866362</v>
      </c>
      <c r="J334">
        <v>4.5584949935100214</v>
      </c>
      <c r="K334">
        <v>5.7943724022756848</v>
      </c>
    </row>
    <row r="335" spans="1:11" x14ac:dyDescent="0.25">
      <c r="A335" t="str">
        <f t="shared" si="14"/>
        <v>2004Bronchiectasis (excludes congenital) hospitalisation, 0-14 yearsTMaori</v>
      </c>
      <c r="B335" s="4">
        <v>2004</v>
      </c>
      <c r="C335" s="4" t="s">
        <v>139</v>
      </c>
      <c r="D335" s="4" t="s">
        <v>70</v>
      </c>
      <c r="E335" s="4" t="s">
        <v>9</v>
      </c>
      <c r="F335">
        <v>26.114916190474201</v>
      </c>
      <c r="G335">
        <v>30.194291354912583</v>
      </c>
      <c r="H335">
        <v>34.730209174689875</v>
      </c>
      <c r="I335">
        <v>3.965858408166079</v>
      </c>
      <c r="J335">
        <v>5.0161452806490194</v>
      </c>
      <c r="K335">
        <v>6.3445819005456858</v>
      </c>
    </row>
    <row r="336" spans="1:11" x14ac:dyDescent="0.25">
      <c r="A336" t="str">
        <f t="shared" si="14"/>
        <v>2005Bronchiectasis (excludes congenital) hospitalisation, 0-14 yearsTMaori</v>
      </c>
      <c r="B336" s="4">
        <v>2005</v>
      </c>
      <c r="C336" s="4" t="s">
        <v>139</v>
      </c>
      <c r="D336" s="4" t="s">
        <v>70</v>
      </c>
      <c r="E336" s="4" t="s">
        <v>9</v>
      </c>
      <c r="F336">
        <v>29.640069569876673</v>
      </c>
      <c r="G336">
        <v>33.971612864343783</v>
      </c>
      <c r="H336">
        <v>38.758093287070217</v>
      </c>
      <c r="I336">
        <v>4.3742875318338612</v>
      </c>
      <c r="J336">
        <v>5.5053475699631278</v>
      </c>
      <c r="K336">
        <v>6.9288659342867502</v>
      </c>
    </row>
    <row r="337" spans="1:11" x14ac:dyDescent="0.25">
      <c r="A337" t="str">
        <f t="shared" si="14"/>
        <v>2006Bronchiectasis (excludes congenital) hospitalisation, 0-14 yearsTMaori</v>
      </c>
      <c r="B337" s="4">
        <v>2006</v>
      </c>
      <c r="C337" s="4" t="s">
        <v>139</v>
      </c>
      <c r="D337" s="4" t="s">
        <v>70</v>
      </c>
      <c r="E337" s="4" t="s">
        <v>9</v>
      </c>
      <c r="F337">
        <v>32.073709173391414</v>
      </c>
      <c r="G337">
        <v>36.552219954379098</v>
      </c>
      <c r="H337">
        <v>41.481077466788435</v>
      </c>
      <c r="I337">
        <v>4.6381001983564936</v>
      </c>
      <c r="J337">
        <v>5.8146771398648562</v>
      </c>
      <c r="K337">
        <v>7.2897239807039211</v>
      </c>
    </row>
    <row r="338" spans="1:11" x14ac:dyDescent="0.25">
      <c r="A338" t="str">
        <f t="shared" si="14"/>
        <v>2007Bronchiectasis (excludes congenital) hospitalisation, 0-14 yearsTMaori</v>
      </c>
      <c r="B338" s="4">
        <v>2007</v>
      </c>
      <c r="C338" s="4" t="s">
        <v>139</v>
      </c>
      <c r="D338" s="4" t="s">
        <v>70</v>
      </c>
      <c r="E338" s="4" t="s">
        <v>9</v>
      </c>
      <c r="F338">
        <v>32.930261282743885</v>
      </c>
      <c r="G338">
        <v>37.436117845296735</v>
      </c>
      <c r="H338">
        <v>42.386370079886454</v>
      </c>
      <c r="I338">
        <v>5.061197424128749</v>
      </c>
      <c r="J338">
        <v>6.3745362343814476</v>
      </c>
      <c r="K338">
        <v>8.0286755876623399</v>
      </c>
    </row>
    <row r="339" spans="1:11" x14ac:dyDescent="0.25">
      <c r="A339" t="str">
        <f t="shared" si="14"/>
        <v>2008Bronchiectasis (excludes congenital) hospitalisation, 0-14 yearsTMaori</v>
      </c>
      <c r="B339" s="4">
        <v>2008</v>
      </c>
      <c r="C339" s="4" t="s">
        <v>139</v>
      </c>
      <c r="D339" s="4" t="s">
        <v>70</v>
      </c>
      <c r="E339" s="4" t="s">
        <v>9</v>
      </c>
      <c r="F339">
        <v>31.569229290285339</v>
      </c>
      <c r="G339">
        <v>35.957190445352083</v>
      </c>
      <c r="H339">
        <v>40.784467756930304</v>
      </c>
      <c r="I339">
        <v>5.5921227270342673</v>
      </c>
      <c r="J339">
        <v>7.1394571414801993</v>
      </c>
      <c r="K339">
        <v>9.1149373436704053</v>
      </c>
    </row>
    <row r="340" spans="1:11" x14ac:dyDescent="0.25">
      <c r="A340" t="str">
        <f t="shared" si="14"/>
        <v>2009Bronchiectasis (excludes congenital) hospitalisation, 0-14 yearsTMaori</v>
      </c>
      <c r="B340" s="4">
        <v>2009</v>
      </c>
      <c r="C340" s="4" t="s">
        <v>139</v>
      </c>
      <c r="D340" s="4" t="s">
        <v>70</v>
      </c>
      <c r="E340" s="4" t="s">
        <v>9</v>
      </c>
      <c r="F340">
        <v>28.51425556543963</v>
      </c>
      <c r="G340">
        <v>32.6605575333475</v>
      </c>
      <c r="H340">
        <v>37.240274211605218</v>
      </c>
      <c r="I340">
        <v>4.9936400327948416</v>
      </c>
      <c r="J340">
        <v>6.386372465285481</v>
      </c>
      <c r="K340">
        <v>8.1675397100118108</v>
      </c>
    </row>
    <row r="341" spans="1:11" x14ac:dyDescent="0.25">
      <c r="A341" t="str">
        <f t="shared" si="14"/>
        <v>2010Bronchiectasis (excludes congenital) hospitalisation, 0-14 yearsTMaori</v>
      </c>
      <c r="B341" s="4">
        <v>2010</v>
      </c>
      <c r="C341" s="4" t="s">
        <v>139</v>
      </c>
      <c r="D341" s="4" t="s">
        <v>70</v>
      </c>
      <c r="E341" s="4" t="s">
        <v>9</v>
      </c>
      <c r="F341">
        <v>29.046829330445256</v>
      </c>
      <c r="G341">
        <v>33.209043189468936</v>
      </c>
      <c r="H341">
        <v>37.800280855550433</v>
      </c>
      <c r="I341">
        <v>4.8322491814478647</v>
      </c>
      <c r="J341">
        <v>6.1449015861268999</v>
      </c>
      <c r="K341">
        <v>7.8141283872846756</v>
      </c>
    </row>
    <row r="342" spans="1:11" x14ac:dyDescent="0.25">
      <c r="A342" t="str">
        <f t="shared" si="14"/>
        <v>2011Bronchiectasis (excludes congenital) hospitalisation, 0-14 yearsTMaori</v>
      </c>
      <c r="B342" s="4">
        <v>2011</v>
      </c>
      <c r="C342" s="4" t="s">
        <v>139</v>
      </c>
      <c r="D342" s="4" t="s">
        <v>70</v>
      </c>
      <c r="E342" s="4" t="s">
        <v>9</v>
      </c>
      <c r="F342">
        <v>33.364528992157645</v>
      </c>
      <c r="G342">
        <v>37.785451953486081</v>
      </c>
      <c r="H342">
        <v>42.629180798176932</v>
      </c>
      <c r="I342">
        <v>4.6896075029108264</v>
      </c>
      <c r="J342">
        <v>5.8464790789868095</v>
      </c>
      <c r="K342">
        <v>7.2887374049564295</v>
      </c>
    </row>
    <row r="343" spans="1:11" x14ac:dyDescent="0.25">
      <c r="A343" t="str">
        <f t="shared" si="14"/>
        <v>2001Bronchiectasis (excludes congenital) hospitalisation, 0-14 yearsTnonMaori</v>
      </c>
      <c r="B343" s="4">
        <v>2001</v>
      </c>
      <c r="C343" s="4" t="s">
        <v>139</v>
      </c>
      <c r="D343" s="4" t="s">
        <v>70</v>
      </c>
      <c r="E343" s="4" t="s">
        <v>68</v>
      </c>
      <c r="F343">
        <v>5.4172923548909448</v>
      </c>
      <c r="G343">
        <v>6.5559306586039936</v>
      </c>
      <c r="H343">
        <v>7.8632143431153567</v>
      </c>
    </row>
    <row r="344" spans="1:11" x14ac:dyDescent="0.25">
      <c r="A344" t="str">
        <f t="shared" si="14"/>
        <v>2002Bronchiectasis (excludes congenital) hospitalisation, 0-14 yearsTnonMaori</v>
      </c>
      <c r="B344" s="4">
        <v>2002</v>
      </c>
      <c r="C344" s="4" t="s">
        <v>139</v>
      </c>
      <c r="D344" s="4" t="s">
        <v>70</v>
      </c>
      <c r="E344" s="4" t="s">
        <v>68</v>
      </c>
      <c r="F344">
        <v>5.192863555960658</v>
      </c>
      <c r="G344">
        <v>6.306634764729929</v>
      </c>
      <c r="H344">
        <v>7.5885204062017948</v>
      </c>
    </row>
    <row r="345" spans="1:11" x14ac:dyDescent="0.25">
      <c r="A345" t="str">
        <f t="shared" si="14"/>
        <v>2003Bronchiectasis (excludes congenital) hospitalisation, 0-14 yearsTnonMaori</v>
      </c>
      <c r="B345" s="4">
        <v>2003</v>
      </c>
      <c r="C345" s="4" t="s">
        <v>139</v>
      </c>
      <c r="D345" s="4" t="s">
        <v>70</v>
      </c>
      <c r="E345" s="4" t="s">
        <v>68</v>
      </c>
      <c r="F345">
        <v>4.9068959978372417</v>
      </c>
      <c r="G345">
        <v>5.9816896962136656</v>
      </c>
      <c r="H345">
        <v>7.2219327000449445</v>
      </c>
    </row>
    <row r="346" spans="1:11" x14ac:dyDescent="0.25">
      <c r="A346" t="str">
        <f t="shared" si="14"/>
        <v>2004Bronchiectasis (excludes congenital) hospitalisation, 0-14 yearsTnonMaori</v>
      </c>
      <c r="B346" s="4">
        <v>2004</v>
      </c>
      <c r="C346" s="4" t="s">
        <v>139</v>
      </c>
      <c r="D346" s="4" t="s">
        <v>70</v>
      </c>
      <c r="E346" s="4" t="s">
        <v>68</v>
      </c>
      <c r="F346">
        <v>4.9425711714035643</v>
      </c>
      <c r="G346">
        <v>6.019421221987785</v>
      </c>
      <c r="H346">
        <v>7.2612135489437639</v>
      </c>
    </row>
    <row r="347" spans="1:11" x14ac:dyDescent="0.25">
      <c r="A347" t="str">
        <f t="shared" si="14"/>
        <v>2005Bronchiectasis (excludes congenital) hospitalisation, 0-14 yearsTnonMaori</v>
      </c>
      <c r="B347" s="4">
        <v>2005</v>
      </c>
      <c r="C347" s="4" t="s">
        <v>139</v>
      </c>
      <c r="D347" s="4" t="s">
        <v>70</v>
      </c>
      <c r="E347" s="4" t="s">
        <v>68</v>
      </c>
      <c r="F347">
        <v>5.0667516824225185</v>
      </c>
      <c r="G347">
        <v>6.1706572441840049</v>
      </c>
      <c r="H347">
        <v>7.4436492039612574</v>
      </c>
    </row>
    <row r="348" spans="1:11" x14ac:dyDescent="0.25">
      <c r="A348" t="str">
        <f t="shared" si="14"/>
        <v>2006Bronchiectasis (excludes congenital) hospitalisation, 0-14 yearsTnonMaori</v>
      </c>
      <c r="B348" s="4">
        <v>2006</v>
      </c>
      <c r="C348" s="4" t="s">
        <v>139</v>
      </c>
      <c r="D348" s="4" t="s">
        <v>70</v>
      </c>
      <c r="E348" s="4" t="s">
        <v>68</v>
      </c>
      <c r="F348">
        <v>5.1664913968667916</v>
      </c>
      <c r="G348">
        <v>6.2861994011293696</v>
      </c>
      <c r="H348">
        <v>7.5765702396536989</v>
      </c>
    </row>
    <row r="349" spans="1:11" x14ac:dyDescent="0.25">
      <c r="A349" t="str">
        <f t="shared" si="14"/>
        <v>2007Bronchiectasis (excludes congenital) hospitalisation, 0-14 yearsTnonMaori</v>
      </c>
      <c r="B349" s="4">
        <v>2007</v>
      </c>
      <c r="C349" s="4" t="s">
        <v>139</v>
      </c>
      <c r="D349" s="4" t="s">
        <v>70</v>
      </c>
      <c r="E349" s="4" t="s">
        <v>68</v>
      </c>
      <c r="F349">
        <v>4.7885334820474528</v>
      </c>
      <c r="G349">
        <v>5.8727594398762326</v>
      </c>
      <c r="H349">
        <v>7.1291292656363554</v>
      </c>
    </row>
    <row r="350" spans="1:11" x14ac:dyDescent="0.25">
      <c r="A350" t="str">
        <f t="shared" si="14"/>
        <v>2008Bronchiectasis (excludes congenital) hospitalisation, 0-14 yearsTnonMaori</v>
      </c>
      <c r="B350" s="4">
        <v>2008</v>
      </c>
      <c r="C350" s="4" t="s">
        <v>139</v>
      </c>
      <c r="D350" s="4" t="s">
        <v>70</v>
      </c>
      <c r="E350" s="4" t="s">
        <v>68</v>
      </c>
      <c r="F350">
        <v>4.0393432743796511</v>
      </c>
      <c r="G350">
        <v>5.0364039916201815</v>
      </c>
      <c r="H350">
        <v>6.2049905791683493</v>
      </c>
    </row>
    <row r="351" spans="1:11" x14ac:dyDescent="0.25">
      <c r="A351" t="str">
        <f t="shared" si="14"/>
        <v>2009Bronchiectasis (excludes congenital) hospitalisation, 0-14 yearsTnonMaori</v>
      </c>
      <c r="B351" s="4">
        <v>2009</v>
      </c>
      <c r="C351" s="4" t="s">
        <v>139</v>
      </c>
      <c r="D351" s="4" t="s">
        <v>70</v>
      </c>
      <c r="E351" s="4" t="s">
        <v>68</v>
      </c>
      <c r="F351">
        <v>4.1070435101513718</v>
      </c>
      <c r="G351">
        <v>5.1141015828439498</v>
      </c>
      <c r="H351">
        <v>6.2933420628988266</v>
      </c>
    </row>
    <row r="352" spans="1:11" x14ac:dyDescent="0.25">
      <c r="A352" t="str">
        <f t="shared" si="14"/>
        <v>2010Bronchiectasis (excludes congenital) hospitalisation, 0-14 yearsTnonMaori</v>
      </c>
      <c r="B352" s="4">
        <v>2010</v>
      </c>
      <c r="C352" s="4" t="s">
        <v>139</v>
      </c>
      <c r="D352" s="4" t="s">
        <v>70</v>
      </c>
      <c r="E352" s="4" t="s">
        <v>68</v>
      </c>
      <c r="F352">
        <v>4.367244441363102</v>
      </c>
      <c r="G352">
        <v>5.404324662325541</v>
      </c>
      <c r="H352">
        <v>6.6135246971291224</v>
      </c>
    </row>
    <row r="353" spans="1:11" x14ac:dyDescent="0.25">
      <c r="A353" t="str">
        <f t="shared" si="14"/>
        <v>2011Bronchiectasis (excludes congenital) hospitalisation, 0-14 yearsTnonMaori</v>
      </c>
      <c r="B353" s="4">
        <v>2011</v>
      </c>
      <c r="C353" s="4" t="s">
        <v>139</v>
      </c>
      <c r="D353" s="4" t="s">
        <v>70</v>
      </c>
      <c r="E353" s="4" t="s">
        <v>68</v>
      </c>
      <c r="F353">
        <v>5.3263784843790969</v>
      </c>
      <c r="G353">
        <v>6.4629414461249173</v>
      </c>
      <c r="H353">
        <v>7.7702380878306334</v>
      </c>
    </row>
    <row r="354" spans="1:11" x14ac:dyDescent="0.25">
      <c r="A354" t="str">
        <f t="shared" si="14"/>
        <v>2001Bronchiectasis (excludes congenital) hospitalisation, 0-14 yearsFMaori</v>
      </c>
      <c r="B354" s="4">
        <v>2001</v>
      </c>
      <c r="C354" s="4" t="s">
        <v>139</v>
      </c>
      <c r="D354" s="4" t="s">
        <v>67</v>
      </c>
      <c r="E354" s="4" t="s">
        <v>9</v>
      </c>
      <c r="F354">
        <v>22.759006413346096</v>
      </c>
      <c r="G354">
        <v>28.303064794331313</v>
      </c>
      <c r="H354">
        <v>34.78927179760835</v>
      </c>
      <c r="I354">
        <v>2.8108078761476989</v>
      </c>
      <c r="J354">
        <v>3.8876318404316668</v>
      </c>
      <c r="K354">
        <v>5.3769883936186655</v>
      </c>
    </row>
    <row r="355" spans="1:11" x14ac:dyDescent="0.25">
      <c r="A355" t="str">
        <f t="shared" si="14"/>
        <v>2002Bronchiectasis (excludes congenital) hospitalisation, 0-14 yearsFMaori</v>
      </c>
      <c r="B355" s="4">
        <v>2002</v>
      </c>
      <c r="C355" s="4" t="s">
        <v>139</v>
      </c>
      <c r="D355" s="4" t="s">
        <v>67</v>
      </c>
      <c r="E355" s="4" t="s">
        <v>9</v>
      </c>
      <c r="F355">
        <v>22.687355676288302</v>
      </c>
      <c r="G355">
        <v>28.213960049744614</v>
      </c>
      <c r="H355">
        <v>34.679746938713777</v>
      </c>
      <c r="I355">
        <v>2.556570502445934</v>
      </c>
      <c r="J355">
        <v>3.5015227943759548</v>
      </c>
      <c r="K355">
        <v>4.7957456552848123</v>
      </c>
    </row>
    <row r="356" spans="1:11" x14ac:dyDescent="0.25">
      <c r="A356" t="str">
        <f t="shared" si="14"/>
        <v>2003Bronchiectasis (excludes congenital) hospitalisation, 0-14 yearsFMaori</v>
      </c>
      <c r="B356" s="4">
        <v>2003</v>
      </c>
      <c r="C356" s="4" t="s">
        <v>139</v>
      </c>
      <c r="D356" s="4" t="s">
        <v>67</v>
      </c>
      <c r="E356" s="4" t="s">
        <v>9</v>
      </c>
      <c r="F356">
        <v>21.329390464242309</v>
      </c>
      <c r="G356">
        <v>26.702978079227531</v>
      </c>
      <c r="H356">
        <v>33.01864592007901</v>
      </c>
      <c r="I356">
        <v>2.452676013056776</v>
      </c>
      <c r="J356">
        <v>3.372791638903152</v>
      </c>
      <c r="K356">
        <v>4.6380864732629004</v>
      </c>
    </row>
    <row r="357" spans="1:11" x14ac:dyDescent="0.25">
      <c r="A357" t="str">
        <f t="shared" si="14"/>
        <v>2004Bronchiectasis (excludes congenital) hospitalisation, 0-14 yearsFMaori</v>
      </c>
      <c r="B357" s="4">
        <v>2004</v>
      </c>
      <c r="C357" s="4" t="s">
        <v>139</v>
      </c>
      <c r="D357" s="4" t="s">
        <v>67</v>
      </c>
      <c r="E357" s="4" t="s">
        <v>9</v>
      </c>
      <c r="F357">
        <v>22.874646625066632</v>
      </c>
      <c r="G357">
        <v>28.446874780835696</v>
      </c>
      <c r="H357">
        <v>34.966038686426465</v>
      </c>
      <c r="I357">
        <v>2.672494873710102</v>
      </c>
      <c r="J357">
        <v>3.6646244024393386</v>
      </c>
      <c r="K357">
        <v>5.0250693249451821</v>
      </c>
    </row>
    <row r="358" spans="1:11" x14ac:dyDescent="0.25">
      <c r="A358" t="str">
        <f t="shared" si="14"/>
        <v>2005Bronchiectasis (excludes congenital) hospitalisation, 0-14 yearsFMaori</v>
      </c>
      <c r="B358" s="4">
        <v>2005</v>
      </c>
      <c r="C358" s="4" t="s">
        <v>139</v>
      </c>
      <c r="D358" s="4" t="s">
        <v>67</v>
      </c>
      <c r="E358" s="4" t="s">
        <v>9</v>
      </c>
      <c r="F358">
        <v>26.23148450041538</v>
      </c>
      <c r="G358">
        <v>32.170851221846988</v>
      </c>
      <c r="H358">
        <v>39.053218388072779</v>
      </c>
      <c r="I358">
        <v>3.2332570260277378</v>
      </c>
      <c r="J358">
        <v>4.4359072041427723</v>
      </c>
      <c r="K358">
        <v>6.0858980790464807</v>
      </c>
    </row>
    <row r="359" spans="1:11" x14ac:dyDescent="0.25">
      <c r="A359" t="str">
        <f t="shared" si="14"/>
        <v>2006Bronchiectasis (excludes congenital) hospitalisation, 0-14 yearsFMaori</v>
      </c>
      <c r="B359" s="4">
        <v>2006</v>
      </c>
      <c r="C359" s="4" t="s">
        <v>139</v>
      </c>
      <c r="D359" s="4" t="s">
        <v>67</v>
      </c>
      <c r="E359" s="4" t="s">
        <v>9</v>
      </c>
      <c r="F359">
        <v>28.608981610452439</v>
      </c>
      <c r="G359">
        <v>34.77692723317395</v>
      </c>
      <c r="H359">
        <v>41.880391078478191</v>
      </c>
      <c r="I359">
        <v>3.5337087415544173</v>
      </c>
      <c r="J359">
        <v>4.8314889068013027</v>
      </c>
      <c r="K359">
        <v>6.6058882505058243</v>
      </c>
    </row>
    <row r="360" spans="1:11" x14ac:dyDescent="0.25">
      <c r="A360" t="str">
        <f t="shared" si="14"/>
        <v>2007Bronchiectasis (excludes congenital) hospitalisation, 0-14 yearsFMaori</v>
      </c>
      <c r="B360" s="4">
        <v>2007</v>
      </c>
      <c r="C360" s="4" t="s">
        <v>139</v>
      </c>
      <c r="D360" s="4" t="s">
        <v>67</v>
      </c>
      <c r="E360" s="4" t="s">
        <v>9</v>
      </c>
      <c r="F360">
        <v>28.014922871458612</v>
      </c>
      <c r="G360">
        <v>34.086457878174066</v>
      </c>
      <c r="H360">
        <v>41.083399659352942</v>
      </c>
      <c r="I360">
        <v>3.4298982032044236</v>
      </c>
      <c r="J360">
        <v>4.6912981348486396</v>
      </c>
      <c r="K360">
        <v>6.4165980697248761</v>
      </c>
    </row>
    <row r="361" spans="1:11" x14ac:dyDescent="0.25">
      <c r="A361" t="str">
        <f t="shared" si="14"/>
        <v>2008Bronchiectasis (excludes congenital) hospitalisation, 0-14 yearsFMaori</v>
      </c>
      <c r="B361" s="4">
        <v>2008</v>
      </c>
      <c r="C361" s="4" t="s">
        <v>139</v>
      </c>
      <c r="D361" s="4" t="s">
        <v>67</v>
      </c>
      <c r="E361" s="4" t="s">
        <v>9</v>
      </c>
      <c r="F361">
        <v>25.334600973952131</v>
      </c>
      <c r="G361">
        <v>31.103855290076826</v>
      </c>
      <c r="H361">
        <v>37.794003759118887</v>
      </c>
      <c r="I361">
        <v>3.2905841659182915</v>
      </c>
      <c r="J361">
        <v>4.5460924849793178</v>
      </c>
      <c r="K361">
        <v>6.2806346350414586</v>
      </c>
    </row>
    <row r="362" spans="1:11" x14ac:dyDescent="0.25">
      <c r="A362" t="str">
        <f t="shared" si="14"/>
        <v>2009Bronchiectasis (excludes congenital) hospitalisation, 0-14 yearsFMaori</v>
      </c>
      <c r="B362" s="4">
        <v>2009</v>
      </c>
      <c r="C362" s="4" t="s">
        <v>139</v>
      </c>
      <c r="D362" s="4" t="s">
        <v>67</v>
      </c>
      <c r="E362" s="4" t="s">
        <v>9</v>
      </c>
      <c r="F362">
        <v>20.763458760056192</v>
      </c>
      <c r="G362">
        <v>25.994469230062037</v>
      </c>
      <c r="H362">
        <v>32.142563756043671</v>
      </c>
      <c r="I362">
        <v>2.8486259135149701</v>
      </c>
      <c r="J362">
        <v>3.9999819504041714</v>
      </c>
      <c r="K362">
        <v>5.6166924297254068</v>
      </c>
    </row>
    <row r="363" spans="1:11" x14ac:dyDescent="0.25">
      <c r="A363" t="str">
        <f t="shared" si="14"/>
        <v>2010Bronchiectasis (excludes congenital) hospitalisation, 0-14 yearsFMaori</v>
      </c>
      <c r="B363" s="4">
        <v>2010</v>
      </c>
      <c r="C363" s="4" t="s">
        <v>139</v>
      </c>
      <c r="D363" s="4" t="s">
        <v>67</v>
      </c>
      <c r="E363" s="4" t="s">
        <v>9</v>
      </c>
      <c r="F363">
        <v>19.999974986608496</v>
      </c>
      <c r="G363">
        <v>25.110000187669794</v>
      </c>
      <c r="H363">
        <v>31.127623167456395</v>
      </c>
      <c r="I363">
        <v>2.5802043417895382</v>
      </c>
      <c r="J363">
        <v>3.6035275333655594</v>
      </c>
      <c r="K363">
        <v>5.0327063145384257</v>
      </c>
    </row>
    <row r="364" spans="1:11" x14ac:dyDescent="0.25">
      <c r="A364" t="str">
        <f t="shared" si="14"/>
        <v>2011Bronchiectasis (excludes congenital) hospitalisation, 0-14 yearsFMaori</v>
      </c>
      <c r="B364" s="4">
        <v>2011</v>
      </c>
      <c r="C364" s="4" t="s">
        <v>139</v>
      </c>
      <c r="D364" s="4" t="s">
        <v>67</v>
      </c>
      <c r="E364" s="4" t="s">
        <v>9</v>
      </c>
      <c r="F364">
        <v>21.709567156415233</v>
      </c>
      <c r="G364">
        <v>26.963796740301078</v>
      </c>
      <c r="H364">
        <v>33.105567372787966</v>
      </c>
      <c r="I364">
        <v>2.2878425515280716</v>
      </c>
      <c r="J364">
        <v>3.1100461113319975</v>
      </c>
      <c r="K364">
        <v>4.2277327205716153</v>
      </c>
    </row>
    <row r="365" spans="1:11" x14ac:dyDescent="0.25">
      <c r="A365" t="str">
        <f t="shared" si="14"/>
        <v>2001Bronchiectasis (excludes congenital) hospitalisation, 0-14 yearsFnonMaori</v>
      </c>
      <c r="B365" s="4">
        <v>2001</v>
      </c>
      <c r="C365" s="4" t="s">
        <v>139</v>
      </c>
      <c r="D365" s="4" t="s">
        <v>67</v>
      </c>
      <c r="E365" s="4" t="s">
        <v>68</v>
      </c>
      <c r="F365">
        <v>5.581752176145006</v>
      </c>
      <c r="G365">
        <v>7.2802842337016811</v>
      </c>
      <c r="H365">
        <v>9.3329958208331618</v>
      </c>
    </row>
    <row r="366" spans="1:11" x14ac:dyDescent="0.25">
      <c r="A366" t="str">
        <f t="shared" si="14"/>
        <v>2002Bronchiectasis (excludes congenital) hospitalisation, 0-14 yearsFnonMaori</v>
      </c>
      <c r="B366" s="4">
        <v>2002</v>
      </c>
      <c r="C366" s="4" t="s">
        <v>139</v>
      </c>
      <c r="D366" s="4" t="s">
        <v>67</v>
      </c>
      <c r="E366" s="4" t="s">
        <v>68</v>
      </c>
      <c r="F366">
        <v>6.2693137464364206</v>
      </c>
      <c r="G366">
        <v>8.0576256978995158</v>
      </c>
      <c r="H366">
        <v>10.197441019835622</v>
      </c>
    </row>
    <row r="367" spans="1:11" x14ac:dyDescent="0.25">
      <c r="A367" t="str">
        <f t="shared" si="14"/>
        <v>2003Bronchiectasis (excludes congenital) hospitalisation, 0-14 yearsFnonMaori</v>
      </c>
      <c r="B367" s="4">
        <v>2003</v>
      </c>
      <c r="C367" s="4" t="s">
        <v>139</v>
      </c>
      <c r="D367" s="4" t="s">
        <v>67</v>
      </c>
      <c r="E367" s="4" t="s">
        <v>68</v>
      </c>
      <c r="F367">
        <v>6.160033897791017</v>
      </c>
      <c r="G367">
        <v>7.9171739431586898</v>
      </c>
      <c r="H367">
        <v>10.019690335105338</v>
      </c>
    </row>
    <row r="368" spans="1:11" x14ac:dyDescent="0.25">
      <c r="A368" t="str">
        <f t="shared" si="14"/>
        <v>2004Bronchiectasis (excludes congenital) hospitalisation, 0-14 yearsFnonMaori</v>
      </c>
      <c r="B368" s="4">
        <v>2004</v>
      </c>
      <c r="C368" s="4" t="s">
        <v>139</v>
      </c>
      <c r="D368" s="4" t="s">
        <v>67</v>
      </c>
      <c r="E368" s="4" t="s">
        <v>68</v>
      </c>
      <c r="F368">
        <v>6.027933269852082</v>
      </c>
      <c r="G368">
        <v>7.7625621774226525</v>
      </c>
      <c r="H368">
        <v>9.8408972364442384</v>
      </c>
    </row>
    <row r="369" spans="1:11" x14ac:dyDescent="0.25">
      <c r="A369" t="str">
        <f t="shared" si="14"/>
        <v>2005Bronchiectasis (excludes congenital) hospitalisation, 0-14 yearsFnonMaori</v>
      </c>
      <c r="B369" s="4">
        <v>2005</v>
      </c>
      <c r="C369" s="4" t="s">
        <v>139</v>
      </c>
      <c r="D369" s="4" t="s">
        <v>67</v>
      </c>
      <c r="E369" s="4" t="s">
        <v>68</v>
      </c>
      <c r="F369">
        <v>5.560352375737291</v>
      </c>
      <c r="G369">
        <v>7.2523724553575111</v>
      </c>
      <c r="H369">
        <v>9.2972141806834188</v>
      </c>
    </row>
    <row r="370" spans="1:11" x14ac:dyDescent="0.25">
      <c r="A370" t="str">
        <f t="shared" si="14"/>
        <v>2006Bronchiectasis (excludes congenital) hospitalisation, 0-14 yearsFnonMaori</v>
      </c>
      <c r="B370" s="4">
        <v>2006</v>
      </c>
      <c r="C370" s="4" t="s">
        <v>139</v>
      </c>
      <c r="D370" s="4" t="s">
        <v>67</v>
      </c>
      <c r="E370" s="4" t="s">
        <v>68</v>
      </c>
      <c r="F370">
        <v>5.505879085596125</v>
      </c>
      <c r="G370">
        <v>7.1979731101562408</v>
      </c>
      <c r="H370">
        <v>9.2460975848214204</v>
      </c>
    </row>
    <row r="371" spans="1:11" x14ac:dyDescent="0.25">
      <c r="A371" t="str">
        <f t="shared" ref="A371:A434" si="15">B371&amp;C371&amp;D371&amp;E371</f>
        <v>2007Bronchiectasis (excludes congenital) hospitalisation, 0-14 yearsFnonMaori</v>
      </c>
      <c r="B371" s="4">
        <v>2007</v>
      </c>
      <c r="C371" s="4" t="s">
        <v>139</v>
      </c>
      <c r="D371" s="4" t="s">
        <v>67</v>
      </c>
      <c r="E371" s="4" t="s">
        <v>68</v>
      </c>
      <c r="F371">
        <v>5.5578303976261871</v>
      </c>
      <c r="G371">
        <v>7.2658903566515356</v>
      </c>
      <c r="H371">
        <v>9.3333401292401845</v>
      </c>
    </row>
    <row r="372" spans="1:11" x14ac:dyDescent="0.25">
      <c r="A372" t="str">
        <f t="shared" si="15"/>
        <v>2008Bronchiectasis (excludes congenital) hospitalisation, 0-14 yearsFnonMaori</v>
      </c>
      <c r="B372" s="4">
        <v>2008</v>
      </c>
      <c r="C372" s="4" t="s">
        <v>139</v>
      </c>
      <c r="D372" s="4" t="s">
        <v>67</v>
      </c>
      <c r="E372" s="4" t="s">
        <v>68</v>
      </c>
      <c r="F372">
        <v>5.1953323530367994</v>
      </c>
      <c r="G372">
        <v>6.8418879274556454</v>
      </c>
      <c r="H372">
        <v>8.8447267263373384</v>
      </c>
    </row>
    <row r="373" spans="1:11" x14ac:dyDescent="0.25">
      <c r="A373" t="str">
        <f t="shared" si="15"/>
        <v>2009Bronchiectasis (excludes congenital) hospitalisation, 0-14 yearsFnonMaori</v>
      </c>
      <c r="B373" s="4">
        <v>2009</v>
      </c>
      <c r="C373" s="4" t="s">
        <v>139</v>
      </c>
      <c r="D373" s="4" t="s">
        <v>67</v>
      </c>
      <c r="E373" s="4" t="s">
        <v>68</v>
      </c>
      <c r="F373">
        <v>4.895670009179895</v>
      </c>
      <c r="G373">
        <v>6.4986466320017948</v>
      </c>
      <c r="H373">
        <v>8.4588818572286328</v>
      </c>
    </row>
    <row r="374" spans="1:11" x14ac:dyDescent="0.25">
      <c r="A374" t="str">
        <f t="shared" si="15"/>
        <v>2010Bronchiectasis (excludes congenital) hospitalisation, 0-14 yearsFnonMaori</v>
      </c>
      <c r="B374" s="4">
        <v>2010</v>
      </c>
      <c r="C374" s="4" t="s">
        <v>139</v>
      </c>
      <c r="D374" s="4" t="s">
        <v>67</v>
      </c>
      <c r="E374" s="4" t="s">
        <v>68</v>
      </c>
      <c r="F374">
        <v>5.3044954921849046</v>
      </c>
      <c r="G374">
        <v>6.9681721466459825</v>
      </c>
      <c r="H374">
        <v>8.9884343802653834</v>
      </c>
    </row>
    <row r="375" spans="1:11" x14ac:dyDescent="0.25">
      <c r="A375" t="str">
        <f t="shared" si="15"/>
        <v>2011Bronchiectasis (excludes congenital) hospitalisation, 0-14 yearsFnonMaori</v>
      </c>
      <c r="B375" s="4">
        <v>2011</v>
      </c>
      <c r="C375" s="4" t="s">
        <v>139</v>
      </c>
      <c r="D375" s="4" t="s">
        <v>67</v>
      </c>
      <c r="E375" s="4" t="s">
        <v>68</v>
      </c>
      <c r="F375">
        <v>6.8077382696068565</v>
      </c>
      <c r="G375">
        <v>8.6699025593394783</v>
      </c>
      <c r="H375">
        <v>10.884268723004096</v>
      </c>
    </row>
    <row r="376" spans="1:11" x14ac:dyDescent="0.25">
      <c r="A376" t="str">
        <f t="shared" si="15"/>
        <v>2001Bronchiectasis (excludes congenital) hospitalisation, 0-14 yearsMMaori</v>
      </c>
      <c r="B376" s="4">
        <v>2001</v>
      </c>
      <c r="C376" s="4" t="s">
        <v>139</v>
      </c>
      <c r="D376" s="4" t="s">
        <v>69</v>
      </c>
      <c r="E376" s="4" t="s">
        <v>9</v>
      </c>
      <c r="F376">
        <v>15.277064751177932</v>
      </c>
      <c r="G376">
        <v>19.753124104201742</v>
      </c>
      <c r="H376">
        <v>25.130817099865013</v>
      </c>
      <c r="I376">
        <v>2.3495960591528435</v>
      </c>
      <c r="J376">
        <v>3.3691246722542711</v>
      </c>
      <c r="K376">
        <v>4.8310436225727669</v>
      </c>
    </row>
    <row r="377" spans="1:11" x14ac:dyDescent="0.25">
      <c r="A377" t="str">
        <f t="shared" si="15"/>
        <v>2002Bronchiectasis (excludes congenital) hospitalisation, 0-14 yearsMMaori</v>
      </c>
      <c r="B377" s="4">
        <v>2002</v>
      </c>
      <c r="C377" s="4" t="s">
        <v>139</v>
      </c>
      <c r="D377" s="4" t="s">
        <v>69</v>
      </c>
      <c r="E377" s="4" t="s">
        <v>9</v>
      </c>
      <c r="F377">
        <v>15.208232108115785</v>
      </c>
      <c r="G377">
        <v>19.664124040186049</v>
      </c>
      <c r="H377">
        <v>25.017587196642822</v>
      </c>
      <c r="I377">
        <v>2.8873672789838962</v>
      </c>
      <c r="J377">
        <v>4.2441267098694402</v>
      </c>
      <c r="K377">
        <v>6.2384206056965787</v>
      </c>
    </row>
    <row r="378" spans="1:11" x14ac:dyDescent="0.25">
      <c r="A378" t="str">
        <f t="shared" si="15"/>
        <v>2003Bronchiectasis (excludes congenital) hospitalisation, 0-14 yearsMMaori</v>
      </c>
      <c r="B378" s="4">
        <v>2003</v>
      </c>
      <c r="C378" s="4" t="s">
        <v>139</v>
      </c>
      <c r="D378" s="4" t="s">
        <v>69</v>
      </c>
      <c r="E378" s="4" t="s">
        <v>9</v>
      </c>
      <c r="F378">
        <v>22.431477298090869</v>
      </c>
      <c r="G378">
        <v>27.791685824424295</v>
      </c>
      <c r="H378">
        <v>34.046692724877524</v>
      </c>
      <c r="I378">
        <v>4.6183833941881547</v>
      </c>
      <c r="J378">
        <v>6.7216063509184538</v>
      </c>
      <c r="K378">
        <v>9.782642123987042</v>
      </c>
    </row>
    <row r="379" spans="1:11" x14ac:dyDescent="0.25">
      <c r="A379" t="str">
        <f t="shared" si="15"/>
        <v>2004Bronchiectasis (excludes congenital) hospitalisation, 0-14 yearsMMaori</v>
      </c>
      <c r="B379" s="4">
        <v>2004</v>
      </c>
      <c r="C379" s="4" t="s">
        <v>139</v>
      </c>
      <c r="D379" s="4" t="s">
        <v>69</v>
      </c>
      <c r="E379" s="4" t="s">
        <v>9</v>
      </c>
      <c r="F379">
        <v>26.080057054231293</v>
      </c>
      <c r="G379">
        <v>31.854747325316747</v>
      </c>
      <c r="H379">
        <v>38.527399271284722</v>
      </c>
      <c r="I379">
        <v>5.0865920503398359</v>
      </c>
      <c r="J379">
        <v>7.3051833725839153</v>
      </c>
      <c r="K379">
        <v>10.491445663213968</v>
      </c>
    </row>
    <row r="380" spans="1:11" x14ac:dyDescent="0.25">
      <c r="A380" t="str">
        <f t="shared" si="15"/>
        <v>2005Bronchiectasis (excludes congenital) hospitalisation, 0-14 yearsMMaori</v>
      </c>
      <c r="B380" s="4">
        <v>2005</v>
      </c>
      <c r="C380" s="4" t="s">
        <v>139</v>
      </c>
      <c r="D380" s="4" t="s">
        <v>69</v>
      </c>
      <c r="E380" s="4" t="s">
        <v>9</v>
      </c>
      <c r="F380">
        <v>29.564255590647676</v>
      </c>
      <c r="G380">
        <v>35.68764588188624</v>
      </c>
      <c r="H380">
        <v>42.705589016841017</v>
      </c>
      <c r="I380">
        <v>4.9501140668435406</v>
      </c>
      <c r="J380">
        <v>6.9458628417031649</v>
      </c>
      <c r="K380">
        <v>9.7462422005391023</v>
      </c>
    </row>
    <row r="381" spans="1:11" x14ac:dyDescent="0.25">
      <c r="A381" t="str">
        <f t="shared" si="15"/>
        <v>2006Bronchiectasis (excludes congenital) hospitalisation, 0-14 yearsMMaori</v>
      </c>
      <c r="B381" s="4">
        <v>2006</v>
      </c>
      <c r="C381" s="4" t="s">
        <v>139</v>
      </c>
      <c r="D381" s="4" t="s">
        <v>69</v>
      </c>
      <c r="E381" s="4" t="s">
        <v>9</v>
      </c>
      <c r="F381">
        <v>31.924477786124442</v>
      </c>
      <c r="G381">
        <v>38.237938215390741</v>
      </c>
      <c r="H381">
        <v>45.434554316171642</v>
      </c>
      <c r="I381">
        <v>5.0788420524958733</v>
      </c>
      <c r="J381">
        <v>7.0621607127519628</v>
      </c>
      <c r="K381">
        <v>9.8199773525597021</v>
      </c>
    </row>
    <row r="382" spans="1:11" x14ac:dyDescent="0.25">
      <c r="A382" t="str">
        <f t="shared" si="15"/>
        <v>2007Bronchiectasis (excludes congenital) hospitalisation, 0-14 yearsMMaori</v>
      </c>
      <c r="B382" s="4">
        <v>2007</v>
      </c>
      <c r="C382" s="4" t="s">
        <v>139</v>
      </c>
      <c r="D382" s="4" t="s">
        <v>69</v>
      </c>
      <c r="E382" s="4" t="s">
        <v>9</v>
      </c>
      <c r="F382">
        <v>34.134973156512238</v>
      </c>
      <c r="G382">
        <v>40.604325461847736</v>
      </c>
      <c r="H382">
        <v>47.943121831043157</v>
      </c>
      <c r="I382">
        <v>6.3038806926490825</v>
      </c>
      <c r="J382">
        <v>8.935981118599118</v>
      </c>
      <c r="K382">
        <v>12.667079604643309</v>
      </c>
    </row>
    <row r="383" spans="1:11" x14ac:dyDescent="0.25">
      <c r="A383" t="str">
        <f t="shared" si="15"/>
        <v>2008Bronchiectasis (excludes congenital) hospitalisation, 0-14 yearsMMaori</v>
      </c>
      <c r="B383" s="4">
        <v>2008</v>
      </c>
      <c r="C383" s="4" t="s">
        <v>139</v>
      </c>
      <c r="D383" s="4" t="s">
        <v>69</v>
      </c>
      <c r="E383" s="4" t="s">
        <v>9</v>
      </c>
      <c r="F383">
        <v>34.126861024644867</v>
      </c>
      <c r="G383">
        <v>40.542376689526314</v>
      </c>
      <c r="H383">
        <v>47.813530679139461</v>
      </c>
      <c r="I383">
        <v>8.2437150531251699</v>
      </c>
      <c r="J383">
        <v>12.233274020931599</v>
      </c>
      <c r="K383">
        <v>18.153586375412978</v>
      </c>
    </row>
    <row r="384" spans="1:11" x14ac:dyDescent="0.25">
      <c r="A384" t="str">
        <f t="shared" si="15"/>
        <v>2009Bronchiectasis (excludes congenital) hospitalisation, 0-14 yearsMMaori</v>
      </c>
      <c r="B384" s="4">
        <v>2009</v>
      </c>
      <c r="C384" s="4" t="s">
        <v>139</v>
      </c>
      <c r="D384" s="4" t="s">
        <v>69</v>
      </c>
      <c r="E384" s="4" t="s">
        <v>9</v>
      </c>
      <c r="F384">
        <v>32.718740341062677</v>
      </c>
      <c r="G384">
        <v>38.945199606526664</v>
      </c>
      <c r="H384">
        <v>46.011702165871448</v>
      </c>
      <c r="I384">
        <v>7.056736904228746</v>
      </c>
      <c r="J384">
        <v>10.275035573074589</v>
      </c>
      <c r="K384">
        <v>14.961073008784231</v>
      </c>
    </row>
    <row r="385" spans="1:11" x14ac:dyDescent="0.25">
      <c r="A385" t="str">
        <f t="shared" si="15"/>
        <v>2010Bronchiectasis (excludes congenital) hospitalisation, 0-14 yearsMMaori</v>
      </c>
      <c r="B385" s="4">
        <v>2010</v>
      </c>
      <c r="C385" s="4" t="s">
        <v>139</v>
      </c>
      <c r="D385" s="4" t="s">
        <v>69</v>
      </c>
      <c r="E385" s="4" t="s">
        <v>9</v>
      </c>
      <c r="F385">
        <v>34.488027930942735</v>
      </c>
      <c r="G385">
        <v>40.844506744421331</v>
      </c>
      <c r="H385">
        <v>48.033091021632586</v>
      </c>
      <c r="I385">
        <v>7.2290699014097255</v>
      </c>
      <c r="J385">
        <v>10.457397865819939</v>
      </c>
      <c r="K385">
        <v>15.12741910307575</v>
      </c>
    </row>
    <row r="386" spans="1:11" x14ac:dyDescent="0.25">
      <c r="A386" t="str">
        <f t="shared" si="15"/>
        <v>2011Bronchiectasis (excludes congenital) hospitalisation, 0-14 yearsMMaori</v>
      </c>
      <c r="B386" s="4">
        <v>2011</v>
      </c>
      <c r="C386" s="4" t="s">
        <v>139</v>
      </c>
      <c r="D386" s="4" t="s">
        <v>69</v>
      </c>
      <c r="E386" s="4" t="s">
        <v>9</v>
      </c>
      <c r="F386">
        <v>41.114493084060797</v>
      </c>
      <c r="G386">
        <v>48.000961898152887</v>
      </c>
      <c r="H386">
        <v>55.71092634346742</v>
      </c>
      <c r="I386">
        <v>7.7871839222614385</v>
      </c>
      <c r="J386">
        <v>11.024520200276783</v>
      </c>
      <c r="K386">
        <v>15.60770194458371</v>
      </c>
    </row>
    <row r="387" spans="1:11" x14ac:dyDescent="0.25">
      <c r="A387" t="str">
        <f t="shared" si="15"/>
        <v>2001Bronchiectasis (excludes congenital) hospitalisation, 0-14 yearsMnonMaori</v>
      </c>
      <c r="B387" s="4">
        <v>2001</v>
      </c>
      <c r="C387" s="4" t="s">
        <v>139</v>
      </c>
      <c r="D387" s="4" t="s">
        <v>69</v>
      </c>
      <c r="E387" s="4" t="s">
        <v>68</v>
      </c>
      <c r="F387">
        <v>4.4044540400959757</v>
      </c>
      <c r="G387">
        <v>5.8629840168499872</v>
      </c>
      <c r="H387">
        <v>7.6499223514993462</v>
      </c>
    </row>
    <row r="388" spans="1:11" x14ac:dyDescent="0.25">
      <c r="A388" t="str">
        <f t="shared" si="15"/>
        <v>2002Bronchiectasis (excludes congenital) hospitalisation, 0-14 yearsMnonMaori</v>
      </c>
      <c r="B388" s="4">
        <v>2002</v>
      </c>
      <c r="C388" s="4" t="s">
        <v>139</v>
      </c>
      <c r="D388" s="4" t="s">
        <v>69</v>
      </c>
      <c r="E388" s="4" t="s">
        <v>68</v>
      </c>
      <c r="F388">
        <v>3.3531100845158086</v>
      </c>
      <c r="G388">
        <v>4.6332556458454484</v>
      </c>
      <c r="H388">
        <v>6.2409649489856145</v>
      </c>
    </row>
    <row r="389" spans="1:11" x14ac:dyDescent="0.25">
      <c r="A389" t="str">
        <f t="shared" si="15"/>
        <v>2003Bronchiectasis (excludes congenital) hospitalisation, 0-14 yearsMnonMaori</v>
      </c>
      <c r="B389" s="4">
        <v>2003</v>
      </c>
      <c r="C389" s="4" t="s">
        <v>139</v>
      </c>
      <c r="D389" s="4" t="s">
        <v>69</v>
      </c>
      <c r="E389" s="4" t="s">
        <v>68</v>
      </c>
      <c r="F389">
        <v>2.9401610861038896</v>
      </c>
      <c r="G389">
        <v>4.1346791783822301</v>
      </c>
      <c r="H389">
        <v>5.652242548985102</v>
      </c>
    </row>
    <row r="390" spans="1:11" x14ac:dyDescent="0.25">
      <c r="A390" t="str">
        <f t="shared" si="15"/>
        <v>2004Bronchiectasis (excludes congenital) hospitalisation, 0-14 yearsMnonMaori</v>
      </c>
      <c r="B390" s="4">
        <v>2004</v>
      </c>
      <c r="C390" s="4" t="s">
        <v>139</v>
      </c>
      <c r="D390" s="4" t="s">
        <v>69</v>
      </c>
      <c r="E390" s="4" t="s">
        <v>68</v>
      </c>
      <c r="F390">
        <v>3.1292187327337126</v>
      </c>
      <c r="G390">
        <v>4.3605677914761785</v>
      </c>
      <c r="H390">
        <v>5.9156025880455472</v>
      </c>
    </row>
    <row r="391" spans="1:11" x14ac:dyDescent="0.25">
      <c r="A391" t="str">
        <f t="shared" si="15"/>
        <v>2005Bronchiectasis (excludes congenital) hospitalisation, 0-14 yearsMnonMaori</v>
      </c>
      <c r="B391" s="4">
        <v>2005</v>
      </c>
      <c r="C391" s="4" t="s">
        <v>139</v>
      </c>
      <c r="D391" s="4" t="s">
        <v>69</v>
      </c>
      <c r="E391" s="4" t="s">
        <v>68</v>
      </c>
      <c r="F391">
        <v>3.7751882603401299</v>
      </c>
      <c r="G391">
        <v>5.1379715803797001</v>
      </c>
      <c r="H391">
        <v>6.8324129891689855</v>
      </c>
    </row>
    <row r="392" spans="1:11" x14ac:dyDescent="0.25">
      <c r="A392" t="str">
        <f t="shared" si="15"/>
        <v>2006Bronchiectasis (excludes congenital) hospitalisation, 0-14 yearsMnonMaori</v>
      </c>
      <c r="B392" s="4">
        <v>2006</v>
      </c>
      <c r="C392" s="4" t="s">
        <v>139</v>
      </c>
      <c r="D392" s="4" t="s">
        <v>69</v>
      </c>
      <c r="E392" s="4" t="s">
        <v>68</v>
      </c>
      <c r="F392">
        <v>4.0056631879679561</v>
      </c>
      <c r="G392">
        <v>5.4144814555615364</v>
      </c>
      <c r="H392">
        <v>7.1582316277863631</v>
      </c>
    </row>
    <row r="393" spans="1:11" x14ac:dyDescent="0.25">
      <c r="A393" t="str">
        <f t="shared" si="15"/>
        <v>2007Bronchiectasis (excludes congenital) hospitalisation, 0-14 yearsMnonMaori</v>
      </c>
      <c r="B393" s="4">
        <v>2007</v>
      </c>
      <c r="C393" s="4" t="s">
        <v>139</v>
      </c>
      <c r="D393" s="4" t="s">
        <v>69</v>
      </c>
      <c r="E393" s="4" t="s">
        <v>68</v>
      </c>
      <c r="F393">
        <v>3.2607907964213498</v>
      </c>
      <c r="G393">
        <v>4.5439135247650597</v>
      </c>
      <c r="H393">
        <v>6.1643317779622677</v>
      </c>
    </row>
    <row r="394" spans="1:11" x14ac:dyDescent="0.25">
      <c r="A394" t="str">
        <f t="shared" si="15"/>
        <v>2008Bronchiectasis (excludes congenital) hospitalisation, 0-14 yearsMnonMaori</v>
      </c>
      <c r="B394" s="4">
        <v>2008</v>
      </c>
      <c r="C394" s="4" t="s">
        <v>139</v>
      </c>
      <c r="D394" s="4" t="s">
        <v>69</v>
      </c>
      <c r="E394" s="4" t="s">
        <v>68</v>
      </c>
      <c r="F394">
        <v>2.2360139449657082</v>
      </c>
      <c r="G394">
        <v>3.3141068057624445</v>
      </c>
      <c r="H394">
        <v>4.731093535813474</v>
      </c>
    </row>
    <row r="395" spans="1:11" x14ac:dyDescent="0.25">
      <c r="A395" t="str">
        <f t="shared" si="15"/>
        <v>2009Bronchiectasis (excludes congenital) hospitalisation, 0-14 yearsMnonMaori</v>
      </c>
      <c r="B395" s="4">
        <v>2009</v>
      </c>
      <c r="C395" s="4" t="s">
        <v>139</v>
      </c>
      <c r="D395" s="4" t="s">
        <v>69</v>
      </c>
      <c r="E395" s="4" t="s">
        <v>68</v>
      </c>
      <c r="F395">
        <v>2.6248748900086931</v>
      </c>
      <c r="G395">
        <v>3.7902739440222808</v>
      </c>
      <c r="H395">
        <v>5.2965279281606907</v>
      </c>
    </row>
    <row r="396" spans="1:11" x14ac:dyDescent="0.25">
      <c r="A396" t="str">
        <f t="shared" si="15"/>
        <v>2010Bronchiectasis (excludes congenital) hospitalisation, 0-14 yearsMnonMaori</v>
      </c>
      <c r="B396" s="4">
        <v>2010</v>
      </c>
      <c r="C396" s="4" t="s">
        <v>139</v>
      </c>
      <c r="D396" s="4" t="s">
        <v>69</v>
      </c>
      <c r="E396" s="4" t="s">
        <v>68</v>
      </c>
      <c r="F396">
        <v>2.7205329526712436</v>
      </c>
      <c r="G396">
        <v>3.9058002065620765</v>
      </c>
      <c r="H396">
        <v>5.4320225900825578</v>
      </c>
    </row>
    <row r="397" spans="1:11" x14ac:dyDescent="0.25">
      <c r="A397" t="str">
        <f t="shared" si="15"/>
        <v>2011Bronchiectasis (excludes congenital) hospitalisation, 0-14 yearsMnonMaori</v>
      </c>
      <c r="B397" s="4">
        <v>2011</v>
      </c>
      <c r="C397" s="4" t="s">
        <v>139</v>
      </c>
      <c r="D397" s="4" t="s">
        <v>69</v>
      </c>
      <c r="E397" s="4" t="s">
        <v>68</v>
      </c>
      <c r="F397">
        <v>3.0961325915528048</v>
      </c>
      <c r="G397">
        <v>4.3540182272011947</v>
      </c>
      <c r="H397">
        <v>5.9520862492824369</v>
      </c>
    </row>
    <row r="398" spans="1:11" x14ac:dyDescent="0.25">
      <c r="A398" t="str">
        <f t="shared" si="15"/>
        <v>2001Bronchiectasis (excludes congenital) hospitalisation, 15-24 yearsTMaori</v>
      </c>
      <c r="B398" s="4">
        <v>2001</v>
      </c>
      <c r="C398" s="4" t="s">
        <v>140</v>
      </c>
      <c r="D398" s="4" t="s">
        <v>70</v>
      </c>
      <c r="E398" s="4" t="s">
        <v>9</v>
      </c>
      <c r="F398">
        <v>13.810947665270703</v>
      </c>
      <c r="G398">
        <v>18.188048362777774</v>
      </c>
      <c r="H398">
        <v>23.512270174527718</v>
      </c>
      <c r="I398">
        <v>5.6641436121152458</v>
      </c>
      <c r="J398">
        <v>9.1828992317742166</v>
      </c>
      <c r="K398">
        <v>14.887623633085912</v>
      </c>
    </row>
    <row r="399" spans="1:11" x14ac:dyDescent="0.25">
      <c r="A399" t="str">
        <f t="shared" si="15"/>
        <v>2002Bronchiectasis (excludes congenital) hospitalisation, 15-24 yearsTMaori</v>
      </c>
      <c r="B399" s="4">
        <v>2002</v>
      </c>
      <c r="C399" s="4" t="s">
        <v>140</v>
      </c>
      <c r="D399" s="4" t="s">
        <v>70</v>
      </c>
      <c r="E399" s="4" t="s">
        <v>9</v>
      </c>
      <c r="F399">
        <v>13.777333531688519</v>
      </c>
      <c r="G399">
        <v>18.054300820629269</v>
      </c>
      <c r="H399">
        <v>23.239463941838544</v>
      </c>
      <c r="I399">
        <v>6.840622842125188</v>
      </c>
      <c r="J399">
        <v>11.469014216858881</v>
      </c>
      <c r="K399">
        <v>19.228992760203962</v>
      </c>
    </row>
    <row r="400" spans="1:11" x14ac:dyDescent="0.25">
      <c r="A400" t="str">
        <f t="shared" si="15"/>
        <v>2003Bronchiectasis (excludes congenital) hospitalisation, 15-24 yearsTMaori</v>
      </c>
      <c r="B400" s="4">
        <v>2003</v>
      </c>
      <c r="C400" s="4" t="s">
        <v>140</v>
      </c>
      <c r="D400" s="4" t="s">
        <v>70</v>
      </c>
      <c r="E400" s="4" t="s">
        <v>9</v>
      </c>
      <c r="F400">
        <v>11.563515018245852</v>
      </c>
      <c r="G400">
        <v>15.392759945589734</v>
      </c>
      <c r="H400">
        <v>20.084212752518518</v>
      </c>
      <c r="I400">
        <v>5.5009270429608348</v>
      </c>
      <c r="J400">
        <v>9.1155000911927697</v>
      </c>
      <c r="K400">
        <v>15.105152506769386</v>
      </c>
    </row>
    <row r="401" spans="1:11" x14ac:dyDescent="0.25">
      <c r="A401" t="str">
        <f t="shared" si="15"/>
        <v>2004Bronchiectasis (excludes congenital) hospitalisation, 15-24 yearsTMaori</v>
      </c>
      <c r="B401" s="4">
        <v>2004</v>
      </c>
      <c r="C401" s="4" t="s">
        <v>140</v>
      </c>
      <c r="D401" s="4" t="s">
        <v>70</v>
      </c>
      <c r="E401" s="4" t="s">
        <v>9</v>
      </c>
      <c r="F401">
        <v>11.498149548745518</v>
      </c>
      <c r="G401">
        <v>15.262959043214853</v>
      </c>
      <c r="H401">
        <v>19.866839151170229</v>
      </c>
      <c r="I401">
        <v>4.9337382450931981</v>
      </c>
      <c r="J401">
        <v>7.9754302497532192</v>
      </c>
      <c r="K401">
        <v>12.892351500799396</v>
      </c>
    </row>
    <row r="402" spans="1:11" x14ac:dyDescent="0.25">
      <c r="A402" t="str">
        <f t="shared" si="15"/>
        <v>2005Bronchiectasis (excludes congenital) hospitalisation, 15-24 yearsTMaori</v>
      </c>
      <c r="B402" s="4">
        <v>2005</v>
      </c>
      <c r="C402" s="4" t="s">
        <v>140</v>
      </c>
      <c r="D402" s="4" t="s">
        <v>70</v>
      </c>
      <c r="E402" s="4" t="s">
        <v>9</v>
      </c>
      <c r="F402">
        <v>13.012115867365676</v>
      </c>
      <c r="G402">
        <v>17.011063749031596</v>
      </c>
      <c r="H402">
        <v>21.851423037859917</v>
      </c>
      <c r="I402">
        <v>5.1917254338340415</v>
      </c>
      <c r="J402">
        <v>8.2215958780308611</v>
      </c>
      <c r="K402">
        <v>13.019686738660223</v>
      </c>
    </row>
    <row r="403" spans="1:11" x14ac:dyDescent="0.25">
      <c r="A403" t="str">
        <f t="shared" si="15"/>
        <v>2006Bronchiectasis (excludes congenital) hospitalisation, 15-24 yearsTMaori</v>
      </c>
      <c r="B403" s="4">
        <v>2006</v>
      </c>
      <c r="C403" s="4" t="s">
        <v>140</v>
      </c>
      <c r="D403" s="4" t="s">
        <v>70</v>
      </c>
      <c r="E403" s="4" t="s">
        <v>9</v>
      </c>
      <c r="F403">
        <v>14.901661269060057</v>
      </c>
      <c r="G403">
        <v>19.152336864816039</v>
      </c>
      <c r="H403">
        <v>24.238508078365776</v>
      </c>
      <c r="I403">
        <v>6.6269160300410839</v>
      </c>
      <c r="J403">
        <v>10.630766953633247</v>
      </c>
      <c r="K403">
        <v>17.053665009508219</v>
      </c>
    </row>
    <row r="404" spans="1:11" x14ac:dyDescent="0.25">
      <c r="A404" t="str">
        <f t="shared" si="15"/>
        <v>2007Bronchiectasis (excludes congenital) hospitalisation, 15-24 yearsTMaori</v>
      </c>
      <c r="B404" s="4">
        <v>2007</v>
      </c>
      <c r="C404" s="4" t="s">
        <v>140</v>
      </c>
      <c r="D404" s="4" t="s">
        <v>70</v>
      </c>
      <c r="E404" s="4" t="s">
        <v>9</v>
      </c>
      <c r="F404">
        <v>18.098272520323054</v>
      </c>
      <c r="G404">
        <v>22.755686172031254</v>
      </c>
      <c r="H404">
        <v>28.24580658567432</v>
      </c>
      <c r="I404">
        <v>7.2962960440316236</v>
      </c>
      <c r="J404">
        <v>11.349814889267162</v>
      </c>
      <c r="K404">
        <v>17.655300339136328</v>
      </c>
    </row>
    <row r="405" spans="1:11" x14ac:dyDescent="0.25">
      <c r="A405" t="str">
        <f t="shared" si="15"/>
        <v>2008Bronchiectasis (excludes congenital) hospitalisation, 15-24 yearsTMaori</v>
      </c>
      <c r="B405" s="4">
        <v>2008</v>
      </c>
      <c r="C405" s="4" t="s">
        <v>140</v>
      </c>
      <c r="D405" s="4" t="s">
        <v>70</v>
      </c>
      <c r="E405" s="4" t="s">
        <v>9</v>
      </c>
      <c r="F405">
        <v>16.171988076358293</v>
      </c>
      <c r="G405">
        <v>20.560309996357873</v>
      </c>
      <c r="H405">
        <v>25.772526618692307</v>
      </c>
      <c r="I405">
        <v>8.2241899328237764</v>
      </c>
      <c r="J405">
        <v>13.479875296327211</v>
      </c>
      <c r="K405">
        <v>22.094217119100929</v>
      </c>
    </row>
    <row r="406" spans="1:11" x14ac:dyDescent="0.25">
      <c r="A406" t="str">
        <f t="shared" si="15"/>
        <v>2009Bronchiectasis (excludes congenital) hospitalisation, 15-24 yearsTMaori</v>
      </c>
      <c r="B406" s="4">
        <v>2009</v>
      </c>
      <c r="C406" s="4" t="s">
        <v>140</v>
      </c>
      <c r="D406" s="4" t="s">
        <v>70</v>
      </c>
      <c r="E406" s="4" t="s">
        <v>9</v>
      </c>
      <c r="F406">
        <v>17.221183075688263</v>
      </c>
      <c r="G406">
        <v>21.71820149732762</v>
      </c>
      <c r="H406">
        <v>27.030181736401612</v>
      </c>
      <c r="I406">
        <v>6.9944449662700654</v>
      </c>
      <c r="J406">
        <v>10.896904338150916</v>
      </c>
      <c r="K406">
        <v>16.976690034367973</v>
      </c>
    </row>
    <row r="407" spans="1:11" x14ac:dyDescent="0.25">
      <c r="A407" t="str">
        <f t="shared" si="15"/>
        <v>2010Bronchiectasis (excludes congenital) hospitalisation, 15-24 yearsTMaori</v>
      </c>
      <c r="B407" s="4">
        <v>2010</v>
      </c>
      <c r="C407" s="4" t="s">
        <v>140</v>
      </c>
      <c r="D407" s="4" t="s">
        <v>70</v>
      </c>
      <c r="E407" s="4" t="s">
        <v>9</v>
      </c>
      <c r="F407">
        <v>13.428411997546439</v>
      </c>
      <c r="G407">
        <v>17.399299467588698</v>
      </c>
      <c r="H407">
        <v>22.176835470799535</v>
      </c>
      <c r="I407">
        <v>5.6564106720645446</v>
      </c>
      <c r="J407">
        <v>8.9813356268158948</v>
      </c>
      <c r="K407">
        <v>14.260702469835103</v>
      </c>
    </row>
    <row r="408" spans="1:11" x14ac:dyDescent="0.25">
      <c r="A408" t="str">
        <f t="shared" si="15"/>
        <v>2011Bronchiectasis (excludes congenital) hospitalisation, 15-24 yearsTMaori</v>
      </c>
      <c r="B408" s="4">
        <v>2011</v>
      </c>
      <c r="C408" s="4" t="s">
        <v>140</v>
      </c>
      <c r="D408" s="4" t="s">
        <v>70</v>
      </c>
      <c r="E408" s="4" t="s">
        <v>9</v>
      </c>
      <c r="F408">
        <v>16.050360730299051</v>
      </c>
      <c r="G408">
        <v>20.337910263183446</v>
      </c>
      <c r="H408">
        <v>25.418898292629393</v>
      </c>
      <c r="I408">
        <v>5.8356624766213381</v>
      </c>
      <c r="J408">
        <v>8.9116362735940573</v>
      </c>
      <c r="K408">
        <v>13.608953806186785</v>
      </c>
    </row>
    <row r="409" spans="1:11" x14ac:dyDescent="0.25">
      <c r="A409" t="str">
        <f t="shared" si="15"/>
        <v>2001Bronchiectasis (excludes congenital) hospitalisation, 15-24 yearsTnonMaori</v>
      </c>
      <c r="B409" s="4">
        <v>2001</v>
      </c>
      <c r="C409" s="4" t="s">
        <v>140</v>
      </c>
      <c r="D409" s="4" t="s">
        <v>70</v>
      </c>
      <c r="E409" s="4" t="s">
        <v>68</v>
      </c>
      <c r="F409">
        <v>1.2555579868681856</v>
      </c>
      <c r="G409">
        <v>1.9806433571485118</v>
      </c>
      <c r="H409">
        <v>2.9719375225546805</v>
      </c>
    </row>
    <row r="410" spans="1:11" x14ac:dyDescent="0.25">
      <c r="A410" t="str">
        <f t="shared" si="15"/>
        <v>2002Bronchiectasis (excludes congenital) hospitalisation, 15-24 yearsTnonMaori</v>
      </c>
      <c r="B410" s="4">
        <v>2002</v>
      </c>
      <c r="C410" s="4" t="s">
        <v>140</v>
      </c>
      <c r="D410" s="4" t="s">
        <v>70</v>
      </c>
      <c r="E410" s="4" t="s">
        <v>68</v>
      </c>
      <c r="F410">
        <v>0.94775961347556315</v>
      </c>
      <c r="G410">
        <v>1.5741806993394727</v>
      </c>
      <c r="H410">
        <v>2.4582781592272478</v>
      </c>
    </row>
    <row r="411" spans="1:11" x14ac:dyDescent="0.25">
      <c r="A411" t="str">
        <f t="shared" si="15"/>
        <v>2003Bronchiectasis (excludes congenital) hospitalisation, 15-24 yearsTnonMaori</v>
      </c>
      <c r="B411" s="4">
        <v>2003</v>
      </c>
      <c r="C411" s="4" t="s">
        <v>140</v>
      </c>
      <c r="D411" s="4" t="s">
        <v>70</v>
      </c>
      <c r="E411" s="4" t="s">
        <v>68</v>
      </c>
      <c r="F411">
        <v>1.0452921856772821</v>
      </c>
      <c r="G411">
        <v>1.6886358171903195</v>
      </c>
      <c r="H411">
        <v>2.5812592227146429</v>
      </c>
    </row>
    <row r="412" spans="1:11" x14ac:dyDescent="0.25">
      <c r="A412" t="str">
        <f t="shared" si="15"/>
        <v>2004Bronchiectasis (excludes congenital) hospitalisation, 15-24 yearsTnonMaori</v>
      </c>
      <c r="B412" s="4">
        <v>2004</v>
      </c>
      <c r="C412" s="4" t="s">
        <v>140</v>
      </c>
      <c r="D412" s="4" t="s">
        <v>70</v>
      </c>
      <c r="E412" s="4" t="s">
        <v>68</v>
      </c>
      <c r="F412">
        <v>1.2261740807311536</v>
      </c>
      <c r="G412">
        <v>1.913747417412011</v>
      </c>
      <c r="H412">
        <v>2.8475044602323356</v>
      </c>
    </row>
    <row r="413" spans="1:11" x14ac:dyDescent="0.25">
      <c r="A413" t="str">
        <f t="shared" si="15"/>
        <v>2005Bronchiectasis (excludes congenital) hospitalisation, 15-24 yearsTnonMaori</v>
      </c>
      <c r="B413" s="4">
        <v>2005</v>
      </c>
      <c r="C413" s="4" t="s">
        <v>140</v>
      </c>
      <c r="D413" s="4" t="s">
        <v>70</v>
      </c>
      <c r="E413" s="4" t="s">
        <v>68</v>
      </c>
      <c r="F413">
        <v>1.3515857241391935</v>
      </c>
      <c r="G413">
        <v>2.06907077426261</v>
      </c>
      <c r="H413">
        <v>3.0316680786922507</v>
      </c>
    </row>
    <row r="414" spans="1:11" x14ac:dyDescent="0.25">
      <c r="A414" t="str">
        <f t="shared" si="15"/>
        <v>2006Bronchiectasis (excludes congenital) hospitalisation, 15-24 yearsTnonMaori</v>
      </c>
      <c r="B414" s="4">
        <v>2006</v>
      </c>
      <c r="C414" s="4" t="s">
        <v>140</v>
      </c>
      <c r="D414" s="4" t="s">
        <v>70</v>
      </c>
      <c r="E414" s="4" t="s">
        <v>68</v>
      </c>
      <c r="F414">
        <v>1.1420567037802114</v>
      </c>
      <c r="G414">
        <v>1.8015950258669156</v>
      </c>
      <c r="H414">
        <v>2.7032771137203215</v>
      </c>
    </row>
    <row r="415" spans="1:11" x14ac:dyDescent="0.25">
      <c r="A415" t="str">
        <f t="shared" si="15"/>
        <v>2007Bronchiectasis (excludes congenital) hospitalisation, 15-24 yearsTnonMaori</v>
      </c>
      <c r="B415" s="4">
        <v>2007</v>
      </c>
      <c r="C415" s="4" t="s">
        <v>140</v>
      </c>
      <c r="D415" s="4" t="s">
        <v>70</v>
      </c>
      <c r="E415" s="4" t="s">
        <v>68</v>
      </c>
      <c r="F415">
        <v>1.3096927002799539</v>
      </c>
      <c r="G415">
        <v>2.0049389698461018</v>
      </c>
      <c r="H415">
        <v>2.9377001261712681</v>
      </c>
    </row>
    <row r="416" spans="1:11" x14ac:dyDescent="0.25">
      <c r="A416" t="str">
        <f t="shared" si="15"/>
        <v>2008Bronchiectasis (excludes congenital) hospitalisation, 15-24 yearsTnonMaori</v>
      </c>
      <c r="B416" s="4">
        <v>2008</v>
      </c>
      <c r="C416" s="4" t="s">
        <v>140</v>
      </c>
      <c r="D416" s="4" t="s">
        <v>70</v>
      </c>
      <c r="E416" s="4" t="s">
        <v>68</v>
      </c>
      <c r="F416">
        <v>0.93166822478290634</v>
      </c>
      <c r="G416">
        <v>1.5252596588901552</v>
      </c>
      <c r="H416">
        <v>2.3556398371751839</v>
      </c>
    </row>
    <row r="417" spans="1:11" x14ac:dyDescent="0.25">
      <c r="A417" t="str">
        <f t="shared" si="15"/>
        <v>2009Bronchiectasis (excludes congenital) hospitalisation, 15-24 yearsTnonMaori</v>
      </c>
      <c r="B417" s="4">
        <v>2009</v>
      </c>
      <c r="C417" s="4" t="s">
        <v>140</v>
      </c>
      <c r="D417" s="4" t="s">
        <v>70</v>
      </c>
      <c r="E417" s="4" t="s">
        <v>68</v>
      </c>
      <c r="F417">
        <v>1.3019340020910346</v>
      </c>
      <c r="G417">
        <v>1.9930615910144769</v>
      </c>
      <c r="H417">
        <v>2.920297014247653</v>
      </c>
    </row>
    <row r="418" spans="1:11" x14ac:dyDescent="0.25">
      <c r="A418" t="str">
        <f t="shared" si="15"/>
        <v>2010Bronchiectasis (excludes congenital) hospitalisation, 15-24 yearsTnonMaori</v>
      </c>
      <c r="B418" s="4">
        <v>2010</v>
      </c>
      <c r="C418" s="4" t="s">
        <v>140</v>
      </c>
      <c r="D418" s="4" t="s">
        <v>70</v>
      </c>
      <c r="E418" s="4" t="s">
        <v>68</v>
      </c>
      <c r="F418">
        <v>1.2537009734754638</v>
      </c>
      <c r="G418">
        <v>1.9372730505292539</v>
      </c>
      <c r="H418">
        <v>2.8597971843699339</v>
      </c>
    </row>
    <row r="419" spans="1:11" x14ac:dyDescent="0.25">
      <c r="A419" t="str">
        <f t="shared" si="15"/>
        <v>2011Bronchiectasis (excludes congenital) hospitalisation, 15-24 yearsTnonMaori</v>
      </c>
      <c r="B419" s="4">
        <v>2011</v>
      </c>
      <c r="C419" s="4" t="s">
        <v>140</v>
      </c>
      <c r="D419" s="4" t="s">
        <v>70</v>
      </c>
      <c r="E419" s="4" t="s">
        <v>68</v>
      </c>
      <c r="F419">
        <v>1.5397736429759614</v>
      </c>
      <c r="G419">
        <v>2.2821746353637007</v>
      </c>
      <c r="H419">
        <v>3.2579461972055159</v>
      </c>
    </row>
    <row r="420" spans="1:11" x14ac:dyDescent="0.25">
      <c r="A420" t="str">
        <f t="shared" si="15"/>
        <v>2001Bronchiectasis (excludes congenital) hospitalisation, 15-24 yearsFMaori</v>
      </c>
      <c r="B420" s="4">
        <v>2001</v>
      </c>
      <c r="C420" s="4" t="s">
        <v>140</v>
      </c>
      <c r="D420" s="4" t="s">
        <v>67</v>
      </c>
      <c r="E420" s="4" t="s">
        <v>9</v>
      </c>
      <c r="F420">
        <v>20.879214619116741</v>
      </c>
      <c r="G420">
        <v>28.518620654254406</v>
      </c>
      <c r="H420">
        <v>38.039843446635729</v>
      </c>
      <c r="I420">
        <v>5.9460022572847162</v>
      </c>
      <c r="J420">
        <v>10.649041259963637</v>
      </c>
      <c r="K420">
        <v>19.071987336949618</v>
      </c>
    </row>
    <row r="421" spans="1:11" x14ac:dyDescent="0.25">
      <c r="A421" t="str">
        <f t="shared" si="15"/>
        <v>2002Bronchiectasis (excludes congenital) hospitalisation, 15-24 yearsFMaori</v>
      </c>
      <c r="B421" s="4">
        <v>2002</v>
      </c>
      <c r="C421" s="4" t="s">
        <v>140</v>
      </c>
      <c r="D421" s="4" t="s">
        <v>67</v>
      </c>
      <c r="E421" s="4" t="s">
        <v>9</v>
      </c>
      <c r="F421">
        <v>21.157327350302243</v>
      </c>
      <c r="G421">
        <v>28.694863787138416</v>
      </c>
      <c r="H421">
        <v>38.045226344135195</v>
      </c>
      <c r="I421">
        <v>9.6935266460434981</v>
      </c>
      <c r="J421">
        <v>20.491211273392079</v>
      </c>
      <c r="K421">
        <v>43.316509541155725</v>
      </c>
    </row>
    <row r="422" spans="1:11" x14ac:dyDescent="0.25">
      <c r="A422" t="str">
        <f t="shared" si="15"/>
        <v>2003Bronchiectasis (excludes congenital) hospitalisation, 15-24 yearsFMaori</v>
      </c>
      <c r="B422" s="4">
        <v>2003</v>
      </c>
      <c r="C422" s="4" t="s">
        <v>140</v>
      </c>
      <c r="D422" s="4" t="s">
        <v>67</v>
      </c>
      <c r="E422" s="4" t="s">
        <v>9</v>
      </c>
      <c r="F422">
        <v>14.259962703838706</v>
      </c>
      <c r="G422">
        <v>20.360098529620487</v>
      </c>
      <c r="H422">
        <v>28.186958423216549</v>
      </c>
      <c r="I422">
        <v>6.5545273567815636</v>
      </c>
      <c r="J422">
        <v>13.625740222918965</v>
      </c>
      <c r="K422">
        <v>28.325581161909405</v>
      </c>
    </row>
    <row r="423" spans="1:11" x14ac:dyDescent="0.25">
      <c r="A423" t="str">
        <f t="shared" si="15"/>
        <v>2004Bronchiectasis (excludes congenital) hospitalisation, 15-24 yearsFMaori</v>
      </c>
      <c r="B423" s="4">
        <v>2004</v>
      </c>
      <c r="C423" s="4" t="s">
        <v>140</v>
      </c>
      <c r="D423" s="4" t="s">
        <v>67</v>
      </c>
      <c r="E423" s="4" t="s">
        <v>9</v>
      </c>
      <c r="F423">
        <v>12.564357194270583</v>
      </c>
      <c r="G423">
        <v>18.252755748640425</v>
      </c>
      <c r="H423">
        <v>25.633655373314198</v>
      </c>
      <c r="I423">
        <v>5.5627740181935605</v>
      </c>
      <c r="J423">
        <v>11.304236254998042</v>
      </c>
      <c r="K423">
        <v>22.971588795603978</v>
      </c>
    </row>
    <row r="424" spans="1:11" x14ac:dyDescent="0.25">
      <c r="A424" t="str">
        <f t="shared" si="15"/>
        <v>2005Bronchiectasis (excludes congenital) hospitalisation, 15-24 yearsFMaori</v>
      </c>
      <c r="B424" s="4">
        <v>2005</v>
      </c>
      <c r="C424" s="4" t="s">
        <v>140</v>
      </c>
      <c r="D424" s="4" t="s">
        <v>67</v>
      </c>
      <c r="E424" s="4" t="s">
        <v>9</v>
      </c>
      <c r="F424">
        <v>10.63534185100206</v>
      </c>
      <c r="G424">
        <v>15.880383183432471</v>
      </c>
      <c r="H424">
        <v>22.806879229973905</v>
      </c>
      <c r="I424">
        <v>4.9168960401556037</v>
      </c>
      <c r="J424">
        <v>10.105358065751398</v>
      </c>
      <c r="K424">
        <v>20.768847013046685</v>
      </c>
    </row>
    <row r="425" spans="1:11" x14ac:dyDescent="0.25">
      <c r="A425" t="str">
        <f t="shared" si="15"/>
        <v>2006Bronchiectasis (excludes congenital) hospitalisation, 15-24 yearsFMaori</v>
      </c>
      <c r="B425" s="4">
        <v>2006</v>
      </c>
      <c r="C425" s="4" t="s">
        <v>140</v>
      </c>
      <c r="D425" s="4" t="s">
        <v>67</v>
      </c>
      <c r="E425" s="4" t="s">
        <v>9</v>
      </c>
      <c r="F425">
        <v>11.460728996617162</v>
      </c>
      <c r="G425">
        <v>16.86761936654025</v>
      </c>
      <c r="H425">
        <v>23.942239275664434</v>
      </c>
      <c r="I425">
        <v>5.8292317365391462</v>
      </c>
      <c r="J425">
        <v>12.26281467871053</v>
      </c>
      <c r="K425">
        <v>25.796988461069166</v>
      </c>
    </row>
    <row r="426" spans="1:11" x14ac:dyDescent="0.25">
      <c r="A426" t="str">
        <f t="shared" si="15"/>
        <v>2007Bronchiectasis (excludes congenital) hospitalisation, 15-24 yearsFMaori</v>
      </c>
      <c r="B426" s="4">
        <v>2007</v>
      </c>
      <c r="C426" s="4" t="s">
        <v>140</v>
      </c>
      <c r="D426" s="4" t="s">
        <v>67</v>
      </c>
      <c r="E426" s="4" t="s">
        <v>9</v>
      </c>
      <c r="F426">
        <v>12.439333048987091</v>
      </c>
      <c r="G426">
        <v>18.07112805760481</v>
      </c>
      <c r="H426">
        <v>25.378582566644742</v>
      </c>
      <c r="I426">
        <v>5.0961513996392336</v>
      </c>
      <c r="J426">
        <v>9.8778115122093233</v>
      </c>
      <c r="K426">
        <v>19.14604818798011</v>
      </c>
    </row>
    <row r="427" spans="1:11" x14ac:dyDescent="0.25">
      <c r="A427" t="str">
        <f t="shared" si="15"/>
        <v>2008Bronchiectasis (excludes congenital) hospitalisation, 15-24 yearsFMaori</v>
      </c>
      <c r="B427" s="4">
        <v>2008</v>
      </c>
      <c r="C427" s="4" t="s">
        <v>140</v>
      </c>
      <c r="D427" s="4" t="s">
        <v>67</v>
      </c>
      <c r="E427" s="4" t="s">
        <v>9</v>
      </c>
      <c r="F427">
        <v>11.869082070823126</v>
      </c>
      <c r="G427">
        <v>17.3524779479282</v>
      </c>
      <c r="H427">
        <v>24.496521359933862</v>
      </c>
      <c r="I427">
        <v>4.8366637820216862</v>
      </c>
      <c r="J427">
        <v>9.4007343549367892</v>
      </c>
      <c r="K427">
        <v>18.271645579455452</v>
      </c>
    </row>
    <row r="428" spans="1:11" x14ac:dyDescent="0.25">
      <c r="A428" t="str">
        <f t="shared" si="15"/>
        <v>2009Bronchiectasis (excludes congenital) hospitalisation, 15-24 yearsFMaori</v>
      </c>
      <c r="B428" s="4">
        <v>2009</v>
      </c>
      <c r="C428" s="4" t="s">
        <v>140</v>
      </c>
      <c r="D428" s="4" t="s">
        <v>67</v>
      </c>
      <c r="E428" s="4" t="s">
        <v>9</v>
      </c>
      <c r="F428">
        <v>16.148408089848786</v>
      </c>
      <c r="G428">
        <v>22.406186057128934</v>
      </c>
      <c r="H428">
        <v>30.286654434017784</v>
      </c>
      <c r="I428">
        <v>4.5502821052148654</v>
      </c>
      <c r="J428">
        <v>7.9117164849254209</v>
      </c>
      <c r="K428">
        <v>13.756346593566839</v>
      </c>
    </row>
    <row r="429" spans="1:11" x14ac:dyDescent="0.25">
      <c r="A429" t="str">
        <f t="shared" si="15"/>
        <v>2010Bronchiectasis (excludes congenital) hospitalisation, 15-24 yearsFMaori</v>
      </c>
      <c r="B429" s="4">
        <v>2010</v>
      </c>
      <c r="C429" s="4" t="s">
        <v>140</v>
      </c>
      <c r="D429" s="4" t="s">
        <v>67</v>
      </c>
      <c r="E429" s="4" t="s">
        <v>9</v>
      </c>
      <c r="F429">
        <v>14.559214411782396</v>
      </c>
      <c r="G429">
        <v>20.474279782326221</v>
      </c>
      <c r="H429">
        <v>27.989014468292915</v>
      </c>
      <c r="I429">
        <v>4.452682655815857</v>
      </c>
      <c r="J429">
        <v>7.9776062972586148</v>
      </c>
      <c r="K429">
        <v>14.293002028998007</v>
      </c>
    </row>
    <row r="430" spans="1:11" x14ac:dyDescent="0.25">
      <c r="A430" t="str">
        <f t="shared" si="15"/>
        <v>2011Bronchiectasis (excludes congenital) hospitalisation, 15-24 yearsFMaori</v>
      </c>
      <c r="B430" s="4">
        <v>2011</v>
      </c>
      <c r="C430" s="4" t="s">
        <v>140</v>
      </c>
      <c r="D430" s="4" t="s">
        <v>67</v>
      </c>
      <c r="E430" s="4" t="s">
        <v>9</v>
      </c>
      <c r="F430">
        <v>14.74963094659801</v>
      </c>
      <c r="G430">
        <v>20.645756240540877</v>
      </c>
      <c r="H430">
        <v>28.113660199262288</v>
      </c>
      <c r="I430">
        <v>3.9298048577058102</v>
      </c>
      <c r="J430">
        <v>6.7963928883957276</v>
      </c>
      <c r="K430">
        <v>11.754007632939299</v>
      </c>
    </row>
    <row r="431" spans="1:11" x14ac:dyDescent="0.25">
      <c r="A431" t="str">
        <f t="shared" si="15"/>
        <v>2001Bronchiectasis (excludes congenital) hospitalisation, 15-24 yearsFnonMaori</v>
      </c>
      <c r="B431" s="4">
        <v>2001</v>
      </c>
      <c r="C431" s="4" t="s">
        <v>140</v>
      </c>
      <c r="D431" s="4" t="s">
        <v>67</v>
      </c>
      <c r="E431" s="4" t="s">
        <v>68</v>
      </c>
      <c r="F431">
        <v>1.4988819276278074</v>
      </c>
      <c r="G431">
        <v>2.6780458407531595</v>
      </c>
      <c r="H431">
        <v>4.4170293498737019</v>
      </c>
    </row>
    <row r="432" spans="1:11" x14ac:dyDescent="0.25">
      <c r="A432" t="str">
        <f t="shared" si="15"/>
        <v>2002Bronchiectasis (excludes congenital) hospitalisation, 15-24 yearsFnonMaori</v>
      </c>
      <c r="B432" s="4">
        <v>2002</v>
      </c>
      <c r="C432" s="4" t="s">
        <v>140</v>
      </c>
      <c r="D432" s="4" t="s">
        <v>67</v>
      </c>
      <c r="E432" s="4" t="s">
        <v>68</v>
      </c>
      <c r="F432">
        <v>0.60457165350765019</v>
      </c>
      <c r="G432">
        <v>1.4003498087201323</v>
      </c>
      <c r="H432">
        <v>2.7592473761646183</v>
      </c>
    </row>
    <row r="433" spans="1:11" x14ac:dyDescent="0.25">
      <c r="A433" t="str">
        <f t="shared" si="15"/>
        <v>2003Bronchiectasis (excludes congenital) hospitalisation, 15-24 yearsFnonMaori</v>
      </c>
      <c r="B433" s="4">
        <v>2003</v>
      </c>
      <c r="C433" s="4" t="s">
        <v>140</v>
      </c>
      <c r="D433" s="4" t="s">
        <v>67</v>
      </c>
      <c r="E433" s="4" t="s">
        <v>68</v>
      </c>
      <c r="F433">
        <v>0.68326075320163071</v>
      </c>
      <c r="G433">
        <v>1.4942379787465856</v>
      </c>
      <c r="H433">
        <v>2.8365291307256975</v>
      </c>
    </row>
    <row r="434" spans="1:11" x14ac:dyDescent="0.25">
      <c r="A434" t="str">
        <f t="shared" si="15"/>
        <v>2004Bronchiectasis (excludes congenital) hospitalisation, 15-24 yearsFnonMaori</v>
      </c>
      <c r="B434" s="4">
        <v>2004</v>
      </c>
      <c r="C434" s="4" t="s">
        <v>140</v>
      </c>
      <c r="D434" s="4" t="s">
        <v>67</v>
      </c>
      <c r="E434" s="4" t="s">
        <v>68</v>
      </c>
      <c r="F434">
        <v>0.77430316047752967</v>
      </c>
      <c r="G434">
        <v>1.6146827912031803</v>
      </c>
      <c r="H434">
        <v>2.969459142514554</v>
      </c>
    </row>
    <row r="435" spans="1:11" x14ac:dyDescent="0.25">
      <c r="A435" t="str">
        <f t="shared" ref="A435:A498" si="16">B435&amp;C435&amp;D435&amp;E435</f>
        <v>2005Bronchiectasis (excludes congenital) hospitalisation, 15-24 yearsFnonMaori</v>
      </c>
      <c r="B435" s="4">
        <v>2005</v>
      </c>
      <c r="C435" s="4" t="s">
        <v>140</v>
      </c>
      <c r="D435" s="4" t="s">
        <v>67</v>
      </c>
      <c r="E435" s="4" t="s">
        <v>68</v>
      </c>
      <c r="F435">
        <v>0.75358645891209419</v>
      </c>
      <c r="G435">
        <v>1.5714814932934948</v>
      </c>
      <c r="H435">
        <v>2.8900104175109149</v>
      </c>
    </row>
    <row r="436" spans="1:11" x14ac:dyDescent="0.25">
      <c r="A436" t="str">
        <f t="shared" si="16"/>
        <v>2006Bronchiectasis (excludes congenital) hospitalisation, 15-24 yearsFnonMaori</v>
      </c>
      <c r="B436" s="4">
        <v>2006</v>
      </c>
      <c r="C436" s="4" t="s">
        <v>140</v>
      </c>
      <c r="D436" s="4" t="s">
        <v>67</v>
      </c>
      <c r="E436" s="4" t="s">
        <v>68</v>
      </c>
      <c r="F436">
        <v>0.62897058008850448</v>
      </c>
      <c r="G436">
        <v>1.3755096043181765</v>
      </c>
      <c r="H436">
        <v>2.6111456928128227</v>
      </c>
    </row>
    <row r="437" spans="1:11" x14ac:dyDescent="0.25">
      <c r="A437" t="str">
        <f t="shared" si="16"/>
        <v>2007Bronchiectasis (excludes congenital) hospitalisation, 15-24 yearsFnonMaori</v>
      </c>
      <c r="B437" s="4">
        <v>2007</v>
      </c>
      <c r="C437" s="4" t="s">
        <v>140</v>
      </c>
      <c r="D437" s="4" t="s">
        <v>67</v>
      </c>
      <c r="E437" s="4" t="s">
        <v>68</v>
      </c>
      <c r="F437">
        <v>0.94531218345629675</v>
      </c>
      <c r="G437">
        <v>1.8294667837372942</v>
      </c>
      <c r="H437">
        <v>3.1957102983436698</v>
      </c>
    </row>
    <row r="438" spans="1:11" x14ac:dyDescent="0.25">
      <c r="A438" t="str">
        <f t="shared" si="16"/>
        <v>2008Bronchiectasis (excludes congenital) hospitalisation, 15-24 yearsFnonMaori</v>
      </c>
      <c r="B438" s="4">
        <v>2008</v>
      </c>
      <c r="C438" s="4" t="s">
        <v>140</v>
      </c>
      <c r="D438" s="4" t="s">
        <v>67</v>
      </c>
      <c r="E438" s="4" t="s">
        <v>68</v>
      </c>
      <c r="F438">
        <v>0.9537849099174468</v>
      </c>
      <c r="G438">
        <v>1.845864088140684</v>
      </c>
      <c r="H438">
        <v>3.2243530892447114</v>
      </c>
    </row>
    <row r="439" spans="1:11" x14ac:dyDescent="0.25">
      <c r="A439" t="str">
        <f t="shared" si="16"/>
        <v>2009Bronchiectasis (excludes congenital) hospitalisation, 15-24 yearsFnonMaori</v>
      </c>
      <c r="B439" s="4">
        <v>2009</v>
      </c>
      <c r="C439" s="4" t="s">
        <v>140</v>
      </c>
      <c r="D439" s="4" t="s">
        <v>67</v>
      </c>
      <c r="E439" s="4" t="s">
        <v>68</v>
      </c>
      <c r="F439">
        <v>1.6784380371362775</v>
      </c>
      <c r="G439">
        <v>2.8320259073768042</v>
      </c>
      <c r="H439">
        <v>4.4758218935824301</v>
      </c>
    </row>
    <row r="440" spans="1:11" x14ac:dyDescent="0.25">
      <c r="A440" t="str">
        <f t="shared" si="16"/>
        <v>2010Bronchiectasis (excludes congenital) hospitalisation, 15-24 yearsFnonMaori</v>
      </c>
      <c r="B440" s="4">
        <v>2010</v>
      </c>
      <c r="C440" s="4" t="s">
        <v>140</v>
      </c>
      <c r="D440" s="4" t="s">
        <v>67</v>
      </c>
      <c r="E440" s="4" t="s">
        <v>68</v>
      </c>
      <c r="F440">
        <v>1.4669588227280783</v>
      </c>
      <c r="G440">
        <v>2.5664690659605376</v>
      </c>
      <c r="H440">
        <v>4.1677849734416963</v>
      </c>
    </row>
    <row r="441" spans="1:11" x14ac:dyDescent="0.25">
      <c r="A441" t="str">
        <f t="shared" si="16"/>
        <v>2011Bronchiectasis (excludes congenital) hospitalisation, 15-24 yearsFnonMaori</v>
      </c>
      <c r="B441" s="4">
        <v>2011</v>
      </c>
      <c r="C441" s="4" t="s">
        <v>140</v>
      </c>
      <c r="D441" s="4" t="s">
        <v>67</v>
      </c>
      <c r="E441" s="4" t="s">
        <v>68</v>
      </c>
      <c r="F441">
        <v>1.828925156828566</v>
      </c>
      <c r="G441">
        <v>3.0377520222222256</v>
      </c>
      <c r="H441">
        <v>4.7438260756917732</v>
      </c>
    </row>
    <row r="442" spans="1:11" x14ac:dyDescent="0.25">
      <c r="A442" t="str">
        <f t="shared" si="16"/>
        <v>2001Bronchiectasis (excludes congenital) hospitalisation, 15-24 yearsMMaori</v>
      </c>
      <c r="B442" s="4">
        <v>2001</v>
      </c>
      <c r="C442" s="4" t="s">
        <v>140</v>
      </c>
      <c r="D442" s="4" t="s">
        <v>69</v>
      </c>
      <c r="E442" s="4" t="s">
        <v>9</v>
      </c>
      <c r="F442">
        <v>4.0609121895020568</v>
      </c>
      <c r="G442">
        <v>7.8591010381401363</v>
      </c>
      <c r="H442">
        <v>13.728267901099185</v>
      </c>
      <c r="I442">
        <v>2.4291012517343988</v>
      </c>
      <c r="J442">
        <v>5.9466565137347507</v>
      </c>
      <c r="K442">
        <v>14.557945522894384</v>
      </c>
    </row>
    <row r="443" spans="1:11" x14ac:dyDescent="0.25">
      <c r="A443" t="str">
        <f t="shared" si="16"/>
        <v>2002Bronchiectasis (excludes congenital) hospitalisation, 15-24 yearsMMaori</v>
      </c>
      <c r="B443" s="4">
        <v>2002</v>
      </c>
      <c r="C443" s="4" t="s">
        <v>140</v>
      </c>
      <c r="D443" s="4" t="s">
        <v>69</v>
      </c>
      <c r="E443" s="4" t="s">
        <v>9</v>
      </c>
      <c r="F443">
        <v>3.7641549119154636</v>
      </c>
      <c r="G443">
        <v>7.2847853869951624</v>
      </c>
      <c r="H443">
        <v>12.725054037267977</v>
      </c>
      <c r="I443">
        <v>1.839845197951036</v>
      </c>
      <c r="J443">
        <v>4.1763529138607387</v>
      </c>
      <c r="K443">
        <v>9.4801039133822105</v>
      </c>
    </row>
    <row r="444" spans="1:11" x14ac:dyDescent="0.25">
      <c r="A444" t="str">
        <f t="shared" si="16"/>
        <v>2003Bronchiectasis (excludes congenital) hospitalisation, 15-24 yearsMMaori</v>
      </c>
      <c r="B444" s="4">
        <v>2003</v>
      </c>
      <c r="C444" s="4" t="s">
        <v>140</v>
      </c>
      <c r="D444" s="4" t="s">
        <v>69</v>
      </c>
      <c r="E444" s="4" t="s">
        <v>9</v>
      </c>
      <c r="F444">
        <v>6.1768210549737352</v>
      </c>
      <c r="G444">
        <v>10.422140624721694</v>
      </c>
      <c r="H444">
        <v>16.471475442585952</v>
      </c>
      <c r="I444">
        <v>2.6720852059869218</v>
      </c>
      <c r="J444">
        <v>5.5558827298152176</v>
      </c>
      <c r="K444">
        <v>11.551964300501455</v>
      </c>
    </row>
    <row r="445" spans="1:11" x14ac:dyDescent="0.25">
      <c r="A445" t="str">
        <f t="shared" si="16"/>
        <v>2004Bronchiectasis (excludes congenital) hospitalisation, 15-24 yearsMMaori</v>
      </c>
      <c r="B445" s="4">
        <v>2004</v>
      </c>
      <c r="C445" s="4" t="s">
        <v>140</v>
      </c>
      <c r="D445" s="4" t="s">
        <v>69</v>
      </c>
      <c r="E445" s="4" t="s">
        <v>9</v>
      </c>
      <c r="F445">
        <v>7.6785888493559087</v>
      </c>
      <c r="G445">
        <v>12.252519677106731</v>
      </c>
      <c r="H445">
        <v>18.550462036978409</v>
      </c>
      <c r="I445">
        <v>2.8476426675240893</v>
      </c>
      <c r="J445">
        <v>5.5697546473932773</v>
      </c>
      <c r="K445">
        <v>10.89398160308208</v>
      </c>
    </row>
    <row r="446" spans="1:11" x14ac:dyDescent="0.25">
      <c r="A446" t="str">
        <f t="shared" si="16"/>
        <v>2005Bronchiectasis (excludes congenital) hospitalisation, 15-24 yearsMMaori</v>
      </c>
      <c r="B446" s="4">
        <v>2005</v>
      </c>
      <c r="C446" s="4" t="s">
        <v>140</v>
      </c>
      <c r="D446" s="4" t="s">
        <v>69</v>
      </c>
      <c r="E446" s="4" t="s">
        <v>9</v>
      </c>
      <c r="F446">
        <v>12.503441679053402</v>
      </c>
      <c r="G446">
        <v>18.279905279476584</v>
      </c>
      <c r="H446">
        <v>25.805772033251902</v>
      </c>
      <c r="I446">
        <v>3.9426973561861565</v>
      </c>
      <c r="J446">
        <v>7.1894100492308288</v>
      </c>
      <c r="K446">
        <v>13.109709467018181</v>
      </c>
    </row>
    <row r="447" spans="1:11" x14ac:dyDescent="0.25">
      <c r="A447" t="str">
        <f t="shared" si="16"/>
        <v>2006Bronchiectasis (excludes congenital) hospitalisation, 15-24 yearsMMaori</v>
      </c>
      <c r="B447" s="4">
        <v>2006</v>
      </c>
      <c r="C447" s="4" t="s">
        <v>140</v>
      </c>
      <c r="D447" s="4" t="s">
        <v>69</v>
      </c>
      <c r="E447" s="4" t="s">
        <v>9</v>
      </c>
      <c r="F447">
        <v>15.324400544212139</v>
      </c>
      <c r="G447">
        <v>21.655047627473973</v>
      </c>
      <c r="H447">
        <v>29.723244765759862</v>
      </c>
      <c r="I447">
        <v>5.3160133890263088</v>
      </c>
      <c r="J447">
        <v>9.8164464998933614</v>
      </c>
      <c r="K447">
        <v>18.126858386810529</v>
      </c>
    </row>
    <row r="448" spans="1:11" x14ac:dyDescent="0.25">
      <c r="A448" t="str">
        <f t="shared" si="16"/>
        <v>2007Bronchiectasis (excludes congenital) hospitalisation, 15-24 yearsMMaori</v>
      </c>
      <c r="B448" s="4">
        <v>2007</v>
      </c>
      <c r="C448" s="4" t="s">
        <v>140</v>
      </c>
      <c r="D448" s="4" t="s">
        <v>69</v>
      </c>
      <c r="E448" s="4" t="s">
        <v>9</v>
      </c>
      <c r="F448">
        <v>20.406847003936608</v>
      </c>
      <c r="G448">
        <v>27.584070223674576</v>
      </c>
      <c r="H448">
        <v>36.467603688137395</v>
      </c>
      <c r="I448">
        <v>7.0085601280737082</v>
      </c>
      <c r="J448">
        <v>12.703186859471082</v>
      </c>
      <c r="K448">
        <v>23.024837261543379</v>
      </c>
    </row>
    <row r="449" spans="1:11" x14ac:dyDescent="0.25">
      <c r="A449" t="str">
        <f t="shared" si="16"/>
        <v>2008Bronchiectasis (excludes congenital) hospitalisation, 15-24 yearsMMaori</v>
      </c>
      <c r="B449" s="4">
        <v>2008</v>
      </c>
      <c r="C449" s="4" t="s">
        <v>140</v>
      </c>
      <c r="D449" s="4" t="s">
        <v>69</v>
      </c>
      <c r="E449" s="4" t="s">
        <v>9</v>
      </c>
      <c r="F449">
        <v>17.161431384952532</v>
      </c>
      <c r="G449">
        <v>23.713298057914002</v>
      </c>
      <c r="H449">
        <v>31.941656864324599</v>
      </c>
      <c r="I449">
        <v>9.1741518854373858</v>
      </c>
      <c r="J449">
        <v>19.53867459687223</v>
      </c>
      <c r="K449">
        <v>41.612544654775952</v>
      </c>
    </row>
    <row r="450" spans="1:11" x14ac:dyDescent="0.25">
      <c r="A450" t="str">
        <f t="shared" si="16"/>
        <v>2009Bronchiectasis (excludes congenital) hospitalisation, 15-24 yearsMMaori</v>
      </c>
      <c r="B450" s="4">
        <v>2009</v>
      </c>
      <c r="C450" s="4" t="s">
        <v>140</v>
      </c>
      <c r="D450" s="4" t="s">
        <v>69</v>
      </c>
      <c r="E450" s="4" t="s">
        <v>9</v>
      </c>
      <c r="F450">
        <v>14.657197544657629</v>
      </c>
      <c r="G450">
        <v>20.712217094503899</v>
      </c>
      <c r="H450">
        <v>28.429136196423489</v>
      </c>
      <c r="I450">
        <v>8.1444942651631624</v>
      </c>
      <c r="J450">
        <v>17.490307246069136</v>
      </c>
      <c r="K450">
        <v>37.56044729141572</v>
      </c>
    </row>
    <row r="451" spans="1:11" x14ac:dyDescent="0.25">
      <c r="A451" t="str">
        <f t="shared" si="16"/>
        <v>2010Bronchiectasis (excludes congenital) hospitalisation, 15-24 yearsMMaori</v>
      </c>
      <c r="B451" s="4">
        <v>2010</v>
      </c>
      <c r="C451" s="4" t="s">
        <v>140</v>
      </c>
      <c r="D451" s="4" t="s">
        <v>69</v>
      </c>
      <c r="E451" s="4" t="s">
        <v>9</v>
      </c>
      <c r="F451">
        <v>9.1794206835202807</v>
      </c>
      <c r="G451">
        <v>14.052287414495902</v>
      </c>
      <c r="H451">
        <v>20.589856914062715</v>
      </c>
      <c r="I451">
        <v>4.9174882177403889</v>
      </c>
      <c r="J451">
        <v>10.517082019522503</v>
      </c>
      <c r="K451">
        <v>22.492990182737842</v>
      </c>
    </row>
    <row r="452" spans="1:11" x14ac:dyDescent="0.25">
      <c r="A452" t="str">
        <f t="shared" si="16"/>
        <v>2011Bronchiectasis (excludes congenital) hospitalisation, 15-24 yearsMMaori</v>
      </c>
      <c r="B452" s="4">
        <v>2011</v>
      </c>
      <c r="C452" s="4" t="s">
        <v>140</v>
      </c>
      <c r="D452" s="4" t="s">
        <v>69</v>
      </c>
      <c r="E452" s="4" t="s">
        <v>9</v>
      </c>
      <c r="F452">
        <v>13.820375935190659</v>
      </c>
      <c r="G452">
        <v>19.628642747396842</v>
      </c>
      <c r="H452">
        <v>27.055498426777362</v>
      </c>
      <c r="I452">
        <v>6.375311886290457</v>
      </c>
      <c r="J452">
        <v>12.530359439567597</v>
      </c>
      <c r="K452">
        <v>24.62780025278397</v>
      </c>
    </row>
    <row r="453" spans="1:11" x14ac:dyDescent="0.25">
      <c r="A453" t="str">
        <f t="shared" si="16"/>
        <v>2001Bronchiectasis (excludes congenital) hospitalisation, 15-24 yearsMnonMaori</v>
      </c>
      <c r="B453" s="4">
        <v>2001</v>
      </c>
      <c r="C453" s="4" t="s">
        <v>140</v>
      </c>
      <c r="D453" s="4" t="s">
        <v>69</v>
      </c>
      <c r="E453" s="4" t="s">
        <v>68</v>
      </c>
      <c r="F453">
        <v>0.57057306032290001</v>
      </c>
      <c r="G453">
        <v>1.3215999646168044</v>
      </c>
      <c r="H453">
        <v>2.6040787894569335</v>
      </c>
    </row>
    <row r="454" spans="1:11" x14ac:dyDescent="0.25">
      <c r="A454" t="str">
        <f t="shared" si="16"/>
        <v>2002Bronchiectasis (excludes congenital) hospitalisation, 15-24 yearsMnonMaori</v>
      </c>
      <c r="B454" s="4">
        <v>2002</v>
      </c>
      <c r="C454" s="4" t="s">
        <v>140</v>
      </c>
      <c r="D454" s="4" t="s">
        <v>69</v>
      </c>
      <c r="E454" s="4" t="s">
        <v>68</v>
      </c>
      <c r="F454">
        <v>0.87074504795653473</v>
      </c>
      <c r="G454">
        <v>1.7442935348729667</v>
      </c>
      <c r="H454">
        <v>3.1210229574430288</v>
      </c>
    </row>
    <row r="455" spans="1:11" x14ac:dyDescent="0.25">
      <c r="A455" t="str">
        <f t="shared" si="16"/>
        <v>2003Bronchiectasis (excludes congenital) hospitalisation, 15-24 yearsMnonMaori</v>
      </c>
      <c r="B455" s="4">
        <v>2003</v>
      </c>
      <c r="C455" s="4" t="s">
        <v>140</v>
      </c>
      <c r="D455" s="4" t="s">
        <v>69</v>
      </c>
      <c r="E455" s="4" t="s">
        <v>68</v>
      </c>
      <c r="F455">
        <v>0.96929190313383473</v>
      </c>
      <c r="G455">
        <v>1.8758748396167682</v>
      </c>
      <c r="H455">
        <v>3.2767758325301819</v>
      </c>
    </row>
    <row r="456" spans="1:11" x14ac:dyDescent="0.25">
      <c r="A456" t="str">
        <f t="shared" si="16"/>
        <v>2004Bronchiectasis (excludes congenital) hospitalisation, 15-24 yearsMnonMaori</v>
      </c>
      <c r="B456" s="4">
        <v>2004</v>
      </c>
      <c r="C456" s="4" t="s">
        <v>140</v>
      </c>
      <c r="D456" s="4" t="s">
        <v>69</v>
      </c>
      <c r="E456" s="4" t="s">
        <v>68</v>
      </c>
      <c r="F456">
        <v>1.2026681508886616</v>
      </c>
      <c r="G456">
        <v>2.1998311331076459</v>
      </c>
      <c r="H456">
        <v>3.6909428463369189</v>
      </c>
    </row>
    <row r="457" spans="1:11" x14ac:dyDescent="0.25">
      <c r="A457" t="str">
        <f t="shared" si="16"/>
        <v>2005Bronchiectasis (excludes congenital) hospitalisation, 15-24 yearsMnonMaori</v>
      </c>
      <c r="B457" s="4">
        <v>2005</v>
      </c>
      <c r="C457" s="4" t="s">
        <v>140</v>
      </c>
      <c r="D457" s="4" t="s">
        <v>69</v>
      </c>
      <c r="E457" s="4" t="s">
        <v>68</v>
      </c>
      <c r="F457">
        <v>1.4533244370224776</v>
      </c>
      <c r="G457">
        <v>2.5426154794762734</v>
      </c>
      <c r="H457">
        <v>4.1290482434220808</v>
      </c>
    </row>
    <row r="458" spans="1:11" x14ac:dyDescent="0.25">
      <c r="A458" t="str">
        <f t="shared" si="16"/>
        <v>2006Bronchiectasis (excludes congenital) hospitalisation, 15-24 yearsMnonMaori</v>
      </c>
      <c r="B458" s="4">
        <v>2006</v>
      </c>
      <c r="C458" s="4" t="s">
        <v>140</v>
      </c>
      <c r="D458" s="4" t="s">
        <v>69</v>
      </c>
      <c r="E458" s="4" t="s">
        <v>68</v>
      </c>
      <c r="F458">
        <v>1.2060388703827298</v>
      </c>
      <c r="G458">
        <v>2.2059966025087814</v>
      </c>
      <c r="H458">
        <v>3.7012874563562721</v>
      </c>
    </row>
    <row r="459" spans="1:11" x14ac:dyDescent="0.25">
      <c r="A459" t="str">
        <f t="shared" si="16"/>
        <v>2007Bronchiectasis (excludes congenital) hospitalisation, 15-24 yearsMnonMaori</v>
      </c>
      <c r="B459" s="4">
        <v>2007</v>
      </c>
      <c r="C459" s="4" t="s">
        <v>140</v>
      </c>
      <c r="D459" s="4" t="s">
        <v>69</v>
      </c>
      <c r="E459" s="4" t="s">
        <v>68</v>
      </c>
      <c r="F459">
        <v>1.1871405215319515</v>
      </c>
      <c r="G459">
        <v>2.1714291483564847</v>
      </c>
      <c r="H459">
        <v>3.6432891419859952</v>
      </c>
    </row>
    <row r="460" spans="1:11" x14ac:dyDescent="0.25">
      <c r="A460" t="str">
        <f t="shared" si="16"/>
        <v>2008Bronchiectasis (excludes congenital) hospitalisation, 15-24 yearsMnonMaori</v>
      </c>
      <c r="B460" s="4">
        <v>2008</v>
      </c>
      <c r="C460" s="4" t="s">
        <v>140</v>
      </c>
      <c r="D460" s="4" t="s">
        <v>69</v>
      </c>
      <c r="E460" s="4" t="s">
        <v>68</v>
      </c>
      <c r="F460">
        <v>0.52397202944335108</v>
      </c>
      <c r="G460">
        <v>1.2136595008194697</v>
      </c>
      <c r="H460">
        <v>2.391393045037832</v>
      </c>
    </row>
    <row r="461" spans="1:11" x14ac:dyDescent="0.25">
      <c r="A461" t="str">
        <f t="shared" si="16"/>
        <v>2009Bronchiectasis (excludes congenital) hospitalisation, 15-24 yearsMnonMaori</v>
      </c>
      <c r="B461" s="4">
        <v>2009</v>
      </c>
      <c r="C461" s="4" t="s">
        <v>140</v>
      </c>
      <c r="D461" s="4" t="s">
        <v>69</v>
      </c>
      <c r="E461" s="4" t="s">
        <v>68</v>
      </c>
      <c r="F461">
        <v>0.51125832758652234</v>
      </c>
      <c r="G461">
        <v>1.1842111635379573</v>
      </c>
      <c r="H461">
        <v>2.333368080939263</v>
      </c>
    </row>
    <row r="462" spans="1:11" x14ac:dyDescent="0.25">
      <c r="A462" t="str">
        <f t="shared" si="16"/>
        <v>2010Bronchiectasis (excludes congenital) hospitalisation, 15-24 yearsMnonMaori</v>
      </c>
      <c r="B462" s="4">
        <v>2010</v>
      </c>
      <c r="C462" s="4" t="s">
        <v>140</v>
      </c>
      <c r="D462" s="4" t="s">
        <v>69</v>
      </c>
      <c r="E462" s="4" t="s">
        <v>68</v>
      </c>
      <c r="F462">
        <v>0.61096800503426452</v>
      </c>
      <c r="G462">
        <v>1.3361393767217102</v>
      </c>
      <c r="H462">
        <v>2.5364087372213486</v>
      </c>
    </row>
    <row r="463" spans="1:11" x14ac:dyDescent="0.25">
      <c r="A463" t="str">
        <f t="shared" si="16"/>
        <v>2011Bronchiectasis (excludes congenital) hospitalisation, 15-24 yearsMnonMaori</v>
      </c>
      <c r="B463" s="4">
        <v>2011</v>
      </c>
      <c r="C463" s="4" t="s">
        <v>140</v>
      </c>
      <c r="D463" s="4" t="s">
        <v>69</v>
      </c>
      <c r="E463" s="4" t="s">
        <v>68</v>
      </c>
      <c r="F463">
        <v>0.78198456997027987</v>
      </c>
      <c r="G463">
        <v>1.5664868068680236</v>
      </c>
      <c r="H463">
        <v>2.8028776057596203</v>
      </c>
    </row>
    <row r="464" spans="1:11" x14ac:dyDescent="0.25">
      <c r="A464" t="str">
        <f t="shared" si="16"/>
        <v>2001Bronchiectasis (excludes congenital) hospitalisation, 25-44 yearsTMaori</v>
      </c>
      <c r="B464" s="4">
        <v>2001</v>
      </c>
      <c r="C464" s="4" t="s">
        <v>141</v>
      </c>
      <c r="D464" s="4" t="s">
        <v>70</v>
      </c>
      <c r="E464" s="4" t="s">
        <v>9</v>
      </c>
      <c r="F464">
        <v>24.405042894696674</v>
      </c>
      <c r="G464">
        <v>28.868592114729168</v>
      </c>
      <c r="H464">
        <v>33.912215164235818</v>
      </c>
      <c r="I464">
        <v>7.5217356206157273</v>
      </c>
      <c r="J464">
        <v>9.8363124246370379</v>
      </c>
      <c r="K464">
        <v>12.863127208285048</v>
      </c>
    </row>
    <row r="465" spans="1:11" x14ac:dyDescent="0.25">
      <c r="A465" t="str">
        <f t="shared" si="16"/>
        <v>2002Bronchiectasis (excludes congenital) hospitalisation, 25-44 yearsTMaori</v>
      </c>
      <c r="B465" s="4">
        <v>2002</v>
      </c>
      <c r="C465" s="4" t="s">
        <v>141</v>
      </c>
      <c r="D465" s="4" t="s">
        <v>70</v>
      </c>
      <c r="E465" s="4" t="s">
        <v>9</v>
      </c>
      <c r="F465">
        <v>23.391514027728917</v>
      </c>
      <c r="G465">
        <v>27.719627784878028</v>
      </c>
      <c r="H465">
        <v>32.616406745649122</v>
      </c>
      <c r="I465">
        <v>7.5121729141258324</v>
      </c>
      <c r="J465">
        <v>9.8576554043440492</v>
      </c>
      <c r="K465">
        <v>12.935454386049793</v>
      </c>
    </row>
    <row r="466" spans="1:11" x14ac:dyDescent="0.25">
      <c r="A466" t="str">
        <f t="shared" si="16"/>
        <v>2003Bronchiectasis (excludes congenital) hospitalisation, 25-44 yearsTMaori</v>
      </c>
      <c r="B466" s="4">
        <v>2003</v>
      </c>
      <c r="C466" s="4" t="s">
        <v>141</v>
      </c>
      <c r="D466" s="4" t="s">
        <v>70</v>
      </c>
      <c r="E466" s="4" t="s">
        <v>9</v>
      </c>
      <c r="F466">
        <v>21.841050072473376</v>
      </c>
      <c r="G466">
        <v>26.014692721246757</v>
      </c>
      <c r="H466">
        <v>30.753621183927851</v>
      </c>
      <c r="I466">
        <v>7.0415858062986363</v>
      </c>
      <c r="J466">
        <v>9.2679539693083441</v>
      </c>
      <c r="K466">
        <v>12.19824243288863</v>
      </c>
    </row>
    <row r="467" spans="1:11" x14ac:dyDescent="0.25">
      <c r="A467" t="str">
        <f t="shared" si="16"/>
        <v>2004Bronchiectasis (excludes congenital) hospitalisation, 25-44 yearsTMaori</v>
      </c>
      <c r="B467" s="4">
        <v>2004</v>
      </c>
      <c r="C467" s="4" t="s">
        <v>141</v>
      </c>
      <c r="D467" s="4" t="s">
        <v>70</v>
      </c>
      <c r="E467" s="4" t="s">
        <v>9</v>
      </c>
      <c r="F467">
        <v>20.430289649515831</v>
      </c>
      <c r="G467">
        <v>24.470632176801558</v>
      </c>
      <c r="H467">
        <v>29.076156264629464</v>
      </c>
      <c r="I467">
        <v>6.7698258900243884</v>
      </c>
      <c r="J467">
        <v>8.9450636053758004</v>
      </c>
      <c r="K467">
        <v>11.819234970595449</v>
      </c>
    </row>
    <row r="468" spans="1:11" x14ac:dyDescent="0.25">
      <c r="A468" t="str">
        <f t="shared" si="16"/>
        <v>2005Bronchiectasis (excludes congenital) hospitalisation, 25-44 yearsTMaori</v>
      </c>
      <c r="B468" s="4">
        <v>2005</v>
      </c>
      <c r="C468" s="4" t="s">
        <v>141</v>
      </c>
      <c r="D468" s="4" t="s">
        <v>70</v>
      </c>
      <c r="E468" s="4" t="s">
        <v>9</v>
      </c>
      <c r="F468">
        <v>20.364622204085695</v>
      </c>
      <c r="G468">
        <v>24.391978181646422</v>
      </c>
      <c r="H468">
        <v>28.982699101878428</v>
      </c>
      <c r="I468">
        <v>6.9158574970497542</v>
      </c>
      <c r="J468">
        <v>9.1306609367499618</v>
      </c>
      <c r="K468">
        <v>12.054755202439633</v>
      </c>
    </row>
    <row r="469" spans="1:11" x14ac:dyDescent="0.25">
      <c r="A469" t="str">
        <f t="shared" si="16"/>
        <v>2006Bronchiectasis (excludes congenital) hospitalisation, 25-44 yearsTMaori</v>
      </c>
      <c r="B469" s="4">
        <v>2006</v>
      </c>
      <c r="C469" s="4" t="s">
        <v>141</v>
      </c>
      <c r="D469" s="4" t="s">
        <v>70</v>
      </c>
      <c r="E469" s="4" t="s">
        <v>9</v>
      </c>
      <c r="F469">
        <v>19.32471724802372</v>
      </c>
      <c r="G469">
        <v>23.252038432823738</v>
      </c>
      <c r="H469">
        <v>27.742974908607529</v>
      </c>
      <c r="I469">
        <v>6.1519114966699702</v>
      </c>
      <c r="J469">
        <v>8.0889344144398798</v>
      </c>
      <c r="K469">
        <v>10.635858463914438</v>
      </c>
    </row>
    <row r="470" spans="1:11" x14ac:dyDescent="0.25">
      <c r="A470" t="str">
        <f t="shared" si="16"/>
        <v>2007Bronchiectasis (excludes congenital) hospitalisation, 25-44 yearsTMaori</v>
      </c>
      <c r="B470" s="4">
        <v>2007</v>
      </c>
      <c r="C470" s="4" t="s">
        <v>141</v>
      </c>
      <c r="D470" s="4" t="s">
        <v>70</v>
      </c>
      <c r="E470" s="4" t="s">
        <v>9</v>
      </c>
      <c r="F470">
        <v>20.307719626493885</v>
      </c>
      <c r="G470">
        <v>24.3061441528762</v>
      </c>
      <c r="H470">
        <v>28.861572426584313</v>
      </c>
      <c r="I470">
        <v>6.8547034021108155</v>
      </c>
      <c r="J470">
        <v>9.0266812865450046</v>
      </c>
      <c r="K470">
        <v>11.886870994851616</v>
      </c>
    </row>
    <row r="471" spans="1:11" x14ac:dyDescent="0.25">
      <c r="A471" t="str">
        <f t="shared" si="16"/>
        <v>2008Bronchiectasis (excludes congenital) hospitalisation, 25-44 yearsTMaori</v>
      </c>
      <c r="B471" s="4">
        <v>2008</v>
      </c>
      <c r="C471" s="4" t="s">
        <v>141</v>
      </c>
      <c r="D471" s="4" t="s">
        <v>70</v>
      </c>
      <c r="E471" s="4" t="s">
        <v>9</v>
      </c>
      <c r="F471">
        <v>16.615670342341328</v>
      </c>
      <c r="G471">
        <v>20.255123427574798</v>
      </c>
      <c r="H471">
        <v>24.454818898018566</v>
      </c>
      <c r="I471">
        <v>5.8223370931381462</v>
      </c>
      <c r="J471">
        <v>7.800031890711991</v>
      </c>
      <c r="K471">
        <v>10.449497602573889</v>
      </c>
    </row>
    <row r="472" spans="1:11" x14ac:dyDescent="0.25">
      <c r="A472" t="str">
        <f t="shared" si="16"/>
        <v>2009Bronchiectasis (excludes congenital) hospitalisation, 25-44 yearsTMaori</v>
      </c>
      <c r="B472" s="4">
        <v>2009</v>
      </c>
      <c r="C472" s="4" t="s">
        <v>141</v>
      </c>
      <c r="D472" s="4" t="s">
        <v>70</v>
      </c>
      <c r="E472" s="4" t="s">
        <v>9</v>
      </c>
      <c r="F472">
        <v>13.315011330486216</v>
      </c>
      <c r="G472">
        <v>16.579887783637087</v>
      </c>
      <c r="H472">
        <v>20.402978606631553</v>
      </c>
      <c r="I472">
        <v>4.6922385581493113</v>
      </c>
      <c r="J472">
        <v>6.3732325678945605</v>
      </c>
      <c r="K472">
        <v>8.6564425190888574</v>
      </c>
    </row>
    <row r="473" spans="1:11" x14ac:dyDescent="0.25">
      <c r="A473" t="str">
        <f t="shared" si="16"/>
        <v>2010Bronchiectasis (excludes congenital) hospitalisation, 25-44 yearsTMaori</v>
      </c>
      <c r="B473" s="4">
        <v>2010</v>
      </c>
      <c r="C473" s="4" t="s">
        <v>141</v>
      </c>
      <c r="D473" s="4" t="s">
        <v>70</v>
      </c>
      <c r="E473" s="4" t="s">
        <v>9</v>
      </c>
      <c r="F473">
        <v>12.824489226016089</v>
      </c>
      <c r="G473">
        <v>16.055407455440488</v>
      </c>
      <c r="H473">
        <v>19.852759954372921</v>
      </c>
      <c r="I473">
        <v>4.2829820316122671</v>
      </c>
      <c r="J473">
        <v>5.8220740818088448</v>
      </c>
      <c r="K473">
        <v>7.914239743217049</v>
      </c>
    </row>
    <row r="474" spans="1:11" x14ac:dyDescent="0.25">
      <c r="A474" t="str">
        <f t="shared" si="16"/>
        <v>2011Bronchiectasis (excludes congenital) hospitalisation, 25-44 yearsTMaori</v>
      </c>
      <c r="B474" s="4">
        <v>2011</v>
      </c>
      <c r="C474" s="4" t="s">
        <v>141</v>
      </c>
      <c r="D474" s="4" t="s">
        <v>70</v>
      </c>
      <c r="E474" s="4" t="s">
        <v>9</v>
      </c>
      <c r="F474">
        <v>11.86977704773606</v>
      </c>
      <c r="G474">
        <v>14.992592976302429</v>
      </c>
      <c r="H474">
        <v>18.685244176041945</v>
      </c>
      <c r="I474">
        <v>3.7868130343833788</v>
      </c>
      <c r="J474">
        <v>5.1581753155384655</v>
      </c>
      <c r="K474">
        <v>7.0261648368290333</v>
      </c>
    </row>
    <row r="475" spans="1:11" x14ac:dyDescent="0.25">
      <c r="A475" t="str">
        <f t="shared" si="16"/>
        <v>2001Bronchiectasis (excludes congenital) hospitalisation, 25-44 yearsTnonMaori</v>
      </c>
      <c r="B475" s="4">
        <v>2001</v>
      </c>
      <c r="C475" s="4" t="s">
        <v>141</v>
      </c>
      <c r="D475" s="4" t="s">
        <v>70</v>
      </c>
      <c r="E475" s="4" t="s">
        <v>68</v>
      </c>
      <c r="F475">
        <v>2.3442937803248034</v>
      </c>
      <c r="G475">
        <v>2.9348998759354092</v>
      </c>
      <c r="H475">
        <v>3.6290491467608783</v>
      </c>
    </row>
    <row r="476" spans="1:11" x14ac:dyDescent="0.25">
      <c r="A476" t="str">
        <f t="shared" si="16"/>
        <v>2002Bronchiectasis (excludes congenital) hospitalisation, 25-44 yearsTnonMaori</v>
      </c>
      <c r="B476" s="4">
        <v>2002</v>
      </c>
      <c r="C476" s="4" t="s">
        <v>141</v>
      </c>
      <c r="D476" s="4" t="s">
        <v>70</v>
      </c>
      <c r="E476" s="4" t="s">
        <v>68</v>
      </c>
      <c r="F476">
        <v>2.2397342872457959</v>
      </c>
      <c r="G476">
        <v>2.811989935523878</v>
      </c>
      <c r="H476">
        <v>3.4858846041207499</v>
      </c>
    </row>
    <row r="477" spans="1:11" x14ac:dyDescent="0.25">
      <c r="A477" t="str">
        <f t="shared" si="16"/>
        <v>2003Bronchiectasis (excludes congenital) hospitalisation, 25-44 yearsTnonMaori</v>
      </c>
      <c r="B477" s="4">
        <v>2003</v>
      </c>
      <c r="C477" s="4" t="s">
        <v>141</v>
      </c>
      <c r="D477" s="4" t="s">
        <v>70</v>
      </c>
      <c r="E477" s="4" t="s">
        <v>68</v>
      </c>
      <c r="F477">
        <v>2.2357208083109015</v>
      </c>
      <c r="G477">
        <v>2.8069510063814227</v>
      </c>
      <c r="H477">
        <v>3.4796380933146338</v>
      </c>
    </row>
    <row r="478" spans="1:11" x14ac:dyDescent="0.25">
      <c r="A478" t="str">
        <f t="shared" si="16"/>
        <v>2004Bronchiectasis (excludes congenital) hospitalisation, 25-44 yearsTnonMaori</v>
      </c>
      <c r="B478" s="4">
        <v>2004</v>
      </c>
      <c r="C478" s="4" t="s">
        <v>141</v>
      </c>
      <c r="D478" s="4" t="s">
        <v>70</v>
      </c>
      <c r="E478" s="4" t="s">
        <v>68</v>
      </c>
      <c r="F478">
        <v>2.1757497576326927</v>
      </c>
      <c r="G478">
        <v>2.7356577053398716</v>
      </c>
      <c r="H478">
        <v>3.3956725297351107</v>
      </c>
    </row>
    <row r="479" spans="1:11" x14ac:dyDescent="0.25">
      <c r="A479" t="str">
        <f t="shared" si="16"/>
        <v>2005Bronchiectasis (excludes congenital) hospitalisation, 25-44 yearsTnonMaori</v>
      </c>
      <c r="B479" s="4">
        <v>2005</v>
      </c>
      <c r="C479" s="4" t="s">
        <v>141</v>
      </c>
      <c r="D479" s="4" t="s">
        <v>70</v>
      </c>
      <c r="E479" s="4" t="s">
        <v>68</v>
      </c>
      <c r="F479">
        <v>2.1277840236713681</v>
      </c>
      <c r="G479">
        <v>2.671436202769423</v>
      </c>
      <c r="H479">
        <v>3.3116471053051018</v>
      </c>
    </row>
    <row r="480" spans="1:11" x14ac:dyDescent="0.25">
      <c r="A480" t="str">
        <f t="shared" si="16"/>
        <v>2006Bronchiectasis (excludes congenital) hospitalisation, 25-44 yearsTnonMaori</v>
      </c>
      <c r="B480" s="4">
        <v>2006</v>
      </c>
      <c r="C480" s="4" t="s">
        <v>141</v>
      </c>
      <c r="D480" s="4" t="s">
        <v>70</v>
      </c>
      <c r="E480" s="4" t="s">
        <v>68</v>
      </c>
      <c r="F480">
        <v>2.3114768624984499</v>
      </c>
      <c r="G480">
        <v>2.8745490124528144</v>
      </c>
      <c r="H480">
        <v>3.5333087641376859</v>
      </c>
    </row>
    <row r="481" spans="1:11" x14ac:dyDescent="0.25">
      <c r="A481" t="str">
        <f t="shared" si="16"/>
        <v>2007Bronchiectasis (excludes congenital) hospitalisation, 25-44 yearsTnonMaori</v>
      </c>
      <c r="B481" s="4">
        <v>2007</v>
      </c>
      <c r="C481" s="4" t="s">
        <v>141</v>
      </c>
      <c r="D481" s="4" t="s">
        <v>70</v>
      </c>
      <c r="E481" s="4" t="s">
        <v>68</v>
      </c>
      <c r="F481">
        <v>2.1508330733443062</v>
      </c>
      <c r="G481">
        <v>2.692699939357166</v>
      </c>
      <c r="H481">
        <v>3.3295651744483061</v>
      </c>
    </row>
    <row r="482" spans="1:11" x14ac:dyDescent="0.25">
      <c r="A482" t="str">
        <f t="shared" si="16"/>
        <v>2008Bronchiectasis (excludes congenital) hospitalisation, 25-44 yearsTnonMaori</v>
      </c>
      <c r="B482" s="4">
        <v>2008</v>
      </c>
      <c r="C482" s="4" t="s">
        <v>141</v>
      </c>
      <c r="D482" s="4" t="s">
        <v>70</v>
      </c>
      <c r="E482" s="4" t="s">
        <v>68</v>
      </c>
      <c r="F482">
        <v>2.0559110769096249</v>
      </c>
      <c r="G482">
        <v>2.5968000786886396</v>
      </c>
      <c r="H482">
        <v>3.2363877031382557</v>
      </c>
    </row>
    <row r="483" spans="1:11" x14ac:dyDescent="0.25">
      <c r="A483" t="str">
        <f t="shared" si="16"/>
        <v>2009Bronchiectasis (excludes congenital) hospitalisation, 25-44 yearsTnonMaori</v>
      </c>
      <c r="B483" s="4">
        <v>2009</v>
      </c>
      <c r="C483" s="4" t="s">
        <v>141</v>
      </c>
      <c r="D483" s="4" t="s">
        <v>70</v>
      </c>
      <c r="E483" s="4" t="s">
        <v>68</v>
      </c>
      <c r="F483">
        <v>2.0563682764728175</v>
      </c>
      <c r="G483">
        <v>2.6014879587415338</v>
      </c>
      <c r="H483">
        <v>3.2467747082124023</v>
      </c>
    </row>
    <row r="484" spans="1:11" x14ac:dyDescent="0.25">
      <c r="A484" t="str">
        <f t="shared" si="16"/>
        <v>2010Bronchiectasis (excludes congenital) hospitalisation, 25-44 yearsTnonMaori</v>
      </c>
      <c r="B484" s="4">
        <v>2010</v>
      </c>
      <c r="C484" s="4" t="s">
        <v>141</v>
      </c>
      <c r="D484" s="4" t="s">
        <v>70</v>
      </c>
      <c r="E484" s="4" t="s">
        <v>68</v>
      </c>
      <c r="F484">
        <v>2.1899946424571923</v>
      </c>
      <c r="G484">
        <v>2.7576783170117749</v>
      </c>
      <c r="H484">
        <v>3.4275423543160719</v>
      </c>
    </row>
    <row r="485" spans="1:11" x14ac:dyDescent="0.25">
      <c r="A485" t="str">
        <f t="shared" si="16"/>
        <v>2011Bronchiectasis (excludes congenital) hospitalisation, 25-44 yearsTnonMaori</v>
      </c>
      <c r="B485" s="4">
        <v>2011</v>
      </c>
      <c r="C485" s="4" t="s">
        <v>141</v>
      </c>
      <c r="D485" s="4" t="s">
        <v>70</v>
      </c>
      <c r="E485" s="4" t="s">
        <v>68</v>
      </c>
      <c r="F485">
        <v>2.3216641614749154</v>
      </c>
      <c r="G485">
        <v>2.9065690984055559</v>
      </c>
      <c r="H485">
        <v>3.5940177016118273</v>
      </c>
    </row>
    <row r="486" spans="1:11" x14ac:dyDescent="0.25">
      <c r="A486" t="str">
        <f t="shared" si="16"/>
        <v>2001Bronchiectasis (excludes congenital) hospitalisation, 25-44 yearsFMaori</v>
      </c>
      <c r="B486" s="4">
        <v>2001</v>
      </c>
      <c r="C486" s="4" t="s">
        <v>141</v>
      </c>
      <c r="D486" s="4" t="s">
        <v>67</v>
      </c>
      <c r="E486" s="4" t="s">
        <v>9</v>
      </c>
      <c r="F486">
        <v>23.339423640759918</v>
      </c>
      <c r="G486">
        <v>29.479785301792546</v>
      </c>
      <c r="H486">
        <v>36.740608345197472</v>
      </c>
      <c r="I486">
        <v>9.1564844737556896</v>
      </c>
      <c r="J486">
        <v>13.849461022802023</v>
      </c>
      <c r="K486">
        <v>20.947730668016881</v>
      </c>
    </row>
    <row r="487" spans="1:11" x14ac:dyDescent="0.25">
      <c r="A487" t="str">
        <f t="shared" si="16"/>
        <v>2002Bronchiectasis (excludes congenital) hospitalisation, 25-44 yearsFMaori</v>
      </c>
      <c r="B487" s="4">
        <v>2002</v>
      </c>
      <c r="C487" s="4" t="s">
        <v>141</v>
      </c>
      <c r="D487" s="4" t="s">
        <v>67</v>
      </c>
      <c r="E487" s="4" t="s">
        <v>9</v>
      </c>
      <c r="F487">
        <v>22.3821758278159</v>
      </c>
      <c r="G487">
        <v>28.315434337653073</v>
      </c>
      <c r="H487">
        <v>35.338943526770684</v>
      </c>
      <c r="I487">
        <v>7.0960962556587974</v>
      </c>
      <c r="J487">
        <v>10.355025250591629</v>
      </c>
      <c r="K487">
        <v>15.110638874843641</v>
      </c>
    </row>
    <row r="488" spans="1:11" x14ac:dyDescent="0.25">
      <c r="A488" t="str">
        <f t="shared" si="16"/>
        <v>2003Bronchiectasis (excludes congenital) hospitalisation, 25-44 yearsFMaori</v>
      </c>
      <c r="B488" s="4">
        <v>2003</v>
      </c>
      <c r="C488" s="4" t="s">
        <v>141</v>
      </c>
      <c r="D488" s="4" t="s">
        <v>67</v>
      </c>
      <c r="E488" s="4" t="s">
        <v>9</v>
      </c>
      <c r="F488">
        <v>15.310324670019813</v>
      </c>
      <c r="G488">
        <v>20.214578923631144</v>
      </c>
      <c r="H488">
        <v>26.190331674984989</v>
      </c>
      <c r="I488">
        <v>5.5208053892799214</v>
      </c>
      <c r="J488">
        <v>8.3766922088454692</v>
      </c>
      <c r="K488">
        <v>12.709915929654699</v>
      </c>
    </row>
    <row r="489" spans="1:11" x14ac:dyDescent="0.25">
      <c r="A489" t="str">
        <f t="shared" si="16"/>
        <v>2004Bronchiectasis (excludes congenital) hospitalisation, 25-44 yearsFMaori</v>
      </c>
      <c r="B489" s="4">
        <v>2004</v>
      </c>
      <c r="C489" s="4" t="s">
        <v>141</v>
      </c>
      <c r="D489" s="4" t="s">
        <v>67</v>
      </c>
      <c r="E489" s="4" t="s">
        <v>9</v>
      </c>
      <c r="F489">
        <v>15.628415620346232</v>
      </c>
      <c r="G489">
        <v>20.581526049166836</v>
      </c>
      <c r="H489">
        <v>26.606395112872036</v>
      </c>
      <c r="I489">
        <v>5.3611194798680923</v>
      </c>
      <c r="J489">
        <v>8.0408400674614864</v>
      </c>
      <c r="K489">
        <v>12.060001504030051</v>
      </c>
    </row>
    <row r="490" spans="1:11" x14ac:dyDescent="0.25">
      <c r="A490" t="str">
        <f t="shared" si="16"/>
        <v>2005Bronchiectasis (excludes congenital) hospitalisation, 25-44 yearsFMaori</v>
      </c>
      <c r="B490" s="4">
        <v>2005</v>
      </c>
      <c r="C490" s="4" t="s">
        <v>141</v>
      </c>
      <c r="D490" s="4" t="s">
        <v>67</v>
      </c>
      <c r="E490" s="4" t="s">
        <v>9</v>
      </c>
      <c r="F490">
        <v>14.484495602615894</v>
      </c>
      <c r="G490">
        <v>19.28101994871092</v>
      </c>
      <c r="H490">
        <v>25.157548620539313</v>
      </c>
      <c r="I490">
        <v>4.7836990252850118</v>
      </c>
      <c r="J490">
        <v>7.1629158021307653</v>
      </c>
      <c r="K490">
        <v>10.72545795988027</v>
      </c>
    </row>
    <row r="491" spans="1:11" x14ac:dyDescent="0.25">
      <c r="A491" t="str">
        <f t="shared" si="16"/>
        <v>2006Bronchiectasis (excludes congenital) hospitalisation, 25-44 yearsFMaori</v>
      </c>
      <c r="B491" s="4">
        <v>2006</v>
      </c>
      <c r="C491" s="4" t="s">
        <v>141</v>
      </c>
      <c r="D491" s="4" t="s">
        <v>67</v>
      </c>
      <c r="E491" s="4" t="s">
        <v>9</v>
      </c>
      <c r="F491">
        <v>16.67690212999462</v>
      </c>
      <c r="G491">
        <v>21.802130273155427</v>
      </c>
      <c r="H491">
        <v>28.005748420781302</v>
      </c>
      <c r="I491">
        <v>4.1897420388350337</v>
      </c>
      <c r="J491">
        <v>6.0070994558188655</v>
      </c>
      <c r="K491">
        <v>8.6127602935031486</v>
      </c>
    </row>
    <row r="492" spans="1:11" x14ac:dyDescent="0.25">
      <c r="A492" t="str">
        <f t="shared" si="16"/>
        <v>2007Bronchiectasis (excludes congenital) hospitalisation, 25-44 yearsFMaori</v>
      </c>
      <c r="B492" s="4">
        <v>2007</v>
      </c>
      <c r="C492" s="4" t="s">
        <v>141</v>
      </c>
      <c r="D492" s="4" t="s">
        <v>67</v>
      </c>
      <c r="E492" s="4" t="s">
        <v>9</v>
      </c>
      <c r="F492">
        <v>16.945116033456905</v>
      </c>
      <c r="G492">
        <v>22.051679540501176</v>
      </c>
      <c r="H492">
        <v>28.213677412307391</v>
      </c>
      <c r="I492">
        <v>4.0039617727391317</v>
      </c>
      <c r="J492">
        <v>5.6808065871106992</v>
      </c>
      <c r="K492">
        <v>8.0599079891022942</v>
      </c>
    </row>
    <row r="493" spans="1:11" x14ac:dyDescent="0.25">
      <c r="A493" t="str">
        <f t="shared" si="16"/>
        <v>2008Bronchiectasis (excludes congenital) hospitalisation, 25-44 yearsFMaori</v>
      </c>
      <c r="B493" s="4">
        <v>2008</v>
      </c>
      <c r="C493" s="4" t="s">
        <v>141</v>
      </c>
      <c r="D493" s="4" t="s">
        <v>67</v>
      </c>
      <c r="E493" s="4" t="s">
        <v>9</v>
      </c>
      <c r="F493">
        <v>15.650991192700145</v>
      </c>
      <c r="G493">
        <v>20.559693387816186</v>
      </c>
      <c r="H493">
        <v>26.520506526767154</v>
      </c>
      <c r="I493">
        <v>4.2195212364773296</v>
      </c>
      <c r="J493">
        <v>6.0946150702070163</v>
      </c>
      <c r="K493">
        <v>8.8029733167084263</v>
      </c>
    </row>
    <row r="494" spans="1:11" x14ac:dyDescent="0.25">
      <c r="A494" t="str">
        <f t="shared" si="16"/>
        <v>2009Bronchiectasis (excludes congenital) hospitalisation, 25-44 yearsFMaori</v>
      </c>
      <c r="B494" s="4">
        <v>2009</v>
      </c>
      <c r="C494" s="4" t="s">
        <v>141</v>
      </c>
      <c r="D494" s="4" t="s">
        <v>67</v>
      </c>
      <c r="E494" s="4" t="s">
        <v>9</v>
      </c>
      <c r="F494">
        <v>11.32719862620057</v>
      </c>
      <c r="G494">
        <v>15.529328303480984</v>
      </c>
      <c r="H494">
        <v>20.779463082049343</v>
      </c>
      <c r="I494">
        <v>3.4194401083973385</v>
      </c>
      <c r="J494">
        <v>5.1373308498033126</v>
      </c>
      <c r="K494">
        <v>7.7182718292178558</v>
      </c>
    </row>
    <row r="495" spans="1:11" x14ac:dyDescent="0.25">
      <c r="A495" t="str">
        <f t="shared" si="16"/>
        <v>2010Bronchiectasis (excludes congenital) hospitalisation, 25-44 yearsFMaori</v>
      </c>
      <c r="B495" s="4">
        <v>2010</v>
      </c>
      <c r="C495" s="4" t="s">
        <v>141</v>
      </c>
      <c r="D495" s="4" t="s">
        <v>67</v>
      </c>
      <c r="E495" s="4" t="s">
        <v>9</v>
      </c>
      <c r="F495">
        <v>9.341693106988135</v>
      </c>
      <c r="G495">
        <v>13.200830177300343</v>
      </c>
      <c r="H495">
        <v>18.119170792001473</v>
      </c>
      <c r="I495">
        <v>2.6857119280978656</v>
      </c>
      <c r="J495">
        <v>4.1001015754842527</v>
      </c>
      <c r="K495">
        <v>6.259358181126518</v>
      </c>
    </row>
    <row r="496" spans="1:11" x14ac:dyDescent="0.25">
      <c r="A496" t="str">
        <f t="shared" si="16"/>
        <v>2011Bronchiectasis (excludes congenital) hospitalisation, 25-44 yearsFMaori</v>
      </c>
      <c r="B496" s="4">
        <v>2011</v>
      </c>
      <c r="C496" s="4" t="s">
        <v>141</v>
      </c>
      <c r="D496" s="4" t="s">
        <v>67</v>
      </c>
      <c r="E496" s="4" t="s">
        <v>9</v>
      </c>
      <c r="F496">
        <v>8.1835156762429158</v>
      </c>
      <c r="G496">
        <v>11.816855102781176</v>
      </c>
      <c r="H496">
        <v>16.51287057327821</v>
      </c>
      <c r="I496">
        <v>1.9663960726015637</v>
      </c>
      <c r="J496">
        <v>3.0050330308049871</v>
      </c>
      <c r="K496">
        <v>4.5922709275359361</v>
      </c>
    </row>
    <row r="497" spans="1:11" x14ac:dyDescent="0.25">
      <c r="A497" t="str">
        <f t="shared" si="16"/>
        <v>2001Bronchiectasis (excludes congenital) hospitalisation, 25-44 yearsFnonMaori</v>
      </c>
      <c r="B497" s="4">
        <v>2001</v>
      </c>
      <c r="C497" s="4" t="s">
        <v>141</v>
      </c>
      <c r="D497" s="4" t="s">
        <v>67</v>
      </c>
      <c r="E497" s="4" t="s">
        <v>68</v>
      </c>
      <c r="F497">
        <v>1.4559520612504182</v>
      </c>
      <c r="G497">
        <v>2.1285871885740861</v>
      </c>
      <c r="H497">
        <v>3.0049299983471403</v>
      </c>
    </row>
    <row r="498" spans="1:11" x14ac:dyDescent="0.25">
      <c r="A498" t="str">
        <f t="shared" si="16"/>
        <v>2002Bronchiectasis (excludes congenital) hospitalisation, 25-44 yearsFnonMaori</v>
      </c>
      <c r="B498" s="4">
        <v>2002</v>
      </c>
      <c r="C498" s="4" t="s">
        <v>141</v>
      </c>
      <c r="D498" s="4" t="s">
        <v>67</v>
      </c>
      <c r="E498" s="4" t="s">
        <v>68</v>
      </c>
      <c r="F498">
        <v>1.9707604748901308</v>
      </c>
      <c r="G498">
        <v>2.7344630894101671</v>
      </c>
      <c r="H498">
        <v>3.6961997209334272</v>
      </c>
    </row>
    <row r="499" spans="1:11" x14ac:dyDescent="0.25">
      <c r="A499" t="str">
        <f t="shared" ref="A499:A562" si="17">B499&amp;C499&amp;D499&amp;E499</f>
        <v>2003Bronchiectasis (excludes congenital) hospitalisation, 25-44 yearsFnonMaori</v>
      </c>
      <c r="B499" s="4">
        <v>2003</v>
      </c>
      <c r="C499" s="4" t="s">
        <v>141</v>
      </c>
      <c r="D499" s="4" t="s">
        <v>67</v>
      </c>
      <c r="E499" s="4" t="s">
        <v>68</v>
      </c>
      <c r="F499">
        <v>1.6991109046241752</v>
      </c>
      <c r="G499">
        <v>2.4131934682147351</v>
      </c>
      <c r="H499">
        <v>3.3262693158675964</v>
      </c>
    </row>
    <row r="500" spans="1:11" x14ac:dyDescent="0.25">
      <c r="A500" t="str">
        <f t="shared" si="17"/>
        <v>2004Bronchiectasis (excludes congenital) hospitalisation, 25-44 yearsFnonMaori</v>
      </c>
      <c r="B500" s="4">
        <v>2004</v>
      </c>
      <c r="C500" s="4" t="s">
        <v>141</v>
      </c>
      <c r="D500" s="4" t="s">
        <v>67</v>
      </c>
      <c r="E500" s="4" t="s">
        <v>68</v>
      </c>
      <c r="F500">
        <v>1.8286328086165624</v>
      </c>
      <c r="G500">
        <v>2.5596238547826853</v>
      </c>
      <c r="H500">
        <v>3.4854812026687516</v>
      </c>
    </row>
    <row r="501" spans="1:11" x14ac:dyDescent="0.25">
      <c r="A501" t="str">
        <f t="shared" si="17"/>
        <v>2005Bronchiectasis (excludes congenital) hospitalisation, 25-44 yearsFnonMaori</v>
      </c>
      <c r="B501" s="4">
        <v>2005</v>
      </c>
      <c r="C501" s="4" t="s">
        <v>141</v>
      </c>
      <c r="D501" s="4" t="s">
        <v>67</v>
      </c>
      <c r="E501" s="4" t="s">
        <v>68</v>
      </c>
      <c r="F501">
        <v>1.94805720543086</v>
      </c>
      <c r="G501">
        <v>2.6917836927491678</v>
      </c>
      <c r="H501">
        <v>3.6258149691701687</v>
      </c>
    </row>
    <row r="502" spans="1:11" x14ac:dyDescent="0.25">
      <c r="A502" t="str">
        <f t="shared" si="17"/>
        <v>2006Bronchiectasis (excludes congenital) hospitalisation, 25-44 yearsFnonMaori</v>
      </c>
      <c r="B502" s="4">
        <v>2006</v>
      </c>
      <c r="C502" s="4" t="s">
        <v>141</v>
      </c>
      <c r="D502" s="4" t="s">
        <v>67</v>
      </c>
      <c r="E502" s="4" t="s">
        <v>68</v>
      </c>
      <c r="F502">
        <v>2.7628628154618542</v>
      </c>
      <c r="G502">
        <v>3.6293939252223422</v>
      </c>
      <c r="H502">
        <v>4.681653732205393</v>
      </c>
    </row>
    <row r="503" spans="1:11" x14ac:dyDescent="0.25">
      <c r="A503" t="str">
        <f t="shared" si="17"/>
        <v>2007Bronchiectasis (excludes congenital) hospitalisation, 25-44 yearsFnonMaori</v>
      </c>
      <c r="B503" s="4">
        <v>2007</v>
      </c>
      <c r="C503" s="4" t="s">
        <v>141</v>
      </c>
      <c r="D503" s="4" t="s">
        <v>67</v>
      </c>
      <c r="E503" s="4" t="s">
        <v>68</v>
      </c>
      <c r="F503">
        <v>2.9894487751539263</v>
      </c>
      <c r="G503">
        <v>3.8817867150299916</v>
      </c>
      <c r="H503">
        <v>4.9569549747437875</v>
      </c>
    </row>
    <row r="504" spans="1:11" x14ac:dyDescent="0.25">
      <c r="A504" t="str">
        <f t="shared" si="17"/>
        <v>2008Bronchiectasis (excludes congenital) hospitalisation, 25-44 yearsFnonMaori</v>
      </c>
      <c r="B504" s="4">
        <v>2008</v>
      </c>
      <c r="C504" s="4" t="s">
        <v>141</v>
      </c>
      <c r="D504" s="4" t="s">
        <v>67</v>
      </c>
      <c r="E504" s="4" t="s">
        <v>68</v>
      </c>
      <c r="F504">
        <v>2.548244845096554</v>
      </c>
      <c r="G504">
        <v>3.37341951066285</v>
      </c>
      <c r="H504">
        <v>4.3806658312683497</v>
      </c>
    </row>
    <row r="505" spans="1:11" x14ac:dyDescent="0.25">
      <c r="A505" t="str">
        <f t="shared" si="17"/>
        <v>2009Bronchiectasis (excludes congenital) hospitalisation, 25-44 yearsFnonMaori</v>
      </c>
      <c r="B505" s="4">
        <v>2009</v>
      </c>
      <c r="C505" s="4" t="s">
        <v>141</v>
      </c>
      <c r="D505" s="4" t="s">
        <v>67</v>
      </c>
      <c r="E505" s="4" t="s">
        <v>68</v>
      </c>
      <c r="F505">
        <v>2.2363135458797534</v>
      </c>
      <c r="G505">
        <v>3.0228398282107016</v>
      </c>
      <c r="H505">
        <v>3.9963545616735416</v>
      </c>
    </row>
    <row r="506" spans="1:11" x14ac:dyDescent="0.25">
      <c r="A506" t="str">
        <f t="shared" si="17"/>
        <v>2010Bronchiectasis (excludes congenital) hospitalisation, 25-44 yearsFnonMaori</v>
      </c>
      <c r="B506" s="4">
        <v>2010</v>
      </c>
      <c r="C506" s="4" t="s">
        <v>141</v>
      </c>
      <c r="D506" s="4" t="s">
        <v>67</v>
      </c>
      <c r="E506" s="4" t="s">
        <v>68</v>
      </c>
      <c r="F506">
        <v>2.3972296679838312</v>
      </c>
      <c r="G506">
        <v>3.2196349125182895</v>
      </c>
      <c r="H506">
        <v>4.2332253113593081</v>
      </c>
    </row>
    <row r="507" spans="1:11" x14ac:dyDescent="0.25">
      <c r="A507" t="str">
        <f t="shared" si="17"/>
        <v>2011Bronchiectasis (excludes congenital) hospitalisation, 25-44 yearsFnonMaori</v>
      </c>
      <c r="B507" s="4">
        <v>2011</v>
      </c>
      <c r="C507" s="4" t="s">
        <v>141</v>
      </c>
      <c r="D507" s="4" t="s">
        <v>67</v>
      </c>
      <c r="E507" s="4" t="s">
        <v>68</v>
      </c>
      <c r="F507">
        <v>3.0008007389008835</v>
      </c>
      <c r="G507">
        <v>3.9323544805148716</v>
      </c>
      <c r="H507">
        <v>5.0617197012710138</v>
      </c>
    </row>
    <row r="508" spans="1:11" x14ac:dyDescent="0.25">
      <c r="A508" t="str">
        <f t="shared" si="17"/>
        <v>2001Bronchiectasis (excludes congenital) hospitalisation, 25-44 yearsMMaori</v>
      </c>
      <c r="B508" s="4">
        <v>2001</v>
      </c>
      <c r="C508" s="4" t="s">
        <v>141</v>
      </c>
      <c r="D508" s="4" t="s">
        <v>69</v>
      </c>
      <c r="E508" s="4" t="s">
        <v>9</v>
      </c>
      <c r="F508">
        <v>21.956714041106462</v>
      </c>
      <c r="G508">
        <v>28.219832417800774</v>
      </c>
      <c r="H508">
        <v>35.714004032873532</v>
      </c>
      <c r="I508">
        <v>5.1928248658731491</v>
      </c>
      <c r="J508">
        <v>7.4404525967723831</v>
      </c>
      <c r="K508">
        <v>10.660928545586206</v>
      </c>
    </row>
    <row r="509" spans="1:11" x14ac:dyDescent="0.25">
      <c r="A509" t="str">
        <f t="shared" si="17"/>
        <v>2002Bronchiectasis (excludes congenital) hospitalisation, 25-44 yearsMMaori</v>
      </c>
      <c r="B509" s="4">
        <v>2002</v>
      </c>
      <c r="C509" s="4" t="s">
        <v>141</v>
      </c>
      <c r="D509" s="4" t="s">
        <v>69</v>
      </c>
      <c r="E509" s="4" t="s">
        <v>9</v>
      </c>
      <c r="F509">
        <v>21.005160224278406</v>
      </c>
      <c r="G509">
        <v>27.103912914293211</v>
      </c>
      <c r="H509">
        <v>34.421011309302294</v>
      </c>
      <c r="I509">
        <v>6.3432559819129617</v>
      </c>
      <c r="J509">
        <v>9.3803534045162671</v>
      </c>
      <c r="K509">
        <v>13.871587437826228</v>
      </c>
    </row>
    <row r="510" spans="1:11" x14ac:dyDescent="0.25">
      <c r="A510" t="str">
        <f t="shared" si="17"/>
        <v>2003Bronchiectasis (excludes congenital) hospitalisation, 25-44 yearsMMaori</v>
      </c>
      <c r="B510" s="4">
        <v>2003</v>
      </c>
      <c r="C510" s="4" t="s">
        <v>141</v>
      </c>
      <c r="D510" s="4" t="s">
        <v>69</v>
      </c>
      <c r="E510" s="4" t="s">
        <v>9</v>
      </c>
      <c r="F510">
        <v>25.760303568430693</v>
      </c>
      <c r="G510">
        <v>32.487167755699957</v>
      </c>
      <c r="H510">
        <v>40.433092429204549</v>
      </c>
      <c r="I510">
        <v>7.0002814582682751</v>
      </c>
      <c r="J510">
        <v>10.087548811038717</v>
      </c>
      <c r="K510">
        <v>14.536364233597778</v>
      </c>
    </row>
    <row r="511" spans="1:11" x14ac:dyDescent="0.25">
      <c r="A511" t="str">
        <f t="shared" si="17"/>
        <v>2004Bronchiectasis (excludes congenital) hospitalisation, 25-44 yearsMMaori</v>
      </c>
      <c r="B511" s="4">
        <v>2004</v>
      </c>
      <c r="C511" s="4" t="s">
        <v>141</v>
      </c>
      <c r="D511" s="4" t="s">
        <v>69</v>
      </c>
      <c r="E511" s="4" t="s">
        <v>9</v>
      </c>
      <c r="F511">
        <v>22.503023327880836</v>
      </c>
      <c r="G511">
        <v>28.812783971064746</v>
      </c>
      <c r="H511">
        <v>36.34340645527174</v>
      </c>
      <c r="I511">
        <v>6.7203842384465995</v>
      </c>
      <c r="J511">
        <v>9.8655687298010619</v>
      </c>
      <c r="K511">
        <v>14.482720467918657</v>
      </c>
    </row>
    <row r="512" spans="1:11" x14ac:dyDescent="0.25">
      <c r="A512" t="str">
        <f t="shared" si="17"/>
        <v>2005Bronchiectasis (excludes congenital) hospitalisation, 25-44 yearsMMaori</v>
      </c>
      <c r="B512" s="4">
        <v>2005</v>
      </c>
      <c r="C512" s="4" t="s">
        <v>141</v>
      </c>
      <c r="D512" s="4" t="s">
        <v>69</v>
      </c>
      <c r="E512" s="4" t="s">
        <v>9</v>
      </c>
      <c r="F512">
        <v>23.685084657212581</v>
      </c>
      <c r="G512">
        <v>30.112109936203332</v>
      </c>
      <c r="H512">
        <v>37.745790555359541</v>
      </c>
      <c r="I512">
        <v>7.7160064492603579</v>
      </c>
      <c r="J512">
        <v>11.353725828941961</v>
      </c>
      <c r="K512">
        <v>16.706451847398416</v>
      </c>
    </row>
    <row r="513" spans="1:11" x14ac:dyDescent="0.25">
      <c r="A513" t="str">
        <f t="shared" si="17"/>
        <v>2006Bronchiectasis (excludes congenital) hospitalisation, 25-44 yearsMMaori</v>
      </c>
      <c r="B513" s="4">
        <v>2006</v>
      </c>
      <c r="C513" s="4" t="s">
        <v>141</v>
      </c>
      <c r="D513" s="4" t="s">
        <v>69</v>
      </c>
      <c r="E513" s="4" t="s">
        <v>9</v>
      </c>
      <c r="F513">
        <v>19.08832237194591</v>
      </c>
      <c r="G513">
        <v>24.89691552523751</v>
      </c>
      <c r="H513">
        <v>31.916722079754905</v>
      </c>
      <c r="I513">
        <v>7.8087747190960011</v>
      </c>
      <c r="J513">
        <v>12.050533421302051</v>
      </c>
      <c r="K513">
        <v>18.59643298234743</v>
      </c>
    </row>
    <row r="514" spans="1:11" x14ac:dyDescent="0.25">
      <c r="A514" t="str">
        <f t="shared" si="17"/>
        <v>2007Bronchiectasis (excludes congenital) hospitalisation, 25-44 yearsMMaori</v>
      </c>
      <c r="B514" s="4">
        <v>2007</v>
      </c>
      <c r="C514" s="4" t="s">
        <v>141</v>
      </c>
      <c r="D514" s="4" t="s">
        <v>69</v>
      </c>
      <c r="E514" s="4" t="s">
        <v>9</v>
      </c>
      <c r="F514">
        <v>20.888021776175243</v>
      </c>
      <c r="G514">
        <v>26.952763850805759</v>
      </c>
      <c r="H514">
        <v>34.229057341617121</v>
      </c>
      <c r="I514">
        <v>11.650124711444349</v>
      </c>
      <c r="J514">
        <v>19.09584638139415</v>
      </c>
      <c r="K514">
        <v>31.300209916516483</v>
      </c>
    </row>
    <row r="515" spans="1:11" x14ac:dyDescent="0.25">
      <c r="A515" t="str">
        <f t="shared" si="17"/>
        <v>2008Bronchiectasis (excludes congenital) hospitalisation, 25-44 yearsMMaori</v>
      </c>
      <c r="B515" s="4">
        <v>2008</v>
      </c>
      <c r="C515" s="4" t="s">
        <v>141</v>
      </c>
      <c r="D515" s="4" t="s">
        <v>69</v>
      </c>
      <c r="E515" s="4" t="s">
        <v>9</v>
      </c>
      <c r="F515">
        <v>14.827949121567269</v>
      </c>
      <c r="G515">
        <v>20.043037014169002</v>
      </c>
      <c r="H515">
        <v>26.497957865262972</v>
      </c>
      <c r="I515">
        <v>6.9641799735438763</v>
      </c>
      <c r="J515">
        <v>11.465236158252488</v>
      </c>
      <c r="K515">
        <v>18.875393896175861</v>
      </c>
    </row>
    <row r="516" spans="1:11" x14ac:dyDescent="0.25">
      <c r="A516" t="str">
        <f t="shared" si="17"/>
        <v>2009Bronchiectasis (excludes congenital) hospitalisation, 25-44 yearsMMaori</v>
      </c>
      <c r="B516" s="4">
        <v>2009</v>
      </c>
      <c r="C516" s="4" t="s">
        <v>141</v>
      </c>
      <c r="D516" s="4" t="s">
        <v>69</v>
      </c>
      <c r="E516" s="4" t="s">
        <v>9</v>
      </c>
      <c r="F516">
        <v>12.99006322653854</v>
      </c>
      <c r="G516">
        <v>17.877836303262328</v>
      </c>
      <c r="H516">
        <v>24.000160781118971</v>
      </c>
      <c r="I516">
        <v>5.2277338743176838</v>
      </c>
      <c r="J516">
        <v>8.3829601935053208</v>
      </c>
      <c r="K516">
        <v>13.442539979154317</v>
      </c>
    </row>
    <row r="517" spans="1:11" x14ac:dyDescent="0.25">
      <c r="A517" t="str">
        <f t="shared" si="17"/>
        <v>2010Bronchiectasis (excludes congenital) hospitalisation, 25-44 yearsMMaori</v>
      </c>
      <c r="B517" s="4">
        <v>2010</v>
      </c>
      <c r="C517" s="4" t="s">
        <v>141</v>
      </c>
      <c r="D517" s="4" t="s">
        <v>69</v>
      </c>
      <c r="E517" s="4" t="s">
        <v>9</v>
      </c>
      <c r="F517">
        <v>14.226537904941415</v>
      </c>
      <c r="G517">
        <v>19.362093332054897</v>
      </c>
      <c r="H517">
        <v>25.747479508179332</v>
      </c>
      <c r="I517">
        <v>5.4569131018767054</v>
      </c>
      <c r="J517">
        <v>8.6632802134295765</v>
      </c>
      <c r="K517">
        <v>13.753641052225831</v>
      </c>
    </row>
    <row r="518" spans="1:11" x14ac:dyDescent="0.25">
      <c r="A518" t="str">
        <f t="shared" si="17"/>
        <v>2011Bronchiectasis (excludes congenital) hospitalisation, 25-44 yearsMMaori</v>
      </c>
      <c r="B518" s="4">
        <v>2011</v>
      </c>
      <c r="C518" s="4" t="s">
        <v>141</v>
      </c>
      <c r="D518" s="4" t="s">
        <v>69</v>
      </c>
      <c r="E518" s="4" t="s">
        <v>9</v>
      </c>
      <c r="F518">
        <v>13.61608570622435</v>
      </c>
      <c r="G518">
        <v>18.667339747287357</v>
      </c>
      <c r="H518">
        <v>24.978369285417237</v>
      </c>
      <c r="I518">
        <v>6.3721475655982838</v>
      </c>
      <c r="J518">
        <v>10.440804052645619</v>
      </c>
      <c r="K518">
        <v>17.107323417031715</v>
      </c>
    </row>
    <row r="519" spans="1:11" x14ac:dyDescent="0.25">
      <c r="A519" t="str">
        <f t="shared" si="17"/>
        <v>2001Bronchiectasis (excludes congenital) hospitalisation, 25-44 yearsMnonMaori</v>
      </c>
      <c r="B519" s="4">
        <v>2001</v>
      </c>
      <c r="C519" s="4" t="s">
        <v>141</v>
      </c>
      <c r="D519" s="4" t="s">
        <v>69</v>
      </c>
      <c r="E519" s="4" t="s">
        <v>68</v>
      </c>
      <c r="F519">
        <v>2.8410356345163423</v>
      </c>
      <c r="G519">
        <v>3.792757503762922</v>
      </c>
      <c r="H519">
        <v>4.9610201975640011</v>
      </c>
    </row>
    <row r="520" spans="1:11" x14ac:dyDescent="0.25">
      <c r="A520" t="str">
        <f t="shared" si="17"/>
        <v>2002Bronchiectasis (excludes congenital) hospitalisation, 25-44 yearsMnonMaori</v>
      </c>
      <c r="B520" s="4">
        <v>2002</v>
      </c>
      <c r="C520" s="4" t="s">
        <v>141</v>
      </c>
      <c r="D520" s="4" t="s">
        <v>69</v>
      </c>
      <c r="E520" s="4" t="s">
        <v>68</v>
      </c>
      <c r="F520">
        <v>2.0735077901513757</v>
      </c>
      <c r="G520">
        <v>2.8894340911765388</v>
      </c>
      <c r="H520">
        <v>3.9198436087068784</v>
      </c>
    </row>
    <row r="521" spans="1:11" x14ac:dyDescent="0.25">
      <c r="A521" t="str">
        <f t="shared" si="17"/>
        <v>2003Bronchiectasis (excludes congenital) hospitalisation, 25-44 yearsMnonMaori</v>
      </c>
      <c r="B521" s="4">
        <v>2003</v>
      </c>
      <c r="C521" s="4" t="s">
        <v>141</v>
      </c>
      <c r="D521" s="4" t="s">
        <v>69</v>
      </c>
      <c r="E521" s="4" t="s">
        <v>68</v>
      </c>
      <c r="F521">
        <v>2.3578264969061635</v>
      </c>
      <c r="G521">
        <v>3.2205214928079982</v>
      </c>
      <c r="H521">
        <v>4.2957243580665985</v>
      </c>
    </row>
    <row r="522" spans="1:11" x14ac:dyDescent="0.25">
      <c r="A522" t="str">
        <f t="shared" si="17"/>
        <v>2004Bronchiectasis (excludes congenital) hospitalisation, 25-44 yearsMnonMaori</v>
      </c>
      <c r="B522" s="4">
        <v>2004</v>
      </c>
      <c r="C522" s="4" t="s">
        <v>141</v>
      </c>
      <c r="D522" s="4" t="s">
        <v>69</v>
      </c>
      <c r="E522" s="4" t="s">
        <v>68</v>
      </c>
      <c r="F522">
        <v>2.1048680434548852</v>
      </c>
      <c r="G522">
        <v>2.9205395816694852</v>
      </c>
      <c r="H522">
        <v>3.9477210822656508</v>
      </c>
    </row>
    <row r="523" spans="1:11" x14ac:dyDescent="0.25">
      <c r="A523" t="str">
        <f t="shared" si="17"/>
        <v>2005Bronchiectasis (excludes congenital) hospitalisation, 25-44 yearsMnonMaori</v>
      </c>
      <c r="B523" s="4">
        <v>2005</v>
      </c>
      <c r="C523" s="4" t="s">
        <v>141</v>
      </c>
      <c r="D523" s="4" t="s">
        <v>69</v>
      </c>
      <c r="E523" s="4" t="s">
        <v>68</v>
      </c>
      <c r="F523">
        <v>1.8947553549845495</v>
      </c>
      <c r="G523">
        <v>2.6521787111895971</v>
      </c>
      <c r="H523">
        <v>3.6115146476295097</v>
      </c>
    </row>
    <row r="524" spans="1:11" x14ac:dyDescent="0.25">
      <c r="A524" t="str">
        <f t="shared" si="17"/>
        <v>2006Bronchiectasis (excludes congenital) hospitalisation, 25-44 yearsMnonMaori</v>
      </c>
      <c r="B524" s="4">
        <v>2006</v>
      </c>
      <c r="C524" s="4" t="s">
        <v>141</v>
      </c>
      <c r="D524" s="4" t="s">
        <v>69</v>
      </c>
      <c r="E524" s="4" t="s">
        <v>68</v>
      </c>
      <c r="F524">
        <v>1.4037757159179118</v>
      </c>
      <c r="G524">
        <v>2.0660426102986085</v>
      </c>
      <c r="H524">
        <v>2.9325825686825193</v>
      </c>
    </row>
    <row r="525" spans="1:11" x14ac:dyDescent="0.25">
      <c r="A525" t="str">
        <f t="shared" si="17"/>
        <v>2007Bronchiectasis (excludes congenital) hospitalisation, 25-44 yearsMnonMaori</v>
      </c>
      <c r="B525" s="4">
        <v>2007</v>
      </c>
      <c r="C525" s="4" t="s">
        <v>141</v>
      </c>
      <c r="D525" s="4" t="s">
        <v>69</v>
      </c>
      <c r="E525" s="4" t="s">
        <v>68</v>
      </c>
      <c r="F525">
        <v>0.87370757477207528</v>
      </c>
      <c r="G525">
        <v>1.4114464115645025</v>
      </c>
      <c r="H525">
        <v>2.1575457716397213</v>
      </c>
    </row>
    <row r="526" spans="1:11" x14ac:dyDescent="0.25">
      <c r="A526" t="str">
        <f t="shared" si="17"/>
        <v>2008Bronchiectasis (excludes congenital) hospitalisation, 25-44 yearsMnonMaori</v>
      </c>
      <c r="B526" s="4">
        <v>2008</v>
      </c>
      <c r="C526" s="4" t="s">
        <v>141</v>
      </c>
      <c r="D526" s="4" t="s">
        <v>69</v>
      </c>
      <c r="E526" s="4" t="s">
        <v>68</v>
      </c>
      <c r="F526">
        <v>1.1081818097674967</v>
      </c>
      <c r="G526">
        <v>1.7481573634872192</v>
      </c>
      <c r="H526">
        <v>2.6230943825028907</v>
      </c>
    </row>
    <row r="527" spans="1:11" x14ac:dyDescent="0.25">
      <c r="A527" t="str">
        <f t="shared" si="17"/>
        <v>2009Bronchiectasis (excludes congenital) hospitalisation, 25-44 yearsMnonMaori</v>
      </c>
      <c r="B527" s="4">
        <v>2009</v>
      </c>
      <c r="C527" s="4" t="s">
        <v>141</v>
      </c>
      <c r="D527" s="4" t="s">
        <v>69</v>
      </c>
      <c r="E527" s="4" t="s">
        <v>68</v>
      </c>
      <c r="F527">
        <v>1.4282624845878285</v>
      </c>
      <c r="G527">
        <v>2.132640009088095</v>
      </c>
      <c r="H527">
        <v>3.0628267949495136</v>
      </c>
    </row>
    <row r="528" spans="1:11" x14ac:dyDescent="0.25">
      <c r="A528" t="str">
        <f t="shared" si="17"/>
        <v>2010Bronchiectasis (excludes congenital) hospitalisation, 25-44 yearsMnonMaori</v>
      </c>
      <c r="B528" s="4">
        <v>2010</v>
      </c>
      <c r="C528" s="4" t="s">
        <v>141</v>
      </c>
      <c r="D528" s="4" t="s">
        <v>69</v>
      </c>
      <c r="E528" s="4" t="s">
        <v>68</v>
      </c>
      <c r="F528">
        <v>1.5079187954603901</v>
      </c>
      <c r="G528">
        <v>2.2349609911082315</v>
      </c>
      <c r="H528">
        <v>3.190545784294605</v>
      </c>
    </row>
    <row r="529" spans="1:11" x14ac:dyDescent="0.25">
      <c r="A529" t="str">
        <f t="shared" si="17"/>
        <v>2011Bronchiectasis (excludes congenital) hospitalisation, 25-44 yearsMnonMaori</v>
      </c>
      <c r="B529" s="4">
        <v>2011</v>
      </c>
      <c r="C529" s="4" t="s">
        <v>141</v>
      </c>
      <c r="D529" s="4" t="s">
        <v>69</v>
      </c>
      <c r="E529" s="4" t="s">
        <v>68</v>
      </c>
      <c r="F529">
        <v>1.1570486303310068</v>
      </c>
      <c r="G529">
        <v>1.7879216632321719</v>
      </c>
      <c r="H529">
        <v>2.6393250744847259</v>
      </c>
    </row>
    <row r="530" spans="1:11" x14ac:dyDescent="0.25">
      <c r="A530" t="str">
        <f t="shared" si="17"/>
        <v>2001Bronchiectasis (excludes congenital) hospitalisation, 45-64 yearsTMaori</v>
      </c>
      <c r="B530" s="4">
        <v>2001</v>
      </c>
      <c r="C530" s="4" t="s">
        <v>142</v>
      </c>
      <c r="D530" s="4" t="s">
        <v>70</v>
      </c>
      <c r="E530" s="4" t="s">
        <v>9</v>
      </c>
      <c r="F530">
        <v>76.711406188577129</v>
      </c>
      <c r="G530">
        <v>88.094041818917162</v>
      </c>
      <c r="H530">
        <v>100.68969413441395</v>
      </c>
      <c r="I530">
        <v>4.6734884452379744</v>
      </c>
      <c r="J530">
        <v>5.5208900910442047</v>
      </c>
      <c r="K530">
        <v>6.521943459269222</v>
      </c>
    </row>
    <row r="531" spans="1:11" x14ac:dyDescent="0.25">
      <c r="A531" t="str">
        <f t="shared" si="17"/>
        <v>2002Bronchiectasis (excludes congenital) hospitalisation, 45-64 yearsTMaori</v>
      </c>
      <c r="B531" s="4">
        <v>2002</v>
      </c>
      <c r="C531" s="4" t="s">
        <v>142</v>
      </c>
      <c r="D531" s="4" t="s">
        <v>70</v>
      </c>
      <c r="E531" s="4" t="s">
        <v>9</v>
      </c>
      <c r="F531">
        <v>88.72967990511215</v>
      </c>
      <c r="G531">
        <v>100.66138618798794</v>
      </c>
      <c r="H531">
        <v>113.75045056621698</v>
      </c>
      <c r="I531">
        <v>6.3950773691266809</v>
      </c>
      <c r="J531">
        <v>7.5275802275092403</v>
      </c>
      <c r="K531">
        <v>8.8606377704115609</v>
      </c>
    </row>
    <row r="532" spans="1:11" x14ac:dyDescent="0.25">
      <c r="A532" t="str">
        <f t="shared" si="17"/>
        <v>2003Bronchiectasis (excludes congenital) hospitalisation, 45-64 yearsTMaori</v>
      </c>
      <c r="B532" s="4">
        <v>2003</v>
      </c>
      <c r="C532" s="4" t="s">
        <v>142</v>
      </c>
      <c r="D532" s="4" t="s">
        <v>70</v>
      </c>
      <c r="E532" s="4" t="s">
        <v>9</v>
      </c>
      <c r="F532">
        <v>84.229669535949427</v>
      </c>
      <c r="G532">
        <v>95.604961246452973</v>
      </c>
      <c r="H532">
        <v>108.08818393651599</v>
      </c>
      <c r="I532">
        <v>6.6905388000120878</v>
      </c>
      <c r="J532">
        <v>7.8957219704638471</v>
      </c>
      <c r="K532">
        <v>9.3179977425365035</v>
      </c>
    </row>
    <row r="533" spans="1:11" x14ac:dyDescent="0.25">
      <c r="A533" t="str">
        <f t="shared" si="17"/>
        <v>2004Bronchiectasis (excludes congenital) hospitalisation, 45-64 yearsTMaori</v>
      </c>
      <c r="B533" s="4">
        <v>2004</v>
      </c>
      <c r="C533" s="4" t="s">
        <v>142</v>
      </c>
      <c r="D533" s="4" t="s">
        <v>70</v>
      </c>
      <c r="E533" s="4" t="s">
        <v>9</v>
      </c>
      <c r="F533">
        <v>70.260559453089996</v>
      </c>
      <c r="G533">
        <v>80.426937609626108</v>
      </c>
      <c r="H533">
        <v>91.651014338974178</v>
      </c>
      <c r="I533">
        <v>5.3735548724188353</v>
      </c>
      <c r="J533">
        <v>6.3617663639135476</v>
      </c>
      <c r="K533">
        <v>7.531712661343648</v>
      </c>
    </row>
    <row r="534" spans="1:11" x14ac:dyDescent="0.25">
      <c r="A534" t="str">
        <f t="shared" si="17"/>
        <v>2005Bronchiectasis (excludes congenital) hospitalisation, 45-64 yearsTMaori</v>
      </c>
      <c r="B534" s="4">
        <v>2005</v>
      </c>
      <c r="C534" s="4" t="s">
        <v>142</v>
      </c>
      <c r="D534" s="4" t="s">
        <v>70</v>
      </c>
      <c r="E534" s="4" t="s">
        <v>9</v>
      </c>
      <c r="F534">
        <v>56.800053289359916</v>
      </c>
      <c r="G534">
        <v>65.723551537052501</v>
      </c>
      <c r="H534">
        <v>75.651164754261686</v>
      </c>
      <c r="I534">
        <v>4.6149964199921127</v>
      </c>
      <c r="J534">
        <v>5.5107331506615376</v>
      </c>
      <c r="K534">
        <v>6.5803257671545365</v>
      </c>
    </row>
    <row r="535" spans="1:11" x14ac:dyDescent="0.25">
      <c r="A535" t="str">
        <f t="shared" si="17"/>
        <v>2006Bronchiectasis (excludes congenital) hospitalisation, 45-64 yearsTMaori</v>
      </c>
      <c r="B535" s="4">
        <v>2006</v>
      </c>
      <c r="C535" s="4" t="s">
        <v>142</v>
      </c>
      <c r="D535" s="4" t="s">
        <v>70</v>
      </c>
      <c r="E535" s="4" t="s">
        <v>9</v>
      </c>
      <c r="F535">
        <v>55.657309729440534</v>
      </c>
      <c r="G535">
        <v>64.254243995949992</v>
      </c>
      <c r="H535">
        <v>73.803061305824812</v>
      </c>
      <c r="I535">
        <v>4.6711859238897109</v>
      </c>
      <c r="J535">
        <v>5.5702424558565076</v>
      </c>
      <c r="K535">
        <v>6.6423391238492062</v>
      </c>
    </row>
    <row r="536" spans="1:11" x14ac:dyDescent="0.25">
      <c r="A536" t="str">
        <f t="shared" si="17"/>
        <v>2007Bronchiectasis (excludes congenital) hospitalisation, 45-64 yearsTMaori</v>
      </c>
      <c r="B536" s="4">
        <v>2007</v>
      </c>
      <c r="C536" s="4" t="s">
        <v>142</v>
      </c>
      <c r="D536" s="4" t="s">
        <v>70</v>
      </c>
      <c r="E536" s="4" t="s">
        <v>9</v>
      </c>
      <c r="F536">
        <v>62.304871722034036</v>
      </c>
      <c r="G536">
        <v>71.21127881230278</v>
      </c>
      <c r="H536">
        <v>81.033613604209364</v>
      </c>
      <c r="I536">
        <v>5.1400998120924477</v>
      </c>
      <c r="J536">
        <v>6.0738459703866612</v>
      </c>
      <c r="K536">
        <v>7.1772156612975069</v>
      </c>
    </row>
    <row r="537" spans="1:11" x14ac:dyDescent="0.25">
      <c r="A537" t="str">
        <f t="shared" si="17"/>
        <v>2008Bronchiectasis (excludes congenital) hospitalisation, 45-64 yearsTMaori</v>
      </c>
      <c r="B537" s="4">
        <v>2008</v>
      </c>
      <c r="C537" s="4" t="s">
        <v>142</v>
      </c>
      <c r="D537" s="4" t="s">
        <v>70</v>
      </c>
      <c r="E537" s="4" t="s">
        <v>9</v>
      </c>
      <c r="F537">
        <v>64.674135807569513</v>
      </c>
      <c r="G537">
        <v>73.582732387694961</v>
      </c>
      <c r="H537">
        <v>83.375575865406262</v>
      </c>
      <c r="I537">
        <v>4.7302545809296364</v>
      </c>
      <c r="J537">
        <v>5.5456071851930941</v>
      </c>
      <c r="K537">
        <v>6.5015018803536009</v>
      </c>
    </row>
    <row r="538" spans="1:11" x14ac:dyDescent="0.25">
      <c r="A538" t="str">
        <f t="shared" si="17"/>
        <v>2009Bronchiectasis (excludes congenital) hospitalisation, 45-64 yearsTMaori</v>
      </c>
      <c r="B538" s="4">
        <v>2009</v>
      </c>
      <c r="C538" s="4" t="s">
        <v>142</v>
      </c>
      <c r="D538" s="4" t="s">
        <v>70</v>
      </c>
      <c r="E538" s="4" t="s">
        <v>9</v>
      </c>
      <c r="F538">
        <v>69.176590855076768</v>
      </c>
      <c r="G538">
        <v>78.212188002873432</v>
      </c>
      <c r="H538">
        <v>88.10012414100612</v>
      </c>
      <c r="I538">
        <v>4.7010752061825452</v>
      </c>
      <c r="J538">
        <v>5.4705515953752393</v>
      </c>
      <c r="K538">
        <v>6.3659766000562268</v>
      </c>
    </row>
    <row r="539" spans="1:11" x14ac:dyDescent="0.25">
      <c r="A539" t="str">
        <f t="shared" si="17"/>
        <v>2010Bronchiectasis (excludes congenital) hospitalisation, 45-64 yearsTMaori</v>
      </c>
      <c r="B539" s="4">
        <v>2010</v>
      </c>
      <c r="C539" s="4" t="s">
        <v>142</v>
      </c>
      <c r="D539" s="4" t="s">
        <v>70</v>
      </c>
      <c r="E539" s="4" t="s">
        <v>9</v>
      </c>
      <c r="F539">
        <v>63.460107332210505</v>
      </c>
      <c r="G539">
        <v>71.975569614428835</v>
      </c>
      <c r="H539">
        <v>81.315333757549681</v>
      </c>
      <c r="I539">
        <v>4.3859777120453227</v>
      </c>
      <c r="J539">
        <v>5.1174058535328282</v>
      </c>
      <c r="K539">
        <v>5.9708107038145029</v>
      </c>
    </row>
    <row r="540" spans="1:11" x14ac:dyDescent="0.25">
      <c r="A540" t="str">
        <f t="shared" si="17"/>
        <v>2011Bronchiectasis (excludes congenital) hospitalisation, 45-64 yearsTMaori</v>
      </c>
      <c r="B540" s="4">
        <v>2011</v>
      </c>
      <c r="C540" s="4" t="s">
        <v>142</v>
      </c>
      <c r="D540" s="4" t="s">
        <v>70</v>
      </c>
      <c r="E540" s="4" t="s">
        <v>9</v>
      </c>
      <c r="F540">
        <v>58.546428145963702</v>
      </c>
      <c r="G540">
        <v>66.610958163211293</v>
      </c>
      <c r="H540">
        <v>75.475954963762135</v>
      </c>
      <c r="I540">
        <v>4.3896007607093788</v>
      </c>
      <c r="J540">
        <v>5.1475731879875228</v>
      </c>
      <c r="K540">
        <v>6.0364281788136731</v>
      </c>
    </row>
    <row r="541" spans="1:11" x14ac:dyDescent="0.25">
      <c r="A541" t="str">
        <f t="shared" si="17"/>
        <v>2001Bronchiectasis (excludes congenital) hospitalisation, 45-64 yearsTnonMaori</v>
      </c>
      <c r="B541" s="4">
        <v>2001</v>
      </c>
      <c r="C541" s="4" t="s">
        <v>142</v>
      </c>
      <c r="D541" s="4" t="s">
        <v>70</v>
      </c>
      <c r="E541" s="4" t="s">
        <v>68</v>
      </c>
      <c r="F541">
        <v>14.421523025697955</v>
      </c>
      <c r="G541">
        <v>15.95649258836365</v>
      </c>
      <c r="H541">
        <v>17.610358186098651</v>
      </c>
    </row>
    <row r="542" spans="1:11" x14ac:dyDescent="0.25">
      <c r="A542" t="str">
        <f t="shared" si="17"/>
        <v>2002Bronchiectasis (excludes congenital) hospitalisation, 45-64 yearsTnonMaori</v>
      </c>
      <c r="B542" s="4">
        <v>2002</v>
      </c>
      <c r="C542" s="4" t="s">
        <v>142</v>
      </c>
      <c r="D542" s="4" t="s">
        <v>70</v>
      </c>
      <c r="E542" s="4" t="s">
        <v>68</v>
      </c>
      <c r="F542">
        <v>11.984578811412254</v>
      </c>
      <c r="G542">
        <v>13.372343189399025</v>
      </c>
      <c r="H542">
        <v>14.876707337964852</v>
      </c>
    </row>
    <row r="543" spans="1:11" x14ac:dyDescent="0.25">
      <c r="A543" t="str">
        <f t="shared" si="17"/>
        <v>2003Bronchiectasis (excludes congenital) hospitalisation, 45-64 yearsTnonMaori</v>
      </c>
      <c r="B543" s="4">
        <v>2003</v>
      </c>
      <c r="C543" s="4" t="s">
        <v>142</v>
      </c>
      <c r="D543" s="4" t="s">
        <v>70</v>
      </c>
      <c r="E543" s="4" t="s">
        <v>68</v>
      </c>
      <c r="F543">
        <v>10.816015478505944</v>
      </c>
      <c r="G543">
        <v>12.108450829967168</v>
      </c>
      <c r="H543">
        <v>13.5128122851104</v>
      </c>
    </row>
    <row r="544" spans="1:11" x14ac:dyDescent="0.25">
      <c r="A544" t="str">
        <f t="shared" si="17"/>
        <v>2004Bronchiectasis (excludes congenital) hospitalisation, 45-64 yearsTnonMaori</v>
      </c>
      <c r="B544" s="4">
        <v>2004</v>
      </c>
      <c r="C544" s="4" t="s">
        <v>142</v>
      </c>
      <c r="D544" s="4" t="s">
        <v>70</v>
      </c>
      <c r="E544" s="4" t="s">
        <v>68</v>
      </c>
      <c r="F544">
        <v>11.345080586726979</v>
      </c>
      <c r="G544">
        <v>12.642233777373447</v>
      </c>
      <c r="H544">
        <v>14.047049540989446</v>
      </c>
    </row>
    <row r="545" spans="1:11" x14ac:dyDescent="0.25">
      <c r="A545" t="str">
        <f t="shared" si="17"/>
        <v>2005Bronchiectasis (excludes congenital) hospitalisation, 45-64 yearsTnonMaori</v>
      </c>
      <c r="B545" s="4">
        <v>2005</v>
      </c>
      <c r="C545" s="4" t="s">
        <v>142</v>
      </c>
      <c r="D545" s="4" t="s">
        <v>70</v>
      </c>
      <c r="E545" s="4" t="s">
        <v>68</v>
      </c>
      <c r="F545">
        <v>10.69052630689654</v>
      </c>
      <c r="G545">
        <v>11.926462367201122</v>
      </c>
      <c r="H545">
        <v>13.266081396281693</v>
      </c>
    </row>
    <row r="546" spans="1:11" x14ac:dyDescent="0.25">
      <c r="A546" t="str">
        <f t="shared" si="17"/>
        <v>2006Bronchiectasis (excludes congenital) hospitalisation, 45-64 yearsTnonMaori</v>
      </c>
      <c r="B546" s="4">
        <v>2006</v>
      </c>
      <c r="C546" s="4" t="s">
        <v>142</v>
      </c>
      <c r="D546" s="4" t="s">
        <v>70</v>
      </c>
      <c r="E546" s="4" t="s">
        <v>68</v>
      </c>
      <c r="F546">
        <v>10.33469424128355</v>
      </c>
      <c r="G546">
        <v>11.535268797571566</v>
      </c>
      <c r="H546">
        <v>12.83702885321515</v>
      </c>
    </row>
    <row r="547" spans="1:11" x14ac:dyDescent="0.25">
      <c r="A547" t="str">
        <f t="shared" si="17"/>
        <v>2007Bronchiectasis (excludes congenital) hospitalisation, 45-64 yearsTnonMaori</v>
      </c>
      <c r="B547" s="4">
        <v>2007</v>
      </c>
      <c r="C547" s="4" t="s">
        <v>142</v>
      </c>
      <c r="D547" s="4" t="s">
        <v>70</v>
      </c>
      <c r="E547" s="4" t="s">
        <v>68</v>
      </c>
      <c r="F547">
        <v>10.536219778390819</v>
      </c>
      <c r="G547">
        <v>11.724248385536432</v>
      </c>
      <c r="H547">
        <v>13.009568790264042</v>
      </c>
    </row>
    <row r="548" spans="1:11" x14ac:dyDescent="0.25">
      <c r="A548" t="str">
        <f t="shared" si="17"/>
        <v>2008Bronchiectasis (excludes congenital) hospitalisation, 45-64 yearsTnonMaori</v>
      </c>
      <c r="B548" s="4">
        <v>2008</v>
      </c>
      <c r="C548" s="4" t="s">
        <v>142</v>
      </c>
      <c r="D548" s="4" t="s">
        <v>70</v>
      </c>
      <c r="E548" s="4" t="s">
        <v>68</v>
      </c>
      <c r="F548">
        <v>12.018195365225344</v>
      </c>
      <c r="G548">
        <v>13.268652093527763</v>
      </c>
      <c r="H548">
        <v>14.613864924889015</v>
      </c>
    </row>
    <row r="549" spans="1:11" x14ac:dyDescent="0.25">
      <c r="A549" t="str">
        <f t="shared" si="17"/>
        <v>2009Bronchiectasis (excludes congenital) hospitalisation, 45-64 yearsTnonMaori</v>
      </c>
      <c r="B549" s="4">
        <v>2009</v>
      </c>
      <c r="C549" s="4" t="s">
        <v>142</v>
      </c>
      <c r="D549" s="4" t="s">
        <v>70</v>
      </c>
      <c r="E549" s="4" t="s">
        <v>68</v>
      </c>
      <c r="F549">
        <v>13.013288861664783</v>
      </c>
      <c r="G549">
        <v>14.296947325932068</v>
      </c>
      <c r="H549">
        <v>15.672983944776837</v>
      </c>
    </row>
    <row r="550" spans="1:11" x14ac:dyDescent="0.25">
      <c r="A550" t="str">
        <f t="shared" si="17"/>
        <v>2010Bronchiectasis (excludes congenital) hospitalisation, 45-64 yearsTnonMaori</v>
      </c>
      <c r="B550" s="4">
        <v>2010</v>
      </c>
      <c r="C550" s="4" t="s">
        <v>142</v>
      </c>
      <c r="D550" s="4" t="s">
        <v>70</v>
      </c>
      <c r="E550" s="4" t="s">
        <v>68</v>
      </c>
      <c r="F550">
        <v>12.799315920772347</v>
      </c>
      <c r="G550">
        <v>14.064854669429847</v>
      </c>
      <c r="H550">
        <v>15.421676262098071</v>
      </c>
    </row>
    <row r="551" spans="1:11" x14ac:dyDescent="0.25">
      <c r="A551" t="str">
        <f t="shared" si="17"/>
        <v>2011Bronchiectasis (excludes congenital) hospitalisation, 45-64 yearsTnonMaori</v>
      </c>
      <c r="B551" s="4">
        <v>2011</v>
      </c>
      <c r="C551" s="4" t="s">
        <v>142</v>
      </c>
      <c r="D551" s="4" t="s">
        <v>70</v>
      </c>
      <c r="E551" s="4" t="s">
        <v>68</v>
      </c>
      <c r="F551">
        <v>11.727907780340457</v>
      </c>
      <c r="G551">
        <v>12.940264417931138</v>
      </c>
      <c r="H551">
        <v>14.243915105932654</v>
      </c>
    </row>
    <row r="552" spans="1:11" x14ac:dyDescent="0.25">
      <c r="A552" t="str">
        <f t="shared" si="17"/>
        <v>2001Bronchiectasis (excludes congenital) hospitalisation, 45-64 yearsFMaori</v>
      </c>
      <c r="B552" s="4">
        <v>2001</v>
      </c>
      <c r="C552" s="4" t="s">
        <v>142</v>
      </c>
      <c r="D552" s="4" t="s">
        <v>67</v>
      </c>
      <c r="E552" s="4" t="s">
        <v>9</v>
      </c>
      <c r="F552">
        <v>67.051599010996924</v>
      </c>
      <c r="G552">
        <v>82.147680118979224</v>
      </c>
      <c r="H552">
        <v>99.627953119801475</v>
      </c>
      <c r="I552">
        <v>2.8840784646726458</v>
      </c>
      <c r="J552">
        <v>3.6160672904351543</v>
      </c>
      <c r="K552">
        <v>4.5338373449694647</v>
      </c>
    </row>
    <row r="553" spans="1:11" x14ac:dyDescent="0.25">
      <c r="A553" t="str">
        <f t="shared" si="17"/>
        <v>2002Bronchiectasis (excludes congenital) hospitalisation, 45-64 yearsFMaori</v>
      </c>
      <c r="B553" s="4">
        <v>2002</v>
      </c>
      <c r="C553" s="4" t="s">
        <v>142</v>
      </c>
      <c r="D553" s="4" t="s">
        <v>67</v>
      </c>
      <c r="E553" s="4" t="s">
        <v>9</v>
      </c>
      <c r="F553">
        <v>88.126512553857765</v>
      </c>
      <c r="G553">
        <v>104.89721139202014</v>
      </c>
      <c r="H553">
        <v>123.93053052400418</v>
      </c>
      <c r="I553">
        <v>4.1515632759401697</v>
      </c>
      <c r="J553">
        <v>5.109339978779297</v>
      </c>
      <c r="K553">
        <v>6.2880783173997443</v>
      </c>
    </row>
    <row r="554" spans="1:11" x14ac:dyDescent="0.25">
      <c r="A554" t="str">
        <f t="shared" si="17"/>
        <v>2003Bronchiectasis (excludes congenital) hospitalisation, 45-64 yearsFMaori</v>
      </c>
      <c r="B554" s="4">
        <v>2003</v>
      </c>
      <c r="C554" s="4" t="s">
        <v>142</v>
      </c>
      <c r="D554" s="4" t="s">
        <v>67</v>
      </c>
      <c r="E554" s="4" t="s">
        <v>9</v>
      </c>
      <c r="F554">
        <v>86.783346309086951</v>
      </c>
      <c r="G554">
        <v>103.03241760395662</v>
      </c>
      <c r="H554">
        <v>121.4404475881903</v>
      </c>
      <c r="I554">
        <v>4.5981961919705627</v>
      </c>
      <c r="J554">
        <v>5.6657432036852571</v>
      </c>
      <c r="K554">
        <v>6.981138844436499</v>
      </c>
    </row>
    <row r="555" spans="1:11" x14ac:dyDescent="0.25">
      <c r="A555" t="str">
        <f t="shared" si="17"/>
        <v>2004Bronchiectasis (excludes congenital) hospitalisation, 45-64 yearsFMaori</v>
      </c>
      <c r="B555" s="4">
        <v>2004</v>
      </c>
      <c r="C555" s="4" t="s">
        <v>142</v>
      </c>
      <c r="D555" s="4" t="s">
        <v>67</v>
      </c>
      <c r="E555" s="4" t="s">
        <v>9</v>
      </c>
      <c r="F555">
        <v>72.401053304432011</v>
      </c>
      <c r="G555">
        <v>86.913243973242075</v>
      </c>
      <c r="H555">
        <v>103.48128981306219</v>
      </c>
      <c r="I555">
        <v>3.8711584913629431</v>
      </c>
      <c r="J555">
        <v>4.8013568753642142</v>
      </c>
      <c r="K555">
        <v>5.9550720788212397</v>
      </c>
    </row>
    <row r="556" spans="1:11" x14ac:dyDescent="0.25">
      <c r="A556" t="str">
        <f t="shared" si="17"/>
        <v>2005Bronchiectasis (excludes congenital) hospitalisation, 45-64 yearsFMaori</v>
      </c>
      <c r="B556" s="4">
        <v>2005</v>
      </c>
      <c r="C556" s="4" t="s">
        <v>142</v>
      </c>
      <c r="D556" s="4" t="s">
        <v>67</v>
      </c>
      <c r="E556" s="4" t="s">
        <v>9</v>
      </c>
      <c r="F556">
        <v>55.535150862044894</v>
      </c>
      <c r="G556">
        <v>67.968452338724674</v>
      </c>
      <c r="H556">
        <v>82.355156224810898</v>
      </c>
      <c r="I556">
        <v>3.5233518936781558</v>
      </c>
      <c r="J556">
        <v>4.4534736052245307</v>
      </c>
      <c r="K556">
        <v>5.629136047414991</v>
      </c>
    </row>
    <row r="557" spans="1:11" x14ac:dyDescent="0.25">
      <c r="A557" t="str">
        <f t="shared" si="17"/>
        <v>2006Bronchiectasis (excludes congenital) hospitalisation, 45-64 yearsFMaori</v>
      </c>
      <c r="B557" s="4">
        <v>2006</v>
      </c>
      <c r="C557" s="4" t="s">
        <v>142</v>
      </c>
      <c r="D557" s="4" t="s">
        <v>67</v>
      </c>
      <c r="E557" s="4" t="s">
        <v>9</v>
      </c>
      <c r="F557">
        <v>56.169215239856399</v>
      </c>
      <c r="G557">
        <v>68.342490111727116</v>
      </c>
      <c r="H557">
        <v>82.371182274509366</v>
      </c>
      <c r="I557">
        <v>3.5973747527698361</v>
      </c>
      <c r="J557">
        <v>4.5234198187984038</v>
      </c>
      <c r="K557">
        <v>5.6878496857586969</v>
      </c>
    </row>
    <row r="558" spans="1:11" x14ac:dyDescent="0.25">
      <c r="A558" t="str">
        <f t="shared" si="17"/>
        <v>2007Bronchiectasis (excludes congenital) hospitalisation, 45-64 yearsFMaori</v>
      </c>
      <c r="B558" s="4">
        <v>2007</v>
      </c>
      <c r="C558" s="4" t="s">
        <v>142</v>
      </c>
      <c r="D558" s="4" t="s">
        <v>67</v>
      </c>
      <c r="E558" s="4" t="s">
        <v>9</v>
      </c>
      <c r="F558">
        <v>57.296731190571712</v>
      </c>
      <c r="G558">
        <v>69.339694452879982</v>
      </c>
      <c r="H558">
        <v>83.16635857848182</v>
      </c>
      <c r="I558">
        <v>3.5810870817300615</v>
      </c>
      <c r="J558">
        <v>4.4735121836153429</v>
      </c>
      <c r="K558">
        <v>5.5883341567015883</v>
      </c>
    </row>
    <row r="559" spans="1:11" x14ac:dyDescent="0.25">
      <c r="A559" t="str">
        <f t="shared" si="17"/>
        <v>2008Bronchiectasis (excludes congenital) hospitalisation, 45-64 yearsFMaori</v>
      </c>
      <c r="B559" s="4">
        <v>2008</v>
      </c>
      <c r="C559" s="4" t="s">
        <v>142</v>
      </c>
      <c r="D559" s="4" t="s">
        <v>67</v>
      </c>
      <c r="E559" s="4" t="s">
        <v>9</v>
      </c>
      <c r="F559">
        <v>61.874546119898042</v>
      </c>
      <c r="G559">
        <v>74.111003083230955</v>
      </c>
      <c r="H559">
        <v>88.059151517110962</v>
      </c>
      <c r="I559">
        <v>3.1933753767207311</v>
      </c>
      <c r="J559">
        <v>3.9291797174481271</v>
      </c>
      <c r="K559">
        <v>4.8345250497482857</v>
      </c>
    </row>
    <row r="560" spans="1:11" x14ac:dyDescent="0.25">
      <c r="A560" t="str">
        <f t="shared" si="17"/>
        <v>2009Bronchiectasis (excludes congenital) hospitalisation, 45-64 yearsFMaori</v>
      </c>
      <c r="B560" s="4">
        <v>2009</v>
      </c>
      <c r="C560" s="4" t="s">
        <v>142</v>
      </c>
      <c r="D560" s="4" t="s">
        <v>67</v>
      </c>
      <c r="E560" s="4" t="s">
        <v>9</v>
      </c>
      <c r="F560">
        <v>67.665226694084652</v>
      </c>
      <c r="G560">
        <v>80.185271278976145</v>
      </c>
      <c r="H560">
        <v>94.350308140575578</v>
      </c>
      <c r="I560">
        <v>3.3630793372885739</v>
      </c>
      <c r="J560">
        <v>4.0957511551303751</v>
      </c>
      <c r="K560">
        <v>4.9880409714855274</v>
      </c>
    </row>
    <row r="561" spans="1:11" x14ac:dyDescent="0.25">
      <c r="A561" t="str">
        <f t="shared" si="17"/>
        <v>2010Bronchiectasis (excludes congenital) hospitalisation, 45-64 yearsFMaori</v>
      </c>
      <c r="B561" s="4">
        <v>2010</v>
      </c>
      <c r="C561" s="4" t="s">
        <v>142</v>
      </c>
      <c r="D561" s="4" t="s">
        <v>67</v>
      </c>
      <c r="E561" s="4" t="s">
        <v>9</v>
      </c>
      <c r="F561">
        <v>72.614953184685419</v>
      </c>
      <c r="G561">
        <v>85.32364145730196</v>
      </c>
      <c r="H561">
        <v>99.616603753107057</v>
      </c>
      <c r="I561">
        <v>3.6041493527763371</v>
      </c>
      <c r="J561">
        <v>4.3597363150588535</v>
      </c>
      <c r="K561">
        <v>5.2737272727616862</v>
      </c>
    </row>
    <row r="562" spans="1:11" x14ac:dyDescent="0.25">
      <c r="A562" t="str">
        <f t="shared" si="17"/>
        <v>2011Bronchiectasis (excludes congenital) hospitalisation, 45-64 yearsFMaori</v>
      </c>
      <c r="B562" s="4">
        <v>2011</v>
      </c>
      <c r="C562" s="4" t="s">
        <v>142</v>
      </c>
      <c r="D562" s="4" t="s">
        <v>67</v>
      </c>
      <c r="E562" s="4" t="s">
        <v>9</v>
      </c>
      <c r="F562">
        <v>64.638279665542726</v>
      </c>
      <c r="G562">
        <v>76.460268425417894</v>
      </c>
      <c r="H562">
        <v>89.81861893552626</v>
      </c>
      <c r="I562">
        <v>3.5104249705305599</v>
      </c>
      <c r="J562">
        <v>4.2816162354804872</v>
      </c>
      <c r="K562">
        <v>5.2222274345203825</v>
      </c>
    </row>
    <row r="563" spans="1:11" x14ac:dyDescent="0.25">
      <c r="A563" t="str">
        <f t="shared" ref="A563:A626" si="18">B563&amp;C563&amp;D563&amp;E563</f>
        <v>2001Bronchiectasis (excludes congenital) hospitalisation, 45-64 yearsFnonMaori</v>
      </c>
      <c r="B563" s="4">
        <v>2001</v>
      </c>
      <c r="C563" s="4" t="s">
        <v>142</v>
      </c>
      <c r="D563" s="4" t="s">
        <v>67</v>
      </c>
      <c r="E563" s="4" t="s">
        <v>68</v>
      </c>
      <c r="F563">
        <v>20.143071678446958</v>
      </c>
      <c r="G563">
        <v>22.717409141214752</v>
      </c>
      <c r="H563">
        <v>25.529566190222557</v>
      </c>
    </row>
    <row r="564" spans="1:11" x14ac:dyDescent="0.25">
      <c r="A564" t="str">
        <f t="shared" si="18"/>
        <v>2002Bronchiectasis (excludes congenital) hospitalisation, 45-64 yearsFnonMaori</v>
      </c>
      <c r="B564" s="4">
        <v>2002</v>
      </c>
      <c r="C564" s="4" t="s">
        <v>142</v>
      </c>
      <c r="D564" s="4" t="s">
        <v>67</v>
      </c>
      <c r="E564" s="4" t="s">
        <v>68</v>
      </c>
      <c r="F564">
        <v>18.101511178578672</v>
      </c>
      <c r="G564">
        <v>20.530481789759811</v>
      </c>
      <c r="H564">
        <v>23.194578214257639</v>
      </c>
    </row>
    <row r="565" spans="1:11" x14ac:dyDescent="0.25">
      <c r="A565" t="str">
        <f t="shared" si="18"/>
        <v>2003Bronchiectasis (excludes congenital) hospitalisation, 45-64 yearsFnonMaori</v>
      </c>
      <c r="B565" s="4">
        <v>2003</v>
      </c>
      <c r="C565" s="4" t="s">
        <v>142</v>
      </c>
      <c r="D565" s="4" t="s">
        <v>67</v>
      </c>
      <c r="E565" s="4" t="s">
        <v>68</v>
      </c>
      <c r="F565">
        <v>15.952540855551945</v>
      </c>
      <c r="G565">
        <v>18.185154868462739</v>
      </c>
      <c r="H565">
        <v>20.642768939123467</v>
      </c>
    </row>
    <row r="566" spans="1:11" x14ac:dyDescent="0.25">
      <c r="A566" t="str">
        <f t="shared" si="18"/>
        <v>2004Bronchiectasis (excludes congenital) hospitalisation, 45-64 yearsFnonMaori</v>
      </c>
      <c r="B566" s="4">
        <v>2004</v>
      </c>
      <c r="C566" s="4" t="s">
        <v>142</v>
      </c>
      <c r="D566" s="4" t="s">
        <v>67</v>
      </c>
      <c r="E566" s="4" t="s">
        <v>68</v>
      </c>
      <c r="F566">
        <v>15.923053100880329</v>
      </c>
      <c r="G566">
        <v>18.101808765600065</v>
      </c>
      <c r="H566">
        <v>20.495446900364225</v>
      </c>
    </row>
    <row r="567" spans="1:11" x14ac:dyDescent="0.25">
      <c r="A567" t="str">
        <f t="shared" si="18"/>
        <v>2005Bronchiectasis (excludes congenital) hospitalisation, 45-64 yearsFnonMaori</v>
      </c>
      <c r="B567" s="4">
        <v>2005</v>
      </c>
      <c r="C567" s="4" t="s">
        <v>142</v>
      </c>
      <c r="D567" s="4" t="s">
        <v>67</v>
      </c>
      <c r="E567" s="4" t="s">
        <v>68</v>
      </c>
      <c r="F567">
        <v>13.311666127382438</v>
      </c>
      <c r="G567">
        <v>15.261896300224709</v>
      </c>
      <c r="H567">
        <v>17.41744815219365</v>
      </c>
    </row>
    <row r="568" spans="1:11" x14ac:dyDescent="0.25">
      <c r="A568" t="str">
        <f t="shared" si="18"/>
        <v>2006Bronchiectasis (excludes congenital) hospitalisation, 45-64 yearsFnonMaori</v>
      </c>
      <c r="B568" s="4">
        <v>2006</v>
      </c>
      <c r="C568" s="4" t="s">
        <v>142</v>
      </c>
      <c r="D568" s="4" t="s">
        <v>67</v>
      </c>
      <c r="E568" s="4" t="s">
        <v>68</v>
      </c>
      <c r="F568">
        <v>13.19878556530702</v>
      </c>
      <c r="G568">
        <v>15.108588822047814</v>
      </c>
      <c r="H568">
        <v>17.217085866084695</v>
      </c>
    </row>
    <row r="569" spans="1:11" x14ac:dyDescent="0.25">
      <c r="A569" t="str">
        <f t="shared" si="18"/>
        <v>2007Bronchiectasis (excludes congenital) hospitalisation, 45-64 yearsFnonMaori</v>
      </c>
      <c r="B569" s="4">
        <v>2007</v>
      </c>
      <c r="C569" s="4" t="s">
        <v>142</v>
      </c>
      <c r="D569" s="4" t="s">
        <v>67</v>
      </c>
      <c r="E569" s="4" t="s">
        <v>68</v>
      </c>
      <c r="F569">
        <v>13.604748384694705</v>
      </c>
      <c r="G569">
        <v>15.500057137844198</v>
      </c>
      <c r="H569">
        <v>17.585535819572932</v>
      </c>
    </row>
    <row r="570" spans="1:11" x14ac:dyDescent="0.25">
      <c r="A570" t="str">
        <f t="shared" si="18"/>
        <v>2008Bronchiectasis (excludes congenital) hospitalisation, 45-64 yearsFnonMaori</v>
      </c>
      <c r="B570" s="4">
        <v>2008</v>
      </c>
      <c r="C570" s="4" t="s">
        <v>142</v>
      </c>
      <c r="D570" s="4" t="s">
        <v>67</v>
      </c>
      <c r="E570" s="4" t="s">
        <v>68</v>
      </c>
      <c r="F570">
        <v>16.787494797933288</v>
      </c>
      <c r="G570">
        <v>18.861698474653537</v>
      </c>
      <c r="H570">
        <v>21.121400718027715</v>
      </c>
    </row>
    <row r="571" spans="1:11" x14ac:dyDescent="0.25">
      <c r="A571" t="str">
        <f t="shared" si="18"/>
        <v>2009Bronchiectasis (excludes congenital) hospitalisation, 45-64 yearsFnonMaori</v>
      </c>
      <c r="B571" s="4">
        <v>2009</v>
      </c>
      <c r="C571" s="4" t="s">
        <v>142</v>
      </c>
      <c r="D571" s="4" t="s">
        <v>67</v>
      </c>
      <c r="E571" s="4" t="s">
        <v>68</v>
      </c>
      <c r="F571">
        <v>17.497466337068943</v>
      </c>
      <c r="G571">
        <v>19.57767165090959</v>
      </c>
      <c r="H571">
        <v>21.837144465013957</v>
      </c>
    </row>
    <row r="572" spans="1:11" x14ac:dyDescent="0.25">
      <c r="A572" t="str">
        <f t="shared" si="18"/>
        <v>2010Bronchiectasis (excludes congenital) hospitalisation, 45-64 yearsFnonMaori</v>
      </c>
      <c r="B572" s="4">
        <v>2010</v>
      </c>
      <c r="C572" s="4" t="s">
        <v>142</v>
      </c>
      <c r="D572" s="4" t="s">
        <v>67</v>
      </c>
      <c r="E572" s="4" t="s">
        <v>68</v>
      </c>
      <c r="F572">
        <v>17.509921300759537</v>
      </c>
      <c r="G572">
        <v>19.570826144367437</v>
      </c>
      <c r="H572">
        <v>21.807628233521459</v>
      </c>
    </row>
    <row r="573" spans="1:11" x14ac:dyDescent="0.25">
      <c r="A573" t="str">
        <f t="shared" si="18"/>
        <v>2011Bronchiectasis (excludes congenital) hospitalisation, 45-64 yearsFnonMaori</v>
      </c>
      <c r="B573" s="4">
        <v>2011</v>
      </c>
      <c r="C573" s="4" t="s">
        <v>142</v>
      </c>
      <c r="D573" s="4" t="s">
        <v>67</v>
      </c>
      <c r="E573" s="4" t="s">
        <v>68</v>
      </c>
      <c r="F573">
        <v>15.897168077611759</v>
      </c>
      <c r="G573">
        <v>17.857805141856073</v>
      </c>
      <c r="H573">
        <v>19.993478857851464</v>
      </c>
    </row>
    <row r="574" spans="1:11" x14ac:dyDescent="0.25">
      <c r="A574" t="str">
        <f t="shared" si="18"/>
        <v>2001Bronchiectasis (excludes congenital) hospitalisation, 45-64 yearsMMaori</v>
      </c>
      <c r="B574" s="4">
        <v>2001</v>
      </c>
      <c r="C574" s="4" t="s">
        <v>142</v>
      </c>
      <c r="D574" s="4" t="s">
        <v>69</v>
      </c>
      <c r="E574" s="4" t="s">
        <v>9</v>
      </c>
      <c r="F574">
        <v>77.601258808611078</v>
      </c>
      <c r="G574">
        <v>94.245263969515918</v>
      </c>
      <c r="H574">
        <v>113.40154226469981</v>
      </c>
      <c r="I574">
        <v>8.0035818904026179</v>
      </c>
      <c r="J574">
        <v>10.405263046342487</v>
      </c>
      <c r="K574">
        <v>13.527630571683206</v>
      </c>
    </row>
    <row r="575" spans="1:11" x14ac:dyDescent="0.25">
      <c r="A575" t="str">
        <f t="shared" si="18"/>
        <v>2002Bronchiectasis (excludes congenital) hospitalisation, 45-64 yearsMMaori</v>
      </c>
      <c r="B575" s="4">
        <v>2002</v>
      </c>
      <c r="C575" s="4" t="s">
        <v>142</v>
      </c>
      <c r="D575" s="4" t="s">
        <v>69</v>
      </c>
      <c r="E575" s="4" t="s">
        <v>9</v>
      </c>
      <c r="F575">
        <v>79.589950836747235</v>
      </c>
      <c r="G575">
        <v>96.07473364278087</v>
      </c>
      <c r="H575">
        <v>114.96774271495353</v>
      </c>
      <c r="I575">
        <v>11.918304362051732</v>
      </c>
      <c r="J575">
        <v>15.842547840891378</v>
      </c>
      <c r="K575">
        <v>21.058895163818828</v>
      </c>
    </row>
    <row r="576" spans="1:11" x14ac:dyDescent="0.25">
      <c r="A576" t="str">
        <f t="shared" si="18"/>
        <v>2003Bronchiectasis (excludes congenital) hospitalisation, 45-64 yearsMMaori</v>
      </c>
      <c r="B576" s="4">
        <v>2003</v>
      </c>
      <c r="C576" s="4" t="s">
        <v>142</v>
      </c>
      <c r="D576" s="4" t="s">
        <v>69</v>
      </c>
      <c r="E576" s="4" t="s">
        <v>9</v>
      </c>
      <c r="F576">
        <v>72.187715669732441</v>
      </c>
      <c r="G576">
        <v>87.591405843811458</v>
      </c>
      <c r="H576">
        <v>105.3090274030404</v>
      </c>
      <c r="I576">
        <v>11.128523576526206</v>
      </c>
      <c r="J576">
        <v>14.840635374704421</v>
      </c>
      <c r="K576">
        <v>19.790986361344256</v>
      </c>
    </row>
    <row r="577" spans="1:11" x14ac:dyDescent="0.25">
      <c r="A577" t="str">
        <f t="shared" si="18"/>
        <v>2004Bronchiectasis (excludes congenital) hospitalisation, 45-64 yearsMMaori</v>
      </c>
      <c r="B577" s="4">
        <v>2004</v>
      </c>
      <c r="C577" s="4" t="s">
        <v>142</v>
      </c>
      <c r="D577" s="4" t="s">
        <v>69</v>
      </c>
      <c r="E577" s="4" t="s">
        <v>9</v>
      </c>
      <c r="F577">
        <v>59.595265395983255</v>
      </c>
      <c r="G577">
        <v>73.325398167993612</v>
      </c>
      <c r="H577">
        <v>89.271041260297181</v>
      </c>
      <c r="I577">
        <v>7.8350126246462066</v>
      </c>
      <c r="J577">
        <v>10.386020676701314</v>
      </c>
      <c r="K577">
        <v>13.767613488911017</v>
      </c>
    </row>
    <row r="578" spans="1:11" x14ac:dyDescent="0.25">
      <c r="A578" t="str">
        <f t="shared" si="18"/>
        <v>2005Bronchiectasis (excludes congenital) hospitalisation, 45-64 yearsMMaori</v>
      </c>
      <c r="B578" s="4">
        <v>2005</v>
      </c>
      <c r="C578" s="4" t="s">
        <v>142</v>
      </c>
      <c r="D578" s="4" t="s">
        <v>69</v>
      </c>
      <c r="E578" s="4" t="s">
        <v>9</v>
      </c>
      <c r="F578">
        <v>50.759221099349205</v>
      </c>
      <c r="G578">
        <v>63.124088002462599</v>
      </c>
      <c r="H578">
        <v>77.590221075056661</v>
      </c>
      <c r="I578">
        <v>5.6273782446400809</v>
      </c>
      <c r="J578">
        <v>7.4134915205577228</v>
      </c>
      <c r="K578">
        <v>9.7665118881477326</v>
      </c>
    </row>
    <row r="579" spans="1:11" x14ac:dyDescent="0.25">
      <c r="A579" t="str">
        <f t="shared" si="18"/>
        <v>2006Bronchiectasis (excludes congenital) hospitalisation, 45-64 yearsMMaori</v>
      </c>
      <c r="B579" s="4">
        <v>2006</v>
      </c>
      <c r="C579" s="4" t="s">
        <v>142</v>
      </c>
      <c r="D579" s="4" t="s">
        <v>69</v>
      </c>
      <c r="E579" s="4" t="s">
        <v>9</v>
      </c>
      <c r="F579">
        <v>47.972721928121331</v>
      </c>
      <c r="G579">
        <v>59.658801989521159</v>
      </c>
      <c r="H579">
        <v>73.330796244682247</v>
      </c>
      <c r="I579">
        <v>5.7239978521136745</v>
      </c>
      <c r="J579">
        <v>7.5748260070233444</v>
      </c>
      <c r="K579">
        <v>10.024110860818986</v>
      </c>
    </row>
    <row r="580" spans="1:11" x14ac:dyDescent="0.25">
      <c r="A580" t="str">
        <f t="shared" si="18"/>
        <v>2007Bronchiectasis (excludes congenital) hospitalisation, 45-64 yearsMMaori</v>
      </c>
      <c r="B580" s="4">
        <v>2007</v>
      </c>
      <c r="C580" s="4" t="s">
        <v>142</v>
      </c>
      <c r="D580" s="4" t="s">
        <v>69</v>
      </c>
      <c r="E580" s="4" t="s">
        <v>9</v>
      </c>
      <c r="F580">
        <v>60.394968822465273</v>
      </c>
      <c r="G580">
        <v>73.216966698787957</v>
      </c>
      <c r="H580">
        <v>87.955942595938055</v>
      </c>
      <c r="I580">
        <v>7.1771980308376557</v>
      </c>
      <c r="J580">
        <v>9.3269160457722649</v>
      </c>
      <c r="K580">
        <v>12.120518697006233</v>
      </c>
    </row>
    <row r="581" spans="1:11" x14ac:dyDescent="0.25">
      <c r="A581" t="str">
        <f t="shared" si="18"/>
        <v>2008Bronchiectasis (excludes congenital) hospitalisation, 45-64 yearsMMaori</v>
      </c>
      <c r="B581" s="4">
        <v>2008</v>
      </c>
      <c r="C581" s="4" t="s">
        <v>142</v>
      </c>
      <c r="D581" s="4" t="s">
        <v>69</v>
      </c>
      <c r="E581" s="4" t="s">
        <v>9</v>
      </c>
      <c r="F581">
        <v>60.357067692097878</v>
      </c>
      <c r="G581">
        <v>72.980748833524856</v>
      </c>
      <c r="H581">
        <v>87.465512014674871</v>
      </c>
      <c r="I581">
        <v>7.4762627197958942</v>
      </c>
      <c r="J581">
        <v>9.7188378694692421</v>
      </c>
      <c r="K581">
        <v>12.634094476499097</v>
      </c>
    </row>
    <row r="582" spans="1:11" x14ac:dyDescent="0.25">
      <c r="A582" t="str">
        <f t="shared" si="18"/>
        <v>2009Bronchiectasis (excludes congenital) hospitalisation, 45-64 yearsMMaori</v>
      </c>
      <c r="B582" s="4">
        <v>2009</v>
      </c>
      <c r="C582" s="4" t="s">
        <v>142</v>
      </c>
      <c r="D582" s="4" t="s">
        <v>69</v>
      </c>
      <c r="E582" s="4" t="s">
        <v>9</v>
      </c>
      <c r="F582">
        <v>63.299349208991359</v>
      </c>
      <c r="G582">
        <v>75.987178777849877</v>
      </c>
      <c r="H582">
        <v>90.472417202705117</v>
      </c>
      <c r="I582">
        <v>6.7091711345655121</v>
      </c>
      <c r="J582">
        <v>8.5875932000721154</v>
      </c>
      <c r="K582">
        <v>10.991932608483197</v>
      </c>
    </row>
    <row r="583" spans="1:11" x14ac:dyDescent="0.25">
      <c r="A583" t="str">
        <f t="shared" si="18"/>
        <v>2010Bronchiectasis (excludes congenital) hospitalisation, 45-64 yearsMMaori</v>
      </c>
      <c r="B583" s="4">
        <v>2010</v>
      </c>
      <c r="C583" s="4" t="s">
        <v>142</v>
      </c>
      <c r="D583" s="4" t="s">
        <v>69</v>
      </c>
      <c r="E583" s="4" t="s">
        <v>9</v>
      </c>
      <c r="F583">
        <v>46.326056229583124</v>
      </c>
      <c r="G583">
        <v>57.062451310326139</v>
      </c>
      <c r="H583">
        <v>69.540850865454772</v>
      </c>
      <c r="I583">
        <v>5.219395868585698</v>
      </c>
      <c r="J583">
        <v>6.8221009326297279</v>
      </c>
      <c r="K583">
        <v>8.9169440883200632</v>
      </c>
    </row>
    <row r="584" spans="1:11" x14ac:dyDescent="0.25">
      <c r="A584" t="str">
        <f t="shared" si="18"/>
        <v>2011Bronchiectasis (excludes congenital) hospitalisation, 45-64 yearsMMaori</v>
      </c>
      <c r="B584" s="4">
        <v>2011</v>
      </c>
      <c r="C584" s="4" t="s">
        <v>142</v>
      </c>
      <c r="D584" s="4" t="s">
        <v>69</v>
      </c>
      <c r="E584" s="4" t="s">
        <v>9</v>
      </c>
      <c r="F584">
        <v>45.151387920225822</v>
      </c>
      <c r="G584">
        <v>55.615545213327529</v>
      </c>
      <c r="H584">
        <v>67.777535781766986</v>
      </c>
      <c r="I584">
        <v>5.4121323847671023</v>
      </c>
      <c r="J584">
        <v>7.1080650779005765</v>
      </c>
      <c r="K584">
        <v>9.3354311313365859</v>
      </c>
    </row>
    <row r="585" spans="1:11" x14ac:dyDescent="0.25">
      <c r="A585" t="str">
        <f t="shared" si="18"/>
        <v>2001Bronchiectasis (excludes congenital) hospitalisation, 45-64 yearsMnonMaori</v>
      </c>
      <c r="B585" s="4">
        <v>2001</v>
      </c>
      <c r="C585" s="4" t="s">
        <v>142</v>
      </c>
      <c r="D585" s="4" t="s">
        <v>69</v>
      </c>
      <c r="E585" s="4" t="s">
        <v>68</v>
      </c>
      <c r="F585">
        <v>7.4646297910546116</v>
      </c>
      <c r="G585">
        <v>9.0574609742945125</v>
      </c>
      <c r="H585">
        <v>10.889566125297446</v>
      </c>
    </row>
    <row r="586" spans="1:11" x14ac:dyDescent="0.25">
      <c r="A586" t="str">
        <f t="shared" si="18"/>
        <v>2002Bronchiectasis (excludes congenital) hospitalisation, 45-64 yearsMnonMaori</v>
      </c>
      <c r="B586" s="4">
        <v>2002</v>
      </c>
      <c r="C586" s="4" t="s">
        <v>142</v>
      </c>
      <c r="D586" s="4" t="s">
        <v>69</v>
      </c>
      <c r="E586" s="4" t="s">
        <v>68</v>
      </c>
      <c r="F586">
        <v>4.8086513233307571</v>
      </c>
      <c r="G586">
        <v>6.0643486519763758</v>
      </c>
      <c r="H586">
        <v>7.5476068400964786</v>
      </c>
    </row>
    <row r="587" spans="1:11" x14ac:dyDescent="0.25">
      <c r="A587" t="str">
        <f t="shared" si="18"/>
        <v>2003Bronchiectasis (excludes congenital) hospitalisation, 45-64 yearsMnonMaori</v>
      </c>
      <c r="B587" s="4">
        <v>2003</v>
      </c>
      <c r="C587" s="4" t="s">
        <v>142</v>
      </c>
      <c r="D587" s="4" t="s">
        <v>69</v>
      </c>
      <c r="E587" s="4" t="s">
        <v>68</v>
      </c>
      <c r="F587">
        <v>4.6800245098773789</v>
      </c>
      <c r="G587">
        <v>5.9021331386599076</v>
      </c>
      <c r="H587">
        <v>7.3457155920597881</v>
      </c>
    </row>
    <row r="588" spans="1:11" x14ac:dyDescent="0.25">
      <c r="A588" t="str">
        <f t="shared" si="18"/>
        <v>2004Bronchiectasis (excludes congenital) hospitalisation, 45-64 yearsMnonMaori</v>
      </c>
      <c r="B588" s="4">
        <v>2004</v>
      </c>
      <c r="C588" s="4" t="s">
        <v>142</v>
      </c>
      <c r="D588" s="4" t="s">
        <v>69</v>
      </c>
      <c r="E588" s="4" t="s">
        <v>68</v>
      </c>
      <c r="F588">
        <v>5.7251915997515503</v>
      </c>
      <c r="G588">
        <v>7.0600088764008087</v>
      </c>
      <c r="H588">
        <v>8.6126121064236649</v>
      </c>
    </row>
    <row r="589" spans="1:11" x14ac:dyDescent="0.25">
      <c r="A589" t="str">
        <f t="shared" si="18"/>
        <v>2005Bronchiectasis (excludes congenital) hospitalisation, 45-64 yearsMnonMaori</v>
      </c>
      <c r="B589" s="4">
        <v>2005</v>
      </c>
      <c r="C589" s="4" t="s">
        <v>142</v>
      </c>
      <c r="D589" s="4" t="s">
        <v>69</v>
      </c>
      <c r="E589" s="4" t="s">
        <v>68</v>
      </c>
      <c r="F589">
        <v>7.0537712040656508</v>
      </c>
      <c r="G589">
        <v>8.5147582387352259</v>
      </c>
      <c r="H589">
        <v>10.189177709414334</v>
      </c>
    </row>
    <row r="590" spans="1:11" x14ac:dyDescent="0.25">
      <c r="A590" t="str">
        <f t="shared" si="18"/>
        <v>2006Bronchiectasis (excludes congenital) hospitalisation, 45-64 yearsMnonMaori</v>
      </c>
      <c r="B590" s="4">
        <v>2006</v>
      </c>
      <c r="C590" s="4" t="s">
        <v>142</v>
      </c>
      <c r="D590" s="4" t="s">
        <v>69</v>
      </c>
      <c r="E590" s="4" t="s">
        <v>68</v>
      </c>
      <c r="F590">
        <v>6.4790757627681996</v>
      </c>
      <c r="G590">
        <v>7.8759303427175471</v>
      </c>
      <c r="H590">
        <v>9.4846517246417417</v>
      </c>
    </row>
    <row r="591" spans="1:11" x14ac:dyDescent="0.25">
      <c r="A591" t="str">
        <f t="shared" si="18"/>
        <v>2007Bronchiectasis (excludes congenital) hospitalisation, 45-64 yearsMnonMaori</v>
      </c>
      <c r="B591" s="4">
        <v>2007</v>
      </c>
      <c r="C591" s="4" t="s">
        <v>142</v>
      </c>
      <c r="D591" s="4" t="s">
        <v>69</v>
      </c>
      <c r="E591" s="4" t="s">
        <v>68</v>
      </c>
      <c r="F591">
        <v>6.4753417449105592</v>
      </c>
      <c r="G591">
        <v>7.850072450472628</v>
      </c>
      <c r="H591">
        <v>9.4303349750646692</v>
      </c>
    </row>
    <row r="592" spans="1:11" x14ac:dyDescent="0.25">
      <c r="A592" t="str">
        <f t="shared" si="18"/>
        <v>2008Bronchiectasis (excludes congenital) hospitalisation, 45-64 yearsMnonMaori</v>
      </c>
      <c r="B592" s="4">
        <v>2008</v>
      </c>
      <c r="C592" s="4" t="s">
        <v>142</v>
      </c>
      <c r="D592" s="4" t="s">
        <v>69</v>
      </c>
      <c r="E592" s="4" t="s">
        <v>68</v>
      </c>
      <c r="F592">
        <v>6.1830564141132092</v>
      </c>
      <c r="G592">
        <v>7.5092052994099827</v>
      </c>
      <c r="H592">
        <v>9.035525248364614</v>
      </c>
    </row>
    <row r="593" spans="1:11" x14ac:dyDescent="0.25">
      <c r="A593" t="str">
        <f t="shared" si="18"/>
        <v>2009Bronchiectasis (excludes congenital) hospitalisation, 45-64 yearsMnonMaori</v>
      </c>
      <c r="B593" s="4">
        <v>2009</v>
      </c>
      <c r="C593" s="4" t="s">
        <v>142</v>
      </c>
      <c r="D593" s="4" t="s">
        <v>69</v>
      </c>
      <c r="E593" s="4" t="s">
        <v>68</v>
      </c>
      <c r="F593">
        <v>7.4086505239289338</v>
      </c>
      <c r="G593">
        <v>8.8484837378197838</v>
      </c>
      <c r="H593">
        <v>10.486453429251871</v>
      </c>
    </row>
    <row r="594" spans="1:11" x14ac:dyDescent="0.25">
      <c r="A594" t="str">
        <f t="shared" si="18"/>
        <v>2010Bronchiectasis (excludes congenital) hospitalisation, 45-64 yearsMnonMaori</v>
      </c>
      <c r="B594" s="4">
        <v>2010</v>
      </c>
      <c r="C594" s="4" t="s">
        <v>142</v>
      </c>
      <c r="D594" s="4" t="s">
        <v>69</v>
      </c>
      <c r="E594" s="4" t="s">
        <v>68</v>
      </c>
      <c r="F594">
        <v>6.9624126595018607</v>
      </c>
      <c r="G594">
        <v>8.364351667299383</v>
      </c>
      <c r="H594">
        <v>9.9657474077445531</v>
      </c>
    </row>
    <row r="595" spans="1:11" x14ac:dyDescent="0.25">
      <c r="A595" t="str">
        <f t="shared" si="18"/>
        <v>2011Bronchiectasis (excludes congenital) hospitalisation, 45-64 yearsMnonMaori</v>
      </c>
      <c r="B595" s="4">
        <v>2011</v>
      </c>
      <c r="C595" s="4" t="s">
        <v>142</v>
      </c>
      <c r="D595" s="4" t="s">
        <v>69</v>
      </c>
      <c r="E595" s="4" t="s">
        <v>68</v>
      </c>
      <c r="F595">
        <v>6.4653602097969536</v>
      </c>
      <c r="G595">
        <v>7.8242875668428775</v>
      </c>
      <c r="H595">
        <v>9.3844876378480304</v>
      </c>
    </row>
    <row r="596" spans="1:11" x14ac:dyDescent="0.25">
      <c r="A596" t="str">
        <f t="shared" si="18"/>
        <v>2001Bronchiectasis (excludes congenital) hospitalisation, 65+ yearsTMaori</v>
      </c>
      <c r="B596" s="4">
        <v>2001</v>
      </c>
      <c r="C596" s="4" t="s">
        <v>143</v>
      </c>
      <c r="D596" s="4" t="s">
        <v>70</v>
      </c>
      <c r="E596" s="4" t="s">
        <v>9</v>
      </c>
      <c r="F596">
        <v>147.74002592564273</v>
      </c>
      <c r="G596">
        <v>179.42747264661972</v>
      </c>
      <c r="H596">
        <v>215.89787397025455</v>
      </c>
      <c r="I596">
        <v>3.2234099763389157</v>
      </c>
      <c r="J596">
        <v>3.9591174582214723</v>
      </c>
      <c r="K596">
        <v>4.862741991571597</v>
      </c>
    </row>
    <row r="597" spans="1:11" x14ac:dyDescent="0.25">
      <c r="A597" t="str">
        <f t="shared" si="18"/>
        <v>2002Bronchiectasis (excludes congenital) hospitalisation, 65+ yearsTMaori</v>
      </c>
      <c r="B597" s="4">
        <v>2002</v>
      </c>
      <c r="C597" s="4" t="s">
        <v>143</v>
      </c>
      <c r="D597" s="4" t="s">
        <v>70</v>
      </c>
      <c r="E597" s="4" t="s">
        <v>9</v>
      </c>
      <c r="F597">
        <v>156.05366400087681</v>
      </c>
      <c r="G597">
        <v>187.62126847218326</v>
      </c>
      <c r="H597">
        <v>223.69949795041791</v>
      </c>
      <c r="I597">
        <v>3.2953190637497993</v>
      </c>
      <c r="J597">
        <v>4.0093455901238704</v>
      </c>
      <c r="K597">
        <v>4.8780866890485202</v>
      </c>
    </row>
    <row r="598" spans="1:11" x14ac:dyDescent="0.25">
      <c r="A598" t="str">
        <f t="shared" si="18"/>
        <v>2003Bronchiectasis (excludes congenital) hospitalisation, 65+ yearsTMaori</v>
      </c>
      <c r="B598" s="4">
        <v>2003</v>
      </c>
      <c r="C598" s="4" t="s">
        <v>143</v>
      </c>
      <c r="D598" s="4" t="s">
        <v>70</v>
      </c>
      <c r="E598" s="4" t="s">
        <v>9</v>
      </c>
      <c r="F598">
        <v>142.63006671375129</v>
      </c>
      <c r="G598">
        <v>172.03012101705585</v>
      </c>
      <c r="H598">
        <v>205.7058563824821</v>
      </c>
      <c r="I598">
        <v>2.9443592957990088</v>
      </c>
      <c r="J598">
        <v>3.5879947951028095</v>
      </c>
      <c r="K598">
        <v>4.3723286991682597</v>
      </c>
    </row>
    <row r="599" spans="1:11" x14ac:dyDescent="0.25">
      <c r="A599" t="str">
        <f t="shared" si="18"/>
        <v>2004Bronchiectasis (excludes congenital) hospitalisation, 65+ yearsTMaori</v>
      </c>
      <c r="B599" s="4">
        <v>2004</v>
      </c>
      <c r="C599" s="4" t="s">
        <v>143</v>
      </c>
      <c r="D599" s="4" t="s">
        <v>70</v>
      </c>
      <c r="E599" s="4" t="s">
        <v>9</v>
      </c>
      <c r="F599">
        <v>135.08598965032681</v>
      </c>
      <c r="G599">
        <v>162.93099822980005</v>
      </c>
      <c r="H599">
        <v>194.82553592339087</v>
      </c>
      <c r="I599">
        <v>2.5296714613538107</v>
      </c>
      <c r="J599">
        <v>3.0750521201281553</v>
      </c>
      <c r="K599">
        <v>3.7380132898538925</v>
      </c>
    </row>
    <row r="600" spans="1:11" x14ac:dyDescent="0.25">
      <c r="A600" t="str">
        <f t="shared" si="18"/>
        <v>2005Bronchiectasis (excludes congenital) hospitalisation, 65+ yearsTMaori</v>
      </c>
      <c r="B600" s="4">
        <v>2005</v>
      </c>
      <c r="C600" s="4" t="s">
        <v>143</v>
      </c>
      <c r="D600" s="4" t="s">
        <v>70</v>
      </c>
      <c r="E600" s="4" t="s">
        <v>9</v>
      </c>
      <c r="F600">
        <v>132.03865740662346</v>
      </c>
      <c r="G600">
        <v>158.87259291989031</v>
      </c>
      <c r="H600">
        <v>189.557503604499</v>
      </c>
      <c r="I600">
        <v>2.3063759440734106</v>
      </c>
      <c r="J600">
        <v>2.7935091308522488</v>
      </c>
      <c r="K600">
        <v>3.3835304622421516</v>
      </c>
    </row>
    <row r="601" spans="1:11" x14ac:dyDescent="0.25">
      <c r="A601" t="str">
        <f t="shared" si="18"/>
        <v>2006Bronchiectasis (excludes congenital) hospitalisation, 65+ yearsTMaori</v>
      </c>
      <c r="B601" s="4">
        <v>2006</v>
      </c>
      <c r="C601" s="4" t="s">
        <v>143</v>
      </c>
      <c r="D601" s="4" t="s">
        <v>70</v>
      </c>
      <c r="E601" s="4" t="s">
        <v>9</v>
      </c>
      <c r="F601">
        <v>123.41107995770696</v>
      </c>
      <c r="G601">
        <v>148.72863780165574</v>
      </c>
      <c r="H601">
        <v>177.7117437245187</v>
      </c>
      <c r="I601">
        <v>2.0255327788762933</v>
      </c>
      <c r="J601">
        <v>2.4542715313967798</v>
      </c>
      <c r="K601">
        <v>2.9737601941778142</v>
      </c>
    </row>
    <row r="602" spans="1:11" x14ac:dyDescent="0.25">
      <c r="A602" t="str">
        <f t="shared" si="18"/>
        <v>2007Bronchiectasis (excludes congenital) hospitalisation, 65+ yearsTMaori</v>
      </c>
      <c r="B602" s="4">
        <v>2007</v>
      </c>
      <c r="C602" s="4" t="s">
        <v>143</v>
      </c>
      <c r="D602" s="4" t="s">
        <v>70</v>
      </c>
      <c r="E602" s="4" t="s">
        <v>9</v>
      </c>
      <c r="F602">
        <v>128.22079852946382</v>
      </c>
      <c r="G602">
        <v>153.46642901195676</v>
      </c>
      <c r="H602">
        <v>182.22892237120726</v>
      </c>
      <c r="I602">
        <v>2.2147702478095721</v>
      </c>
      <c r="J602">
        <v>2.6692900013384357</v>
      </c>
      <c r="K602">
        <v>3.217087243379825</v>
      </c>
    </row>
    <row r="603" spans="1:11" x14ac:dyDescent="0.25">
      <c r="A603" t="str">
        <f t="shared" si="18"/>
        <v>2008Bronchiectasis (excludes congenital) hospitalisation, 65+ yearsTMaori</v>
      </c>
      <c r="B603" s="4">
        <v>2008</v>
      </c>
      <c r="C603" s="4" t="s">
        <v>143</v>
      </c>
      <c r="D603" s="4" t="s">
        <v>70</v>
      </c>
      <c r="E603" s="4" t="s">
        <v>9</v>
      </c>
      <c r="F603">
        <v>124.64067331337948</v>
      </c>
      <c r="G603">
        <v>148.86394861279945</v>
      </c>
      <c r="H603">
        <v>176.42060613735163</v>
      </c>
      <c r="I603">
        <v>2.0903210784016322</v>
      </c>
      <c r="J603">
        <v>2.513033391222093</v>
      </c>
      <c r="K603">
        <v>3.0212281216750903</v>
      </c>
    </row>
    <row r="604" spans="1:11" x14ac:dyDescent="0.25">
      <c r="A604" t="str">
        <f t="shared" si="18"/>
        <v>2009Bronchiectasis (excludes congenital) hospitalisation, 65+ yearsTMaori</v>
      </c>
      <c r="B604" s="4">
        <v>2009</v>
      </c>
      <c r="C604" s="4" t="s">
        <v>143</v>
      </c>
      <c r="D604" s="4" t="s">
        <v>70</v>
      </c>
      <c r="E604" s="4" t="s">
        <v>9</v>
      </c>
      <c r="F604">
        <v>146.4535940873734</v>
      </c>
      <c r="G604">
        <v>172.08513403930277</v>
      </c>
      <c r="H604">
        <v>200.91191979859516</v>
      </c>
      <c r="I604">
        <v>2.2536165240126897</v>
      </c>
      <c r="J604">
        <v>2.6679153150411081</v>
      </c>
      <c r="K604">
        <v>3.158377679782586</v>
      </c>
    </row>
    <row r="605" spans="1:11" x14ac:dyDescent="0.25">
      <c r="A605" t="str">
        <f t="shared" si="18"/>
        <v>2010Bronchiectasis (excludes congenital) hospitalisation, 65+ yearsTMaori</v>
      </c>
      <c r="B605" s="4">
        <v>2010</v>
      </c>
      <c r="C605" s="4" t="s">
        <v>143</v>
      </c>
      <c r="D605" s="4" t="s">
        <v>70</v>
      </c>
      <c r="E605" s="4" t="s">
        <v>9</v>
      </c>
      <c r="F605">
        <v>153.25851024012186</v>
      </c>
      <c r="G605">
        <v>178.68231063492885</v>
      </c>
      <c r="H605">
        <v>207.11866785775544</v>
      </c>
      <c r="I605">
        <v>2.267846215134063</v>
      </c>
      <c r="J605">
        <v>2.6647170268686837</v>
      </c>
      <c r="K605">
        <v>3.1310398323742246</v>
      </c>
    </row>
    <row r="606" spans="1:11" x14ac:dyDescent="0.25">
      <c r="A606" t="str">
        <f t="shared" si="18"/>
        <v>2011Bronchiectasis (excludes congenital) hospitalisation, 65+ yearsTMaori</v>
      </c>
      <c r="B606" s="4">
        <v>2011</v>
      </c>
      <c r="C606" s="4" t="s">
        <v>143</v>
      </c>
      <c r="D606" s="4" t="s">
        <v>70</v>
      </c>
      <c r="E606" s="4" t="s">
        <v>9</v>
      </c>
      <c r="F606">
        <v>164.78987303254439</v>
      </c>
      <c r="G606">
        <v>190.4586298691504</v>
      </c>
      <c r="H606">
        <v>218.99236628893721</v>
      </c>
      <c r="I606">
        <v>2.3842259693873622</v>
      </c>
      <c r="J606">
        <v>2.7776230713662322</v>
      </c>
      <c r="K606">
        <v>3.2359306649815731</v>
      </c>
    </row>
    <row r="607" spans="1:11" x14ac:dyDescent="0.25">
      <c r="A607" t="str">
        <f t="shared" si="18"/>
        <v>2001Bronchiectasis (excludes congenital) hospitalisation, 65+ yearsTnonMaori</v>
      </c>
      <c r="B607" s="4">
        <v>2001</v>
      </c>
      <c r="C607" s="4" t="s">
        <v>143</v>
      </c>
      <c r="D607" s="4" t="s">
        <v>70</v>
      </c>
      <c r="E607" s="4" t="s">
        <v>68</v>
      </c>
      <c r="F607">
        <v>41.703284368154293</v>
      </c>
      <c r="G607">
        <v>45.32006805557689</v>
      </c>
      <c r="H607">
        <v>49.166566249434666</v>
      </c>
    </row>
    <row r="608" spans="1:11" x14ac:dyDescent="0.25">
      <c r="A608" t="str">
        <f t="shared" si="18"/>
        <v>2002Bronchiectasis (excludes congenital) hospitalisation, 65+ yearsTnonMaori</v>
      </c>
      <c r="B608" s="4">
        <v>2002</v>
      </c>
      <c r="C608" s="4" t="s">
        <v>143</v>
      </c>
      <c r="D608" s="4" t="s">
        <v>70</v>
      </c>
      <c r="E608" s="4" t="s">
        <v>68</v>
      </c>
      <c r="F608">
        <v>43.193014835936651</v>
      </c>
      <c r="G608">
        <v>46.795983098674867</v>
      </c>
      <c r="H608">
        <v>50.619286021633258</v>
      </c>
    </row>
    <row r="609" spans="1:11" x14ac:dyDescent="0.25">
      <c r="A609" t="str">
        <f t="shared" si="18"/>
        <v>2003Bronchiectasis (excludes congenital) hospitalisation, 65+ yearsTnonMaori</v>
      </c>
      <c r="B609" s="4">
        <v>2003</v>
      </c>
      <c r="C609" s="4" t="s">
        <v>143</v>
      </c>
      <c r="D609" s="4" t="s">
        <v>70</v>
      </c>
      <c r="E609" s="4" t="s">
        <v>68</v>
      </c>
      <c r="F609">
        <v>44.373332466710366</v>
      </c>
      <c r="G609">
        <v>47.946034161436557</v>
      </c>
      <c r="H609">
        <v>51.729818321982521</v>
      </c>
    </row>
    <row r="610" spans="1:11" x14ac:dyDescent="0.25">
      <c r="A610" t="str">
        <f t="shared" si="18"/>
        <v>2004Bronchiectasis (excludes congenital) hospitalisation, 65+ yearsTnonMaori</v>
      </c>
      <c r="B610" s="4">
        <v>2004</v>
      </c>
      <c r="C610" s="4" t="s">
        <v>143</v>
      </c>
      <c r="D610" s="4" t="s">
        <v>70</v>
      </c>
      <c r="E610" s="4" t="s">
        <v>68</v>
      </c>
      <c r="F610">
        <v>49.298540143161702</v>
      </c>
      <c r="G610">
        <v>52.984792408334776</v>
      </c>
      <c r="H610">
        <v>56.873682369488833</v>
      </c>
    </row>
    <row r="611" spans="1:11" x14ac:dyDescent="0.25">
      <c r="A611" t="str">
        <f t="shared" si="18"/>
        <v>2005Bronchiectasis (excludes congenital) hospitalisation, 65+ yearsTnonMaori</v>
      </c>
      <c r="B611" s="4">
        <v>2005</v>
      </c>
      <c r="C611" s="4" t="s">
        <v>143</v>
      </c>
      <c r="D611" s="4" t="s">
        <v>70</v>
      </c>
      <c r="E611" s="4" t="s">
        <v>68</v>
      </c>
      <c r="F611">
        <v>53.110344193128917</v>
      </c>
      <c r="G611">
        <v>56.872050699695102</v>
      </c>
      <c r="H611">
        <v>60.829880168406916</v>
      </c>
    </row>
    <row r="612" spans="1:11" x14ac:dyDescent="0.25">
      <c r="A612" t="str">
        <f t="shared" si="18"/>
        <v>2006Bronchiectasis (excludes congenital) hospitalisation, 65+ yearsTnonMaori</v>
      </c>
      <c r="B612" s="4">
        <v>2006</v>
      </c>
      <c r="C612" s="4" t="s">
        <v>143</v>
      </c>
      <c r="D612" s="4" t="s">
        <v>70</v>
      </c>
      <c r="E612" s="4" t="s">
        <v>68</v>
      </c>
      <c r="F612">
        <v>56.734398731532508</v>
      </c>
      <c r="G612">
        <v>60.599911582322356</v>
      </c>
      <c r="H612">
        <v>64.659461243133805</v>
      </c>
    </row>
    <row r="613" spans="1:11" x14ac:dyDescent="0.25">
      <c r="A613" t="str">
        <f t="shared" si="18"/>
        <v>2007Bronchiectasis (excludes congenital) hospitalisation, 65+ yearsTnonMaori</v>
      </c>
      <c r="B613" s="4">
        <v>2007</v>
      </c>
      <c r="C613" s="4" t="s">
        <v>143</v>
      </c>
      <c r="D613" s="4" t="s">
        <v>70</v>
      </c>
      <c r="E613" s="4" t="s">
        <v>68</v>
      </c>
      <c r="F613">
        <v>53.800072547897656</v>
      </c>
      <c r="G613">
        <v>57.493351765827477</v>
      </c>
      <c r="H613">
        <v>61.373391647060217</v>
      </c>
    </row>
    <row r="614" spans="1:11" x14ac:dyDescent="0.25">
      <c r="A614" t="str">
        <f t="shared" si="18"/>
        <v>2008Bronchiectasis (excludes congenital) hospitalisation, 65+ yearsTnonMaori</v>
      </c>
      <c r="B614" s="4">
        <v>2008</v>
      </c>
      <c r="C614" s="4" t="s">
        <v>143</v>
      </c>
      <c r="D614" s="4" t="s">
        <v>70</v>
      </c>
      <c r="E614" s="4" t="s">
        <v>68</v>
      </c>
      <c r="F614">
        <v>55.550254897524042</v>
      </c>
      <c r="G614">
        <v>59.236757113046814</v>
      </c>
      <c r="H614">
        <v>63.103606046115978</v>
      </c>
    </row>
    <row r="615" spans="1:11" x14ac:dyDescent="0.25">
      <c r="A615" t="str">
        <f t="shared" si="18"/>
        <v>2009Bronchiectasis (excludes congenital) hospitalisation, 65+ yearsTnonMaori</v>
      </c>
      <c r="B615" s="4">
        <v>2009</v>
      </c>
      <c r="C615" s="4" t="s">
        <v>143</v>
      </c>
      <c r="D615" s="4" t="s">
        <v>70</v>
      </c>
      <c r="E615" s="4" t="s">
        <v>68</v>
      </c>
      <c r="F615">
        <v>60.715180461696896</v>
      </c>
      <c r="G615">
        <v>64.501722775503922</v>
      </c>
      <c r="H615">
        <v>68.462572821025645</v>
      </c>
    </row>
    <row r="616" spans="1:11" x14ac:dyDescent="0.25">
      <c r="A616" t="str">
        <f t="shared" si="18"/>
        <v>2010Bronchiectasis (excludes congenital) hospitalisation, 65+ yearsTnonMaori</v>
      </c>
      <c r="B616" s="4">
        <v>2010</v>
      </c>
      <c r="C616" s="4" t="s">
        <v>143</v>
      </c>
      <c r="D616" s="4" t="s">
        <v>70</v>
      </c>
      <c r="E616" s="4" t="s">
        <v>68</v>
      </c>
      <c r="F616">
        <v>63.26241432022745</v>
      </c>
      <c r="G616">
        <v>67.054891319885826</v>
      </c>
      <c r="H616">
        <v>71.015314220668415</v>
      </c>
    </row>
    <row r="617" spans="1:11" x14ac:dyDescent="0.25">
      <c r="A617" t="str">
        <f t="shared" si="18"/>
        <v>2011Bronchiectasis (excludes congenital) hospitalisation, 65+ yearsTnonMaori</v>
      </c>
      <c r="B617" s="4">
        <v>2011</v>
      </c>
      <c r="C617" s="4" t="s">
        <v>143</v>
      </c>
      <c r="D617" s="4" t="s">
        <v>70</v>
      </c>
      <c r="E617" s="4" t="s">
        <v>68</v>
      </c>
      <c r="F617">
        <v>64.847728273362932</v>
      </c>
      <c r="G617">
        <v>68.568925651769348</v>
      </c>
      <c r="H617">
        <v>72.447993922051481</v>
      </c>
    </row>
    <row r="618" spans="1:11" x14ac:dyDescent="0.25">
      <c r="A618" t="str">
        <f t="shared" si="18"/>
        <v>2001Bronchiectasis (excludes congenital) hospitalisation, 65+ yearsFMaori</v>
      </c>
      <c r="B618" s="4">
        <v>2001</v>
      </c>
      <c r="C618" s="4" t="s">
        <v>143</v>
      </c>
      <c r="D618" s="4" t="s">
        <v>67</v>
      </c>
      <c r="E618" s="4" t="s">
        <v>9</v>
      </c>
      <c r="F618">
        <v>162.34728566472</v>
      </c>
      <c r="G618">
        <v>207.86883619992327</v>
      </c>
      <c r="H618">
        <v>262.19825237939131</v>
      </c>
      <c r="I618">
        <v>2.4731956344377042</v>
      </c>
      <c r="J618">
        <v>3.1944997466466605</v>
      </c>
      <c r="K618">
        <v>4.1261712131582788</v>
      </c>
    </row>
    <row r="619" spans="1:11" x14ac:dyDescent="0.25">
      <c r="A619" t="str">
        <f t="shared" si="18"/>
        <v>2002Bronchiectasis (excludes congenital) hospitalisation, 65+ yearsFMaori</v>
      </c>
      <c r="B619" s="4">
        <v>2002</v>
      </c>
      <c r="C619" s="4" t="s">
        <v>143</v>
      </c>
      <c r="D619" s="4" t="s">
        <v>67</v>
      </c>
      <c r="E619" s="4" t="s">
        <v>9</v>
      </c>
      <c r="F619">
        <v>162.25537542866741</v>
      </c>
      <c r="G619">
        <v>205.93756148649234</v>
      </c>
      <c r="H619">
        <v>257.76156718498891</v>
      </c>
      <c r="I619">
        <v>2.4103295409061638</v>
      </c>
      <c r="J619">
        <v>3.0887182862961526</v>
      </c>
      <c r="K619">
        <v>3.9580399651549758</v>
      </c>
    </row>
    <row r="620" spans="1:11" x14ac:dyDescent="0.25">
      <c r="A620" t="str">
        <f t="shared" si="18"/>
        <v>2003Bronchiectasis (excludes congenital) hospitalisation, 65+ yearsFMaori</v>
      </c>
      <c r="B620" s="4">
        <v>2003</v>
      </c>
      <c r="C620" s="4" t="s">
        <v>143</v>
      </c>
      <c r="D620" s="4" t="s">
        <v>67</v>
      </c>
      <c r="E620" s="4" t="s">
        <v>9</v>
      </c>
      <c r="F620">
        <v>145.76588188422809</v>
      </c>
      <c r="G620">
        <v>185.96373405357014</v>
      </c>
      <c r="H620">
        <v>233.82147600390832</v>
      </c>
      <c r="I620">
        <v>2.1226713739612215</v>
      </c>
      <c r="J620">
        <v>2.728508755562423</v>
      </c>
      <c r="K620">
        <v>3.5072598238736163</v>
      </c>
    </row>
    <row r="621" spans="1:11" x14ac:dyDescent="0.25">
      <c r="A621" t="str">
        <f t="shared" si="18"/>
        <v>2004Bronchiectasis (excludes congenital) hospitalisation, 65+ yearsFMaori</v>
      </c>
      <c r="B621" s="4">
        <v>2004</v>
      </c>
      <c r="C621" s="4" t="s">
        <v>143</v>
      </c>
      <c r="D621" s="4" t="s">
        <v>67</v>
      </c>
      <c r="E621" s="4" t="s">
        <v>9</v>
      </c>
      <c r="F621">
        <v>150.15123044744738</v>
      </c>
      <c r="G621">
        <v>189.95460223168976</v>
      </c>
      <c r="H621">
        <v>237.07194037244147</v>
      </c>
      <c r="I621">
        <v>1.9707570970565575</v>
      </c>
      <c r="J621">
        <v>2.5076860924088993</v>
      </c>
      <c r="K621">
        <v>3.1909003638516622</v>
      </c>
    </row>
    <row r="622" spans="1:11" x14ac:dyDescent="0.25">
      <c r="A622" t="str">
        <f t="shared" si="18"/>
        <v>2005Bronchiectasis (excludes congenital) hospitalisation, 65+ yearsFMaori</v>
      </c>
      <c r="B622" s="4">
        <v>2005</v>
      </c>
      <c r="C622" s="4" t="s">
        <v>143</v>
      </c>
      <c r="D622" s="4" t="s">
        <v>67</v>
      </c>
      <c r="E622" s="4" t="s">
        <v>9</v>
      </c>
      <c r="F622">
        <v>141.10180534442051</v>
      </c>
      <c r="G622">
        <v>179.08905413581539</v>
      </c>
      <c r="H622">
        <v>224.15665664154682</v>
      </c>
      <c r="I622">
        <v>1.7101068337079386</v>
      </c>
      <c r="J622">
        <v>2.1774805646273512</v>
      </c>
      <c r="K622">
        <v>2.7725879552502941</v>
      </c>
    </row>
    <row r="623" spans="1:11" x14ac:dyDescent="0.25">
      <c r="A623" t="str">
        <f t="shared" si="18"/>
        <v>2006Bronchiectasis (excludes congenital) hospitalisation, 65+ yearsFMaori</v>
      </c>
      <c r="B623" s="4">
        <v>2006</v>
      </c>
      <c r="C623" s="4" t="s">
        <v>143</v>
      </c>
      <c r="D623" s="4" t="s">
        <v>67</v>
      </c>
      <c r="E623" s="4" t="s">
        <v>9</v>
      </c>
      <c r="F623">
        <v>122.34200971592747</v>
      </c>
      <c r="G623">
        <v>156.93946179899564</v>
      </c>
      <c r="H623">
        <v>198.28356857684017</v>
      </c>
      <c r="I623">
        <v>1.3975792110980001</v>
      </c>
      <c r="J623">
        <v>1.7939969605418629</v>
      </c>
      <c r="K623">
        <v>2.3028570179610108</v>
      </c>
    </row>
    <row r="624" spans="1:11" x14ac:dyDescent="0.25">
      <c r="A624" t="str">
        <f t="shared" si="18"/>
        <v>2007Bronchiectasis (excludes congenital) hospitalisation, 65+ yearsFMaori</v>
      </c>
      <c r="B624" s="4">
        <v>2007</v>
      </c>
      <c r="C624" s="4" t="s">
        <v>143</v>
      </c>
      <c r="D624" s="4" t="s">
        <v>67</v>
      </c>
      <c r="E624" s="4" t="s">
        <v>9</v>
      </c>
      <c r="F624">
        <v>129.42018791383137</v>
      </c>
      <c r="G624">
        <v>164.26252649987123</v>
      </c>
      <c r="H624">
        <v>205.59904640392546</v>
      </c>
      <c r="I624">
        <v>1.5984916673377081</v>
      </c>
      <c r="J624">
        <v>2.0362194888592291</v>
      </c>
      <c r="K624">
        <v>2.5938138380887716</v>
      </c>
    </row>
    <row r="625" spans="1:11" x14ac:dyDescent="0.25">
      <c r="A625" t="str">
        <f t="shared" si="18"/>
        <v>2008Bronchiectasis (excludes congenital) hospitalisation, 65+ yearsFMaori</v>
      </c>
      <c r="B625" s="4">
        <v>2008</v>
      </c>
      <c r="C625" s="4" t="s">
        <v>143</v>
      </c>
      <c r="D625" s="4" t="s">
        <v>67</v>
      </c>
      <c r="E625" s="4" t="s">
        <v>9</v>
      </c>
      <c r="F625">
        <v>146.16158855828098</v>
      </c>
      <c r="G625">
        <v>182.00080168357925</v>
      </c>
      <c r="H625">
        <v>223.96764752561373</v>
      </c>
      <c r="I625">
        <v>1.8107284668418153</v>
      </c>
      <c r="J625">
        <v>2.2698013268632731</v>
      </c>
      <c r="K625">
        <v>2.8452626430599728</v>
      </c>
    </row>
    <row r="626" spans="1:11" x14ac:dyDescent="0.25">
      <c r="A626" t="str">
        <f t="shared" si="18"/>
        <v>2009Bronchiectasis (excludes congenital) hospitalisation, 65+ yearsFMaori</v>
      </c>
      <c r="B626" s="4">
        <v>2009</v>
      </c>
      <c r="C626" s="4" t="s">
        <v>143</v>
      </c>
      <c r="D626" s="4" t="s">
        <v>67</v>
      </c>
      <c r="E626" s="4" t="s">
        <v>9</v>
      </c>
      <c r="F626">
        <v>176.0156500552894</v>
      </c>
      <c r="G626">
        <v>214.56965885809223</v>
      </c>
      <c r="H626">
        <v>259.05851263492099</v>
      </c>
      <c r="I626">
        <v>2.049382413711534</v>
      </c>
      <c r="J626">
        <v>2.5187902598217962</v>
      </c>
      <c r="K626">
        <v>3.0957152411019764</v>
      </c>
    </row>
    <row r="627" spans="1:11" x14ac:dyDescent="0.25">
      <c r="A627" t="str">
        <f t="shared" ref="A627:A661" si="19">B627&amp;C627&amp;D627&amp;E627</f>
        <v>2010Bronchiectasis (excludes congenital) hospitalisation, 65+ yearsFMaori</v>
      </c>
      <c r="B627" s="4">
        <v>2010</v>
      </c>
      <c r="C627" s="4" t="s">
        <v>143</v>
      </c>
      <c r="D627" s="4" t="s">
        <v>67</v>
      </c>
      <c r="E627" s="4" t="s">
        <v>9</v>
      </c>
      <c r="F627">
        <v>169.1962477355784</v>
      </c>
      <c r="G627">
        <v>205.86530964393904</v>
      </c>
      <c r="H627">
        <v>248.12336976538469</v>
      </c>
      <c r="I627">
        <v>1.9861782179550425</v>
      </c>
      <c r="J627">
        <v>2.4356978402652576</v>
      </c>
      <c r="K627">
        <v>2.9869545015859829</v>
      </c>
    </row>
    <row r="628" spans="1:11" x14ac:dyDescent="0.25">
      <c r="A628" t="str">
        <f t="shared" si="19"/>
        <v>2011Bronchiectasis (excludes congenital) hospitalisation, 65+ yearsFMaori</v>
      </c>
      <c r="B628" s="4">
        <v>2011</v>
      </c>
      <c r="C628" s="4" t="s">
        <v>143</v>
      </c>
      <c r="D628" s="4" t="s">
        <v>67</v>
      </c>
      <c r="E628" s="4" t="s">
        <v>9</v>
      </c>
      <c r="F628">
        <v>183.31562728673251</v>
      </c>
      <c r="G628">
        <v>220.57047232834441</v>
      </c>
      <c r="H628">
        <v>263.171811669926</v>
      </c>
      <c r="I628">
        <v>2.1586168725674981</v>
      </c>
      <c r="J628">
        <v>2.6192943787924992</v>
      </c>
      <c r="K628">
        <v>3.1782865824696995</v>
      </c>
    </row>
    <row r="629" spans="1:11" x14ac:dyDescent="0.25">
      <c r="A629" t="str">
        <f t="shared" si="19"/>
        <v>2001Bronchiectasis (excludes congenital) hospitalisation, 65+ yearsFnonMaori</v>
      </c>
      <c r="B629" s="4">
        <v>2001</v>
      </c>
      <c r="C629" s="4" t="s">
        <v>143</v>
      </c>
      <c r="D629" s="4" t="s">
        <v>67</v>
      </c>
      <c r="E629" s="4" t="s">
        <v>68</v>
      </c>
      <c r="F629">
        <v>59.051384888728315</v>
      </c>
      <c r="G629">
        <v>65.070856999794088</v>
      </c>
      <c r="H629">
        <v>71.537514744087801</v>
      </c>
    </row>
    <row r="630" spans="1:11" x14ac:dyDescent="0.25">
      <c r="A630" t="str">
        <f t="shared" si="19"/>
        <v>2002Bronchiectasis (excludes congenital) hospitalisation, 65+ yearsFnonMaori</v>
      </c>
      <c r="B630" s="4">
        <v>2002</v>
      </c>
      <c r="C630" s="4" t="s">
        <v>143</v>
      </c>
      <c r="D630" s="4" t="s">
        <v>67</v>
      </c>
      <c r="E630" s="4" t="s">
        <v>68</v>
      </c>
      <c r="F630">
        <v>60.687747675076402</v>
      </c>
      <c r="G630">
        <v>66.674116056548186</v>
      </c>
      <c r="H630">
        <v>73.091291914537507</v>
      </c>
    </row>
    <row r="631" spans="1:11" x14ac:dyDescent="0.25">
      <c r="A631" t="str">
        <f t="shared" si="19"/>
        <v>2003Bronchiectasis (excludes congenital) hospitalisation, 65+ yearsFnonMaori</v>
      </c>
      <c r="B631" s="4">
        <v>2003</v>
      </c>
      <c r="C631" s="4" t="s">
        <v>143</v>
      </c>
      <c r="D631" s="4" t="s">
        <v>67</v>
      </c>
      <c r="E631" s="4" t="s">
        <v>68</v>
      </c>
      <c r="F631">
        <v>62.253955036578859</v>
      </c>
      <c r="G631">
        <v>68.155813564628914</v>
      </c>
      <c r="H631">
        <v>74.466368347765439</v>
      </c>
    </row>
    <row r="632" spans="1:11" x14ac:dyDescent="0.25">
      <c r="A632" t="str">
        <f t="shared" si="19"/>
        <v>2004Bronchiectasis (excludes congenital) hospitalisation, 65+ yearsFnonMaori</v>
      </c>
      <c r="B632" s="4">
        <v>2004</v>
      </c>
      <c r="C632" s="4" t="s">
        <v>143</v>
      </c>
      <c r="D632" s="4" t="s">
        <v>67</v>
      </c>
      <c r="E632" s="4" t="s">
        <v>68</v>
      </c>
      <c r="F632">
        <v>69.662467197208358</v>
      </c>
      <c r="G632">
        <v>75.748955503923597</v>
      </c>
      <c r="H632">
        <v>82.224810253799234</v>
      </c>
    </row>
    <row r="633" spans="1:11" x14ac:dyDescent="0.25">
      <c r="A633" t="str">
        <f t="shared" si="19"/>
        <v>2005Bronchiectasis (excludes congenital) hospitalisation, 65+ yearsFnonMaori</v>
      </c>
      <c r="B633" s="4">
        <v>2005</v>
      </c>
      <c r="C633" s="4" t="s">
        <v>143</v>
      </c>
      <c r="D633" s="4" t="s">
        <v>67</v>
      </c>
      <c r="E633" s="4" t="s">
        <v>68</v>
      </c>
      <c r="F633">
        <v>75.972545840895251</v>
      </c>
      <c r="G633">
        <v>82.245994313370247</v>
      </c>
      <c r="H633">
        <v>88.899324846114936</v>
      </c>
    </row>
    <row r="634" spans="1:11" x14ac:dyDescent="0.25">
      <c r="A634" t="str">
        <f t="shared" si="19"/>
        <v>2006Bronchiectasis (excludes congenital) hospitalisation, 65+ yearsFnonMaori</v>
      </c>
      <c r="B634" s="4">
        <v>2006</v>
      </c>
      <c r="C634" s="4" t="s">
        <v>143</v>
      </c>
      <c r="D634" s="4" t="s">
        <v>67</v>
      </c>
      <c r="E634" s="4" t="s">
        <v>68</v>
      </c>
      <c r="F634">
        <v>81.018569128608789</v>
      </c>
      <c r="G634">
        <v>87.480338735687312</v>
      </c>
      <c r="H634">
        <v>94.320381070854324</v>
      </c>
    </row>
    <row r="635" spans="1:11" x14ac:dyDescent="0.25">
      <c r="A635" t="str">
        <f t="shared" si="19"/>
        <v>2007Bronchiectasis (excludes congenital) hospitalisation, 65+ yearsFnonMaori</v>
      </c>
      <c r="B635" s="4">
        <v>2007</v>
      </c>
      <c r="C635" s="4" t="s">
        <v>143</v>
      </c>
      <c r="D635" s="4" t="s">
        <v>67</v>
      </c>
      <c r="E635" s="4" t="s">
        <v>68</v>
      </c>
      <c r="F635">
        <v>74.596249460172132</v>
      </c>
      <c r="G635">
        <v>80.670343938166326</v>
      </c>
      <c r="H635">
        <v>87.107265232371176</v>
      </c>
    </row>
    <row r="636" spans="1:11" x14ac:dyDescent="0.25">
      <c r="A636" t="str">
        <f t="shared" si="19"/>
        <v>2008Bronchiectasis (excludes congenital) hospitalisation, 65+ yearsFnonMaori</v>
      </c>
      <c r="B636" s="4">
        <v>2008</v>
      </c>
      <c r="C636" s="4" t="s">
        <v>143</v>
      </c>
      <c r="D636" s="4" t="s">
        <v>67</v>
      </c>
      <c r="E636" s="4" t="s">
        <v>68</v>
      </c>
      <c r="F636">
        <v>74.226215417782512</v>
      </c>
      <c r="G636">
        <v>80.183582382116796</v>
      </c>
      <c r="H636">
        <v>86.491836709743609</v>
      </c>
    </row>
    <row r="637" spans="1:11" x14ac:dyDescent="0.25">
      <c r="A637" t="str">
        <f t="shared" si="19"/>
        <v>2009Bronchiectasis (excludes congenital) hospitalisation, 65+ yearsFnonMaori</v>
      </c>
      <c r="B637" s="4">
        <v>2009</v>
      </c>
      <c r="C637" s="4" t="s">
        <v>143</v>
      </c>
      <c r="D637" s="4" t="s">
        <v>67</v>
      </c>
      <c r="E637" s="4" t="s">
        <v>68</v>
      </c>
      <c r="F637">
        <v>79.191328531318831</v>
      </c>
      <c r="G637">
        <v>85.187584802425349</v>
      </c>
      <c r="H637">
        <v>91.517524458940187</v>
      </c>
    </row>
    <row r="638" spans="1:11" x14ac:dyDescent="0.25">
      <c r="A638" t="str">
        <f t="shared" si="19"/>
        <v>2010Bronchiectasis (excludes congenital) hospitalisation, 65+ yearsFnonMaori</v>
      </c>
      <c r="B638" s="4">
        <v>2010</v>
      </c>
      <c r="C638" s="4" t="s">
        <v>143</v>
      </c>
      <c r="D638" s="4" t="s">
        <v>67</v>
      </c>
      <c r="E638" s="4" t="s">
        <v>68</v>
      </c>
      <c r="F638">
        <v>78.706519161757384</v>
      </c>
      <c r="G638">
        <v>84.520052627512882</v>
      </c>
      <c r="H638">
        <v>90.649363823061208</v>
      </c>
    </row>
    <row r="639" spans="1:11" x14ac:dyDescent="0.25">
      <c r="A639" t="str">
        <f t="shared" si="19"/>
        <v>2011Bronchiectasis (excludes congenital) hospitalisation, 65+ yearsFnonMaori</v>
      </c>
      <c r="B639" s="4">
        <v>2011</v>
      </c>
      <c r="C639" s="4" t="s">
        <v>143</v>
      </c>
      <c r="D639" s="4" t="s">
        <v>67</v>
      </c>
      <c r="E639" s="4" t="s">
        <v>68</v>
      </c>
      <c r="F639">
        <v>78.627018731806402</v>
      </c>
      <c r="G639">
        <v>84.209882674595704</v>
      </c>
      <c r="H639">
        <v>90.084526452090969</v>
      </c>
    </row>
    <row r="640" spans="1:11" x14ac:dyDescent="0.25">
      <c r="A640" t="str">
        <f t="shared" si="19"/>
        <v>2001Bronchiectasis (excludes congenital) hospitalisation, 65+ yearsMMaori</v>
      </c>
      <c r="B640" s="4">
        <v>2001</v>
      </c>
      <c r="C640" s="4" t="s">
        <v>143</v>
      </c>
      <c r="D640" s="4" t="s">
        <v>69</v>
      </c>
      <c r="E640" s="4" t="s">
        <v>9</v>
      </c>
      <c r="F640">
        <v>103.87448883245793</v>
      </c>
      <c r="G640">
        <v>144.74914956269788</v>
      </c>
      <c r="H640">
        <v>196.36856591114079</v>
      </c>
      <c r="I640">
        <v>4.2625405132263499</v>
      </c>
      <c r="J640">
        <v>6.054205862414995</v>
      </c>
      <c r="K640">
        <v>8.5989584171146891</v>
      </c>
    </row>
    <row r="641" spans="1:11" x14ac:dyDescent="0.25">
      <c r="A641" t="str">
        <f t="shared" si="19"/>
        <v>2002Bronchiectasis (excludes congenital) hospitalisation, 65+ yearsMMaori</v>
      </c>
      <c r="B641" s="4">
        <v>2002</v>
      </c>
      <c r="C641" s="4" t="s">
        <v>143</v>
      </c>
      <c r="D641" s="4" t="s">
        <v>69</v>
      </c>
      <c r="E641" s="4" t="s">
        <v>9</v>
      </c>
      <c r="F641">
        <v>118.58540264966591</v>
      </c>
      <c r="G641">
        <v>160.83278950290079</v>
      </c>
      <c r="H641">
        <v>213.24094533388683</v>
      </c>
      <c r="I641">
        <v>4.5863389205743292</v>
      </c>
      <c r="J641">
        <v>6.3568310557632541</v>
      </c>
      <c r="K641">
        <v>8.810796971466706</v>
      </c>
    </row>
    <row r="642" spans="1:11" x14ac:dyDescent="0.25">
      <c r="A642" t="str">
        <f t="shared" si="19"/>
        <v>2003Bronchiectasis (excludes congenital) hospitalisation, 65+ yearsMMaori</v>
      </c>
      <c r="B642" s="4">
        <v>2003</v>
      </c>
      <c r="C642" s="4" t="s">
        <v>143</v>
      </c>
      <c r="D642" s="4" t="s">
        <v>69</v>
      </c>
      <c r="E642" s="4" t="s">
        <v>9</v>
      </c>
      <c r="F642">
        <v>110.08262097980318</v>
      </c>
      <c r="G642">
        <v>149.82070802397027</v>
      </c>
      <c r="H642">
        <v>199.22978076765096</v>
      </c>
      <c r="I642">
        <v>4.1835486950963574</v>
      </c>
      <c r="J642">
        <v>5.8029884256480777</v>
      </c>
      <c r="K642">
        <v>8.0493086426068103</v>
      </c>
    </row>
    <row r="643" spans="1:11" x14ac:dyDescent="0.25">
      <c r="A643" t="str">
        <f t="shared" si="19"/>
        <v>2004Bronchiectasis (excludes congenital) hospitalisation, 65+ yearsMMaori</v>
      </c>
      <c r="B643" s="4">
        <v>2004</v>
      </c>
      <c r="C643" s="4" t="s">
        <v>143</v>
      </c>
      <c r="D643" s="4" t="s">
        <v>69</v>
      </c>
      <c r="E643" s="4" t="s">
        <v>9</v>
      </c>
      <c r="F643">
        <v>91.407304616634534</v>
      </c>
      <c r="G643">
        <v>126.8291625295526</v>
      </c>
      <c r="H643">
        <v>171.43618319933927</v>
      </c>
      <c r="I643">
        <v>3.2514247709859685</v>
      </c>
      <c r="J643">
        <v>4.5586568596887069</v>
      </c>
      <c r="K643">
        <v>6.391460306825774</v>
      </c>
    </row>
    <row r="644" spans="1:11" x14ac:dyDescent="0.25">
      <c r="A644" t="str">
        <f t="shared" si="19"/>
        <v>2005Bronchiectasis (excludes congenital) hospitalisation, 65+ yearsMMaori</v>
      </c>
      <c r="B644" s="4">
        <v>2005</v>
      </c>
      <c r="C644" s="4" t="s">
        <v>143</v>
      </c>
      <c r="D644" s="4" t="s">
        <v>69</v>
      </c>
      <c r="E644" s="4" t="s">
        <v>9</v>
      </c>
      <c r="F644">
        <v>98.999931254235605</v>
      </c>
      <c r="G644">
        <v>134.73734239626461</v>
      </c>
      <c r="H644">
        <v>179.17210204699413</v>
      </c>
      <c r="I644">
        <v>3.3711629964720697</v>
      </c>
      <c r="J644">
        <v>4.6429066191865589</v>
      </c>
      <c r="K644">
        <v>6.3944051050172828</v>
      </c>
    </row>
    <row r="645" spans="1:11" x14ac:dyDescent="0.25">
      <c r="A645" t="str">
        <f t="shared" si="19"/>
        <v>2006Bronchiectasis (excludes congenital) hospitalisation, 65+ yearsMMaori</v>
      </c>
      <c r="B645" s="4">
        <v>2006</v>
      </c>
      <c r="C645" s="4" t="s">
        <v>143</v>
      </c>
      <c r="D645" s="4" t="s">
        <v>69</v>
      </c>
      <c r="E645" s="4" t="s">
        <v>9</v>
      </c>
      <c r="F645">
        <v>103.25709157794438</v>
      </c>
      <c r="G645">
        <v>138.68097055925901</v>
      </c>
      <c r="H645">
        <v>182.33986483770164</v>
      </c>
      <c r="I645">
        <v>3.2517540818361557</v>
      </c>
      <c r="J645">
        <v>4.4189192219357682</v>
      </c>
      <c r="K645">
        <v>6.0050196289650728</v>
      </c>
    </row>
    <row r="646" spans="1:11" x14ac:dyDescent="0.25">
      <c r="A646" t="str">
        <f t="shared" si="19"/>
        <v>2007Bronchiectasis (excludes congenital) hospitalisation, 65+ yearsMMaori</v>
      </c>
      <c r="B646" s="4">
        <v>2007</v>
      </c>
      <c r="C646" s="4" t="s">
        <v>143</v>
      </c>
      <c r="D646" s="4" t="s">
        <v>69</v>
      </c>
      <c r="E646" s="4" t="s">
        <v>9</v>
      </c>
      <c r="F646">
        <v>105.23909931878666</v>
      </c>
      <c r="G646">
        <v>140.08890810001265</v>
      </c>
      <c r="H646">
        <v>182.78563717579459</v>
      </c>
      <c r="I646">
        <v>3.2146187199810323</v>
      </c>
      <c r="J646">
        <v>4.3318557400979101</v>
      </c>
      <c r="K646">
        <v>5.8373871950605505</v>
      </c>
    </row>
    <row r="647" spans="1:11" x14ac:dyDescent="0.25">
      <c r="A647" t="str">
        <f t="shared" si="19"/>
        <v>2008Bronchiectasis (excludes congenital) hospitalisation, 65+ yearsMMaori</v>
      </c>
      <c r="B647" s="4">
        <v>2008</v>
      </c>
      <c r="C647" s="4" t="s">
        <v>143</v>
      </c>
      <c r="D647" s="4" t="s">
        <v>69</v>
      </c>
      <c r="E647" s="4" t="s">
        <v>9</v>
      </c>
      <c r="F647">
        <v>78.551526293951881</v>
      </c>
      <c r="G647">
        <v>108.10812110488011</v>
      </c>
      <c r="H647">
        <v>145.13010658836507</v>
      </c>
      <c r="I647">
        <v>2.1414594098832302</v>
      </c>
      <c r="J647">
        <v>2.9506930866357708</v>
      </c>
      <c r="K647">
        <v>4.0657271631381926</v>
      </c>
    </row>
    <row r="648" spans="1:11" x14ac:dyDescent="0.25">
      <c r="A648" t="str">
        <f t="shared" si="19"/>
        <v>2009Bronchiectasis (excludes congenital) hospitalisation, 65+ yearsMMaori</v>
      </c>
      <c r="B648" s="4">
        <v>2009</v>
      </c>
      <c r="C648" s="4" t="s">
        <v>143</v>
      </c>
      <c r="D648" s="4" t="s">
        <v>69</v>
      </c>
      <c r="E648" s="4" t="s">
        <v>9</v>
      </c>
      <c r="F648">
        <v>90.798263576071378</v>
      </c>
      <c r="G648">
        <v>121.57531940806945</v>
      </c>
      <c r="H648">
        <v>159.4298566043922</v>
      </c>
      <c r="I648">
        <v>2.159631949600386</v>
      </c>
      <c r="J648">
        <v>2.9026219780762008</v>
      </c>
      <c r="K648">
        <v>3.901226942475073</v>
      </c>
    </row>
    <row r="649" spans="1:11" x14ac:dyDescent="0.25">
      <c r="A649" t="str">
        <f t="shared" si="19"/>
        <v>2010Bronchiectasis (excludes congenital) hospitalisation, 65+ yearsMMaori</v>
      </c>
      <c r="B649" s="4">
        <v>2010</v>
      </c>
      <c r="C649" s="4" t="s">
        <v>143</v>
      </c>
      <c r="D649" s="4" t="s">
        <v>69</v>
      </c>
      <c r="E649" s="4" t="s">
        <v>9</v>
      </c>
      <c r="F649">
        <v>114.07212262893381</v>
      </c>
      <c r="G649">
        <v>147.49435391018497</v>
      </c>
      <c r="H649">
        <v>187.64898209651636</v>
      </c>
      <c r="I649">
        <v>2.370082876026582</v>
      </c>
      <c r="J649">
        <v>3.0885313564113912</v>
      </c>
      <c r="K649">
        <v>4.0247647185774609</v>
      </c>
    </row>
    <row r="650" spans="1:11" x14ac:dyDescent="0.25">
      <c r="A650" t="str">
        <f t="shared" si="19"/>
        <v>2011Bronchiectasis (excludes congenital) hospitalisation, 65+ yearsMMaori</v>
      </c>
      <c r="B650" s="4">
        <v>2011</v>
      </c>
      <c r="C650" s="4" t="s">
        <v>143</v>
      </c>
      <c r="D650" s="4" t="s">
        <v>69</v>
      </c>
      <c r="E650" s="4" t="s">
        <v>9</v>
      </c>
      <c r="F650">
        <v>122.77057582228501</v>
      </c>
      <c r="G650">
        <v>156.35279844486138</v>
      </c>
      <c r="H650">
        <v>196.28662054965696</v>
      </c>
      <c r="I650">
        <v>2.3898175143850935</v>
      </c>
      <c r="J650">
        <v>3.0686133942691072</v>
      </c>
      <c r="K650">
        <v>3.9402122157057811</v>
      </c>
    </row>
    <row r="651" spans="1:11" x14ac:dyDescent="0.25">
      <c r="A651" t="str">
        <f t="shared" si="19"/>
        <v>2001Bronchiectasis (excludes congenital) hospitalisation, 65+ yearsMnonMaori</v>
      </c>
      <c r="B651" s="4">
        <v>2001</v>
      </c>
      <c r="C651" s="4" t="s">
        <v>143</v>
      </c>
      <c r="D651" s="4" t="s">
        <v>69</v>
      </c>
      <c r="E651" s="4" t="s">
        <v>68</v>
      </c>
      <c r="F651">
        <v>20.247515148050745</v>
      </c>
      <c r="G651">
        <v>23.908858213975254</v>
      </c>
      <c r="H651">
        <v>28.040947518364121</v>
      </c>
    </row>
    <row r="652" spans="1:11" x14ac:dyDescent="0.25">
      <c r="A652" t="str">
        <f t="shared" si="19"/>
        <v>2002Bronchiectasis (excludes congenital) hospitalisation, 65+ yearsMnonMaori</v>
      </c>
      <c r="B652" s="4">
        <v>2002</v>
      </c>
      <c r="C652" s="4" t="s">
        <v>143</v>
      </c>
      <c r="D652" s="4" t="s">
        <v>69</v>
      </c>
      <c r="E652" s="4" t="s">
        <v>68</v>
      </c>
      <c r="F652">
        <v>21.619511413896973</v>
      </c>
      <c r="G652">
        <v>25.300780859526846</v>
      </c>
      <c r="H652">
        <v>29.429185899151829</v>
      </c>
    </row>
    <row r="653" spans="1:11" x14ac:dyDescent="0.25">
      <c r="A653" t="str">
        <f t="shared" si="19"/>
        <v>2003Bronchiectasis (excludes congenital) hospitalisation, 65+ yearsMnonMaori</v>
      </c>
      <c r="B653" s="4">
        <v>2003</v>
      </c>
      <c r="C653" s="4" t="s">
        <v>143</v>
      </c>
      <c r="D653" s="4" t="s">
        <v>69</v>
      </c>
      <c r="E653" s="4" t="s">
        <v>68</v>
      </c>
      <c r="F653">
        <v>22.144362415461753</v>
      </c>
      <c r="G653">
        <v>25.81785401497476</v>
      </c>
      <c r="H653">
        <v>29.926630742160729</v>
      </c>
    </row>
    <row r="654" spans="1:11" x14ac:dyDescent="0.25">
      <c r="A654" t="str">
        <f t="shared" si="19"/>
        <v>2004Bronchiectasis (excludes congenital) hospitalisation, 65+ yearsMnonMaori</v>
      </c>
      <c r="B654" s="4">
        <v>2004</v>
      </c>
      <c r="C654" s="4" t="s">
        <v>143</v>
      </c>
      <c r="D654" s="4" t="s">
        <v>69</v>
      </c>
      <c r="E654" s="4" t="s">
        <v>68</v>
      </c>
      <c r="F654">
        <v>24.053520053331795</v>
      </c>
      <c r="G654">
        <v>27.821607643048896</v>
      </c>
      <c r="H654">
        <v>32.012544791711299</v>
      </c>
    </row>
    <row r="655" spans="1:11" x14ac:dyDescent="0.25">
      <c r="A655" t="str">
        <f t="shared" si="19"/>
        <v>2005Bronchiectasis (excludes congenital) hospitalisation, 65+ yearsMnonMaori</v>
      </c>
      <c r="B655" s="4">
        <v>2005</v>
      </c>
      <c r="C655" s="4" t="s">
        <v>143</v>
      </c>
      <c r="D655" s="4" t="s">
        <v>69</v>
      </c>
      <c r="E655" s="4" t="s">
        <v>68</v>
      </c>
      <c r="F655">
        <v>25.2619158111026</v>
      </c>
      <c r="G655">
        <v>29.020041419629219</v>
      </c>
      <c r="H655">
        <v>33.179648352245259</v>
      </c>
    </row>
    <row r="656" spans="1:11" x14ac:dyDescent="0.25">
      <c r="A656" t="str">
        <f t="shared" si="19"/>
        <v>2006Bronchiectasis (excludes congenital) hospitalisation, 65+ yearsMnonMaori</v>
      </c>
      <c r="B656" s="4">
        <v>2006</v>
      </c>
      <c r="C656" s="4" t="s">
        <v>143</v>
      </c>
      <c r="D656" s="4" t="s">
        <v>69</v>
      </c>
      <c r="E656" s="4" t="s">
        <v>68</v>
      </c>
      <c r="F656">
        <v>27.506871833759984</v>
      </c>
      <c r="G656">
        <v>31.383459075431549</v>
      </c>
      <c r="H656">
        <v>35.653333806406643</v>
      </c>
    </row>
    <row r="657" spans="1:8" x14ac:dyDescent="0.25">
      <c r="A657" t="str">
        <f t="shared" si="19"/>
        <v>2007Bronchiectasis (excludes congenital) hospitalisation, 65+ yearsMnonMaori</v>
      </c>
      <c r="B657" s="4">
        <v>2007</v>
      </c>
      <c r="C657" s="4" t="s">
        <v>143</v>
      </c>
      <c r="D657" s="4" t="s">
        <v>69</v>
      </c>
      <c r="E657" s="4" t="s">
        <v>68</v>
      </c>
      <c r="F657">
        <v>28.446846929850821</v>
      </c>
      <c r="G657">
        <v>32.339236693243691</v>
      </c>
      <c r="H657">
        <v>36.615518207454379</v>
      </c>
    </row>
    <row r="658" spans="1:8" x14ac:dyDescent="0.25">
      <c r="A658" t="str">
        <f t="shared" si="19"/>
        <v>2008Bronchiectasis (excludes congenital) hospitalisation, 65+ yearsMnonMaori</v>
      </c>
      <c r="B658" s="4">
        <v>2008</v>
      </c>
      <c r="C658" s="4" t="s">
        <v>143</v>
      </c>
      <c r="D658" s="4" t="s">
        <v>69</v>
      </c>
      <c r="E658" s="4" t="s">
        <v>68</v>
      </c>
      <c r="F658">
        <v>32.549150423677155</v>
      </c>
      <c r="G658">
        <v>36.638212762459631</v>
      </c>
      <c r="H658">
        <v>41.098851243532877</v>
      </c>
    </row>
    <row r="659" spans="1:8" x14ac:dyDescent="0.25">
      <c r="A659" t="str">
        <f t="shared" si="19"/>
        <v>2009Bronchiectasis (excludes congenital) hospitalisation, 65+ yearsMnonMaori</v>
      </c>
      <c r="B659" s="4">
        <v>2009</v>
      </c>
      <c r="C659" s="4" t="s">
        <v>143</v>
      </c>
      <c r="D659" s="4" t="s">
        <v>69</v>
      </c>
      <c r="E659" s="4" t="s">
        <v>68</v>
      </c>
      <c r="F659">
        <v>37.512687285324027</v>
      </c>
      <c r="G659">
        <v>41.884654745378562</v>
      </c>
      <c r="H659">
        <v>46.626247317741665</v>
      </c>
    </row>
    <row r="660" spans="1:8" x14ac:dyDescent="0.25">
      <c r="A660" t="str">
        <f t="shared" si="19"/>
        <v>2010Bronchiectasis (excludes congenital) hospitalisation, 65+ yearsMnonMaori</v>
      </c>
      <c r="B660" s="4">
        <v>2010</v>
      </c>
      <c r="C660" s="4" t="s">
        <v>143</v>
      </c>
      <c r="D660" s="4" t="s">
        <v>69</v>
      </c>
      <c r="E660" s="4" t="s">
        <v>68</v>
      </c>
      <c r="F660">
        <v>43.091981350792693</v>
      </c>
      <c r="G660">
        <v>47.755498290151976</v>
      </c>
      <c r="H660">
        <v>52.78609714745857</v>
      </c>
    </row>
    <row r="661" spans="1:8" x14ac:dyDescent="0.25">
      <c r="A661" t="str">
        <f t="shared" si="19"/>
        <v>2011Bronchiectasis (excludes congenital) hospitalisation, 65+ yearsMnonMaori</v>
      </c>
      <c r="B661" s="4">
        <v>2011</v>
      </c>
      <c r="C661" s="4" t="s">
        <v>143</v>
      </c>
      <c r="D661" s="4" t="s">
        <v>69</v>
      </c>
      <c r="E661" s="4" t="s">
        <v>68</v>
      </c>
      <c r="F661">
        <v>46.217213340316185</v>
      </c>
      <c r="G661">
        <v>50.95226356531694</v>
      </c>
      <c r="H661">
        <v>56.040802170937312</v>
      </c>
    </row>
  </sheetData>
  <sortState xmlns:xlrd2="http://schemas.microsoft.com/office/spreadsheetml/2017/richdata2" ref="A2:K1219">
    <sortCondition ref="C2:C1219"/>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4"/>
  <sheetViews>
    <sheetView workbookViewId="0">
      <selection activeCell="H398" sqref="H398:H408"/>
    </sheetView>
  </sheetViews>
  <sheetFormatPr defaultRowHeight="13.2" x14ac:dyDescent="0.25"/>
  <cols>
    <col min="10" max="10" width="20.6640625" customWidth="1"/>
  </cols>
  <sheetData>
    <row r="1" spans="1:10" x14ac:dyDescent="0.25">
      <c r="A1">
        <v>1</v>
      </c>
      <c r="C1" s="1" t="s">
        <v>133</v>
      </c>
      <c r="J1" s="1"/>
    </row>
    <row r="2" spans="1:10" x14ac:dyDescent="0.25">
      <c r="A2">
        <v>2</v>
      </c>
      <c r="C2" s="1" t="s">
        <v>134</v>
      </c>
      <c r="J2" s="3"/>
    </row>
    <row r="3" spans="1:10" x14ac:dyDescent="0.25">
      <c r="A3">
        <v>3</v>
      </c>
      <c r="C3" s="1" t="s">
        <v>139</v>
      </c>
      <c r="J3" s="3"/>
    </row>
    <row r="4" spans="1:10" x14ac:dyDescent="0.25">
      <c r="A4">
        <v>4</v>
      </c>
      <c r="C4" s="1" t="s">
        <v>140</v>
      </c>
      <c r="J4" s="2"/>
    </row>
    <row r="5" spans="1:10" x14ac:dyDescent="0.25">
      <c r="A5">
        <v>5</v>
      </c>
      <c r="C5" s="1" t="s">
        <v>141</v>
      </c>
      <c r="J5" s="2"/>
    </row>
    <row r="6" spans="1:10" x14ac:dyDescent="0.25">
      <c r="A6">
        <v>6</v>
      </c>
      <c r="C6" s="1" t="s">
        <v>142</v>
      </c>
      <c r="J6" s="2"/>
    </row>
    <row r="7" spans="1:10" x14ac:dyDescent="0.25">
      <c r="A7">
        <v>7</v>
      </c>
      <c r="C7" s="1" t="s">
        <v>143</v>
      </c>
      <c r="J7" s="2"/>
    </row>
    <row r="8" spans="1:10" x14ac:dyDescent="0.25">
      <c r="A8">
        <v>8</v>
      </c>
      <c r="C8" s="1" t="s">
        <v>144</v>
      </c>
      <c r="J8" s="2"/>
    </row>
    <row r="9" spans="1:10" x14ac:dyDescent="0.25">
      <c r="A9">
        <v>9</v>
      </c>
      <c r="C9" s="1" t="s">
        <v>135</v>
      </c>
      <c r="J9" s="2"/>
    </row>
    <row r="10" spans="1:10" x14ac:dyDescent="0.25">
      <c r="A10">
        <v>10</v>
      </c>
      <c r="C10" s="1" t="s">
        <v>136</v>
      </c>
      <c r="J10" s="2"/>
    </row>
    <row r="11" spans="1:10" x14ac:dyDescent="0.25">
      <c r="A11">
        <v>11</v>
      </c>
      <c r="C11" s="1"/>
    </row>
    <row r="12" spans="1:10" x14ac:dyDescent="0.25">
      <c r="C12" s="1"/>
    </row>
    <row r="13" spans="1:10" x14ac:dyDescent="0.25">
      <c r="C13" s="1"/>
    </row>
    <row r="14" spans="1:10" x14ac:dyDescent="0.25">
      <c r="C14" s="1"/>
    </row>
  </sheetData>
  <sortState xmlns:xlrd2="http://schemas.microsoft.com/office/spreadsheetml/2017/richdata2" ref="A1:C11">
    <sortCondition ref="C1:C1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Notes</vt:lpstr>
      <vt:lpstr>Māori vs Non-Māori Non-Pacific</vt:lpstr>
      <vt:lpstr>Māori vs NMNP by sex</vt:lpstr>
      <vt:lpstr>Māori_Non-Māori historic data</vt:lpstr>
      <vt:lpstr>ref</vt:lpstr>
      <vt:lpstr>ethnicdata</vt:lpstr>
      <vt:lpstr>'Māori vs NMNP by sex'!Print_Area</vt:lpstr>
      <vt:lpstr>'Māori vs Non-Māori Non-Pacific'!Print_Area</vt:lpstr>
      <vt:lpstr>RefCauseofDeath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Perks</dc:creator>
  <cp:lastModifiedBy>Li-Chia Yeh</cp:lastModifiedBy>
  <cp:lastPrinted>2017-10-08T22:45:18Z</cp:lastPrinted>
  <dcterms:created xsi:type="dcterms:W3CDTF">2017-03-05T22:29:50Z</dcterms:created>
  <dcterms:modified xsi:type="dcterms:W3CDTF">2019-08-06T21:06:48Z</dcterms:modified>
</cp:coreProperties>
</file>