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4 Health service use\"/>
    </mc:Choice>
  </mc:AlternateContent>
  <xr:revisionPtr revIDLastSave="0" documentId="13_ncr:1_{3E0F888B-6A10-49E1-A274-9948D412DD96}"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data'!$A$1:$K$313</definedName>
    <definedName name="abc">[1]DataAnnualUpdate!$L:$R</definedName>
    <definedName name="ethnicdata">'Māori_Non-Māori historic data'!$A:$K</definedName>
    <definedName name="joinhistrefresh">#REF!</definedName>
    <definedName name="_xlnm.Print_Area" localSheetId="1">'Māori vs Non-Māori'!$A$1:$X$56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c r="R33" i="16" l="1"/>
  <c r="C33" i="16"/>
  <c r="BE29" i="16"/>
  <c r="BE19" i="16" l="1"/>
  <c r="C34" i="16" s="1"/>
  <c r="C33" i="13"/>
  <c r="R34" i="16" l="1"/>
  <c r="O33" i="13" l="1"/>
  <c r="A3" i="11" l="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2" i="11"/>
  <c r="BB29" i="13"/>
  <c r="P43" i="13" l="1"/>
  <c r="X43" i="16"/>
  <c r="X42" i="16"/>
  <c r="T42" i="16"/>
  <c r="T43" i="16"/>
  <c r="W40" i="16"/>
  <c r="X44" i="16"/>
  <c r="X39" i="16"/>
  <c r="BY58" i="16" s="1"/>
  <c r="V44" i="16"/>
  <c r="S41" i="16"/>
  <c r="S42" i="16"/>
  <c r="V42" i="16"/>
  <c r="BX65" i="16" s="1"/>
  <c r="U40" i="16"/>
  <c r="U43" i="16"/>
  <c r="T40" i="16"/>
  <c r="W44" i="16"/>
  <c r="T41" i="16"/>
  <c r="T44" i="16"/>
  <c r="T39" i="16"/>
  <c r="S45" i="16"/>
  <c r="BX57" i="16" s="1"/>
  <c r="S39" i="16"/>
  <c r="BX47" i="16" s="1"/>
  <c r="S40" i="16"/>
  <c r="W42" i="16"/>
  <c r="W45" i="16"/>
  <c r="X40" i="16"/>
  <c r="X45" i="16"/>
  <c r="BY68" i="16" s="1"/>
  <c r="U42" i="16"/>
  <c r="W43" i="16"/>
  <c r="V45" i="16"/>
  <c r="V40" i="16"/>
  <c r="BX63" i="16" s="1"/>
  <c r="S44" i="16"/>
  <c r="V43" i="16"/>
  <c r="BX66" i="16" s="1"/>
  <c r="S43" i="16"/>
  <c r="U44" i="16"/>
  <c r="W41" i="16"/>
  <c r="U45" i="16"/>
  <c r="X41" i="16"/>
  <c r="T45" i="16"/>
  <c r="U41" i="16"/>
  <c r="V41" i="16"/>
  <c r="BX64" i="16" s="1"/>
  <c r="U39" i="16"/>
  <c r="W39" i="16"/>
  <c r="V39" i="16"/>
  <c r="R39" i="13"/>
  <c r="P44" i="13"/>
  <c r="P45" i="13"/>
  <c r="P40" i="13"/>
  <c r="P42" i="13"/>
  <c r="H45" i="16"/>
  <c r="J43" i="16"/>
  <c r="L44" i="16"/>
  <c r="O39" i="16"/>
  <c r="H42" i="16"/>
  <c r="J40" i="16"/>
  <c r="L41" i="16"/>
  <c r="N43" i="16"/>
  <c r="G42" i="16"/>
  <c r="BK65" i="16" s="1"/>
  <c r="I44" i="16"/>
  <c r="K41" i="16"/>
  <c r="M43" i="16"/>
  <c r="BN66" i="16" s="1"/>
  <c r="O45" i="16"/>
  <c r="H44" i="16"/>
  <c r="J42" i="16"/>
  <c r="M40" i="16"/>
  <c r="O42" i="16"/>
  <c r="E40" i="16"/>
  <c r="F42" i="16"/>
  <c r="E41" i="16"/>
  <c r="F43" i="16"/>
  <c r="BH67" i="16"/>
  <c r="BT64" i="16"/>
  <c r="BG58" i="16"/>
  <c r="BH55" i="16"/>
  <c r="BT52" i="16"/>
  <c r="BG45" i="16"/>
  <c r="BG43" i="16"/>
  <c r="BG41" i="16"/>
  <c r="BY47" i="16"/>
  <c r="BH44" i="16"/>
  <c r="BT55" i="16"/>
  <c r="BG65" i="16"/>
  <c r="BH41" i="16"/>
  <c r="BH52" i="16"/>
  <c r="BT57" i="16"/>
  <c r="BG67" i="16"/>
  <c r="H41" i="16"/>
  <c r="N42" i="16"/>
  <c r="D42" i="16"/>
  <c r="F40" i="16"/>
  <c r="BG68" i="16"/>
  <c r="BG56" i="16"/>
  <c r="BT43" i="16"/>
  <c r="BH35" i="16"/>
  <c r="BH54" i="16"/>
  <c r="BH43" i="16"/>
  <c r="BT65" i="16"/>
  <c r="G40" i="16"/>
  <c r="I42" i="16"/>
  <c r="BL65" i="16" s="1"/>
  <c r="K39" i="16"/>
  <c r="M41" i="16"/>
  <c r="O43" i="16"/>
  <c r="I39" i="16"/>
  <c r="J44" i="16"/>
  <c r="L45" i="16"/>
  <c r="O40" i="16"/>
  <c r="H39" i="16"/>
  <c r="D43" i="16"/>
  <c r="K45" i="16"/>
  <c r="N40" i="16"/>
  <c r="G39" i="16"/>
  <c r="BK58" i="16" s="1"/>
  <c r="I41" i="16"/>
  <c r="K42" i="16"/>
  <c r="M44" i="16"/>
  <c r="J39" i="16"/>
  <c r="E42" i="16"/>
  <c r="F44" i="16"/>
  <c r="E43" i="16"/>
  <c r="F45" i="16"/>
  <c r="BT66" i="16"/>
  <c r="BG64" i="16"/>
  <c r="BH57" i="16"/>
  <c r="BT54" i="16"/>
  <c r="BG52" i="16"/>
  <c r="BT44" i="16"/>
  <c r="BT42" i="16"/>
  <c r="BT40" i="16"/>
  <c r="BX52" i="16"/>
  <c r="BH42" i="16"/>
  <c r="BT47" i="16"/>
  <c r="BG57" i="16"/>
  <c r="BH66" i="16"/>
  <c r="BG35" i="16"/>
  <c r="BY54" i="16"/>
  <c r="BT53" i="16"/>
  <c r="BG63" i="16"/>
  <c r="BH68" i="16"/>
  <c r="D45" i="16"/>
  <c r="G45" i="16"/>
  <c r="BK68" i="16" s="1"/>
  <c r="N39" i="16"/>
  <c r="J45" i="16"/>
  <c r="O41" i="16"/>
  <c r="D44" i="16"/>
  <c r="N45" i="16"/>
  <c r="E39" i="16"/>
  <c r="BH65" i="16"/>
  <c r="BH53" i="16"/>
  <c r="BT41" i="16"/>
  <c r="BY53" i="16"/>
  <c r="BT63" i="16"/>
  <c r="BH56" i="16"/>
  <c r="G44" i="16"/>
  <c r="D41" i="16"/>
  <c r="K43" i="16"/>
  <c r="M45" i="16"/>
  <c r="G41" i="16"/>
  <c r="I43" i="16"/>
  <c r="K40" i="16"/>
  <c r="M42" i="16"/>
  <c r="BN65" i="16" s="1"/>
  <c r="O44" i="16"/>
  <c r="BO67" i="16" s="1"/>
  <c r="H43" i="16"/>
  <c r="J41" i="16"/>
  <c r="L42" i="16"/>
  <c r="BO54" i="16" s="1"/>
  <c r="N44" i="16"/>
  <c r="G43" i="16"/>
  <c r="BK66" i="16" s="1"/>
  <c r="I45" i="16"/>
  <c r="L39" i="16"/>
  <c r="N41" i="16"/>
  <c r="D40" i="16"/>
  <c r="E44" i="16"/>
  <c r="D39" i="16"/>
  <c r="BK47" i="16" s="1"/>
  <c r="F39" i="16"/>
  <c r="BT68" i="16"/>
  <c r="BG66" i="16"/>
  <c r="BH63" i="16"/>
  <c r="BT56" i="16"/>
  <c r="BG54" i="16"/>
  <c r="BH47" i="16"/>
  <c r="BG44" i="16"/>
  <c r="BG42" i="16"/>
  <c r="BG40" i="16"/>
  <c r="BH40" i="16"/>
  <c r="BG53" i="16"/>
  <c r="BH58" i="16"/>
  <c r="BT67" i="16"/>
  <c r="BX55" i="16"/>
  <c r="BH45" i="16"/>
  <c r="BG55" i="16"/>
  <c r="BH64" i="16"/>
  <c r="L40" i="16"/>
  <c r="BO52" i="16" s="1"/>
  <c r="K44" i="16"/>
  <c r="I40" i="16"/>
  <c r="BL63" i="16" s="1"/>
  <c r="M39" i="16"/>
  <c r="H40" i="16"/>
  <c r="L43" i="16"/>
  <c r="E45" i="16"/>
  <c r="F41" i="16"/>
  <c r="BT58" i="16"/>
  <c r="BT45" i="16"/>
  <c r="BT35" i="16"/>
  <c r="BX56" i="16"/>
  <c r="BG47" i="16"/>
  <c r="D45" i="13"/>
  <c r="D42" i="13"/>
  <c r="Q44" i="13"/>
  <c r="BU44" i="13" s="1"/>
  <c r="R42" i="13"/>
  <c r="R40" i="13"/>
  <c r="BV40" i="13" s="1"/>
  <c r="R43" i="13"/>
  <c r="BV43" i="13" s="1"/>
  <c r="D41" i="13"/>
  <c r="R41" i="13"/>
  <c r="R45" i="13"/>
  <c r="BV45" i="13" s="1"/>
  <c r="Q43" i="13"/>
  <c r="BU43" i="13" s="1"/>
  <c r="Q41" i="13"/>
  <c r="D44" i="13"/>
  <c r="Q42" i="13"/>
  <c r="Q40" i="13"/>
  <c r="BU40" i="13" s="1"/>
  <c r="R44" i="13"/>
  <c r="BV44" i="13" s="1"/>
  <c r="D43" i="13"/>
  <c r="Q45" i="13"/>
  <c r="BU45" i="13" s="1"/>
  <c r="Q39" i="13"/>
  <c r="P39" i="13"/>
  <c r="P41" i="13"/>
  <c r="BV41" i="13" s="1"/>
  <c r="BV42" i="13"/>
  <c r="BQ68" i="13"/>
  <c r="BQ66" i="13"/>
  <c r="BQ64" i="13"/>
  <c r="BQ57" i="13"/>
  <c r="BQ55" i="13"/>
  <c r="BQ53" i="13"/>
  <c r="BQ47" i="13"/>
  <c r="BQ44" i="13"/>
  <c r="BQ42" i="13"/>
  <c r="BQ40" i="13"/>
  <c r="BQ69" i="13"/>
  <c r="BQ67" i="13"/>
  <c r="BQ65" i="13"/>
  <c r="BQ59" i="13"/>
  <c r="BQ56" i="13"/>
  <c r="BQ54" i="13"/>
  <c r="BQ52" i="13"/>
  <c r="BQ45" i="13"/>
  <c r="BQ43" i="13"/>
  <c r="BQ41" i="13"/>
  <c r="BQ35" i="13"/>
  <c r="BE69" i="13"/>
  <c r="BE68" i="13"/>
  <c r="BE67" i="13"/>
  <c r="BE66" i="13"/>
  <c r="BE65" i="13"/>
  <c r="BE64" i="13"/>
  <c r="BE59" i="13"/>
  <c r="BE57" i="13"/>
  <c r="BE56" i="13"/>
  <c r="BE55" i="13"/>
  <c r="BE54" i="13"/>
  <c r="BE53" i="13"/>
  <c r="BE52" i="13"/>
  <c r="F39" i="13"/>
  <c r="BD69" i="13"/>
  <c r="BD68" i="13"/>
  <c r="BD67" i="13"/>
  <c r="BD66" i="13"/>
  <c r="BD65" i="13"/>
  <c r="BD64" i="13"/>
  <c r="BD59" i="13"/>
  <c r="BD57" i="13"/>
  <c r="BD56" i="13"/>
  <c r="BD55" i="13"/>
  <c r="BD54" i="13"/>
  <c r="BD53" i="13"/>
  <c r="BD52" i="13"/>
  <c r="G39" i="13"/>
  <c r="D39" i="13"/>
  <c r="H41" i="13"/>
  <c r="E42" i="13"/>
  <c r="BH42" i="13" s="1"/>
  <c r="H40" i="13"/>
  <c r="I43" i="13"/>
  <c r="G41" i="13"/>
  <c r="BK41" i="13" s="1"/>
  <c r="E44" i="13"/>
  <c r="BH44" i="13" s="1"/>
  <c r="F45" i="13"/>
  <c r="I45" i="13"/>
  <c r="G43" i="13"/>
  <c r="D40" i="13"/>
  <c r="E43" i="13"/>
  <c r="F40" i="13"/>
  <c r="F44" i="13"/>
  <c r="G40" i="13"/>
  <c r="H45" i="13"/>
  <c r="G44" i="13"/>
  <c r="I42" i="13"/>
  <c r="F43" i="13"/>
  <c r="G45" i="13"/>
  <c r="H42" i="13"/>
  <c r="E40" i="13"/>
  <c r="F41" i="13"/>
  <c r="BI41" i="13" s="1"/>
  <c r="I39" i="13"/>
  <c r="H44" i="13"/>
  <c r="I41" i="13"/>
  <c r="BL41" i="13" s="1"/>
  <c r="E39" i="13"/>
  <c r="E41" i="13"/>
  <c r="E45" i="13"/>
  <c r="F42" i="13"/>
  <c r="H39" i="13"/>
  <c r="I40" i="13"/>
  <c r="I44" i="13"/>
  <c r="H43" i="13"/>
  <c r="G42" i="13"/>
  <c r="BE47" i="13"/>
  <c r="BD47" i="13"/>
  <c r="BE43" i="13"/>
  <c r="BE44" i="13"/>
  <c r="BE42" i="13"/>
  <c r="BE40" i="13"/>
  <c r="BD45" i="13"/>
  <c r="BD43" i="13"/>
  <c r="BD41" i="13"/>
  <c r="BD35" i="13"/>
  <c r="BE45" i="13"/>
  <c r="BE41" i="13"/>
  <c r="BE35" i="13"/>
  <c r="BD44" i="13"/>
  <c r="BD42" i="13"/>
  <c r="BD40" i="13"/>
  <c r="BB19" i="13"/>
  <c r="BI42" i="13" l="1"/>
  <c r="BI44" i="13"/>
  <c r="BU42" i="13"/>
  <c r="BN68" i="16"/>
  <c r="BX58" i="16"/>
  <c r="BY67" i="16"/>
  <c r="BY65" i="16"/>
  <c r="BO64" i="16"/>
  <c r="BY66" i="16"/>
  <c r="BN58" i="16"/>
  <c r="BK53" i="16"/>
  <c r="BO63" i="16"/>
  <c r="BO66" i="16"/>
  <c r="BY64" i="16"/>
  <c r="BX68" i="16"/>
  <c r="BY63" i="16"/>
  <c r="BX67" i="16"/>
  <c r="BU35" i="13"/>
  <c r="BO47" i="16"/>
  <c r="BK52" i="16"/>
  <c r="BK64" i="16"/>
  <c r="BI45" i="13"/>
  <c r="BK42" i="13"/>
  <c r="BV35" i="13"/>
  <c r="BU41" i="13"/>
  <c r="BL68" i="16"/>
  <c r="BN53" i="16"/>
  <c r="BK57" i="16"/>
  <c r="BN47" i="16"/>
  <c r="BL67" i="16"/>
  <c r="BN52" i="16"/>
  <c r="BN55" i="16"/>
  <c r="BL56" i="16"/>
  <c r="BO57" i="16"/>
  <c r="BN64" i="16"/>
  <c r="BL52" i="16"/>
  <c r="BL53" i="16"/>
  <c r="BY52" i="16"/>
  <c r="BL47" i="16"/>
  <c r="BK67" i="16"/>
  <c r="BN57" i="16"/>
  <c r="BL64" i="16"/>
  <c r="BK55" i="16"/>
  <c r="BN56" i="16"/>
  <c r="BK54" i="16"/>
  <c r="BL55" i="16"/>
  <c r="BO65" i="16"/>
  <c r="BO68" i="16"/>
  <c r="BL66" i="16"/>
  <c r="BL40" i="13"/>
  <c r="BH41" i="13"/>
  <c r="BI40" i="13"/>
  <c r="BV35" i="16"/>
  <c r="BV36" i="16"/>
  <c r="BY55" i="16"/>
  <c r="BI36" i="16"/>
  <c r="BI35" i="16"/>
  <c r="BL57" i="16"/>
  <c r="BL58" i="16"/>
  <c r="BX54" i="16"/>
  <c r="BN63" i="16"/>
  <c r="BO58" i="16"/>
  <c r="BY57" i="16"/>
  <c r="BK35" i="13"/>
  <c r="BL35" i="13"/>
  <c r="BO55" i="16"/>
  <c r="BX53" i="16"/>
  <c r="BK56" i="16"/>
  <c r="BN67" i="16"/>
  <c r="BK63" i="16"/>
  <c r="BY56" i="16"/>
  <c r="BL54" i="16"/>
  <c r="BN54" i="16"/>
  <c r="BO53" i="16"/>
  <c r="BO56" i="16"/>
  <c r="BL44" i="13"/>
  <c r="BH35" i="13"/>
  <c r="BK40" i="13"/>
  <c r="BS35" i="13"/>
  <c r="BS36" i="13"/>
  <c r="BI43" i="13"/>
  <c r="BL42" i="13"/>
  <c r="BK45" i="13"/>
  <c r="BH43" i="13"/>
  <c r="BL45" i="13"/>
  <c r="BI35" i="13"/>
  <c r="BK44" i="13"/>
  <c r="BH40" i="13"/>
  <c r="BK43" i="13"/>
  <c r="BH45" i="13"/>
  <c r="BL43" i="13"/>
  <c r="BF36" i="13"/>
  <c r="BF35" i="13"/>
  <c r="C34" i="13"/>
  <c r="O34" i="13"/>
</calcChain>
</file>

<file path=xl/sharedStrings.xml><?xml version="1.0" encoding="utf-8"?>
<sst xmlns="http://schemas.openxmlformats.org/spreadsheetml/2006/main" count="1247" uniqueCount="113">
  <si>
    <t>year</t>
  </si>
  <si>
    <t>type</t>
  </si>
  <si>
    <t>sex</t>
  </si>
  <si>
    <t>ethmn</t>
  </si>
  <si>
    <t>rate</t>
  </si>
  <si>
    <t>AllSex</t>
  </si>
  <si>
    <t>AllEth</t>
  </si>
  <si>
    <t>Male</t>
  </si>
  <si>
    <t>Female</t>
  </si>
  <si>
    <t>Year</t>
  </si>
  <si>
    <t>Total</t>
  </si>
  <si>
    <t>Maori</t>
  </si>
  <si>
    <t>Non-Maori</t>
  </si>
  <si>
    <t>Combo</t>
  </si>
  <si>
    <t>Māori</t>
  </si>
  <si>
    <t>Non-Māori</t>
  </si>
  <si>
    <t>ghost</t>
  </si>
  <si>
    <t>Māori female</t>
  </si>
  <si>
    <t>Non-Māori female</t>
  </si>
  <si>
    <t>Māori male</t>
  </si>
  <si>
    <t>Non-Māori male</t>
  </si>
  <si>
    <t xml:space="preserve">Has GP clinic or medical centre that usually goes to when unwell or injured </t>
  </si>
  <si>
    <t xml:space="preserve">Visited GP in past 12 months </t>
  </si>
  <si>
    <t xml:space="preserve">Visited practise nurse (without seeing GP) in past 12 months </t>
  </si>
  <si>
    <t xml:space="preserve">Visited after-hours medical centre in past 12 months </t>
  </si>
  <si>
    <t>Any unmet need in the past 12 months</t>
  </si>
  <si>
    <t xml:space="preserve">Unfilled prescription due to cost in past 12 months </t>
  </si>
  <si>
    <t>Select an indicator:</t>
  </si>
  <si>
    <t>Primary health care – Māori / Non-Māori adults aged 15+ yrs</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</si>
  <si>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</si>
  <si>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</si>
  <si>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</si>
  <si>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</si>
  <si>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</si>
  <si>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</si>
  <si>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</si>
  <si>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</si>
  <si>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</si>
  <si>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</si>
  <si>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</si>
  <si>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</si>
  <si>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</si>
  <si>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</si>
  <si>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</si>
  <si>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</si>
  <si>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</si>
  <si>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</si>
  <si>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</si>
  <si>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</si>
  <si>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</si>
  <si>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</si>
  <si>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</si>
  <si>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</si>
  <si>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</si>
  <si>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</si>
  <si>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</si>
  <si>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</si>
  <si>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</si>
  <si>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</si>
  <si>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</si>
  <si>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</si>
  <si>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</si>
  <si>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</si>
  <si>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</si>
  <si>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</si>
  <si>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Primary health care – Māori / Non-Māori adults aged 15+ yrs, by sex</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</si>
  <si>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</si>
  <si>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</si>
  <si>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</si>
  <si>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</si>
  <si>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</si>
  <si>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</si>
  <si>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</si>
  <si>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</si>
  <si>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</si>
  <si>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</si>
  <si>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</si>
  <si>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(https://www.health.govt.nz/system/files/documents/publications/methodology-report-2016-17-nzhs-dec17v2.pdf)</t>
  </si>
  <si>
    <t>Denominator</t>
  </si>
  <si>
    <t>For NZHS data, the denominator was the sum of the weights for the respondents in the relevant population group (eg, Māori).</t>
  </si>
  <si>
    <t>Ethnicity classification</t>
  </si>
  <si>
    <t>Age-standardised rates</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</si>
  <si>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</si>
  <si>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</si>
  <si>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</si>
  <si>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</si>
  <si>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</si>
  <si>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</si>
  <si>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</si>
  <si>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</si>
  <si>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</si>
  <si>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</si>
  <si>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</si>
  <si>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</si>
  <si>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</si>
  <si>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</si>
  <si>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</si>
  <si>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</si>
  <si>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</si>
  <si>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</si>
  <si>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</si>
  <si>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</si>
  <si>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</si>
  <si>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</si>
  <si>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</si>
  <si>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</si>
  <si>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</si>
  <si>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Data in this Excel tool was sourced from the New Zealand Health Survey (NZHS), the Ministry of Health. Where the NZHS was used, the numerator was the sum of the weights for the respondents in the relevant subgroup (eg, Māori who had diabetes). Further information about survey weights for the NZHS can be found in Methodology Report 2016/17: New Zealand Health Survey.</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</si>
  <si>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NZHS.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</si>
  <si>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 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</si>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</sst>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4">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24" fillId="34" borderId="0" xfId="42" applyFill="1"/>
    <xf numFmtId="0" fontId="29" fillId="34" borderId="0" xfId="0" applyFont="1" applyFill="1" applyAlignment="1">
      <alignment vertical="center"/>
    </xf>
    <xf numFmtId="0" fontId="30" fillId="34" borderId="0" xfId="0" applyFont="1" applyFill="1" applyAlignment="1">
      <alignment vertical="center"/>
    </xf>
    <xf numFmtId="0" fontId="31" fillId="34" borderId="0" xfId="0" applyFont="1" applyFill="1" applyAlignment="1">
      <alignment vertical="center"/>
    </xf>
    <xf numFmtId="0" fontId="32" fillId="34" borderId="0" xfId="0" applyFont="1" applyFill="1" applyAlignment="1">
      <alignment vertical="center"/>
    </xf>
    <xf numFmtId="0" fontId="33" fillId="34" borderId="11" xfId="0" applyFont="1" applyFill="1" applyBorder="1" applyAlignment="1">
      <alignment vertical="center" wrapText="1"/>
    </xf>
    <xf numFmtId="0" fontId="33" fillId="34" borderId="12" xfId="0" applyFont="1" applyFill="1" applyBorder="1" applyAlignment="1">
      <alignment vertical="center" wrapText="1"/>
    </xf>
    <xf numFmtId="0" fontId="19" fillId="34" borderId="0" xfId="0" applyFont="1" applyFill="1" applyAlignment="1">
      <alignment vertical="center" wrapText="1"/>
    </xf>
    <xf numFmtId="3" fontId="19" fillId="34" borderId="0" xfId="0" applyNumberFormat="1" applyFont="1" applyFill="1" applyAlignment="1">
      <alignment vertical="center" wrapText="1"/>
    </xf>
    <xf numFmtId="0" fontId="19" fillId="34" borderId="12" xfId="0" applyFont="1" applyFill="1" applyBorder="1" applyAlignment="1">
      <alignment vertical="center"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17" fillId="34" borderId="0" xfId="0" applyFont="1" applyFill="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0" fillId="33" borderId="0" xfId="0" applyNumberForma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7" fillId="34" borderId="0" xfId="0" applyFont="1" applyFill="1" applyProtection="1">
      <protection locked="0"/>
    </xf>
    <xf numFmtId="0" fontId="34" fillId="34" borderId="0" xfId="0" applyFont="1" applyFill="1" applyProtection="1">
      <protection locked="0"/>
    </xf>
    <xf numFmtId="0" fontId="13" fillId="34" borderId="0" xfId="0" applyFont="1" applyFill="1" applyProtection="1">
      <protection locked="0"/>
    </xf>
    <xf numFmtId="0" fontId="17" fillId="34" borderId="0" xfId="0" applyFont="1" applyFill="1" applyAlignment="1" applyProtection="1">
      <alignment vertical="center"/>
      <protection locked="0"/>
    </xf>
    <xf numFmtId="0" fontId="17" fillId="34" borderId="0" xfId="0" applyFont="1" applyFill="1" applyAlignment="1" applyProtection="1">
      <alignment vertical="top"/>
      <protection locked="0"/>
    </xf>
    <xf numFmtId="0" fontId="31" fillId="34" borderId="0" xfId="0" applyFont="1" applyFill="1" applyAlignment="1">
      <alignment horizontal="left" vertical="top" wrapText="1"/>
    </xf>
    <xf numFmtId="0" fontId="33" fillId="34" borderId="11" xfId="0" applyFont="1" applyFill="1" applyBorder="1" applyAlignment="1">
      <alignment horizontal="center" vertical="center" wrapText="1"/>
    </xf>
    <xf numFmtId="0" fontId="33" fillId="34" borderId="12" xfId="0" applyFont="1" applyFill="1" applyBorder="1" applyAlignment="1">
      <alignment horizontal="center" vertical="center" wrapText="1"/>
    </xf>
    <xf numFmtId="0" fontId="31" fillId="34" borderId="0" xfId="0" applyFont="1" applyFill="1" applyAlignment="1">
      <alignment horizontal="left"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1.0999999999999943</c:v>
                  </c:pt>
                  <c:pt idx="5">
                    <c:v>1.7999999999999972</c:v>
                  </c:pt>
                  <c:pt idx="6">
                    <c:v>1.3000000000000114</c:v>
                  </c:pt>
                  <c:pt idx="7">
                    <c:v>1.5</c:v>
                  </c:pt>
                  <c:pt idx="8">
                    <c:v>1.2999999999999972</c:v>
                  </c:pt>
                  <c:pt idx="9">
                    <c:v>1.2999999999999972</c:v>
                  </c:pt>
                  <c:pt idx="10">
                    <c:v>1.4000000000000057</c:v>
                  </c:pt>
                </c:numCache>
              </c:numRef>
            </c:plus>
            <c:minus>
              <c:numRef>
                <c:f>'Māori vs Non-Māori'!$BH$35:$BH$45</c:f>
                <c:numCache>
                  <c:formatCode>General</c:formatCode>
                  <c:ptCount val="11"/>
                  <c:pt idx="0">
                    <c:v>1.4000000000000057</c:v>
                  </c:pt>
                  <c:pt idx="5">
                    <c:v>2.4000000000000057</c:v>
                  </c:pt>
                  <c:pt idx="6">
                    <c:v>1.5999999999999943</c:v>
                  </c:pt>
                  <c:pt idx="7">
                    <c:v>1.8999999999999915</c:v>
                  </c:pt>
                  <c:pt idx="8">
                    <c:v>1.5999999999999943</c:v>
                  </c:pt>
                  <c:pt idx="9">
                    <c:v>1.5999999999999943</c:v>
                  </c:pt>
                  <c:pt idx="10">
                    <c:v>1.7000000000000028</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92.5</c:v>
                </c:pt>
                <c:pt idx="5">
                  <c:v>93</c:v>
                </c:pt>
                <c:pt idx="6">
                  <c:v>93.1</c:v>
                </c:pt>
                <c:pt idx="7">
                  <c:v>93.3</c:v>
                </c:pt>
                <c:pt idx="8">
                  <c:v>94.5</c:v>
                </c:pt>
                <c:pt idx="9">
                  <c:v>94</c:v>
                </c:pt>
                <c:pt idx="10">
                  <c:v>93.5</c:v>
                </c:pt>
              </c:numCache>
            </c:numRef>
          </c:val>
          <c:smooth val="0"/>
          <c:extLst>
            <c:ext xmlns:c16="http://schemas.microsoft.com/office/drawing/2014/chart" uri="{C3380CC4-5D6E-409C-BE32-E72D297353CC}">
              <c16:uniqueId val="{00000000-E829-46F2-B9CE-981BD9C3D1AB}"/>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0.70000000000000284</c:v>
                  </c:pt>
                  <c:pt idx="5">
                    <c:v>1.1000000000000085</c:v>
                  </c:pt>
                  <c:pt idx="6">
                    <c:v>1</c:v>
                  </c:pt>
                  <c:pt idx="7">
                    <c:v>1.0999999999999943</c:v>
                  </c:pt>
                  <c:pt idx="8">
                    <c:v>0.89999999999999147</c:v>
                  </c:pt>
                  <c:pt idx="9">
                    <c:v>0.79999999999999716</c:v>
                  </c:pt>
                  <c:pt idx="10">
                    <c:v>0.79999999999999716</c:v>
                  </c:pt>
                </c:numCache>
              </c:numRef>
            </c:plus>
            <c:minus>
              <c:numRef>
                <c:f>'Māori vs Non-Māori'!$BK$35:$BK$45</c:f>
                <c:numCache>
                  <c:formatCode>General</c:formatCode>
                  <c:ptCount val="11"/>
                  <c:pt idx="0">
                    <c:v>0.79999999999999716</c:v>
                  </c:pt>
                  <c:pt idx="5">
                    <c:v>1.0999999999999943</c:v>
                  </c:pt>
                  <c:pt idx="6">
                    <c:v>1.2000000000000028</c:v>
                  </c:pt>
                  <c:pt idx="7">
                    <c:v>1.2999999999999972</c:v>
                  </c:pt>
                  <c:pt idx="8">
                    <c:v>1</c:v>
                  </c:pt>
                  <c:pt idx="9">
                    <c:v>1</c:v>
                  </c:pt>
                  <c:pt idx="10">
                    <c:v>0.90000000000000568</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92.1</c:v>
                </c:pt>
                <c:pt idx="5">
                  <c:v>91.6</c:v>
                </c:pt>
                <c:pt idx="6">
                  <c:v>91.4</c:v>
                </c:pt>
                <c:pt idx="7">
                  <c:v>92.2</c:v>
                </c:pt>
                <c:pt idx="8">
                  <c:v>93.2</c:v>
                </c:pt>
                <c:pt idx="9">
                  <c:v>92</c:v>
                </c:pt>
                <c:pt idx="10">
                  <c:v>92.5</c:v>
                </c:pt>
              </c:numCache>
            </c:numRef>
          </c:val>
          <c:smooth val="0"/>
          <c:extLst>
            <c:ext xmlns:c16="http://schemas.microsoft.com/office/drawing/2014/chart" uri="{C3380CC4-5D6E-409C-BE32-E72D297353CC}">
              <c16:uniqueId val="{00000001-E829-46F2-B9CE-981BD9C3D1AB}"/>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96.3</c:v>
                </c:pt>
                <c:pt idx="1">
                  <c:v>88.2</c:v>
                </c:pt>
              </c:numCache>
            </c:numRef>
          </c:val>
          <c:smooth val="0"/>
          <c:extLst>
            <c:ext xmlns:c16="http://schemas.microsoft.com/office/drawing/2014/chart" uri="{C3380CC4-5D6E-409C-BE32-E72D297353CC}">
              <c16:uniqueId val="{00000002-E829-46F2-B9CE-981BD9C3D1AB}"/>
            </c:ext>
          </c:extLst>
        </c:ser>
        <c:dLbls>
          <c:showLegendKey val="0"/>
          <c:showVal val="0"/>
          <c:showCatName val="0"/>
          <c:showSerName val="0"/>
          <c:showPercent val="0"/>
          <c:showBubbleSize val="0"/>
        </c:dLbls>
        <c:marker val="1"/>
        <c:smooth val="0"/>
        <c:axId val="521476544"/>
        <c:axId val="521476936"/>
      </c:lineChart>
      <c:catAx>
        <c:axId val="52147654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476936"/>
        <c:crosses val="autoZero"/>
        <c:auto val="1"/>
        <c:lblAlgn val="ctr"/>
        <c:lblOffset val="100"/>
        <c:noMultiLvlLbl val="0"/>
      </c:catAx>
      <c:valAx>
        <c:axId val="52147693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47654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7F28-42EF-8815-148B10614740}"/>
              </c:ext>
            </c:extLst>
          </c:dPt>
          <c:errBars>
            <c:errDir val="y"/>
            <c:errBarType val="both"/>
            <c:errValType val="cust"/>
            <c:noEndCap val="0"/>
            <c:plus>
              <c:numRef>
                <c:f>'Māori vs Non-Māori'!$BV$35:$BV$45</c:f>
                <c:numCache>
                  <c:formatCode>General</c:formatCode>
                  <c:ptCount val="11"/>
                  <c:pt idx="0">
                    <c:v>1.0000000000000009E-2</c:v>
                  </c:pt>
                  <c:pt idx="5">
                    <c:v>2.0000000000000018E-2</c:v>
                  </c:pt>
                  <c:pt idx="6">
                    <c:v>2.0000000000000018E-2</c:v>
                  </c:pt>
                  <c:pt idx="7">
                    <c:v>2.0000000000000018E-2</c:v>
                  </c:pt>
                  <c:pt idx="8">
                    <c:v>2.0000000000000018E-2</c:v>
                  </c:pt>
                  <c:pt idx="9">
                    <c:v>2.0000000000000018E-2</c:v>
                  </c:pt>
                  <c:pt idx="10">
                    <c:v>1.0000000000000009E-2</c:v>
                  </c:pt>
                </c:numCache>
              </c:numRef>
            </c:plus>
            <c:minus>
              <c:numRef>
                <c:f>'Māori vs Non-Māori'!$BU$35:$BU$45</c:f>
                <c:numCache>
                  <c:formatCode>General</c:formatCode>
                  <c:ptCount val="11"/>
                  <c:pt idx="0">
                    <c:v>1.0000000000000009E-2</c:v>
                  </c:pt>
                  <c:pt idx="5">
                    <c:v>2.0000000000000018E-2</c:v>
                  </c:pt>
                  <c:pt idx="6">
                    <c:v>1.0000000000000009E-2</c:v>
                  </c:pt>
                  <c:pt idx="7">
                    <c:v>2.0000000000000018E-2</c:v>
                  </c:pt>
                  <c:pt idx="8">
                    <c:v>1.0000000000000009E-2</c:v>
                  </c:pt>
                  <c:pt idx="9">
                    <c:v>1.0000000000000009E-2</c:v>
                  </c:pt>
                  <c:pt idx="10">
                    <c:v>1.0000000000000009E-2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c:v>
                </c:pt>
                <c:pt idx="5">
                  <c:v>1.01</c:v>
                </c:pt>
                <c:pt idx="6">
                  <c:v>1.01</c:v>
                </c:pt>
                <c:pt idx="7">
                  <c:v>1.01</c:v>
                </c:pt>
                <c:pt idx="8">
                  <c:v>1.01</c:v>
                </c:pt>
                <c:pt idx="9">
                  <c:v>1.01</c:v>
                </c:pt>
                <c:pt idx="10">
                  <c:v>1.01</c:v>
                </c:pt>
              </c:numCache>
            </c:numRef>
          </c:val>
          <c:smooth val="0"/>
          <c:extLst>
            <c:ext xmlns:c16="http://schemas.microsoft.com/office/drawing/2014/chart" uri="{C3380CC4-5D6E-409C-BE32-E72D297353CC}">
              <c16:uniqueId val="{00000001-7F28-42EF-8815-148B10614740}"/>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1.02</c:v>
                </c:pt>
                <c:pt idx="1">
                  <c:v>1</c:v>
                </c:pt>
              </c:numCache>
            </c:numRef>
          </c:val>
          <c:smooth val="0"/>
          <c:extLst>
            <c:ext xmlns:c16="http://schemas.microsoft.com/office/drawing/2014/chart" uri="{C3380CC4-5D6E-409C-BE32-E72D297353CC}">
              <c16:uniqueId val="{00000002-7F28-42EF-8815-148B10614740}"/>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7F28-42EF-8815-148B10614740}"/>
            </c:ext>
          </c:extLst>
        </c:ser>
        <c:dLbls>
          <c:showLegendKey val="0"/>
          <c:showVal val="0"/>
          <c:showCatName val="0"/>
          <c:showSerName val="0"/>
          <c:showPercent val="0"/>
          <c:showBubbleSize val="0"/>
        </c:dLbls>
        <c:marker val="1"/>
        <c:smooth val="0"/>
        <c:axId val="521477720"/>
        <c:axId val="521478112"/>
      </c:lineChart>
      <c:catAx>
        <c:axId val="5214777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478112"/>
        <c:crosses val="autoZero"/>
        <c:auto val="1"/>
        <c:lblAlgn val="ctr"/>
        <c:lblOffset val="100"/>
        <c:tickLblSkip val="1"/>
        <c:noMultiLvlLbl val="0"/>
      </c:catAx>
      <c:valAx>
        <c:axId val="52147811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477720"/>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34EA-4EE2-824F-DC6E97270543}"/>
              </c:ext>
            </c:extLst>
          </c:dPt>
          <c:errBars>
            <c:errDir val="y"/>
            <c:errBarType val="both"/>
            <c:errValType val="cust"/>
            <c:noEndCap val="0"/>
            <c:plus>
              <c:numRef>
                <c:f>'Māori vs Non-Māori by sex'!$BL$47:$BL$68</c:f>
                <c:numCache>
                  <c:formatCode>General</c:formatCode>
                  <c:ptCount val="22"/>
                  <c:pt idx="0">
                    <c:v>2</c:v>
                  </c:pt>
                  <c:pt idx="5">
                    <c:v>3.4000000000000057</c:v>
                  </c:pt>
                  <c:pt idx="6">
                    <c:v>2.0999999999999943</c:v>
                  </c:pt>
                  <c:pt idx="7">
                    <c:v>2.5</c:v>
                  </c:pt>
                  <c:pt idx="8">
                    <c:v>1.9000000000000057</c:v>
                  </c:pt>
                  <c:pt idx="9">
                    <c:v>2.4000000000000057</c:v>
                  </c:pt>
                  <c:pt idx="10">
                    <c:v>2.3999999999999915</c:v>
                  </c:pt>
                  <c:pt idx="11">
                    <c:v>1.2000000000000028</c:v>
                  </c:pt>
                  <c:pt idx="16">
                    <c:v>1.1000000000000085</c:v>
                  </c:pt>
                  <c:pt idx="17">
                    <c:v>1.2999999999999972</c:v>
                  </c:pt>
                  <c:pt idx="18">
                    <c:v>1.3000000000000114</c:v>
                  </c:pt>
                  <c:pt idx="19">
                    <c:v>1.3999999999999915</c:v>
                  </c:pt>
                  <c:pt idx="20">
                    <c:v>1</c:v>
                  </c:pt>
                  <c:pt idx="21">
                    <c:v>1.4000000000000057</c:v>
                  </c:pt>
                </c:numCache>
              </c:numRef>
            </c:plus>
            <c:minus>
              <c:numRef>
                <c:f>'Māori vs Non-Māori by sex'!$BK$47:$BK$68</c:f>
                <c:numCache>
                  <c:formatCode>General</c:formatCode>
                  <c:ptCount val="22"/>
                  <c:pt idx="0">
                    <c:v>2.4000000000000057</c:v>
                  </c:pt>
                  <c:pt idx="5">
                    <c:v>4.5999999999999943</c:v>
                  </c:pt>
                  <c:pt idx="6">
                    <c:v>2.7000000000000028</c:v>
                  </c:pt>
                  <c:pt idx="7">
                    <c:v>3.2000000000000028</c:v>
                  </c:pt>
                  <c:pt idx="8">
                    <c:v>2.5999999999999943</c:v>
                  </c:pt>
                  <c:pt idx="9">
                    <c:v>3.0999999999999943</c:v>
                  </c:pt>
                  <c:pt idx="10">
                    <c:v>3.4000000000000057</c:v>
                  </c:pt>
                  <c:pt idx="11">
                    <c:v>1.3999999999999915</c:v>
                  </c:pt>
                  <c:pt idx="16">
                    <c:v>1.5</c:v>
                  </c:pt>
                  <c:pt idx="17">
                    <c:v>1.7999999999999972</c:v>
                  </c:pt>
                  <c:pt idx="18">
                    <c:v>1.6999999999999886</c:v>
                  </c:pt>
                  <c:pt idx="19">
                    <c:v>1.9000000000000057</c:v>
                  </c:pt>
                  <c:pt idx="20">
                    <c:v>1.2999999999999972</c:v>
                  </c:pt>
                  <c:pt idx="21">
                    <c:v>1.7000000000000028</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90.4</c:v>
                </c:pt>
                <c:pt idx="5">
                  <c:v>89.5</c:v>
                </c:pt>
                <c:pt idx="6">
                  <c:v>91</c:v>
                </c:pt>
                <c:pt idx="7">
                  <c:v>90</c:v>
                </c:pt>
                <c:pt idx="8">
                  <c:v>93.3</c:v>
                </c:pt>
                <c:pt idx="9">
                  <c:v>91.5</c:v>
                </c:pt>
                <c:pt idx="10">
                  <c:v>91.2</c:v>
                </c:pt>
                <c:pt idx="11">
                  <c:v>94.3</c:v>
                </c:pt>
                <c:pt idx="16">
                  <c:v>96.3</c:v>
                </c:pt>
                <c:pt idx="17">
                  <c:v>95</c:v>
                </c:pt>
                <c:pt idx="18">
                  <c:v>96.1</c:v>
                </c:pt>
                <c:pt idx="19">
                  <c:v>95.7</c:v>
                </c:pt>
                <c:pt idx="20">
                  <c:v>96.3</c:v>
                </c:pt>
                <c:pt idx="21">
                  <c:v>95.5</c:v>
                </c:pt>
              </c:numCache>
            </c:numRef>
          </c:val>
          <c:smooth val="0"/>
          <c:extLst>
            <c:ext xmlns:c16="http://schemas.microsoft.com/office/drawing/2014/chart" uri="{C3380CC4-5D6E-409C-BE32-E72D297353CC}">
              <c16:uniqueId val="{00000002-34EA-4EE2-824F-DC6E97270543}"/>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34EA-4EE2-824F-DC6E97270543}"/>
              </c:ext>
            </c:extLst>
          </c:dPt>
          <c:errBars>
            <c:errDir val="y"/>
            <c:errBarType val="both"/>
            <c:errValType val="cust"/>
            <c:noEndCap val="0"/>
            <c:plus>
              <c:numRef>
                <c:f>'Māori vs Non-Māori by sex'!$BO$47:$BO$68</c:f>
                <c:numCache>
                  <c:formatCode>General</c:formatCode>
                  <c:ptCount val="22"/>
                  <c:pt idx="0">
                    <c:v>1.2000000000000028</c:v>
                  </c:pt>
                  <c:pt idx="5">
                    <c:v>1.7999999999999972</c:v>
                  </c:pt>
                  <c:pt idx="6">
                    <c:v>1.5</c:v>
                  </c:pt>
                  <c:pt idx="7">
                    <c:v>1.7999999999999972</c:v>
                  </c:pt>
                  <c:pt idx="8">
                    <c:v>1.2999999999999972</c:v>
                  </c:pt>
                  <c:pt idx="9">
                    <c:v>1.1000000000000085</c:v>
                  </c:pt>
                  <c:pt idx="10">
                    <c:v>1.1999999999999886</c:v>
                  </c:pt>
                  <c:pt idx="11">
                    <c:v>0.90000000000000568</c:v>
                  </c:pt>
                  <c:pt idx="16">
                    <c:v>1.0999999999999943</c:v>
                  </c:pt>
                  <c:pt idx="17">
                    <c:v>1.1000000000000085</c:v>
                  </c:pt>
                  <c:pt idx="18">
                    <c:v>0.90000000000000568</c:v>
                  </c:pt>
                  <c:pt idx="19">
                    <c:v>0.80000000000001137</c:v>
                  </c:pt>
                  <c:pt idx="20">
                    <c:v>1.1000000000000085</c:v>
                  </c:pt>
                  <c:pt idx="21">
                    <c:v>0.90000000000000568</c:v>
                  </c:pt>
                </c:numCache>
              </c:numRef>
            </c:plus>
            <c:minus>
              <c:numRef>
                <c:f>'Māori vs Non-Māori by sex'!$BN$47:$BN$68</c:f>
                <c:numCache>
                  <c:formatCode>General</c:formatCode>
                  <c:ptCount val="22"/>
                  <c:pt idx="0">
                    <c:v>1.2999999999999972</c:v>
                  </c:pt>
                  <c:pt idx="5">
                    <c:v>2</c:v>
                  </c:pt>
                  <c:pt idx="6">
                    <c:v>1.7999999999999972</c:v>
                  </c:pt>
                  <c:pt idx="7">
                    <c:v>1.8999999999999915</c:v>
                  </c:pt>
                  <c:pt idx="8">
                    <c:v>1.5</c:v>
                  </c:pt>
                  <c:pt idx="9">
                    <c:v>1.2000000000000028</c:v>
                  </c:pt>
                  <c:pt idx="10">
                    <c:v>1.4000000000000057</c:v>
                  </c:pt>
                  <c:pt idx="11">
                    <c:v>1</c:v>
                  </c:pt>
                  <c:pt idx="16">
                    <c:v>1.3000000000000114</c:v>
                  </c:pt>
                  <c:pt idx="17">
                    <c:v>1.2999999999999972</c:v>
                  </c:pt>
                  <c:pt idx="18">
                    <c:v>1.0999999999999943</c:v>
                  </c:pt>
                  <c:pt idx="19">
                    <c:v>0.79999999999999716</c:v>
                  </c:pt>
                  <c:pt idx="20">
                    <c:v>1.2999999999999972</c:v>
                  </c:pt>
                  <c:pt idx="21">
                    <c:v>1.0999999999999943</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90</c:v>
                </c:pt>
                <c:pt idx="5">
                  <c:v>88.2</c:v>
                </c:pt>
                <c:pt idx="6">
                  <c:v>89</c:v>
                </c:pt>
                <c:pt idx="7">
                  <c:v>88.8</c:v>
                </c:pt>
                <c:pt idx="8">
                  <c:v>91.3</c:v>
                </c:pt>
                <c:pt idx="9">
                  <c:v>89.3</c:v>
                </c:pt>
                <c:pt idx="10">
                  <c:v>90.4</c:v>
                </c:pt>
                <c:pt idx="11">
                  <c:v>94</c:v>
                </c:pt>
                <c:pt idx="16">
                  <c:v>94.9</c:v>
                </c:pt>
                <c:pt idx="17">
                  <c:v>93.8</c:v>
                </c:pt>
                <c:pt idx="18">
                  <c:v>95.5</c:v>
                </c:pt>
                <c:pt idx="19">
                  <c:v>95.1</c:v>
                </c:pt>
                <c:pt idx="20">
                  <c:v>94.6</c:v>
                </c:pt>
                <c:pt idx="21">
                  <c:v>94.6</c:v>
                </c:pt>
              </c:numCache>
            </c:numRef>
          </c:val>
          <c:smooth val="0"/>
          <c:extLst>
            <c:ext xmlns:c16="http://schemas.microsoft.com/office/drawing/2014/chart" uri="{C3380CC4-5D6E-409C-BE32-E72D297353CC}">
              <c16:uniqueId val="{00000005-34EA-4EE2-824F-DC6E97270543}"/>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96.3</c:v>
                </c:pt>
                <c:pt idx="1">
                  <c:v>88.2</c:v>
                </c:pt>
              </c:numCache>
            </c:numRef>
          </c:val>
          <c:smooth val="0"/>
          <c:extLst>
            <c:ext xmlns:c16="http://schemas.microsoft.com/office/drawing/2014/chart" uri="{C3380CC4-5D6E-409C-BE32-E72D297353CC}">
              <c16:uniqueId val="{00000006-34EA-4EE2-824F-DC6E97270543}"/>
            </c:ext>
          </c:extLst>
        </c:ser>
        <c:dLbls>
          <c:showLegendKey val="0"/>
          <c:showVal val="0"/>
          <c:showCatName val="0"/>
          <c:showSerName val="0"/>
          <c:showPercent val="0"/>
          <c:showBubbleSize val="0"/>
        </c:dLbls>
        <c:marker val="1"/>
        <c:smooth val="0"/>
        <c:axId val="448156056"/>
        <c:axId val="448151352"/>
      </c:lineChart>
      <c:catAx>
        <c:axId val="44815605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1352"/>
        <c:crosses val="autoZero"/>
        <c:auto val="1"/>
        <c:lblAlgn val="ctr"/>
        <c:lblOffset val="100"/>
        <c:noMultiLvlLbl val="0"/>
      </c:catAx>
      <c:valAx>
        <c:axId val="44815135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605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B36B-4758-906B-2D4BC8BC49D3}"/>
              </c:ext>
            </c:extLst>
          </c:dPt>
          <c:errBars>
            <c:errDir val="y"/>
            <c:errBarType val="both"/>
            <c:errValType val="cust"/>
            <c:noEndCap val="0"/>
            <c:plus>
              <c:numRef>
                <c:f>'Māori vs Non-Māori by sex'!$BY$47:$BY$57</c:f>
                <c:numCache>
                  <c:formatCode>General</c:formatCode>
                  <c:ptCount val="11"/>
                  <c:pt idx="0">
                    <c:v>3.0000000000000027E-2</c:v>
                  </c:pt>
                  <c:pt idx="5">
                    <c:v>4.0000000000000036E-2</c:v>
                  </c:pt>
                  <c:pt idx="6">
                    <c:v>2.0000000000000018E-2</c:v>
                  </c:pt>
                  <c:pt idx="7">
                    <c:v>3.0000000000000027E-2</c:v>
                  </c:pt>
                  <c:pt idx="8">
                    <c:v>2.0000000000000018E-2</c:v>
                  </c:pt>
                  <c:pt idx="9">
                    <c:v>3.0000000000000027E-2</c:v>
                  </c:pt>
                  <c:pt idx="10">
                    <c:v>2.0000000000000018E-2</c:v>
                  </c:pt>
                </c:numCache>
              </c:numRef>
            </c:plus>
            <c:minus>
              <c:numRef>
                <c:f>'Māori vs Non-Māori by sex'!$BX$47:$BX$57</c:f>
                <c:numCache>
                  <c:formatCode>General</c:formatCode>
                  <c:ptCount val="11"/>
                  <c:pt idx="0">
                    <c:v>2.0000000000000018E-2</c:v>
                  </c:pt>
                  <c:pt idx="5">
                    <c:v>4.0000000000000036E-2</c:v>
                  </c:pt>
                  <c:pt idx="6">
                    <c:v>3.0000000000000027E-2</c:v>
                  </c:pt>
                  <c:pt idx="7">
                    <c:v>3.0000000000000027E-2</c:v>
                  </c:pt>
                  <c:pt idx="8">
                    <c:v>3.0000000000000027E-2</c:v>
                  </c:pt>
                  <c:pt idx="9">
                    <c:v>2.0000000000000018E-2</c:v>
                  </c:pt>
                  <c:pt idx="10">
                    <c:v>2.0000000000000018E-2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c:v>
                </c:pt>
                <c:pt idx="5">
                  <c:v>1.01</c:v>
                </c:pt>
                <c:pt idx="6">
                  <c:v>1.02</c:v>
                </c:pt>
                <c:pt idx="7">
                  <c:v>1.01</c:v>
                </c:pt>
                <c:pt idx="8">
                  <c:v>1.02</c:v>
                </c:pt>
                <c:pt idx="9">
                  <c:v>1.01</c:v>
                </c:pt>
                <c:pt idx="10">
                  <c:v>1.01</c:v>
                </c:pt>
              </c:numCache>
            </c:numRef>
          </c:val>
          <c:smooth val="0"/>
          <c:extLst>
            <c:ext xmlns:c16="http://schemas.microsoft.com/office/drawing/2014/chart" uri="{C3380CC4-5D6E-409C-BE32-E72D297353CC}">
              <c16:uniqueId val="{00000001-B36B-4758-906B-2D4BC8BC49D3}"/>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1.0000000000000009E-2</c:v>
                  </c:pt>
                  <c:pt idx="5">
                    <c:v>2.0000000000000018E-2</c:v>
                  </c:pt>
                  <c:pt idx="6">
                    <c:v>1.0000000000000009E-2</c:v>
                  </c:pt>
                  <c:pt idx="7">
                    <c:v>2.0000000000000018E-2</c:v>
                  </c:pt>
                  <c:pt idx="8">
                    <c:v>2.0000000000000018E-2</c:v>
                  </c:pt>
                  <c:pt idx="9">
                    <c:v>2.0000000000000018E-2</c:v>
                  </c:pt>
                  <c:pt idx="10">
                    <c:v>1.0000000000000009E-2</c:v>
                  </c:pt>
                </c:numCache>
              </c:numRef>
            </c:plus>
            <c:minus>
              <c:numRef>
                <c:f>'Māori vs Non-Māori by sex'!$BX$58:$BX$68</c:f>
                <c:numCache>
                  <c:formatCode>General</c:formatCode>
                  <c:ptCount val="11"/>
                  <c:pt idx="0">
                    <c:v>1.0000000000000009E-2</c:v>
                  </c:pt>
                  <c:pt idx="5">
                    <c:v>2.0000000000000018E-2</c:v>
                  </c:pt>
                  <c:pt idx="6">
                    <c:v>2.0000000000000018E-2</c:v>
                  </c:pt>
                  <c:pt idx="7">
                    <c:v>1.0000000000000009E-2</c:v>
                  </c:pt>
                  <c:pt idx="8">
                    <c:v>1.0000000000000009E-2</c:v>
                  </c:pt>
                  <c:pt idx="9">
                    <c:v>1.0000000000000009E-2</c:v>
                  </c:pt>
                  <c:pt idx="10">
                    <c:v>2.0000000000000018E-2</c:v>
                  </c:pt>
                </c:numCache>
              </c:numRef>
            </c:minus>
            <c:spPr>
              <a:ln>
                <a:solidFill>
                  <a:schemeClr val="accent2">
                    <a:lumMod val="75000"/>
                  </a:schemeClr>
                </a:solidFill>
              </a:ln>
            </c:spPr>
          </c:errBars>
          <c:val>
            <c:numRef>
              <c:f>'Māori vs Non-Māori by sex'!$BT$58:$BT$68</c:f>
              <c:numCache>
                <c:formatCode>General</c:formatCode>
                <c:ptCount val="11"/>
                <c:pt idx="0">
                  <c:v>1</c:v>
                </c:pt>
                <c:pt idx="5">
                  <c:v>1.01</c:v>
                </c:pt>
                <c:pt idx="6">
                  <c:v>1.01</c:v>
                </c:pt>
                <c:pt idx="7">
                  <c:v>1</c:v>
                </c:pt>
                <c:pt idx="8">
                  <c:v>1</c:v>
                </c:pt>
                <c:pt idx="9">
                  <c:v>1.01</c:v>
                </c:pt>
                <c:pt idx="10">
                  <c:v>1.01</c:v>
                </c:pt>
              </c:numCache>
            </c:numRef>
          </c:val>
          <c:smooth val="0"/>
          <c:extLst>
            <c:ext xmlns:c16="http://schemas.microsoft.com/office/drawing/2014/chart" uri="{C3380CC4-5D6E-409C-BE32-E72D297353CC}">
              <c16:uniqueId val="{00000002-B36B-4758-906B-2D4BC8BC49D3}"/>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1.02</c:v>
                </c:pt>
                <c:pt idx="1">
                  <c:v>1</c:v>
                </c:pt>
              </c:numCache>
            </c:numRef>
          </c:val>
          <c:smooth val="0"/>
          <c:extLst>
            <c:ext xmlns:c16="http://schemas.microsoft.com/office/drawing/2014/chart" uri="{C3380CC4-5D6E-409C-BE32-E72D297353CC}">
              <c16:uniqueId val="{00000003-B36B-4758-906B-2D4BC8BC49D3}"/>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B36B-4758-906B-2D4BC8BC49D3}"/>
            </c:ext>
          </c:extLst>
        </c:ser>
        <c:dLbls>
          <c:showLegendKey val="0"/>
          <c:showVal val="0"/>
          <c:showCatName val="0"/>
          <c:showSerName val="0"/>
          <c:showPercent val="0"/>
          <c:showBubbleSize val="0"/>
        </c:dLbls>
        <c:marker val="1"/>
        <c:smooth val="0"/>
        <c:axId val="448156448"/>
        <c:axId val="448156840"/>
      </c:lineChart>
      <c:catAx>
        <c:axId val="44815644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6840"/>
        <c:crosses val="autoZero"/>
        <c:auto val="1"/>
        <c:lblAlgn val="ctr"/>
        <c:lblOffset val="100"/>
        <c:tickLblSkip val="1"/>
        <c:noMultiLvlLbl val="0"/>
      </c:catAx>
      <c:valAx>
        <c:axId val="44815684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6448"/>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2</xdr:col>
      <xdr:colOff>9524</xdr:colOff>
      <xdr:row>25</xdr:row>
      <xdr:rowOff>57150</xdr:rowOff>
    </xdr:from>
    <xdr:to>
      <xdr:col>10</xdr:col>
      <xdr:colOff>624839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64451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Has GP clinic or medical centre that usually goes to when unwell or injured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Has GP clinic or medical centre that usually goes to when unwell or injured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2</xdr:col>
      <xdr:colOff>104774</xdr:colOff>
      <xdr:row>26</xdr:row>
      <xdr:rowOff>76200</xdr:rowOff>
    </xdr:from>
    <xdr:to>
      <xdr:col>11</xdr:col>
      <xdr:colOff>121919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6711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Has GP clinic or medical centre that usually goes to when unwell or injured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Has GP clinic or medical centre that usually goes to when unwell or injured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zoomScaleNormal="100" workbookViewId="0">
      <selection activeCell="F8" sqref="F8"/>
    </sheetView>
  </sheetViews>
  <sheetFormatPr defaultColWidth="8.88671875" defaultRowHeight="13.2" x14ac:dyDescent="0.25"/>
  <cols>
    <col min="1" max="16384" width="8.88671875" style="4"/>
  </cols>
  <sheetData>
    <row r="1" spans="1:15" ht="37.799999999999997" x14ac:dyDescent="0.25">
      <c r="A1" s="6" t="s">
        <v>75</v>
      </c>
    </row>
    <row r="2" spans="1:15" ht="18" x14ac:dyDescent="0.25">
      <c r="A2" s="7" t="s">
        <v>76</v>
      </c>
    </row>
    <row r="3" spans="1:15" ht="14.25" customHeight="1" x14ac:dyDescent="0.25">
      <c r="A3" s="61" t="s">
        <v>107</v>
      </c>
      <c r="B3" s="61"/>
      <c r="C3" s="61"/>
      <c r="D3" s="61"/>
      <c r="E3" s="61"/>
      <c r="F3" s="61"/>
      <c r="G3" s="61"/>
      <c r="H3" s="61"/>
      <c r="I3" s="61"/>
      <c r="J3" s="61"/>
      <c r="K3" s="61"/>
      <c r="L3" s="61"/>
      <c r="M3" s="61"/>
      <c r="N3" s="61"/>
      <c r="O3" s="61"/>
    </row>
    <row r="4" spans="1:15" ht="14.25" customHeight="1" x14ac:dyDescent="0.25">
      <c r="A4" s="61"/>
      <c r="B4" s="61"/>
      <c r="C4" s="61"/>
      <c r="D4" s="61"/>
      <c r="E4" s="61"/>
      <c r="F4" s="61"/>
      <c r="G4" s="61"/>
      <c r="H4" s="61"/>
      <c r="I4" s="61"/>
      <c r="J4" s="61"/>
      <c r="K4" s="61"/>
      <c r="L4" s="61"/>
      <c r="M4" s="61"/>
      <c r="N4" s="61"/>
      <c r="O4" s="61"/>
    </row>
    <row r="5" spans="1:15" ht="14.25" customHeight="1" x14ac:dyDescent="0.25">
      <c r="A5" s="61"/>
      <c r="B5" s="61"/>
      <c r="C5" s="61"/>
      <c r="D5" s="61"/>
      <c r="E5" s="61"/>
      <c r="F5" s="61"/>
      <c r="G5" s="61"/>
      <c r="H5" s="61"/>
      <c r="I5" s="61"/>
      <c r="J5" s="61"/>
      <c r="K5" s="61"/>
      <c r="L5" s="61"/>
      <c r="M5" s="61"/>
      <c r="N5" s="61"/>
      <c r="O5" s="61"/>
    </row>
    <row r="6" spans="1:15" x14ac:dyDescent="0.25">
      <c r="A6" s="5" t="s">
        <v>77</v>
      </c>
    </row>
    <row r="7" spans="1:15" ht="13.8" x14ac:dyDescent="0.25">
      <c r="A7" s="8"/>
    </row>
    <row r="8" spans="1:15" ht="18" x14ac:dyDescent="0.25">
      <c r="A8" s="7" t="s">
        <v>78</v>
      </c>
    </row>
    <row r="9" spans="1:15" ht="13.8" x14ac:dyDescent="0.25">
      <c r="A9" s="8" t="s">
        <v>79</v>
      </c>
    </row>
    <row r="10" spans="1:15" ht="13.8" x14ac:dyDescent="0.25">
      <c r="A10" s="8"/>
    </row>
    <row r="11" spans="1:15" ht="18" x14ac:dyDescent="0.25">
      <c r="A11" s="7" t="s">
        <v>80</v>
      </c>
    </row>
    <row r="12" spans="1:15" ht="14.25" customHeight="1" x14ac:dyDescent="0.25">
      <c r="A12" s="61" t="s">
        <v>108</v>
      </c>
      <c r="B12" s="61"/>
      <c r="C12" s="61"/>
      <c r="D12" s="61"/>
      <c r="E12" s="61"/>
      <c r="F12" s="61"/>
      <c r="G12" s="61"/>
      <c r="H12" s="61"/>
      <c r="I12" s="61"/>
      <c r="J12" s="61"/>
      <c r="K12" s="61"/>
      <c r="L12" s="61"/>
      <c r="M12" s="61"/>
      <c r="N12" s="61"/>
      <c r="O12" s="61"/>
    </row>
    <row r="13" spans="1:15" ht="14.25" customHeight="1" x14ac:dyDescent="0.25">
      <c r="A13" s="61"/>
      <c r="B13" s="61"/>
      <c r="C13" s="61"/>
      <c r="D13" s="61"/>
      <c r="E13" s="61"/>
      <c r="F13" s="61"/>
      <c r="G13" s="61"/>
      <c r="H13" s="61"/>
      <c r="I13" s="61"/>
      <c r="J13" s="61"/>
      <c r="K13" s="61"/>
      <c r="L13" s="61"/>
      <c r="M13" s="61"/>
      <c r="N13" s="61"/>
      <c r="O13" s="61"/>
    </row>
    <row r="14" spans="1:15" ht="14.25" customHeight="1" x14ac:dyDescent="0.25">
      <c r="A14" s="61"/>
      <c r="B14" s="61"/>
      <c r="C14" s="61"/>
      <c r="D14" s="61"/>
      <c r="E14" s="61"/>
      <c r="F14" s="61"/>
      <c r="G14" s="61"/>
      <c r="H14" s="61"/>
      <c r="I14" s="61"/>
      <c r="J14" s="61"/>
      <c r="K14" s="61"/>
      <c r="L14" s="61"/>
      <c r="M14" s="61"/>
      <c r="N14" s="61"/>
      <c r="O14" s="61"/>
    </row>
    <row r="15" spans="1:15" ht="14.25" customHeight="1" x14ac:dyDescent="0.25">
      <c r="A15" s="61"/>
      <c r="B15" s="61"/>
      <c r="C15" s="61"/>
      <c r="D15" s="61"/>
      <c r="E15" s="61"/>
      <c r="F15" s="61"/>
      <c r="G15" s="61"/>
      <c r="H15" s="61"/>
      <c r="I15" s="61"/>
      <c r="J15" s="61"/>
      <c r="K15" s="61"/>
      <c r="L15" s="61"/>
      <c r="M15" s="61"/>
      <c r="N15" s="61"/>
      <c r="O15" s="61"/>
    </row>
    <row r="16" spans="1:15" x14ac:dyDescent="0.25">
      <c r="A16" s="61"/>
      <c r="B16" s="61"/>
      <c r="C16" s="61"/>
      <c r="D16" s="61"/>
      <c r="E16" s="61"/>
      <c r="F16" s="61"/>
      <c r="G16" s="61"/>
      <c r="H16" s="61"/>
      <c r="I16" s="61"/>
      <c r="J16" s="61"/>
      <c r="K16" s="61"/>
      <c r="L16" s="61"/>
      <c r="M16" s="61"/>
      <c r="N16" s="61"/>
      <c r="O16" s="61"/>
    </row>
    <row r="17" spans="1:15" ht="13.8" x14ac:dyDescent="0.25">
      <c r="A17" s="58"/>
      <c r="B17" s="58"/>
      <c r="C17" s="58"/>
      <c r="D17" s="58"/>
      <c r="E17" s="58"/>
      <c r="F17" s="58"/>
      <c r="G17" s="58"/>
      <c r="H17" s="58"/>
      <c r="I17" s="58"/>
      <c r="J17" s="58"/>
      <c r="K17" s="58"/>
      <c r="L17" s="58"/>
      <c r="M17" s="58"/>
      <c r="N17" s="58"/>
      <c r="O17" s="58"/>
    </row>
    <row r="18" spans="1:15" ht="18" x14ac:dyDescent="0.25">
      <c r="A18" s="7" t="s">
        <v>81</v>
      </c>
    </row>
    <row r="19" spans="1:15" ht="14.25" customHeight="1" x14ac:dyDescent="0.25">
      <c r="A19" s="61" t="s">
        <v>109</v>
      </c>
      <c r="B19" s="61"/>
      <c r="C19" s="61"/>
      <c r="D19" s="61"/>
      <c r="E19" s="61"/>
      <c r="F19" s="61"/>
      <c r="G19" s="61"/>
      <c r="H19" s="61"/>
      <c r="I19" s="61"/>
      <c r="J19" s="61"/>
      <c r="K19" s="61"/>
      <c r="L19" s="61"/>
      <c r="M19" s="61"/>
      <c r="N19" s="61"/>
      <c r="O19" s="61"/>
    </row>
    <row r="20" spans="1:15" ht="14.25" customHeight="1" x14ac:dyDescent="0.25">
      <c r="A20" s="61"/>
      <c r="B20" s="61"/>
      <c r="C20" s="61"/>
      <c r="D20" s="61"/>
      <c r="E20" s="61"/>
      <c r="F20" s="61"/>
      <c r="G20" s="61"/>
      <c r="H20" s="61"/>
      <c r="I20" s="61"/>
      <c r="J20" s="61"/>
      <c r="K20" s="61"/>
      <c r="L20" s="61"/>
      <c r="M20" s="61"/>
      <c r="N20" s="61"/>
      <c r="O20" s="61"/>
    </row>
    <row r="21" spans="1:15" ht="14.25" customHeight="1" x14ac:dyDescent="0.25">
      <c r="A21" s="61"/>
      <c r="B21" s="61"/>
      <c r="C21" s="61"/>
      <c r="D21" s="61"/>
      <c r="E21" s="61"/>
      <c r="F21" s="61"/>
      <c r="G21" s="61"/>
      <c r="H21" s="61"/>
      <c r="I21" s="61"/>
      <c r="J21" s="61"/>
      <c r="K21" s="61"/>
      <c r="L21" s="61"/>
      <c r="M21" s="61"/>
      <c r="N21" s="61"/>
      <c r="O21" s="61"/>
    </row>
    <row r="22" spans="1:15" ht="14.25" customHeight="1" x14ac:dyDescent="0.25">
      <c r="A22" s="61"/>
      <c r="B22" s="61"/>
      <c r="C22" s="61"/>
      <c r="D22" s="61"/>
      <c r="E22" s="61"/>
      <c r="F22" s="61"/>
      <c r="G22" s="61"/>
      <c r="H22" s="61"/>
      <c r="I22" s="61"/>
      <c r="J22" s="61"/>
      <c r="K22" s="61"/>
      <c r="L22" s="61"/>
      <c r="M22" s="61"/>
      <c r="N22" s="61"/>
      <c r="O22" s="61"/>
    </row>
    <row r="23" spans="1:15" ht="14.25" customHeight="1" x14ac:dyDescent="0.25">
      <c r="A23" s="61"/>
      <c r="B23" s="61"/>
      <c r="C23" s="61"/>
      <c r="D23" s="61"/>
      <c r="E23" s="61"/>
      <c r="F23" s="61"/>
      <c r="G23" s="61"/>
      <c r="H23" s="61"/>
      <c r="I23" s="61"/>
      <c r="J23" s="61"/>
      <c r="K23" s="61"/>
      <c r="L23" s="61"/>
      <c r="M23" s="61"/>
      <c r="N23" s="61"/>
      <c r="O23" s="61"/>
    </row>
    <row r="24" spans="1:15" ht="14.25" customHeight="1" x14ac:dyDescent="0.25">
      <c r="A24" s="61"/>
      <c r="B24" s="61"/>
      <c r="C24" s="61"/>
      <c r="D24" s="61"/>
      <c r="E24" s="61"/>
      <c r="F24" s="61"/>
      <c r="G24" s="61"/>
      <c r="H24" s="61"/>
      <c r="I24" s="61"/>
      <c r="J24" s="61"/>
      <c r="K24" s="61"/>
      <c r="L24" s="61"/>
      <c r="M24" s="61"/>
      <c r="N24" s="61"/>
      <c r="O24" s="61"/>
    </row>
    <row r="25" spans="1:15" ht="14.25" customHeight="1" x14ac:dyDescent="0.25">
      <c r="A25" s="61"/>
      <c r="B25" s="61"/>
      <c r="C25" s="61"/>
      <c r="D25" s="61"/>
      <c r="E25" s="61"/>
      <c r="F25" s="61"/>
      <c r="G25" s="61"/>
      <c r="H25" s="61"/>
      <c r="I25" s="61"/>
      <c r="J25" s="61"/>
      <c r="K25" s="61"/>
      <c r="L25" s="61"/>
      <c r="M25" s="61"/>
      <c r="N25" s="61"/>
      <c r="O25" s="61"/>
    </row>
    <row r="26" spans="1:15" ht="14.25" customHeight="1" x14ac:dyDescent="0.25">
      <c r="A26" s="61"/>
      <c r="B26" s="61"/>
      <c r="C26" s="61"/>
      <c r="D26" s="61"/>
      <c r="E26" s="61"/>
      <c r="F26" s="61"/>
      <c r="G26" s="61"/>
      <c r="H26" s="61"/>
      <c r="I26" s="61"/>
      <c r="J26" s="61"/>
      <c r="K26" s="61"/>
      <c r="L26" s="61"/>
      <c r="M26" s="61"/>
      <c r="N26" s="61"/>
      <c r="O26" s="61"/>
    </row>
    <row r="27" spans="1:15" ht="13.8" x14ac:dyDescent="0.25">
      <c r="A27" s="8"/>
    </row>
    <row r="28" spans="1:15" ht="13.8" thickBot="1" x14ac:dyDescent="0.3">
      <c r="A28" s="9" t="s">
        <v>82</v>
      </c>
    </row>
    <row r="29" spans="1:15" ht="34.200000000000003" customHeight="1" x14ac:dyDescent="0.25">
      <c r="A29" s="10" t="s">
        <v>83</v>
      </c>
      <c r="B29" s="59" t="s">
        <v>84</v>
      </c>
      <c r="C29" s="59" t="s">
        <v>85</v>
      </c>
    </row>
    <row r="30" spans="1:15" ht="13.8" thickBot="1" x14ac:dyDescent="0.3">
      <c r="A30" s="11" t="s">
        <v>86</v>
      </c>
      <c r="B30" s="60"/>
      <c r="C30" s="60"/>
    </row>
    <row r="31" spans="1:15" x14ac:dyDescent="0.25">
      <c r="A31" s="12" t="s">
        <v>87</v>
      </c>
      <c r="B31" s="13">
        <v>67404</v>
      </c>
      <c r="C31" s="12">
        <v>12.81</v>
      </c>
    </row>
    <row r="32" spans="1:15" x14ac:dyDescent="0.25">
      <c r="A32" s="12" t="s">
        <v>88</v>
      </c>
      <c r="B32" s="13">
        <v>66186</v>
      </c>
      <c r="C32" s="12">
        <v>12.58</v>
      </c>
    </row>
    <row r="33" spans="1:3" x14ac:dyDescent="0.25">
      <c r="A33" s="12" t="s">
        <v>89</v>
      </c>
      <c r="B33" s="13">
        <v>62838</v>
      </c>
      <c r="C33" s="12">
        <v>11.94</v>
      </c>
    </row>
    <row r="34" spans="1:3" x14ac:dyDescent="0.25">
      <c r="A34" s="12" t="s">
        <v>90</v>
      </c>
      <c r="B34" s="13">
        <v>49587</v>
      </c>
      <c r="C34" s="12">
        <v>9.42</v>
      </c>
    </row>
    <row r="35" spans="1:3" x14ac:dyDescent="0.25">
      <c r="A35" s="12" t="s">
        <v>91</v>
      </c>
      <c r="B35" s="13">
        <v>42153</v>
      </c>
      <c r="C35" s="12">
        <v>8.01</v>
      </c>
    </row>
    <row r="36" spans="1:3" x14ac:dyDescent="0.25">
      <c r="A36" s="12" t="s">
        <v>92</v>
      </c>
      <c r="B36" s="13">
        <v>40218</v>
      </c>
      <c r="C36" s="12">
        <v>7.64</v>
      </c>
    </row>
    <row r="37" spans="1:3" x14ac:dyDescent="0.25">
      <c r="A37" s="12" t="s">
        <v>93</v>
      </c>
      <c r="B37" s="13">
        <v>39231</v>
      </c>
      <c r="C37" s="12">
        <v>7.46</v>
      </c>
    </row>
    <row r="38" spans="1:3" x14ac:dyDescent="0.25">
      <c r="A38" s="12" t="s">
        <v>94</v>
      </c>
      <c r="B38" s="13">
        <v>38412</v>
      </c>
      <c r="C38" s="12">
        <v>7.3</v>
      </c>
    </row>
    <row r="39" spans="1:3" x14ac:dyDescent="0.25">
      <c r="A39" s="12" t="s">
        <v>95</v>
      </c>
      <c r="B39" s="13">
        <v>32832</v>
      </c>
      <c r="C39" s="12">
        <v>6.24</v>
      </c>
    </row>
    <row r="40" spans="1:3" x14ac:dyDescent="0.25">
      <c r="A40" s="12" t="s">
        <v>96</v>
      </c>
      <c r="B40" s="13">
        <v>25101</v>
      </c>
      <c r="C40" s="12">
        <v>4.7699999999999996</v>
      </c>
    </row>
    <row r="41" spans="1:3" x14ac:dyDescent="0.25">
      <c r="A41" s="12" t="s">
        <v>97</v>
      </c>
      <c r="B41" s="13">
        <v>19335</v>
      </c>
      <c r="C41" s="12">
        <v>3.67</v>
      </c>
    </row>
    <row r="42" spans="1:3" x14ac:dyDescent="0.25">
      <c r="A42" s="12" t="s">
        <v>98</v>
      </c>
      <c r="B42" s="13">
        <v>13740</v>
      </c>
      <c r="C42" s="12">
        <v>2.61</v>
      </c>
    </row>
    <row r="43" spans="1:3" x14ac:dyDescent="0.25">
      <c r="A43" s="12" t="s">
        <v>99</v>
      </c>
      <c r="B43" s="13">
        <v>11424</v>
      </c>
      <c r="C43" s="12">
        <v>2.17</v>
      </c>
    </row>
    <row r="44" spans="1:3" x14ac:dyDescent="0.25">
      <c r="A44" s="12" t="s">
        <v>100</v>
      </c>
      <c r="B44" s="12">
        <v>8043</v>
      </c>
      <c r="C44" s="12">
        <v>1.53</v>
      </c>
    </row>
    <row r="45" spans="1:3" x14ac:dyDescent="0.25">
      <c r="A45" s="12" t="s">
        <v>101</v>
      </c>
      <c r="B45" s="12">
        <v>5046</v>
      </c>
      <c r="C45" s="12">
        <v>0.96</v>
      </c>
    </row>
    <row r="46" spans="1:3" x14ac:dyDescent="0.25">
      <c r="A46" s="12" t="s">
        <v>102</v>
      </c>
      <c r="B46" s="12">
        <v>2736</v>
      </c>
      <c r="C46" s="12">
        <v>0.52</v>
      </c>
    </row>
    <row r="47" spans="1:3" x14ac:dyDescent="0.25">
      <c r="A47" s="12" t="s">
        <v>103</v>
      </c>
      <c r="B47" s="12">
        <v>1251</v>
      </c>
      <c r="C47" s="12">
        <v>0.24</v>
      </c>
    </row>
    <row r="48" spans="1:3" ht="13.8" thickBot="1" x14ac:dyDescent="0.3">
      <c r="A48" s="14" t="s">
        <v>104</v>
      </c>
      <c r="B48" s="14">
        <v>699</v>
      </c>
      <c r="C48" s="14">
        <v>0.13</v>
      </c>
    </row>
    <row r="49" spans="1:15" ht="13.8" x14ac:dyDescent="0.25">
      <c r="A49" s="8"/>
    </row>
    <row r="50" spans="1:15" ht="18" x14ac:dyDescent="0.25">
      <c r="A50" s="7" t="s">
        <v>105</v>
      </c>
    </row>
    <row r="51" spans="1:15" ht="15.75" customHeight="1" x14ac:dyDescent="0.25">
      <c r="A51" s="61" t="s">
        <v>110</v>
      </c>
      <c r="B51" s="61"/>
      <c r="C51" s="61"/>
      <c r="D51" s="61"/>
      <c r="E51" s="61"/>
      <c r="F51" s="61"/>
      <c r="G51" s="61"/>
      <c r="H51" s="61"/>
      <c r="I51" s="61"/>
      <c r="J51" s="61"/>
      <c r="K51" s="61"/>
      <c r="L51" s="61"/>
      <c r="M51" s="61"/>
      <c r="N51" s="61"/>
      <c r="O51" s="61"/>
    </row>
    <row r="52" spans="1:15" ht="14.25" customHeight="1" x14ac:dyDescent="0.25">
      <c r="A52" s="61"/>
      <c r="B52" s="61"/>
      <c r="C52" s="61"/>
      <c r="D52" s="61"/>
      <c r="E52" s="61"/>
      <c r="F52" s="61"/>
      <c r="G52" s="61"/>
      <c r="H52" s="61"/>
      <c r="I52" s="61"/>
      <c r="J52" s="61"/>
      <c r="K52" s="61"/>
      <c r="L52" s="61"/>
      <c r="M52" s="61"/>
      <c r="N52" s="61"/>
      <c r="O52" s="61"/>
    </row>
    <row r="53" spans="1:15" ht="14.25" customHeight="1" x14ac:dyDescent="0.25">
      <c r="A53" s="61"/>
      <c r="B53" s="61"/>
      <c r="C53" s="61"/>
      <c r="D53" s="61"/>
      <c r="E53" s="61"/>
      <c r="F53" s="61"/>
      <c r="G53" s="61"/>
      <c r="H53" s="61"/>
      <c r="I53" s="61"/>
      <c r="J53" s="61"/>
      <c r="K53" s="61"/>
      <c r="L53" s="61"/>
      <c r="M53" s="61"/>
      <c r="N53" s="61"/>
      <c r="O53" s="61"/>
    </row>
    <row r="54" spans="1:15" ht="14.25" customHeight="1" x14ac:dyDescent="0.25">
      <c r="A54" s="61"/>
      <c r="B54" s="61"/>
      <c r="C54" s="61"/>
      <c r="D54" s="61"/>
      <c r="E54" s="61"/>
      <c r="F54" s="61"/>
      <c r="G54" s="61"/>
      <c r="H54" s="61"/>
      <c r="I54" s="61"/>
      <c r="J54" s="61"/>
      <c r="K54" s="61"/>
      <c r="L54" s="61"/>
      <c r="M54" s="61"/>
      <c r="N54" s="61"/>
      <c r="O54" s="61"/>
    </row>
    <row r="55" spans="1:15" ht="18" x14ac:dyDescent="0.25">
      <c r="A55" s="7" t="s">
        <v>106</v>
      </c>
    </row>
    <row r="56" spans="1:15" ht="14.25" customHeight="1" x14ac:dyDescent="0.25">
      <c r="A56" s="61" t="s">
        <v>111</v>
      </c>
      <c r="B56" s="61"/>
      <c r="C56" s="61"/>
      <c r="D56" s="61"/>
      <c r="E56" s="61"/>
      <c r="F56" s="61"/>
      <c r="G56" s="61"/>
      <c r="H56" s="61"/>
      <c r="I56" s="61"/>
      <c r="J56" s="61"/>
      <c r="K56" s="61"/>
      <c r="L56" s="61"/>
      <c r="M56" s="61"/>
      <c r="N56" s="61"/>
      <c r="O56" s="61"/>
    </row>
    <row r="57" spans="1:15" ht="14.25" customHeight="1" x14ac:dyDescent="0.25">
      <c r="A57" s="61"/>
      <c r="B57" s="61"/>
      <c r="C57" s="61"/>
      <c r="D57" s="61"/>
      <c r="E57" s="61"/>
      <c r="F57" s="61"/>
      <c r="G57" s="61"/>
      <c r="H57" s="61"/>
      <c r="I57" s="61"/>
      <c r="J57" s="61"/>
      <c r="K57" s="61"/>
      <c r="L57" s="61"/>
      <c r="M57" s="61"/>
      <c r="N57" s="61"/>
      <c r="O57" s="61"/>
    </row>
    <row r="58" spans="1:15" ht="14.25" customHeight="1" x14ac:dyDescent="0.25">
      <c r="A58" s="61"/>
      <c r="B58" s="61"/>
      <c r="C58" s="61"/>
      <c r="D58" s="61"/>
      <c r="E58" s="61"/>
      <c r="F58" s="61"/>
      <c r="G58" s="61"/>
      <c r="H58" s="61"/>
      <c r="I58" s="61"/>
      <c r="J58" s="61"/>
      <c r="K58" s="61"/>
      <c r="L58" s="61"/>
      <c r="M58" s="61"/>
      <c r="N58" s="61"/>
      <c r="O58" s="61"/>
    </row>
    <row r="59" spans="1:15" ht="14.25" customHeight="1" x14ac:dyDescent="0.25">
      <c r="A59" s="61"/>
      <c r="B59" s="61"/>
      <c r="C59" s="61"/>
      <c r="D59" s="61"/>
      <c r="E59" s="61"/>
      <c r="F59" s="61"/>
      <c r="G59" s="61"/>
      <c r="H59" s="61"/>
      <c r="I59" s="61"/>
      <c r="J59" s="61"/>
      <c r="K59" s="61"/>
      <c r="L59" s="61"/>
      <c r="M59" s="61"/>
      <c r="N59" s="61"/>
      <c r="O59" s="61"/>
    </row>
  </sheetData>
  <sheetProtection algorithmName="SHA-512" hashValue="nBws8vouA+8BLe5XxkxGvXEtmGP/bTlgplVOj/xe/oYJk63XIi1zg7yL69i3QZ6QbDp2CnJwSP2ZRUghxwqIOw==" saltValue="rHUnkwZyqrfny2NhQWX+Cw==" spinCount="100000" sheet="1" objects="1" scenarios="1"/>
  <mergeCells count="7">
    <mergeCell ref="B29:B30"/>
    <mergeCell ref="C29:C30"/>
    <mergeCell ref="A51:O54"/>
    <mergeCell ref="A56:O59"/>
    <mergeCell ref="A3:O5"/>
    <mergeCell ref="A12:O16"/>
    <mergeCell ref="A19:O26"/>
  </mergeCells>
  <hyperlinks>
    <hyperlink ref="A6"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98"/>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17" customWidth="1"/>
    <col min="2" max="2" width="7.33203125" style="17" customWidth="1"/>
    <col min="3" max="4" width="9.109375" style="17" customWidth="1"/>
    <col min="5" max="5" width="10.33203125" style="17" customWidth="1"/>
    <col min="6" max="6" width="8.33203125" style="17" customWidth="1"/>
    <col min="7" max="8" width="9.109375" style="17"/>
    <col min="9" max="10" width="9.109375" style="17" customWidth="1"/>
    <col min="11" max="12" width="9.109375" style="17"/>
    <col min="13" max="13" width="1.6640625" style="17" customWidth="1"/>
    <col min="14" max="15" width="9.109375" style="17"/>
    <col min="16" max="16" width="10.88671875" style="17" customWidth="1"/>
    <col min="17" max="17" width="9.88671875" style="17" customWidth="1"/>
    <col min="18" max="18" width="13.44140625" style="17" customWidth="1"/>
    <col min="19" max="19" width="12.6640625" style="17" customWidth="1"/>
    <col min="20" max="25" width="9.109375" style="17"/>
    <col min="26" max="26" width="9.109375" style="19"/>
    <col min="27" max="51" width="9.109375" style="19" customWidth="1"/>
    <col min="52" max="52" width="9.109375" style="34" customWidth="1"/>
    <col min="53" max="62" width="9.109375" style="34"/>
    <col min="63" max="16384" width="9.109375" style="17"/>
  </cols>
  <sheetData>
    <row r="1" spans="2:79" ht="21" customHeight="1" x14ac:dyDescent="0.25">
      <c r="B1" s="15" t="s">
        <v>28</v>
      </c>
      <c r="C1" s="16"/>
      <c r="D1" s="16"/>
      <c r="Y1" s="18"/>
      <c r="AZ1" s="19"/>
      <c r="BK1" s="34"/>
      <c r="BL1" s="34"/>
      <c r="BM1" s="34"/>
      <c r="BN1" s="34"/>
      <c r="BO1" s="34"/>
      <c r="BP1" s="34"/>
      <c r="BQ1" s="34"/>
      <c r="BR1" s="34"/>
      <c r="BS1" s="34"/>
      <c r="BT1" s="34"/>
      <c r="BU1" s="34"/>
      <c r="BV1" s="34"/>
      <c r="BW1" s="34"/>
      <c r="BX1" s="34"/>
      <c r="BY1" s="34"/>
      <c r="BZ1" s="34"/>
      <c r="CA1" s="34"/>
    </row>
    <row r="2" spans="2:79" ht="10.5" customHeight="1" x14ac:dyDescent="0.25">
      <c r="Y2" s="20"/>
      <c r="AZ2" s="19"/>
      <c r="BK2" s="34"/>
      <c r="BL2" s="34"/>
      <c r="BM2" s="34"/>
      <c r="BN2" s="34"/>
      <c r="BO2" s="34"/>
      <c r="BP2" s="34"/>
      <c r="BQ2" s="34"/>
      <c r="BR2" s="34"/>
      <c r="BS2" s="34"/>
      <c r="BT2" s="34"/>
      <c r="BU2" s="34"/>
      <c r="BV2" s="34"/>
      <c r="BW2" s="34"/>
      <c r="BX2" s="34"/>
      <c r="BY2" s="34"/>
      <c r="BZ2" s="34"/>
      <c r="CA2" s="34"/>
    </row>
    <row r="3" spans="2:79" ht="8.25" customHeight="1" x14ac:dyDescent="0.25">
      <c r="B3" s="21"/>
      <c r="C3" s="21"/>
      <c r="D3" s="21"/>
      <c r="E3" s="21"/>
      <c r="F3" s="21"/>
      <c r="G3" s="21"/>
      <c r="H3" s="21"/>
      <c r="I3" s="21"/>
      <c r="J3" s="21"/>
      <c r="K3" s="21"/>
      <c r="L3" s="21"/>
      <c r="M3" s="21"/>
      <c r="N3" s="21"/>
      <c r="O3" s="21"/>
      <c r="P3" s="21"/>
      <c r="Q3" s="21"/>
      <c r="R3" s="21"/>
      <c r="S3" s="21"/>
      <c r="T3" s="21"/>
      <c r="U3" s="21"/>
      <c r="V3" s="21"/>
      <c r="W3" s="21"/>
      <c r="X3" s="21"/>
      <c r="AZ3" s="19"/>
      <c r="BK3" s="34"/>
      <c r="BL3" s="34"/>
      <c r="BM3" s="34"/>
      <c r="BN3" s="34"/>
      <c r="BO3" s="34"/>
      <c r="BP3" s="34"/>
      <c r="BQ3" s="34"/>
      <c r="BR3" s="34"/>
      <c r="BS3" s="34"/>
      <c r="BT3" s="34"/>
      <c r="BU3" s="34"/>
      <c r="BV3" s="34"/>
      <c r="BW3" s="34"/>
      <c r="BX3" s="34"/>
      <c r="BY3" s="34"/>
      <c r="BZ3" s="34"/>
      <c r="CA3" s="34"/>
    </row>
    <row r="4" spans="2:79" x14ac:dyDescent="0.25">
      <c r="B4" s="21"/>
      <c r="C4" s="22" t="s">
        <v>27</v>
      </c>
      <c r="D4" s="21"/>
      <c r="E4" s="21"/>
      <c r="F4" s="21"/>
      <c r="G4" s="21"/>
      <c r="H4" s="21"/>
      <c r="I4" s="21"/>
      <c r="J4" s="22"/>
      <c r="K4" s="21"/>
      <c r="L4" s="21"/>
      <c r="M4" s="21"/>
      <c r="N4" s="21"/>
      <c r="O4" s="21"/>
      <c r="P4" s="21"/>
      <c r="Q4" s="21"/>
      <c r="R4" s="21"/>
      <c r="S4" s="21"/>
      <c r="T4" s="21"/>
      <c r="U4" s="21"/>
      <c r="V4" s="21"/>
      <c r="W4" s="21"/>
      <c r="X4" s="21"/>
      <c r="AZ4" s="19"/>
      <c r="BB4" s="34">
        <v>1</v>
      </c>
      <c r="BK4" s="34"/>
      <c r="BL4" s="34"/>
      <c r="BM4" s="34"/>
      <c r="BN4" s="34"/>
      <c r="BO4" s="34"/>
      <c r="BP4" s="34"/>
      <c r="BQ4" s="34"/>
      <c r="BR4" s="34"/>
      <c r="BS4" s="34"/>
      <c r="BT4" s="34"/>
      <c r="BU4" s="34"/>
      <c r="BV4" s="34"/>
      <c r="BW4" s="34"/>
      <c r="BX4" s="34"/>
      <c r="BY4" s="34"/>
      <c r="BZ4" s="34"/>
      <c r="CA4" s="34"/>
    </row>
    <row r="5" spans="2:79" ht="18" customHeight="1" x14ac:dyDescent="0.25">
      <c r="B5" s="21"/>
      <c r="C5" s="21"/>
      <c r="D5" s="21"/>
      <c r="E5" s="21"/>
      <c r="F5" s="21"/>
      <c r="G5" s="21"/>
      <c r="H5" s="21"/>
      <c r="I5" s="21"/>
      <c r="J5" s="21"/>
      <c r="K5" s="21"/>
      <c r="L5" s="21"/>
      <c r="M5" s="21"/>
      <c r="N5" s="21"/>
      <c r="O5" s="21"/>
      <c r="P5" s="21"/>
      <c r="Q5" s="21"/>
      <c r="R5" s="21"/>
      <c r="S5" s="21"/>
      <c r="T5" s="21"/>
      <c r="U5" s="21"/>
      <c r="V5" s="21"/>
      <c r="W5" s="21"/>
      <c r="X5" s="21"/>
      <c r="AZ5" s="19"/>
      <c r="BK5" s="34"/>
      <c r="BL5" s="34"/>
      <c r="BM5" s="34"/>
      <c r="BN5" s="34"/>
      <c r="BO5" s="34"/>
      <c r="BP5" s="34"/>
      <c r="BQ5" s="34"/>
      <c r="BR5" s="34"/>
      <c r="BS5" s="34"/>
      <c r="BT5" s="34"/>
      <c r="BU5" s="34"/>
      <c r="BV5" s="34"/>
      <c r="BW5" s="34"/>
      <c r="BX5" s="34"/>
      <c r="BY5" s="34"/>
      <c r="BZ5" s="34"/>
      <c r="CA5" s="34"/>
    </row>
    <row r="6" spans="2:79" x14ac:dyDescent="0.25">
      <c r="B6" s="21"/>
      <c r="C6" s="21"/>
      <c r="D6" s="21"/>
      <c r="E6" s="21"/>
      <c r="F6" s="21"/>
      <c r="G6" s="21"/>
      <c r="H6" s="21"/>
      <c r="I6" s="21"/>
      <c r="J6" s="21"/>
      <c r="K6" s="21"/>
      <c r="L6" s="21"/>
      <c r="M6" s="21"/>
      <c r="N6" s="21"/>
      <c r="O6" s="21"/>
      <c r="P6" s="21"/>
      <c r="Q6" s="21"/>
      <c r="R6" s="21"/>
      <c r="S6" s="21"/>
      <c r="T6" s="21"/>
      <c r="U6" s="21"/>
      <c r="V6" s="21"/>
      <c r="W6" s="21"/>
      <c r="X6" s="21"/>
      <c r="AZ6" s="19"/>
      <c r="BK6" s="34"/>
      <c r="BL6" s="34"/>
      <c r="BM6" s="34"/>
      <c r="BN6" s="34"/>
      <c r="BO6" s="34"/>
      <c r="BP6" s="34"/>
      <c r="BQ6" s="34"/>
      <c r="BR6" s="34"/>
      <c r="BS6" s="34"/>
      <c r="BT6" s="34"/>
      <c r="BU6" s="34"/>
      <c r="BV6" s="34"/>
      <c r="BW6" s="34"/>
      <c r="BX6" s="34"/>
      <c r="BY6" s="34"/>
      <c r="BZ6" s="34"/>
      <c r="CA6" s="34"/>
    </row>
    <row r="7" spans="2:79" x14ac:dyDescent="0.25">
      <c r="B7" s="21"/>
      <c r="C7" s="21"/>
      <c r="D7" s="21"/>
      <c r="E7" s="21"/>
      <c r="F7" s="21"/>
      <c r="G7" s="21"/>
      <c r="H7" s="21"/>
      <c r="I7" s="21"/>
      <c r="J7" s="21"/>
      <c r="K7" s="21"/>
      <c r="L7" s="21"/>
      <c r="M7" s="21"/>
      <c r="N7" s="21"/>
      <c r="O7" s="21"/>
      <c r="P7" s="21"/>
      <c r="Q7" s="21"/>
      <c r="R7" s="21"/>
      <c r="S7" s="21"/>
      <c r="T7" s="21"/>
      <c r="U7" s="21"/>
      <c r="V7" s="21"/>
      <c r="W7" s="21"/>
      <c r="X7" s="21"/>
      <c r="AZ7" s="19"/>
      <c r="BK7" s="34"/>
      <c r="BL7" s="34"/>
      <c r="BM7" s="34"/>
      <c r="BN7" s="34"/>
      <c r="BO7" s="34"/>
      <c r="BP7" s="34"/>
      <c r="BQ7" s="34"/>
      <c r="BR7" s="34"/>
      <c r="BS7" s="34"/>
      <c r="BT7" s="34"/>
      <c r="BU7" s="34"/>
      <c r="BV7" s="34"/>
      <c r="BW7" s="34"/>
      <c r="BX7" s="34"/>
      <c r="BY7" s="34"/>
      <c r="BZ7" s="34"/>
      <c r="CA7" s="34"/>
    </row>
    <row r="8" spans="2:79" ht="12" customHeight="1" x14ac:dyDescent="0.3">
      <c r="B8" s="21"/>
      <c r="C8" s="23"/>
      <c r="D8" s="21"/>
      <c r="E8" s="21"/>
      <c r="F8" s="21"/>
      <c r="G8" s="21"/>
      <c r="H8" s="21"/>
      <c r="I8" s="21"/>
      <c r="J8" s="21"/>
      <c r="K8" s="21"/>
      <c r="L8" s="21"/>
      <c r="M8" s="21"/>
      <c r="N8" s="23"/>
      <c r="O8" s="21"/>
      <c r="P8" s="21"/>
      <c r="Q8" s="21"/>
      <c r="R8" s="21"/>
      <c r="S8" s="21"/>
      <c r="T8" s="21"/>
      <c r="U8" s="21"/>
      <c r="V8" s="21"/>
      <c r="W8" s="21"/>
      <c r="X8" s="21"/>
      <c r="AZ8" s="19"/>
      <c r="BB8" s="34" t="s">
        <v>46</v>
      </c>
      <c r="BK8" s="34"/>
      <c r="BL8" s="34"/>
      <c r="BM8" s="34"/>
      <c r="BN8" s="34"/>
      <c r="BO8" s="34"/>
      <c r="BP8" s="34"/>
      <c r="BQ8" s="34"/>
      <c r="BR8" s="34"/>
      <c r="BS8" s="34"/>
      <c r="BT8" s="34"/>
      <c r="BU8" s="34"/>
      <c r="BV8" s="34"/>
      <c r="BW8" s="34"/>
      <c r="BX8" s="34"/>
      <c r="BY8" s="34"/>
      <c r="BZ8" s="34"/>
      <c r="CA8" s="34"/>
    </row>
    <row r="9" spans="2:79" ht="9.75" customHeight="1" x14ac:dyDescent="0.25">
      <c r="B9" s="21"/>
      <c r="C9" s="21"/>
      <c r="D9" s="21"/>
      <c r="E9" s="21"/>
      <c r="F9" s="21"/>
      <c r="G9" s="21"/>
      <c r="H9" s="21"/>
      <c r="I9" s="21"/>
      <c r="J9" s="21"/>
      <c r="K9" s="21"/>
      <c r="L9" s="21"/>
      <c r="M9" s="21"/>
      <c r="N9" s="21"/>
      <c r="O9" s="21"/>
      <c r="P9" s="21"/>
      <c r="Q9" s="21"/>
      <c r="R9" s="21"/>
      <c r="S9" s="21"/>
      <c r="T9" s="21"/>
      <c r="U9" s="21"/>
      <c r="V9" s="21"/>
      <c r="W9" s="21"/>
      <c r="X9" s="21"/>
      <c r="AZ9" s="19"/>
      <c r="BK9" s="34"/>
      <c r="BL9" s="34"/>
      <c r="BM9" s="34"/>
      <c r="BN9" s="34"/>
      <c r="BO9" s="34"/>
      <c r="BP9" s="34"/>
      <c r="BQ9" s="34"/>
      <c r="BR9" s="34"/>
      <c r="BS9" s="34"/>
      <c r="BT9" s="34"/>
      <c r="BU9" s="34"/>
      <c r="BV9" s="34"/>
      <c r="BW9" s="34"/>
      <c r="BX9" s="34"/>
      <c r="BY9" s="34"/>
      <c r="BZ9" s="34"/>
      <c r="CA9" s="34"/>
    </row>
    <row r="10" spans="2:79" x14ac:dyDescent="0.25">
      <c r="B10" s="21"/>
      <c r="C10" s="24"/>
      <c r="D10" s="21"/>
      <c r="E10" s="21"/>
      <c r="F10" s="21"/>
      <c r="G10" s="21"/>
      <c r="H10" s="21"/>
      <c r="I10" s="21"/>
      <c r="J10" s="21"/>
      <c r="K10" s="21"/>
      <c r="L10" s="21"/>
      <c r="M10" s="21"/>
      <c r="N10" s="21"/>
      <c r="O10" s="21"/>
      <c r="P10" s="21"/>
      <c r="Q10" s="21"/>
      <c r="R10" s="21"/>
      <c r="S10" s="21"/>
      <c r="T10" s="21"/>
      <c r="U10" s="21"/>
      <c r="V10" s="21"/>
      <c r="W10" s="21"/>
      <c r="X10" s="21"/>
      <c r="AZ10" s="19"/>
      <c r="BB10" s="34" t="str">
        <f>VLOOKUP($BB$4, RefCauseofDeath, 3,FALSE)&amp;"- Adults"</f>
        <v>Has GP clinic or medical centre that usually goes to when unwell or injured - Adults</v>
      </c>
      <c r="BK10" s="34"/>
      <c r="BL10" s="34"/>
      <c r="BM10" s="34"/>
      <c r="BN10" s="34"/>
      <c r="BO10" s="34"/>
      <c r="BP10" s="34"/>
      <c r="BQ10" s="34"/>
      <c r="BR10" s="34"/>
      <c r="BS10" s="34"/>
      <c r="BT10" s="34"/>
      <c r="BU10" s="34"/>
      <c r="BV10" s="34"/>
      <c r="BW10" s="34"/>
      <c r="BX10" s="34"/>
      <c r="BY10" s="34"/>
      <c r="BZ10" s="34"/>
      <c r="CA10" s="34"/>
    </row>
    <row r="11" spans="2:79" x14ac:dyDescent="0.25">
      <c r="B11" s="21"/>
      <c r="C11" s="21"/>
      <c r="D11" s="21"/>
      <c r="E11" s="21"/>
      <c r="F11" s="21"/>
      <c r="G11" s="21"/>
      <c r="H11" s="21"/>
      <c r="I11" s="21"/>
      <c r="J11" s="21"/>
      <c r="K11" s="21"/>
      <c r="L11" s="21"/>
      <c r="M11" s="21"/>
      <c r="N11" s="21"/>
      <c r="O11" s="21"/>
      <c r="P11" s="21"/>
      <c r="Q11" s="21"/>
      <c r="R11" s="21"/>
      <c r="S11" s="21"/>
      <c r="T11" s="21"/>
      <c r="U11" s="21"/>
      <c r="V11" s="21"/>
      <c r="W11" s="21"/>
      <c r="X11" s="21"/>
      <c r="AZ11" s="19"/>
      <c r="BK11" s="34"/>
      <c r="BL11" s="34"/>
      <c r="BM11" s="34"/>
      <c r="BN11" s="34"/>
      <c r="BO11" s="34"/>
      <c r="BP11" s="34"/>
      <c r="BQ11" s="34"/>
      <c r="BR11" s="34"/>
      <c r="BS11" s="34"/>
      <c r="BT11" s="34"/>
      <c r="BU11" s="34"/>
      <c r="BV11" s="34"/>
      <c r="BW11" s="34"/>
      <c r="BX11" s="34"/>
      <c r="BY11" s="34"/>
      <c r="BZ11" s="34"/>
      <c r="CA11" s="34"/>
    </row>
    <row r="12" spans="2:79" x14ac:dyDescent="0.25">
      <c r="B12" s="21"/>
      <c r="C12" s="21"/>
      <c r="D12" s="21"/>
      <c r="E12" s="21"/>
      <c r="F12" s="21"/>
      <c r="G12" s="21"/>
      <c r="H12" s="21"/>
      <c r="I12" s="21"/>
      <c r="J12" s="21"/>
      <c r="K12" s="21"/>
      <c r="L12" s="21"/>
      <c r="M12" s="21"/>
      <c r="N12" s="21"/>
      <c r="O12" s="21"/>
      <c r="P12" s="21"/>
      <c r="Q12" s="21"/>
      <c r="R12" s="21"/>
      <c r="S12" s="21"/>
      <c r="T12" s="21"/>
      <c r="U12" s="21"/>
      <c r="V12" s="21"/>
      <c r="W12" s="21"/>
      <c r="X12" s="21"/>
      <c r="AZ12" s="19"/>
      <c r="BB12" s="34" t="s">
        <v>5</v>
      </c>
      <c r="BC12" s="34" t="s">
        <v>8</v>
      </c>
      <c r="BD12" s="34" t="s">
        <v>7</v>
      </c>
      <c r="BK12" s="34"/>
      <c r="BL12" s="34"/>
      <c r="BM12" s="34"/>
      <c r="BN12" s="34"/>
      <c r="BO12" s="34"/>
      <c r="BP12" s="34"/>
      <c r="BQ12" s="34"/>
      <c r="BR12" s="34"/>
      <c r="BS12" s="34"/>
      <c r="BT12" s="34"/>
      <c r="BU12" s="34"/>
      <c r="BV12" s="34"/>
      <c r="BW12" s="34"/>
      <c r="BX12" s="34"/>
      <c r="BY12" s="34"/>
      <c r="BZ12" s="34"/>
      <c r="CA12" s="34"/>
    </row>
    <row r="13" spans="2:79" x14ac:dyDescent="0.25">
      <c r="B13" s="21"/>
      <c r="C13" s="21"/>
      <c r="D13" s="21"/>
      <c r="E13" s="21"/>
      <c r="F13" s="21"/>
      <c r="G13" s="21"/>
      <c r="H13" s="21"/>
      <c r="I13" s="21"/>
      <c r="J13" s="21"/>
      <c r="K13" s="21"/>
      <c r="L13" s="21"/>
      <c r="M13" s="21"/>
      <c r="N13" s="21"/>
      <c r="O13" s="21"/>
      <c r="P13" s="21"/>
      <c r="Q13" s="21"/>
      <c r="R13" s="21"/>
      <c r="S13" s="21"/>
      <c r="T13" s="21"/>
      <c r="U13" s="21"/>
      <c r="V13" s="21"/>
      <c r="W13" s="21"/>
      <c r="X13" s="21"/>
      <c r="AZ13" s="19"/>
      <c r="BK13" s="34"/>
      <c r="BL13" s="34"/>
      <c r="BM13" s="34"/>
      <c r="BN13" s="34"/>
      <c r="BO13" s="34"/>
      <c r="BP13" s="34"/>
      <c r="BQ13" s="34"/>
      <c r="BR13" s="34"/>
      <c r="BS13" s="34"/>
      <c r="BT13" s="34"/>
      <c r="BU13" s="34"/>
      <c r="BV13" s="34"/>
      <c r="BW13" s="34"/>
      <c r="BX13" s="34"/>
      <c r="BY13" s="34"/>
      <c r="BZ13" s="34"/>
      <c r="CA13" s="34"/>
    </row>
    <row r="14" spans="2:79" x14ac:dyDescent="0.25">
      <c r="B14" s="21"/>
      <c r="C14" s="21"/>
      <c r="D14" s="21"/>
      <c r="E14" s="21"/>
      <c r="F14" s="21"/>
      <c r="G14" s="21"/>
      <c r="H14" s="21"/>
      <c r="I14" s="21"/>
      <c r="J14" s="21"/>
      <c r="K14" s="21"/>
      <c r="L14" s="21"/>
      <c r="M14" s="21"/>
      <c r="N14" s="21"/>
      <c r="O14" s="21"/>
      <c r="P14" s="21"/>
      <c r="Q14" s="21"/>
      <c r="R14" s="21"/>
      <c r="S14" s="21"/>
      <c r="T14" s="21"/>
      <c r="U14" s="21"/>
      <c r="V14" s="21"/>
      <c r="W14" s="21"/>
      <c r="X14" s="21"/>
      <c r="AZ14" s="19"/>
      <c r="BB14" s="34" t="s">
        <v>47</v>
      </c>
      <c r="BK14" s="34"/>
      <c r="BL14" s="34"/>
      <c r="BM14" s="34"/>
      <c r="BN14" s="34"/>
      <c r="BO14" s="34"/>
      <c r="BP14" s="34"/>
      <c r="BQ14" s="34"/>
      <c r="BR14" s="34"/>
      <c r="BS14" s="34"/>
      <c r="BT14" s="34"/>
      <c r="BU14" s="34"/>
      <c r="BV14" s="34"/>
      <c r="BW14" s="34"/>
      <c r="BX14" s="34"/>
      <c r="BY14" s="34"/>
      <c r="BZ14" s="34"/>
      <c r="CA14" s="34"/>
    </row>
    <row r="15" spans="2:79" x14ac:dyDescent="0.25">
      <c r="B15" s="21"/>
      <c r="C15" s="21"/>
      <c r="D15" s="21"/>
      <c r="E15" s="21"/>
      <c r="F15" s="21"/>
      <c r="G15" s="21"/>
      <c r="H15" s="21"/>
      <c r="I15" s="21"/>
      <c r="J15" s="21"/>
      <c r="K15" s="21"/>
      <c r="L15" s="21"/>
      <c r="M15" s="21"/>
      <c r="N15" s="21"/>
      <c r="O15" s="21"/>
      <c r="P15" s="21"/>
      <c r="Q15" s="21"/>
      <c r="R15" s="21"/>
      <c r="S15" s="21"/>
      <c r="T15" s="21"/>
      <c r="U15" s="21"/>
      <c r="V15" s="21"/>
      <c r="W15" s="21"/>
      <c r="X15" s="21"/>
      <c r="AZ15" s="19"/>
      <c r="BB15" s="34" t="s">
        <v>60</v>
      </c>
      <c r="BK15" s="34"/>
      <c r="BL15" s="34"/>
      <c r="BM15" s="34"/>
      <c r="BN15" s="34"/>
      <c r="BO15" s="34"/>
      <c r="BP15" s="34"/>
      <c r="BQ15" s="34"/>
      <c r="BR15" s="34"/>
      <c r="BS15" s="34"/>
      <c r="BT15" s="34"/>
      <c r="BU15" s="34"/>
      <c r="BV15" s="34"/>
      <c r="BW15" s="34"/>
      <c r="BX15" s="34"/>
      <c r="BY15" s="34"/>
      <c r="BZ15" s="34"/>
      <c r="CA15" s="34"/>
    </row>
    <row r="16" spans="2:79" x14ac:dyDescent="0.25">
      <c r="B16" s="21"/>
      <c r="C16" s="21"/>
      <c r="D16" s="21"/>
      <c r="E16" s="21"/>
      <c r="F16" s="21"/>
      <c r="G16" s="21"/>
      <c r="H16" s="21"/>
      <c r="I16" s="21"/>
      <c r="J16" s="21"/>
      <c r="K16" s="21"/>
      <c r="L16" s="21"/>
      <c r="M16" s="21"/>
      <c r="N16" s="21"/>
      <c r="O16" s="21"/>
      <c r="P16" s="21"/>
      <c r="Q16" s="21"/>
      <c r="R16" s="21"/>
      <c r="S16" s="21"/>
      <c r="T16" s="21"/>
      <c r="U16" s="21"/>
      <c r="V16" s="21"/>
      <c r="W16" s="21"/>
      <c r="X16" s="21"/>
      <c r="AZ16" s="19"/>
      <c r="BB16" s="54"/>
      <c r="BK16" s="34"/>
      <c r="BL16" s="34"/>
      <c r="BM16" s="34"/>
      <c r="BN16" s="34"/>
      <c r="BO16" s="34"/>
      <c r="BP16" s="34"/>
      <c r="BQ16" s="34"/>
      <c r="BR16" s="34"/>
      <c r="BS16" s="34"/>
      <c r="BT16" s="34"/>
      <c r="BU16" s="34"/>
      <c r="BV16" s="34"/>
      <c r="BW16" s="34"/>
      <c r="BX16" s="34"/>
      <c r="BY16" s="34"/>
      <c r="BZ16" s="34"/>
      <c r="CA16" s="34"/>
    </row>
    <row r="17" spans="2:79" x14ac:dyDescent="0.25">
      <c r="B17" s="21"/>
      <c r="C17" s="21"/>
      <c r="D17" s="21"/>
      <c r="E17" s="21"/>
      <c r="F17" s="21"/>
      <c r="G17" s="21"/>
      <c r="H17" s="21"/>
      <c r="I17" s="21"/>
      <c r="J17" s="21"/>
      <c r="K17" s="21"/>
      <c r="L17" s="21"/>
      <c r="M17" s="21"/>
      <c r="N17" s="21"/>
      <c r="O17" s="21"/>
      <c r="P17" s="21"/>
      <c r="Q17" s="21"/>
      <c r="R17" s="21"/>
      <c r="S17" s="21"/>
      <c r="T17" s="21"/>
      <c r="U17" s="21"/>
      <c r="V17" s="21"/>
      <c r="W17" s="21"/>
      <c r="X17" s="21"/>
      <c r="AZ17" s="19"/>
      <c r="BB17" s="53"/>
      <c r="BK17" s="34"/>
      <c r="BL17" s="34"/>
      <c r="BM17" s="34"/>
      <c r="BN17" s="34"/>
      <c r="BO17" s="34"/>
      <c r="BP17" s="34"/>
      <c r="BQ17" s="34"/>
      <c r="BR17" s="34"/>
      <c r="BS17" s="34"/>
      <c r="BT17" s="34"/>
      <c r="BU17" s="34"/>
      <c r="BV17" s="34"/>
      <c r="BW17" s="34"/>
      <c r="BX17" s="34"/>
      <c r="BY17" s="34"/>
      <c r="BZ17" s="34"/>
      <c r="CA17" s="34"/>
    </row>
    <row r="18" spans="2:79" x14ac:dyDescent="0.25">
      <c r="B18" s="21"/>
      <c r="C18" s="21"/>
      <c r="D18" s="21"/>
      <c r="E18" s="21"/>
      <c r="F18" s="21"/>
      <c r="G18" s="21"/>
      <c r="H18" s="21"/>
      <c r="I18" s="21"/>
      <c r="J18" s="21"/>
      <c r="K18" s="21"/>
      <c r="L18" s="21"/>
      <c r="M18" s="21"/>
      <c r="N18" s="21"/>
      <c r="O18" s="21"/>
      <c r="P18" s="21"/>
      <c r="Q18" s="21"/>
      <c r="R18" s="21"/>
      <c r="S18" s="21"/>
      <c r="T18" s="21"/>
      <c r="U18" s="21"/>
      <c r="V18" s="21"/>
      <c r="W18" s="21"/>
      <c r="X18" s="21"/>
      <c r="AZ18" s="19"/>
      <c r="BK18" s="34"/>
      <c r="BL18" s="34"/>
      <c r="BM18" s="34"/>
      <c r="BN18" s="34"/>
      <c r="BO18" s="34"/>
      <c r="BP18" s="34"/>
      <c r="BQ18" s="34"/>
      <c r="BR18" s="34"/>
      <c r="BS18" s="34"/>
      <c r="BT18" s="34"/>
      <c r="BU18" s="34"/>
      <c r="BV18" s="34"/>
      <c r="BW18" s="34"/>
      <c r="BX18" s="34"/>
      <c r="BY18" s="34"/>
      <c r="BZ18" s="34"/>
      <c r="CA18" s="34"/>
    </row>
    <row r="19" spans="2:79" x14ac:dyDescent="0.25">
      <c r="B19" s="21"/>
      <c r="C19" s="21"/>
      <c r="D19" s="21"/>
      <c r="E19" s="21"/>
      <c r="F19" s="21"/>
      <c r="G19" s="21"/>
      <c r="H19" s="21"/>
      <c r="I19" s="21"/>
      <c r="J19" s="21"/>
      <c r="K19" s="21"/>
      <c r="L19" s="21"/>
      <c r="M19" s="21"/>
      <c r="N19" s="21"/>
      <c r="O19" s="21"/>
      <c r="P19" s="21"/>
      <c r="Q19" s="21"/>
      <c r="R19" s="21"/>
      <c r="S19" s="21"/>
      <c r="T19" s="21"/>
      <c r="U19" s="21"/>
      <c r="V19" s="21"/>
      <c r="W19" s="21"/>
      <c r="X19" s="21"/>
      <c r="AZ19" s="19"/>
      <c r="BB19" s="34" t="str">
        <f>IF(C33="Intentional self-harm", "(includes suicide)", "")</f>
        <v/>
      </c>
      <c r="BK19" s="34"/>
      <c r="BL19" s="34"/>
      <c r="BM19" s="34"/>
      <c r="BN19" s="34"/>
      <c r="BO19" s="34"/>
      <c r="BP19" s="34"/>
      <c r="BQ19" s="34"/>
      <c r="BR19" s="34"/>
      <c r="BS19" s="34"/>
      <c r="BT19" s="34"/>
      <c r="BU19" s="34"/>
      <c r="BV19" s="34"/>
      <c r="BW19" s="34"/>
      <c r="BX19" s="34"/>
      <c r="BY19" s="34"/>
      <c r="BZ19" s="34"/>
      <c r="CA19" s="34"/>
    </row>
    <row r="20" spans="2:79" x14ac:dyDescent="0.25">
      <c r="B20" s="21"/>
      <c r="C20" s="21"/>
      <c r="D20" s="21"/>
      <c r="E20" s="21"/>
      <c r="F20" s="21"/>
      <c r="G20" s="21"/>
      <c r="H20" s="21"/>
      <c r="I20" s="21"/>
      <c r="J20" s="21"/>
      <c r="K20" s="21"/>
      <c r="L20" s="21"/>
      <c r="M20" s="21"/>
      <c r="N20" s="21"/>
      <c r="O20" s="21"/>
      <c r="P20" s="21"/>
      <c r="Q20" s="21"/>
      <c r="R20" s="21"/>
      <c r="S20" s="21"/>
      <c r="T20" s="21"/>
      <c r="U20" s="21"/>
      <c r="V20" s="21"/>
      <c r="W20" s="21"/>
      <c r="X20" s="21"/>
      <c r="AZ20" s="19"/>
      <c r="BK20" s="34"/>
      <c r="BL20" s="34"/>
      <c r="BM20" s="34"/>
      <c r="BN20" s="34"/>
      <c r="BO20" s="34"/>
      <c r="BP20" s="34"/>
      <c r="BQ20" s="34"/>
      <c r="BR20" s="34"/>
      <c r="BS20" s="34"/>
      <c r="BT20" s="34"/>
      <c r="BU20" s="34"/>
      <c r="BV20" s="34"/>
      <c r="BW20" s="34"/>
      <c r="BX20" s="34"/>
      <c r="BY20" s="34"/>
      <c r="BZ20" s="34"/>
      <c r="CA20" s="34"/>
    </row>
    <row r="21" spans="2:79" x14ac:dyDescent="0.25">
      <c r="B21" s="21"/>
      <c r="C21" s="21"/>
      <c r="D21" s="21"/>
      <c r="E21" s="21"/>
      <c r="F21" s="21"/>
      <c r="G21" s="21"/>
      <c r="H21" s="21"/>
      <c r="I21" s="21"/>
      <c r="J21" s="21"/>
      <c r="K21" s="21"/>
      <c r="L21" s="21"/>
      <c r="M21" s="21"/>
      <c r="N21" s="21"/>
      <c r="O21" s="21"/>
      <c r="P21" s="21"/>
      <c r="Q21" s="21"/>
      <c r="R21" s="21"/>
      <c r="S21" s="21"/>
      <c r="T21" s="21"/>
      <c r="U21" s="21"/>
      <c r="V21" s="21"/>
      <c r="W21" s="21"/>
      <c r="X21" s="21"/>
      <c r="AZ21" s="19"/>
      <c r="BK21" s="34"/>
      <c r="BL21" s="34"/>
      <c r="BM21" s="34"/>
      <c r="BN21" s="34"/>
      <c r="BO21" s="34"/>
      <c r="BP21" s="34"/>
      <c r="BQ21" s="34"/>
      <c r="BR21" s="34"/>
      <c r="BS21" s="34"/>
      <c r="BT21" s="34"/>
      <c r="BU21" s="34"/>
      <c r="BV21" s="34"/>
      <c r="BW21" s="34"/>
      <c r="BX21" s="34"/>
      <c r="BY21" s="34"/>
      <c r="BZ21" s="34"/>
      <c r="CA21" s="34"/>
    </row>
    <row r="22" spans="2:79" x14ac:dyDescent="0.25">
      <c r="B22" s="21"/>
      <c r="C22" s="21"/>
      <c r="D22" s="21"/>
      <c r="E22" s="21"/>
      <c r="F22" s="21"/>
      <c r="G22" s="21"/>
      <c r="H22" s="21"/>
      <c r="I22" s="21"/>
      <c r="J22" s="21"/>
      <c r="K22" s="21"/>
      <c r="L22" s="21"/>
      <c r="M22" s="21"/>
      <c r="N22" s="21"/>
      <c r="O22" s="21"/>
      <c r="P22" s="21"/>
      <c r="Q22" s="21"/>
      <c r="R22" s="21"/>
      <c r="S22" s="21"/>
      <c r="T22" s="21"/>
      <c r="U22" s="21"/>
      <c r="V22" s="21"/>
      <c r="W22" s="21"/>
      <c r="X22" s="21"/>
      <c r="AZ22" s="19"/>
      <c r="BK22" s="34"/>
      <c r="BL22" s="34"/>
      <c r="BM22" s="34"/>
      <c r="BN22" s="34"/>
      <c r="BO22" s="34"/>
      <c r="BP22" s="34"/>
      <c r="BQ22" s="34"/>
      <c r="BR22" s="34"/>
      <c r="BS22" s="34"/>
      <c r="BT22" s="34"/>
      <c r="BU22" s="34"/>
      <c r="BV22" s="34"/>
      <c r="BW22" s="34"/>
      <c r="BX22" s="34"/>
      <c r="BY22" s="34"/>
      <c r="BZ22" s="34"/>
      <c r="CA22" s="34"/>
    </row>
    <row r="23" spans="2:79" x14ac:dyDescent="0.25">
      <c r="B23" s="21"/>
      <c r="C23" s="21"/>
      <c r="D23" s="21"/>
      <c r="E23" s="21"/>
      <c r="F23" s="21"/>
      <c r="G23" s="21"/>
      <c r="H23" s="21"/>
      <c r="I23" s="21"/>
      <c r="J23" s="21"/>
      <c r="K23" s="21"/>
      <c r="L23" s="21"/>
      <c r="M23" s="21"/>
      <c r="N23" s="21"/>
      <c r="O23" s="21"/>
      <c r="P23" s="21"/>
      <c r="Q23" s="21"/>
      <c r="R23" s="21"/>
      <c r="S23" s="21"/>
      <c r="T23" s="21"/>
      <c r="U23" s="21"/>
      <c r="V23" s="21"/>
      <c r="W23" s="21"/>
      <c r="X23" s="21"/>
      <c r="AZ23" s="19"/>
      <c r="BK23" s="34"/>
      <c r="BL23" s="34"/>
      <c r="BM23" s="34"/>
      <c r="BN23" s="34"/>
      <c r="BO23" s="34"/>
      <c r="BP23" s="34"/>
      <c r="BQ23" s="34"/>
      <c r="BR23" s="34"/>
      <c r="BS23" s="34"/>
      <c r="BT23" s="34"/>
      <c r="BU23" s="34"/>
      <c r="BV23" s="34"/>
      <c r="BW23" s="34"/>
      <c r="BX23" s="34"/>
      <c r="BY23" s="34"/>
      <c r="BZ23" s="34"/>
      <c r="CA23" s="34"/>
    </row>
    <row r="24" spans="2:79" ht="4.5" customHeight="1" x14ac:dyDescent="0.25">
      <c r="B24" s="21"/>
      <c r="C24" s="21"/>
      <c r="D24" s="21"/>
      <c r="E24" s="21"/>
      <c r="F24" s="21"/>
      <c r="G24" s="21"/>
      <c r="H24" s="21"/>
      <c r="I24" s="21"/>
      <c r="J24" s="21"/>
      <c r="K24" s="21"/>
      <c r="L24" s="21"/>
      <c r="M24" s="21"/>
      <c r="N24" s="21"/>
      <c r="O24" s="21"/>
      <c r="P24" s="21"/>
      <c r="Q24" s="21"/>
      <c r="R24" s="21"/>
      <c r="S24" s="21"/>
      <c r="T24" s="21"/>
      <c r="U24" s="21"/>
      <c r="V24" s="21"/>
      <c r="W24" s="21"/>
      <c r="X24" s="21"/>
      <c r="AZ24" s="19"/>
      <c r="BK24" s="34"/>
      <c r="BL24" s="34"/>
      <c r="BM24" s="34"/>
      <c r="BN24" s="34"/>
      <c r="BO24" s="34"/>
      <c r="BP24" s="34"/>
      <c r="BQ24" s="34"/>
      <c r="BR24" s="34"/>
      <c r="BS24" s="34"/>
      <c r="BT24" s="34"/>
      <c r="BU24" s="34"/>
      <c r="BV24" s="34"/>
      <c r="BW24" s="34"/>
      <c r="BX24" s="34"/>
      <c r="BY24" s="34"/>
      <c r="BZ24" s="34"/>
      <c r="CA24" s="34"/>
    </row>
    <row r="25" spans="2:79" x14ac:dyDescent="0.25">
      <c r="B25" s="21"/>
      <c r="C25" s="21"/>
      <c r="D25" s="21"/>
      <c r="E25" s="21"/>
      <c r="F25" s="21"/>
      <c r="G25" s="21"/>
      <c r="H25" s="21"/>
      <c r="I25" s="21"/>
      <c r="J25" s="21"/>
      <c r="K25" s="21"/>
      <c r="L25" s="21"/>
      <c r="M25" s="21"/>
      <c r="N25" s="21"/>
      <c r="O25" s="21"/>
      <c r="P25" s="21"/>
      <c r="Q25" s="21"/>
      <c r="R25" s="21"/>
      <c r="S25" s="21"/>
      <c r="T25" s="21"/>
      <c r="U25" s="21"/>
      <c r="V25" s="21"/>
      <c r="W25" s="21"/>
      <c r="X25" s="21"/>
      <c r="AZ25" s="19"/>
      <c r="BK25" s="34"/>
      <c r="BL25" s="34"/>
      <c r="BM25" s="34"/>
      <c r="BN25" s="34"/>
      <c r="BO25" s="34"/>
      <c r="BP25" s="34"/>
      <c r="BQ25" s="34"/>
      <c r="BR25" s="34"/>
      <c r="BS25" s="34"/>
      <c r="BT25" s="34"/>
      <c r="BU25" s="34"/>
      <c r="BV25" s="34"/>
      <c r="BW25" s="34"/>
      <c r="BX25" s="34"/>
      <c r="BY25" s="34"/>
      <c r="BZ25" s="34"/>
      <c r="CA25" s="34"/>
    </row>
    <row r="26" spans="2:79" x14ac:dyDescent="0.25">
      <c r="B26" s="21"/>
      <c r="C26" s="21"/>
      <c r="D26" s="21"/>
      <c r="E26" s="21"/>
      <c r="F26" s="21"/>
      <c r="G26" s="21"/>
      <c r="H26" s="21"/>
      <c r="I26" s="21"/>
      <c r="J26" s="21"/>
      <c r="K26" s="21"/>
      <c r="L26" s="21"/>
      <c r="M26" s="21"/>
      <c r="N26" s="21"/>
      <c r="O26" s="21"/>
      <c r="P26" s="21"/>
      <c r="Q26" s="21"/>
      <c r="R26" s="21"/>
      <c r="S26" s="21"/>
      <c r="T26" s="21"/>
      <c r="U26" s="21"/>
      <c r="V26" s="21"/>
      <c r="W26" s="21"/>
      <c r="X26" s="21"/>
      <c r="AZ26" s="19"/>
      <c r="BK26" s="34"/>
      <c r="BL26" s="34"/>
      <c r="BM26" s="34"/>
      <c r="BN26" s="34"/>
      <c r="BO26" s="34"/>
      <c r="BP26" s="34"/>
      <c r="BQ26" s="34"/>
      <c r="BR26" s="34"/>
      <c r="BS26" s="34"/>
      <c r="BT26" s="34"/>
      <c r="BU26" s="34"/>
      <c r="BV26" s="34"/>
      <c r="BW26" s="34"/>
      <c r="BX26" s="34"/>
      <c r="BY26" s="34"/>
      <c r="BZ26" s="34"/>
      <c r="CA26" s="34"/>
    </row>
    <row r="27" spans="2:79" ht="9" customHeight="1" x14ac:dyDescent="0.25">
      <c r="B27" s="21"/>
      <c r="C27" s="21"/>
      <c r="D27" s="21"/>
      <c r="E27" s="21"/>
      <c r="F27" s="21"/>
      <c r="G27" s="21"/>
      <c r="H27" s="21"/>
      <c r="I27" s="21"/>
      <c r="J27" s="21"/>
      <c r="K27" s="21"/>
      <c r="L27" s="21"/>
      <c r="M27" s="21"/>
      <c r="N27" s="21"/>
      <c r="O27" s="21"/>
      <c r="P27" s="21"/>
      <c r="Q27" s="21"/>
      <c r="R27" s="21"/>
      <c r="S27" s="21"/>
      <c r="T27" s="21"/>
      <c r="U27" s="21"/>
      <c r="V27" s="21"/>
      <c r="W27" s="21"/>
      <c r="X27" s="21"/>
      <c r="AZ27" s="19"/>
      <c r="BK27" s="34"/>
      <c r="BL27" s="34"/>
      <c r="BM27" s="34"/>
      <c r="BN27" s="34"/>
      <c r="BO27" s="34"/>
      <c r="BP27" s="34"/>
      <c r="BQ27" s="34"/>
      <c r="BR27" s="34"/>
      <c r="BS27" s="34"/>
      <c r="BT27" s="34"/>
      <c r="BU27" s="34"/>
      <c r="BV27" s="34"/>
      <c r="BW27" s="34"/>
      <c r="BX27" s="34"/>
      <c r="BY27" s="34"/>
      <c r="BZ27" s="34"/>
      <c r="CA27" s="34"/>
    </row>
    <row r="28" spans="2:79" ht="3.75" customHeight="1" x14ac:dyDescent="0.25">
      <c r="B28" s="21"/>
      <c r="C28" s="21"/>
      <c r="D28" s="21"/>
      <c r="E28" s="21"/>
      <c r="F28" s="21"/>
      <c r="G28" s="21"/>
      <c r="H28" s="21"/>
      <c r="I28" s="21"/>
      <c r="J28" s="21"/>
      <c r="K28" s="21"/>
      <c r="L28" s="21"/>
      <c r="M28" s="21"/>
      <c r="N28" s="21"/>
      <c r="O28" s="21"/>
      <c r="P28" s="21"/>
      <c r="Q28" s="21"/>
      <c r="R28" s="21"/>
      <c r="S28" s="21"/>
      <c r="T28" s="21"/>
      <c r="U28" s="21"/>
      <c r="V28" s="21"/>
      <c r="W28" s="21"/>
      <c r="X28" s="21"/>
      <c r="AZ28" s="19"/>
      <c r="BK28" s="34"/>
      <c r="BL28" s="34"/>
      <c r="BM28" s="34"/>
      <c r="BN28" s="34"/>
      <c r="BO28" s="34"/>
      <c r="BP28" s="34"/>
      <c r="BQ28" s="34"/>
      <c r="BR28" s="34"/>
      <c r="BS28" s="34"/>
      <c r="BT28" s="34"/>
      <c r="BU28" s="34"/>
      <c r="BV28" s="34"/>
      <c r="BW28" s="34"/>
      <c r="BX28" s="34"/>
      <c r="BY28" s="34"/>
      <c r="BZ28" s="34"/>
      <c r="CA28" s="34"/>
    </row>
    <row r="29" spans="2:79" x14ac:dyDescent="0.25">
      <c r="B29" s="26"/>
      <c r="C29" s="26"/>
      <c r="D29" s="26"/>
      <c r="E29" s="26"/>
      <c r="F29" s="26"/>
      <c r="G29" s="26"/>
      <c r="H29" s="26"/>
      <c r="I29" s="21"/>
      <c r="J29" s="21"/>
      <c r="K29" s="21"/>
      <c r="L29" s="21"/>
      <c r="M29" s="21"/>
      <c r="N29" s="21"/>
      <c r="O29" s="21"/>
      <c r="P29" s="21"/>
      <c r="Q29" s="21"/>
      <c r="R29" s="21"/>
      <c r="S29" s="21"/>
      <c r="T29" s="21"/>
      <c r="U29" s="21"/>
      <c r="V29" s="21"/>
      <c r="W29" s="21"/>
      <c r="X29" s="21"/>
      <c r="AZ29" s="19"/>
      <c r="BB29" s="34" t="str">
        <f>VLOOKUP(BB4, RefCauseofDeath, 3, FALSE)</f>
        <v xml:space="preserve">Has GP clinic or medical centre that usually goes to when unwell or injured </v>
      </c>
      <c r="BK29" s="34"/>
      <c r="BL29" s="34"/>
      <c r="BM29" s="34"/>
      <c r="BN29" s="34"/>
      <c r="BO29" s="34"/>
      <c r="BP29" s="34"/>
      <c r="BQ29" s="34"/>
      <c r="BR29" s="34"/>
      <c r="BS29" s="34"/>
      <c r="BT29" s="34"/>
      <c r="BU29" s="34"/>
      <c r="BV29" s="34"/>
      <c r="BW29" s="34"/>
      <c r="BX29" s="34"/>
      <c r="BY29" s="34"/>
      <c r="BZ29" s="34"/>
      <c r="CA29" s="34"/>
    </row>
    <row r="30" spans="2:79" ht="11.25" customHeight="1" x14ac:dyDescent="0.25">
      <c r="B30" s="26"/>
      <c r="C30" s="26"/>
      <c r="D30" s="26"/>
      <c r="E30" s="26"/>
      <c r="F30" s="26"/>
      <c r="G30" s="26"/>
      <c r="H30" s="26"/>
      <c r="I30" s="21"/>
      <c r="J30" s="21"/>
      <c r="K30" s="21"/>
      <c r="L30" s="21"/>
      <c r="M30" s="21"/>
      <c r="N30" s="21"/>
      <c r="O30" s="21"/>
      <c r="P30" s="21"/>
      <c r="Q30" s="21"/>
      <c r="R30" s="21"/>
      <c r="S30" s="21"/>
      <c r="T30" s="21"/>
      <c r="U30" s="21"/>
      <c r="V30" s="21"/>
      <c r="W30" s="21"/>
      <c r="X30" s="21"/>
      <c r="AZ30" s="19"/>
      <c r="BK30" s="34"/>
      <c r="BL30" s="34"/>
      <c r="BM30" s="34"/>
      <c r="BN30" s="34"/>
      <c r="BO30" s="34"/>
      <c r="BP30" s="34"/>
      <c r="BQ30" s="34"/>
      <c r="BR30" s="34"/>
      <c r="BS30" s="34"/>
      <c r="BT30" s="34"/>
      <c r="BU30" s="34"/>
      <c r="BV30" s="34"/>
      <c r="BW30" s="34"/>
      <c r="BX30" s="34"/>
      <c r="BY30" s="34"/>
      <c r="BZ30" s="34"/>
      <c r="CA30" s="34"/>
    </row>
    <row r="31" spans="2:79" s="27" customFormat="1" x14ac:dyDescent="0.25">
      <c r="B31" s="26"/>
      <c r="C31" s="26"/>
      <c r="D31" s="26"/>
      <c r="E31" s="26"/>
      <c r="F31" s="26"/>
      <c r="G31" s="26"/>
      <c r="H31" s="26"/>
      <c r="I31" s="22"/>
      <c r="J31" s="22"/>
      <c r="K31" s="22"/>
      <c r="L31" s="22"/>
      <c r="M31" s="22"/>
      <c r="N31" s="22"/>
      <c r="O31" s="22"/>
      <c r="P31" s="22"/>
      <c r="Q31" s="22"/>
      <c r="R31" s="22"/>
      <c r="S31" s="22"/>
      <c r="T31" s="22"/>
      <c r="U31" s="22"/>
      <c r="V31" s="22"/>
      <c r="W31" s="22"/>
      <c r="X31" s="22"/>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55"/>
      <c r="BB31" s="55" t="s">
        <v>48</v>
      </c>
      <c r="BC31" s="55"/>
      <c r="BD31" s="55"/>
      <c r="BE31" s="55"/>
      <c r="BF31" s="55"/>
      <c r="BG31" s="55"/>
      <c r="BH31" s="55"/>
      <c r="BI31" s="55"/>
      <c r="BJ31" s="55"/>
      <c r="BK31" s="55"/>
      <c r="BL31" s="55"/>
      <c r="BM31" s="55"/>
      <c r="BN31" s="55"/>
      <c r="BO31" s="55" t="s">
        <v>62</v>
      </c>
      <c r="BP31" s="55"/>
      <c r="BQ31" s="55"/>
      <c r="BR31" s="55"/>
      <c r="BS31" s="55"/>
      <c r="BT31" s="55"/>
      <c r="BU31" s="55"/>
      <c r="BV31" s="55"/>
      <c r="BW31" s="55"/>
      <c r="BX31" s="55"/>
      <c r="BY31" s="55"/>
      <c r="BZ31" s="55"/>
      <c r="CA31" s="55"/>
    </row>
    <row r="32" spans="2:79" ht="7.5" customHeight="1" x14ac:dyDescent="0.25">
      <c r="B32" s="26"/>
      <c r="C32" s="26"/>
      <c r="D32" s="26"/>
      <c r="E32" s="26"/>
      <c r="F32" s="26"/>
      <c r="G32" s="26"/>
      <c r="H32" s="26"/>
      <c r="I32" s="21"/>
      <c r="J32" s="21"/>
      <c r="K32" s="21"/>
      <c r="L32" s="21"/>
      <c r="M32" s="21"/>
      <c r="N32" s="21"/>
      <c r="O32" s="21"/>
      <c r="P32" s="21"/>
      <c r="Q32" s="21"/>
      <c r="R32" s="21"/>
      <c r="S32" s="21"/>
      <c r="T32" s="21"/>
      <c r="U32" s="21"/>
      <c r="V32" s="21"/>
      <c r="W32" s="21"/>
      <c r="X32" s="21"/>
      <c r="AZ32" s="19"/>
      <c r="BK32" s="34"/>
      <c r="BL32" s="34"/>
      <c r="BM32" s="34"/>
      <c r="BN32" s="34"/>
      <c r="BO32" s="34"/>
      <c r="BP32" s="34"/>
      <c r="BQ32" s="34"/>
      <c r="BR32" s="34"/>
      <c r="BS32" s="34"/>
      <c r="BT32" s="34"/>
      <c r="BU32" s="34"/>
      <c r="BV32" s="34"/>
      <c r="BW32" s="34"/>
      <c r="BX32" s="34"/>
      <c r="BY32" s="34"/>
      <c r="BZ32" s="34"/>
      <c r="CA32" s="34"/>
    </row>
    <row r="33" spans="2:79" s="30" customFormat="1" ht="26.25" customHeight="1" x14ac:dyDescent="0.3">
      <c r="B33" s="26"/>
      <c r="C33" s="23" t="str">
        <f>VLOOKUP(BB4, RefCauseofDeath, 3, FALSE)</f>
        <v xml:space="preserve">Has GP clinic or medical centre that usually goes to when unwell or injured </v>
      </c>
      <c r="D33" s="21"/>
      <c r="E33" s="21"/>
      <c r="F33" s="21"/>
      <c r="G33" s="21"/>
      <c r="H33" s="21"/>
      <c r="I33" s="26"/>
      <c r="J33" s="26"/>
      <c r="K33" s="26"/>
      <c r="L33" s="26"/>
      <c r="M33" s="26"/>
      <c r="N33" s="29"/>
      <c r="O33" s="23" t="str">
        <f>VLOOKUP(BB4, RefCauseofDeath,3,FALSE)</f>
        <v xml:space="preserve">Has GP clinic or medical centre that usually goes to when unwell or injured </v>
      </c>
      <c r="P33" s="21"/>
      <c r="Q33" s="21"/>
      <c r="R33" s="21"/>
      <c r="S33" s="21"/>
      <c r="T33" s="21"/>
      <c r="U33" s="26"/>
      <c r="V33" s="26"/>
      <c r="W33" s="26"/>
      <c r="X33" s="26"/>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56"/>
      <c r="BB33" s="56"/>
      <c r="BC33" s="56" t="s">
        <v>9</v>
      </c>
      <c r="BD33" s="56" t="s">
        <v>14</v>
      </c>
      <c r="BE33" s="56" t="s">
        <v>15</v>
      </c>
      <c r="BF33" s="56" t="s">
        <v>16</v>
      </c>
      <c r="BG33" s="56"/>
      <c r="BH33" s="56" t="s">
        <v>14</v>
      </c>
      <c r="BI33" s="56" t="s">
        <v>14</v>
      </c>
      <c r="BJ33" s="56"/>
      <c r="BK33" s="56" t="s">
        <v>15</v>
      </c>
      <c r="BL33" s="56" t="s">
        <v>15</v>
      </c>
      <c r="BM33" s="56"/>
      <c r="BN33" s="56"/>
      <c r="BO33" s="56"/>
      <c r="BP33" s="56" t="s">
        <v>9</v>
      </c>
      <c r="BQ33" s="56" t="s">
        <v>63</v>
      </c>
      <c r="BR33" s="56"/>
      <c r="BS33" s="56" t="s">
        <v>16</v>
      </c>
      <c r="BT33" s="56"/>
      <c r="BU33" s="56"/>
      <c r="BV33" s="56"/>
      <c r="BW33" s="56"/>
      <c r="BX33" s="34" t="s">
        <v>64</v>
      </c>
      <c r="BY33" s="56"/>
      <c r="BZ33" s="56"/>
      <c r="CA33" s="56"/>
    </row>
    <row r="34" spans="2:79" ht="12" customHeight="1" x14ac:dyDescent="0.25">
      <c r="B34" s="21"/>
      <c r="C34" s="21" t="str">
        <f>BB19</f>
        <v/>
      </c>
      <c r="D34" s="21"/>
      <c r="E34" s="21"/>
      <c r="F34" s="21"/>
      <c r="G34" s="21"/>
      <c r="H34" s="21"/>
      <c r="I34" s="21"/>
      <c r="J34" s="21"/>
      <c r="K34" s="21"/>
      <c r="L34" s="21"/>
      <c r="M34" s="21"/>
      <c r="N34" s="32"/>
      <c r="O34" s="21" t="str">
        <f>BB19</f>
        <v/>
      </c>
      <c r="P34" s="21"/>
      <c r="Q34" s="21"/>
      <c r="R34" s="21"/>
      <c r="S34" s="21"/>
      <c r="T34" s="21"/>
      <c r="U34" s="21"/>
      <c r="V34" s="21"/>
      <c r="W34" s="21"/>
      <c r="X34" s="21"/>
      <c r="AZ34" s="19"/>
      <c r="BH34" s="34" t="s">
        <v>50</v>
      </c>
      <c r="BI34" s="34" t="s">
        <v>49</v>
      </c>
      <c r="BK34" s="34" t="s">
        <v>50</v>
      </c>
      <c r="BL34" s="34" t="s">
        <v>49</v>
      </c>
      <c r="BM34" s="34"/>
      <c r="BN34" s="34"/>
      <c r="BO34" s="34"/>
      <c r="BP34" s="34"/>
      <c r="BQ34" s="34"/>
      <c r="BR34" s="34"/>
      <c r="BS34" s="34"/>
      <c r="BT34" s="34"/>
      <c r="BU34" s="34" t="s">
        <v>50</v>
      </c>
      <c r="BV34" s="34" t="s">
        <v>49</v>
      </c>
      <c r="BW34" s="34"/>
      <c r="BX34" s="34"/>
      <c r="BY34" s="34"/>
      <c r="BZ34" s="34"/>
      <c r="CA34" s="34"/>
    </row>
    <row r="35" spans="2:79" s="30" customFormat="1" x14ac:dyDescent="0.25">
      <c r="B35" s="26"/>
      <c r="C35" s="33" t="s">
        <v>29</v>
      </c>
      <c r="D35" s="33"/>
      <c r="E35" s="33"/>
      <c r="F35" s="33"/>
      <c r="G35" s="33"/>
      <c r="H35" s="33"/>
      <c r="I35" s="26"/>
      <c r="J35" s="26"/>
      <c r="K35" s="26"/>
      <c r="L35" s="26"/>
      <c r="M35" s="26"/>
      <c r="N35" s="26"/>
      <c r="O35" s="33" t="s">
        <v>51</v>
      </c>
      <c r="P35" s="26"/>
      <c r="Q35" s="26"/>
      <c r="R35" s="26"/>
      <c r="S35" s="26"/>
      <c r="T35" s="26"/>
      <c r="U35" s="26"/>
      <c r="V35" s="26"/>
      <c r="W35" s="26"/>
      <c r="X35" s="26"/>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4" t="s">
        <v>5</v>
      </c>
      <c r="BB35" s="56" t="s">
        <v>33</v>
      </c>
      <c r="BC35" s="56">
        <v>2006</v>
      </c>
      <c r="BD35" s="56">
        <f>IFERROR(VALUE(FIXED(VLOOKUP($BC35&amp;$BB$29&amp;$BB$12&amp;"Maori",ethnicdata,7,FALSE),1)),NA())</f>
        <v>92.5</v>
      </c>
      <c r="BE35" s="56">
        <f>IFERROR(VALUE(FIXED(VLOOKUP($BC35&amp;$BB$29&amp;$BB$12&amp;"Non-Maori",ethnicdata,7,FALSE),1)),NA())</f>
        <v>92.1</v>
      </c>
      <c r="BF35" s="56">
        <f>MAX(BD35:BE69)</f>
        <v>96.3</v>
      </c>
      <c r="BG35" s="56"/>
      <c r="BH35" s="56">
        <f>D39-E39</f>
        <v>1.4000000000000057</v>
      </c>
      <c r="BI35" s="56">
        <f>F39-D39</f>
        <v>1.0999999999999943</v>
      </c>
      <c r="BJ35" s="56"/>
      <c r="BK35" s="56">
        <f>G39-H39</f>
        <v>0.79999999999999716</v>
      </c>
      <c r="BL35" s="56">
        <f>I39-G39</f>
        <v>0.70000000000000284</v>
      </c>
      <c r="BM35" s="56"/>
      <c r="BN35" s="34" t="s">
        <v>5</v>
      </c>
      <c r="BO35" s="56" t="s">
        <v>33</v>
      </c>
      <c r="BP35" s="56">
        <v>2006</v>
      </c>
      <c r="BQ35" s="56">
        <f>IFERROR(VALUE(FIXED(VLOOKUP($BC35&amp;$BB$29&amp;$BB$12&amp;"Maori",ethnicdata,10,FALSE),2)),NA())</f>
        <v>1</v>
      </c>
      <c r="BR35" s="56"/>
      <c r="BS35" s="56">
        <f>MAX(BQ35:BQ69)</f>
        <v>1.02</v>
      </c>
      <c r="BT35" s="56"/>
      <c r="BU35" s="56">
        <f>P39-Q39</f>
        <v>1.0000000000000009E-2</v>
      </c>
      <c r="BV35" s="56">
        <f>R39-P39</f>
        <v>1.0000000000000009E-2</v>
      </c>
      <c r="BW35" s="56"/>
      <c r="BX35" s="56">
        <v>1</v>
      </c>
      <c r="BY35" s="56"/>
      <c r="BZ35" s="56"/>
      <c r="CA35" s="56"/>
    </row>
    <row r="36" spans="2:79" x14ac:dyDescent="0.25">
      <c r="B36" s="21"/>
      <c r="C36" s="21"/>
      <c r="D36" s="21"/>
      <c r="E36" s="21"/>
      <c r="F36" s="21"/>
      <c r="G36" s="21"/>
      <c r="H36" s="21"/>
      <c r="I36" s="21"/>
      <c r="J36" s="21"/>
      <c r="K36" s="21"/>
      <c r="L36" s="21"/>
      <c r="M36" s="21"/>
      <c r="N36" s="21"/>
      <c r="O36" s="21"/>
      <c r="P36" s="21"/>
      <c r="Q36" s="21"/>
      <c r="R36" s="21"/>
      <c r="S36" s="21"/>
      <c r="T36" s="21"/>
      <c r="U36" s="21"/>
      <c r="V36" s="21"/>
      <c r="W36" s="21"/>
      <c r="X36" s="21"/>
      <c r="AZ36" s="19"/>
      <c r="BC36" s="34">
        <v>2007</v>
      </c>
      <c r="BD36" s="56"/>
      <c r="BE36" s="56"/>
      <c r="BF36" s="34">
        <f>MIN(BD35:BE69)</f>
        <v>88.2</v>
      </c>
      <c r="BK36" s="34"/>
      <c r="BL36" s="34"/>
      <c r="BM36" s="34"/>
      <c r="BN36" s="34"/>
      <c r="BO36" s="34"/>
      <c r="BP36" s="34">
        <v>2007</v>
      </c>
      <c r="BQ36" s="56"/>
      <c r="BR36" s="56"/>
      <c r="BS36" s="34">
        <f>MIN(BQ35:BQ69)</f>
        <v>1</v>
      </c>
      <c r="BT36" s="34"/>
      <c r="BU36" s="34"/>
      <c r="BV36" s="34"/>
      <c r="BW36" s="34"/>
      <c r="BX36" s="34">
        <v>1</v>
      </c>
      <c r="BY36" s="34"/>
      <c r="BZ36" s="34"/>
      <c r="CA36" s="34"/>
    </row>
    <row r="37" spans="2:79" s="39" customFormat="1" x14ac:dyDescent="0.25">
      <c r="B37" s="35"/>
      <c r="C37" s="36" t="s">
        <v>9</v>
      </c>
      <c r="D37" s="62" t="s">
        <v>14</v>
      </c>
      <c r="E37" s="62"/>
      <c r="F37" s="62"/>
      <c r="G37" s="62" t="s">
        <v>15</v>
      </c>
      <c r="H37" s="62"/>
      <c r="I37" s="62"/>
      <c r="J37" s="35"/>
      <c r="K37" s="35"/>
      <c r="L37" s="35"/>
      <c r="M37" s="35"/>
      <c r="N37" s="35"/>
      <c r="O37" s="37" t="s">
        <v>9</v>
      </c>
      <c r="P37" s="63" t="s">
        <v>52</v>
      </c>
      <c r="Q37" s="63"/>
      <c r="R37" s="63"/>
      <c r="S37" s="38"/>
      <c r="T37" s="35"/>
      <c r="U37" s="35"/>
      <c r="V37" s="35"/>
      <c r="W37" s="35"/>
      <c r="X37" s="35"/>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57"/>
      <c r="BB37" s="57"/>
      <c r="BC37" s="57">
        <v>2008</v>
      </c>
      <c r="BD37" s="56"/>
      <c r="BE37" s="56"/>
      <c r="BF37" s="57"/>
      <c r="BG37" s="57"/>
      <c r="BH37" s="57"/>
      <c r="BI37" s="57"/>
      <c r="BJ37" s="57"/>
      <c r="BK37" s="57"/>
      <c r="BL37" s="57"/>
      <c r="BM37" s="57"/>
      <c r="BN37" s="57"/>
      <c r="BO37" s="57"/>
      <c r="BP37" s="57">
        <v>2008</v>
      </c>
      <c r="BQ37" s="56"/>
      <c r="BR37" s="56"/>
      <c r="BS37" s="57"/>
      <c r="BT37" s="57"/>
      <c r="BU37" s="57"/>
      <c r="BV37" s="57"/>
      <c r="BW37" s="57"/>
      <c r="BX37" s="57">
        <v>1</v>
      </c>
      <c r="BY37" s="57"/>
      <c r="BZ37" s="57"/>
      <c r="CA37" s="57"/>
    </row>
    <row r="38" spans="2:79" x14ac:dyDescent="0.25">
      <c r="B38" s="21"/>
      <c r="C38" s="32"/>
      <c r="D38" s="41" t="s">
        <v>30</v>
      </c>
      <c r="E38" s="42" t="s">
        <v>31</v>
      </c>
      <c r="F38" s="42" t="s">
        <v>32</v>
      </c>
      <c r="G38" s="42" t="s">
        <v>30</v>
      </c>
      <c r="H38" s="42" t="s">
        <v>31</v>
      </c>
      <c r="I38" s="42" t="s">
        <v>32</v>
      </c>
      <c r="J38" s="21"/>
      <c r="K38" s="21"/>
      <c r="L38" s="21"/>
      <c r="M38" s="21"/>
      <c r="N38" s="21"/>
      <c r="O38" s="21"/>
      <c r="P38" s="41" t="s">
        <v>61</v>
      </c>
      <c r="Q38" s="42" t="s">
        <v>31</v>
      </c>
      <c r="R38" s="42" t="s">
        <v>32</v>
      </c>
      <c r="S38" s="21"/>
      <c r="T38" s="21"/>
      <c r="U38" s="21"/>
      <c r="V38" s="21"/>
      <c r="W38" s="21"/>
      <c r="X38" s="21"/>
      <c r="AZ38" s="19"/>
      <c r="BC38" s="34">
        <v>2009</v>
      </c>
      <c r="BD38" s="56"/>
      <c r="BE38" s="56"/>
      <c r="BK38" s="34"/>
      <c r="BL38" s="34"/>
      <c r="BM38" s="34"/>
      <c r="BN38" s="34"/>
      <c r="BO38" s="34"/>
      <c r="BP38" s="34">
        <v>2009</v>
      </c>
      <c r="BQ38" s="56"/>
      <c r="BR38" s="56"/>
      <c r="BS38" s="34"/>
      <c r="BT38" s="34"/>
      <c r="BU38" s="34"/>
      <c r="BV38" s="34"/>
      <c r="BW38" s="34"/>
      <c r="BX38" s="34">
        <v>1</v>
      </c>
      <c r="BY38" s="34"/>
      <c r="BZ38" s="34"/>
      <c r="CA38" s="34"/>
    </row>
    <row r="39" spans="2:79" x14ac:dyDescent="0.25">
      <c r="B39" s="21"/>
      <c r="C39" s="21" t="s">
        <v>33</v>
      </c>
      <c r="D39" s="43">
        <f>IFERROR(VALUE(FIXED(VLOOKUP($BC35&amp;$C$33&amp;$BB$12&amp;"Maori",ethnicdata,7,FALSE),1)),"N/A")</f>
        <v>92.5</v>
      </c>
      <c r="E39" s="44">
        <f>IFERROR(VALUE(FIXED(VLOOKUP($BC35&amp;$C$33&amp;$BB$12&amp;"Maori",ethnicdata,6,FALSE),1)),"N/A")</f>
        <v>91.1</v>
      </c>
      <c r="F39" s="44">
        <f>IFERROR(VALUE(FIXED(VLOOKUP($BC35&amp;$C$33&amp;$BB$12&amp;"Maori",ethnicdata,8,FALSE),1)),"N/A")</f>
        <v>93.6</v>
      </c>
      <c r="G39" s="43">
        <f>IFERROR(VALUE(FIXED(VLOOKUP($BC35&amp;$C$33&amp;$BB$12&amp;"Non-Maori",ethnicdata,7,FALSE),1)),"N/A")</f>
        <v>92.1</v>
      </c>
      <c r="H39" s="44">
        <f>IFERROR(VALUE(FIXED(VLOOKUP($BC35&amp;$C$33&amp;$BB$12&amp;"Non-Maori",ethnicdata,6,FALSE),1)),"N/A")</f>
        <v>91.3</v>
      </c>
      <c r="I39" s="44">
        <f>IFERROR(VALUE(FIXED(VLOOKUP($BC35&amp;$C$33&amp;$BB$12&amp;"Non-Maori",ethnicdata,8,FALSE),1)),"N/A")</f>
        <v>92.8</v>
      </c>
      <c r="J39" s="21"/>
      <c r="K39" s="21"/>
      <c r="L39" s="21"/>
      <c r="M39" s="21"/>
      <c r="N39" s="21"/>
      <c r="O39" s="21" t="s">
        <v>33</v>
      </c>
      <c r="P39" s="43">
        <f>IFERROR(VALUE(FIXED(VLOOKUP($BC35&amp;$O$33&amp;$BB$12&amp;"Maori",ethnicdata,10,FALSE),2)),"N/A")</f>
        <v>1</v>
      </c>
      <c r="Q39" s="45">
        <f>IFERROR(VALUE(FIXED(VLOOKUP($BC35&amp;$O$33&amp;$BB$12&amp;"Maori",ethnicdata,9,FALSE),2)),"N/A")</f>
        <v>0.99</v>
      </c>
      <c r="R39" s="45">
        <f>IFERROR(VALUE(FIXED(VLOOKUP($BC35&amp;$O$33&amp;$BB$12&amp;"Maori",ethnicdata,11,FALSE),2)),"N/A")</f>
        <v>1.01</v>
      </c>
      <c r="S39" s="44"/>
      <c r="T39" s="21"/>
      <c r="U39" s="21"/>
      <c r="V39" s="21"/>
      <c r="W39" s="21"/>
      <c r="X39" s="21"/>
      <c r="AZ39" s="19"/>
      <c r="BC39" s="56">
        <v>2010</v>
      </c>
      <c r="BD39" s="56"/>
      <c r="BE39" s="56"/>
      <c r="BK39" s="34"/>
      <c r="BL39" s="34"/>
      <c r="BM39" s="34"/>
      <c r="BN39" s="34"/>
      <c r="BO39" s="34"/>
      <c r="BP39" s="56">
        <v>2010</v>
      </c>
      <c r="BQ39" s="56"/>
      <c r="BR39" s="56"/>
      <c r="BS39" s="34"/>
      <c r="BT39" s="34"/>
      <c r="BU39" s="34"/>
      <c r="BV39" s="34"/>
      <c r="BW39" s="34"/>
      <c r="BX39" s="34">
        <v>1</v>
      </c>
      <c r="BY39" s="34"/>
      <c r="BZ39" s="34"/>
      <c r="CA39" s="34"/>
    </row>
    <row r="40" spans="2:79" x14ac:dyDescent="0.25">
      <c r="B40" s="21"/>
      <c r="C40" s="21" t="s">
        <v>34</v>
      </c>
      <c r="D40" s="43">
        <f t="shared" ref="D40:D45" si="0">IFERROR(VALUE(FIXED(VLOOKUP($BC40&amp;$C$33&amp;$BB$12&amp;"Maori",ethnicdata,7,FALSE),1)),"N/A")</f>
        <v>93</v>
      </c>
      <c r="E40" s="44">
        <f t="shared" ref="E40:E45" si="1">IFERROR(VALUE(FIXED(VLOOKUP($BC40&amp;$C$33&amp;$BB$12&amp;"Maori",ethnicdata,6,FALSE),1)),"N/A")</f>
        <v>90.6</v>
      </c>
      <c r="F40" s="44">
        <f t="shared" ref="F40:F45" si="2">IFERROR(VALUE(FIXED(VLOOKUP($BC40&amp;$C$33&amp;$BB$12&amp;"Maori",ethnicdata,8,FALSE),1)),"N/A")</f>
        <v>94.8</v>
      </c>
      <c r="G40" s="43">
        <f t="shared" ref="G40:G45" si="3">IFERROR(VALUE(FIXED(VLOOKUP($BC40&amp;$C$33&amp;$BB$12&amp;"Non-Maori",ethnicdata,7,FALSE),1)),"N/A")</f>
        <v>91.6</v>
      </c>
      <c r="H40" s="44">
        <f t="shared" ref="H40:H45" si="4">IFERROR(VALUE(FIXED(VLOOKUP($BC40&amp;$C$33&amp;$BB$12&amp;"Non-Maori",ethnicdata,6,FALSE),1)),"N/A")</f>
        <v>90.5</v>
      </c>
      <c r="I40" s="44">
        <f t="shared" ref="I40:I45" si="5">IFERROR(VALUE(FIXED(VLOOKUP($BC40&amp;$C$33&amp;$BB$12&amp;"Non-Maori",ethnicdata,8,FALSE),1)),"N/A")</f>
        <v>92.7</v>
      </c>
      <c r="J40" s="21"/>
      <c r="K40" s="21"/>
      <c r="L40" s="21"/>
      <c r="M40" s="21"/>
      <c r="N40" s="21"/>
      <c r="O40" s="21" t="s">
        <v>34</v>
      </c>
      <c r="P40" s="43">
        <f t="shared" ref="P40:P45" si="6">IFERROR(VALUE(FIXED(VLOOKUP($BC40&amp;$O$33&amp;$BB$12&amp;"Maori",ethnicdata,10,FALSE),2)),"N/A")</f>
        <v>1.01</v>
      </c>
      <c r="Q40" s="44">
        <f t="shared" ref="Q40:Q45" si="7">IFERROR(VALUE(FIXED(VLOOKUP($BC40&amp;$C$33&amp;$BB$12&amp;"Maori",ethnicdata,9,FALSE),2)),"N/A")</f>
        <v>0.99</v>
      </c>
      <c r="R40" s="44">
        <f t="shared" ref="R40:R45" si="8">IFERROR(VALUE(FIXED(VLOOKUP($BC40&amp;$C$33&amp;$BB$12&amp;"Maori",ethnicdata,11,FALSE),2)),"N/A")</f>
        <v>1.03</v>
      </c>
      <c r="S40" s="44"/>
      <c r="T40" s="21"/>
      <c r="U40" s="21"/>
      <c r="V40" s="21"/>
      <c r="W40" s="21"/>
      <c r="X40" s="21"/>
      <c r="AZ40" s="19"/>
      <c r="BB40" s="34" t="s">
        <v>34</v>
      </c>
      <c r="BC40" s="34">
        <v>2011</v>
      </c>
      <c r="BD40" s="56">
        <f t="shared" ref="BD40:BD45" si="9">IFERROR(VALUE(FIXED(VLOOKUP($BC40&amp;$BB$29&amp;$BB$12&amp;"Maori",ethnicdata,7,FALSE),1)),NA())</f>
        <v>93</v>
      </c>
      <c r="BE40" s="56">
        <f t="shared" ref="BE40:BE45" si="10">IFERROR(VALUE(FIXED(VLOOKUP($BC40&amp;$BB$29&amp;$BB$12&amp;"Non-Maori",ethnicdata,7,FALSE),1)),NA())</f>
        <v>91.6</v>
      </c>
      <c r="BH40" s="34">
        <f t="shared" ref="BH40:BH45" si="11">D40-E40</f>
        <v>2.4000000000000057</v>
      </c>
      <c r="BI40" s="34">
        <f>F40-D40</f>
        <v>1.7999999999999972</v>
      </c>
      <c r="BK40" s="34">
        <f t="shared" ref="BK40:BK45" si="12">G40-H40</f>
        <v>1.0999999999999943</v>
      </c>
      <c r="BL40" s="34">
        <f t="shared" ref="BL40:BL45" si="13">I40-G40</f>
        <v>1.1000000000000085</v>
      </c>
      <c r="BM40" s="34"/>
      <c r="BN40" s="34"/>
      <c r="BO40" s="34" t="s">
        <v>34</v>
      </c>
      <c r="BP40" s="34">
        <v>2011</v>
      </c>
      <c r="BQ40" s="56">
        <f t="shared" ref="BQ40:BQ45" si="14">IFERROR(VALUE(FIXED(VLOOKUP($BC40&amp;$BB$29&amp;$BB$12&amp;"Maori",ethnicdata,10,FALSE),2)),NA())</f>
        <v>1.01</v>
      </c>
      <c r="BR40" s="56"/>
      <c r="BS40" s="34"/>
      <c r="BT40" s="34"/>
      <c r="BU40" s="34">
        <f>P40-Q40</f>
        <v>2.0000000000000018E-2</v>
      </c>
      <c r="BV40" s="34">
        <f>R40-P40</f>
        <v>2.0000000000000018E-2</v>
      </c>
      <c r="BW40" s="34"/>
      <c r="BX40" s="34">
        <v>1</v>
      </c>
      <c r="BY40" s="34"/>
      <c r="BZ40" s="34"/>
      <c r="CA40" s="34"/>
    </row>
    <row r="41" spans="2:79" x14ac:dyDescent="0.25">
      <c r="B41" s="21"/>
      <c r="C41" s="21" t="s">
        <v>35</v>
      </c>
      <c r="D41" s="43">
        <f t="shared" si="0"/>
        <v>93.1</v>
      </c>
      <c r="E41" s="44">
        <f t="shared" si="1"/>
        <v>91.5</v>
      </c>
      <c r="F41" s="44">
        <f t="shared" si="2"/>
        <v>94.4</v>
      </c>
      <c r="G41" s="43">
        <f t="shared" si="3"/>
        <v>91.4</v>
      </c>
      <c r="H41" s="44">
        <f t="shared" si="4"/>
        <v>90.2</v>
      </c>
      <c r="I41" s="44">
        <f t="shared" si="5"/>
        <v>92.4</v>
      </c>
      <c r="J41" s="21"/>
      <c r="K41" s="21"/>
      <c r="L41" s="21"/>
      <c r="M41" s="21"/>
      <c r="N41" s="21"/>
      <c r="O41" s="21" t="s">
        <v>35</v>
      </c>
      <c r="P41" s="43">
        <f t="shared" si="6"/>
        <v>1.01</v>
      </c>
      <c r="Q41" s="44">
        <f t="shared" si="7"/>
        <v>1</v>
      </c>
      <c r="R41" s="44">
        <f t="shared" si="8"/>
        <v>1.03</v>
      </c>
      <c r="S41" s="44"/>
      <c r="T41" s="21"/>
      <c r="U41" s="21"/>
      <c r="V41" s="21"/>
      <c r="W41" s="21"/>
      <c r="X41" s="21"/>
      <c r="AZ41" s="19"/>
      <c r="BB41" s="57" t="s">
        <v>35</v>
      </c>
      <c r="BC41" s="57">
        <v>2012</v>
      </c>
      <c r="BD41" s="56">
        <f t="shared" si="9"/>
        <v>93.1</v>
      </c>
      <c r="BE41" s="56">
        <f t="shared" si="10"/>
        <v>91.4</v>
      </c>
      <c r="BH41" s="34">
        <f t="shared" si="11"/>
        <v>1.5999999999999943</v>
      </c>
      <c r="BI41" s="34">
        <f t="shared" ref="BI41:BI45" si="15">F41-D41</f>
        <v>1.3000000000000114</v>
      </c>
      <c r="BK41" s="34">
        <f t="shared" si="12"/>
        <v>1.2000000000000028</v>
      </c>
      <c r="BL41" s="34">
        <f t="shared" si="13"/>
        <v>1</v>
      </c>
      <c r="BM41" s="34"/>
      <c r="BN41" s="34"/>
      <c r="BO41" s="57" t="s">
        <v>35</v>
      </c>
      <c r="BP41" s="57">
        <v>2012</v>
      </c>
      <c r="BQ41" s="56">
        <f t="shared" si="14"/>
        <v>1.01</v>
      </c>
      <c r="BR41" s="56"/>
      <c r="BS41" s="34"/>
      <c r="BT41" s="34"/>
      <c r="BU41" s="34">
        <f t="shared" ref="BU41:BU45" si="16">P41-Q41</f>
        <v>1.0000000000000009E-2</v>
      </c>
      <c r="BV41" s="34">
        <f t="shared" ref="BV41:BV45" si="17">R41-P41</f>
        <v>2.0000000000000018E-2</v>
      </c>
      <c r="BW41" s="34"/>
      <c r="BX41" s="34">
        <v>1</v>
      </c>
      <c r="BY41" s="34"/>
      <c r="BZ41" s="34"/>
      <c r="CA41" s="34"/>
    </row>
    <row r="42" spans="2:79" x14ac:dyDescent="0.25">
      <c r="B42" s="21"/>
      <c r="C42" s="21" t="s">
        <v>36</v>
      </c>
      <c r="D42" s="43">
        <f t="shared" si="0"/>
        <v>93.3</v>
      </c>
      <c r="E42" s="44">
        <f t="shared" si="1"/>
        <v>91.4</v>
      </c>
      <c r="F42" s="44">
        <f t="shared" si="2"/>
        <v>94.8</v>
      </c>
      <c r="G42" s="43">
        <f t="shared" si="3"/>
        <v>92.2</v>
      </c>
      <c r="H42" s="44">
        <f t="shared" si="4"/>
        <v>90.9</v>
      </c>
      <c r="I42" s="44">
        <f t="shared" si="5"/>
        <v>93.3</v>
      </c>
      <c r="J42" s="21"/>
      <c r="K42" s="21"/>
      <c r="L42" s="21"/>
      <c r="M42" s="21"/>
      <c r="N42" s="21"/>
      <c r="O42" s="21" t="s">
        <v>36</v>
      </c>
      <c r="P42" s="43">
        <f t="shared" si="6"/>
        <v>1.01</v>
      </c>
      <c r="Q42" s="44">
        <f t="shared" si="7"/>
        <v>0.99</v>
      </c>
      <c r="R42" s="44">
        <f t="shared" si="8"/>
        <v>1.03</v>
      </c>
      <c r="S42" s="44"/>
      <c r="T42" s="21"/>
      <c r="U42" s="21"/>
      <c r="V42" s="21"/>
      <c r="W42" s="21"/>
      <c r="X42" s="21"/>
      <c r="AZ42" s="19"/>
      <c r="BB42" s="34" t="s">
        <v>36</v>
      </c>
      <c r="BC42" s="34">
        <v>2013</v>
      </c>
      <c r="BD42" s="56">
        <f t="shared" si="9"/>
        <v>93.3</v>
      </c>
      <c r="BE42" s="56">
        <f t="shared" si="10"/>
        <v>92.2</v>
      </c>
      <c r="BH42" s="34">
        <f t="shared" si="11"/>
        <v>1.8999999999999915</v>
      </c>
      <c r="BI42" s="34">
        <f t="shared" si="15"/>
        <v>1.5</v>
      </c>
      <c r="BK42" s="34">
        <f t="shared" si="12"/>
        <v>1.2999999999999972</v>
      </c>
      <c r="BL42" s="34">
        <f t="shared" si="13"/>
        <v>1.0999999999999943</v>
      </c>
      <c r="BM42" s="34"/>
      <c r="BN42" s="34"/>
      <c r="BO42" s="34" t="s">
        <v>36</v>
      </c>
      <c r="BP42" s="34">
        <v>2013</v>
      </c>
      <c r="BQ42" s="56">
        <f t="shared" si="14"/>
        <v>1.01</v>
      </c>
      <c r="BR42" s="56"/>
      <c r="BS42" s="34"/>
      <c r="BT42" s="34"/>
      <c r="BU42" s="34">
        <f t="shared" si="16"/>
        <v>2.0000000000000018E-2</v>
      </c>
      <c r="BV42" s="34">
        <f t="shared" si="17"/>
        <v>2.0000000000000018E-2</v>
      </c>
      <c r="BW42" s="34"/>
      <c r="BX42" s="34">
        <v>1</v>
      </c>
      <c r="BY42" s="34"/>
      <c r="BZ42" s="34"/>
      <c r="CA42" s="34"/>
    </row>
    <row r="43" spans="2:79" x14ac:dyDescent="0.25">
      <c r="B43" s="21"/>
      <c r="C43" s="21" t="s">
        <v>37</v>
      </c>
      <c r="D43" s="43">
        <f t="shared" si="0"/>
        <v>94.5</v>
      </c>
      <c r="E43" s="44">
        <f t="shared" si="1"/>
        <v>92.9</v>
      </c>
      <c r="F43" s="44">
        <f t="shared" si="2"/>
        <v>95.8</v>
      </c>
      <c r="G43" s="43">
        <f t="shared" si="3"/>
        <v>93.2</v>
      </c>
      <c r="H43" s="44">
        <f t="shared" si="4"/>
        <v>92.2</v>
      </c>
      <c r="I43" s="44">
        <f t="shared" si="5"/>
        <v>94.1</v>
      </c>
      <c r="J43" s="21"/>
      <c r="K43" s="21"/>
      <c r="L43" s="21"/>
      <c r="M43" s="21"/>
      <c r="N43" s="21"/>
      <c r="O43" s="21" t="s">
        <v>37</v>
      </c>
      <c r="P43" s="43">
        <f t="shared" si="6"/>
        <v>1.01</v>
      </c>
      <c r="Q43" s="44">
        <f t="shared" si="7"/>
        <v>1</v>
      </c>
      <c r="R43" s="44">
        <f t="shared" si="8"/>
        <v>1.03</v>
      </c>
      <c r="S43" s="44"/>
      <c r="T43" s="21"/>
      <c r="U43" s="21"/>
      <c r="V43" s="21"/>
      <c r="W43" s="21"/>
      <c r="X43" s="21"/>
      <c r="AZ43" s="19"/>
      <c r="BB43" s="34" t="s">
        <v>37</v>
      </c>
      <c r="BC43" s="56">
        <v>2014</v>
      </c>
      <c r="BD43" s="56">
        <f t="shared" si="9"/>
        <v>94.5</v>
      </c>
      <c r="BE43" s="56">
        <f t="shared" si="10"/>
        <v>93.2</v>
      </c>
      <c r="BH43" s="34">
        <f t="shared" si="11"/>
        <v>1.5999999999999943</v>
      </c>
      <c r="BI43" s="34">
        <f t="shared" si="15"/>
        <v>1.2999999999999972</v>
      </c>
      <c r="BK43" s="34">
        <f t="shared" si="12"/>
        <v>1</v>
      </c>
      <c r="BL43" s="34">
        <f t="shared" si="13"/>
        <v>0.89999999999999147</v>
      </c>
      <c r="BM43" s="34"/>
      <c r="BN43" s="34"/>
      <c r="BO43" s="34" t="s">
        <v>37</v>
      </c>
      <c r="BP43" s="56">
        <v>2014</v>
      </c>
      <c r="BQ43" s="56">
        <f t="shared" si="14"/>
        <v>1.01</v>
      </c>
      <c r="BR43" s="56"/>
      <c r="BS43" s="34"/>
      <c r="BT43" s="34"/>
      <c r="BU43" s="34">
        <f t="shared" si="16"/>
        <v>1.0000000000000009E-2</v>
      </c>
      <c r="BV43" s="34">
        <f t="shared" si="17"/>
        <v>2.0000000000000018E-2</v>
      </c>
      <c r="BW43" s="34"/>
      <c r="BX43" s="34">
        <v>1</v>
      </c>
      <c r="BY43" s="34"/>
      <c r="BZ43" s="34"/>
      <c r="CA43" s="34"/>
    </row>
    <row r="44" spans="2:79" x14ac:dyDescent="0.25">
      <c r="B44" s="21"/>
      <c r="C44" s="21" t="s">
        <v>38</v>
      </c>
      <c r="D44" s="43">
        <f t="shared" si="0"/>
        <v>94</v>
      </c>
      <c r="E44" s="44">
        <f t="shared" si="1"/>
        <v>92.4</v>
      </c>
      <c r="F44" s="44">
        <f t="shared" si="2"/>
        <v>95.3</v>
      </c>
      <c r="G44" s="43">
        <f t="shared" si="3"/>
        <v>92</v>
      </c>
      <c r="H44" s="44">
        <f t="shared" si="4"/>
        <v>91</v>
      </c>
      <c r="I44" s="44">
        <f t="shared" si="5"/>
        <v>92.8</v>
      </c>
      <c r="J44" s="21"/>
      <c r="K44" s="21"/>
      <c r="L44" s="21"/>
      <c r="M44" s="21"/>
      <c r="N44" s="21"/>
      <c r="O44" s="21" t="s">
        <v>38</v>
      </c>
      <c r="P44" s="43">
        <f t="shared" si="6"/>
        <v>1.01</v>
      </c>
      <c r="Q44" s="44">
        <f t="shared" si="7"/>
        <v>1</v>
      </c>
      <c r="R44" s="44">
        <f t="shared" si="8"/>
        <v>1.03</v>
      </c>
      <c r="S44" s="44"/>
      <c r="T44" s="21"/>
      <c r="U44" s="21"/>
      <c r="V44" s="21"/>
      <c r="W44" s="21"/>
      <c r="X44" s="21"/>
      <c r="AZ44" s="19"/>
      <c r="BB44" s="34" t="s">
        <v>38</v>
      </c>
      <c r="BC44" s="34">
        <v>2015</v>
      </c>
      <c r="BD44" s="56">
        <f t="shared" si="9"/>
        <v>94</v>
      </c>
      <c r="BE44" s="56">
        <f t="shared" si="10"/>
        <v>92</v>
      </c>
      <c r="BH44" s="34">
        <f t="shared" si="11"/>
        <v>1.5999999999999943</v>
      </c>
      <c r="BI44" s="34">
        <f t="shared" si="15"/>
        <v>1.2999999999999972</v>
      </c>
      <c r="BK44" s="34">
        <f t="shared" si="12"/>
        <v>1</v>
      </c>
      <c r="BL44" s="34">
        <f t="shared" si="13"/>
        <v>0.79999999999999716</v>
      </c>
      <c r="BM44" s="34"/>
      <c r="BN44" s="34"/>
      <c r="BO44" s="34" t="s">
        <v>38</v>
      </c>
      <c r="BP44" s="34">
        <v>2015</v>
      </c>
      <c r="BQ44" s="56">
        <f t="shared" si="14"/>
        <v>1.01</v>
      </c>
      <c r="BR44" s="56"/>
      <c r="BS44" s="34"/>
      <c r="BT44" s="34"/>
      <c r="BU44" s="34">
        <f t="shared" si="16"/>
        <v>1.0000000000000009E-2</v>
      </c>
      <c r="BV44" s="34">
        <f t="shared" si="17"/>
        <v>2.0000000000000018E-2</v>
      </c>
      <c r="BW44" s="34"/>
      <c r="BX44" s="34">
        <v>1</v>
      </c>
      <c r="BY44" s="34"/>
      <c r="BZ44" s="34"/>
      <c r="CA44" s="34"/>
    </row>
    <row r="45" spans="2:79" x14ac:dyDescent="0.25">
      <c r="B45" s="21"/>
      <c r="C45" s="46" t="s">
        <v>39</v>
      </c>
      <c r="D45" s="47">
        <f t="shared" si="0"/>
        <v>93.5</v>
      </c>
      <c r="E45" s="48">
        <f t="shared" si="1"/>
        <v>91.8</v>
      </c>
      <c r="F45" s="48">
        <f t="shared" si="2"/>
        <v>94.9</v>
      </c>
      <c r="G45" s="47">
        <f t="shared" si="3"/>
        <v>92.5</v>
      </c>
      <c r="H45" s="48">
        <f t="shared" si="4"/>
        <v>91.6</v>
      </c>
      <c r="I45" s="48">
        <f t="shared" si="5"/>
        <v>93.3</v>
      </c>
      <c r="J45" s="21"/>
      <c r="K45" s="21"/>
      <c r="L45" s="21"/>
      <c r="M45" s="21"/>
      <c r="N45" s="21"/>
      <c r="O45" s="46" t="s">
        <v>39</v>
      </c>
      <c r="P45" s="47">
        <f t="shared" si="6"/>
        <v>1.01</v>
      </c>
      <c r="Q45" s="48">
        <f t="shared" si="7"/>
        <v>1</v>
      </c>
      <c r="R45" s="48">
        <f t="shared" si="8"/>
        <v>1.02</v>
      </c>
      <c r="S45" s="44"/>
      <c r="T45" s="21"/>
      <c r="U45" s="21"/>
      <c r="V45" s="21"/>
      <c r="W45" s="21"/>
      <c r="X45" s="21"/>
      <c r="AZ45" s="19"/>
      <c r="BB45" s="34" t="s">
        <v>39</v>
      </c>
      <c r="BC45" s="57">
        <v>2016</v>
      </c>
      <c r="BD45" s="56">
        <f t="shared" si="9"/>
        <v>93.5</v>
      </c>
      <c r="BE45" s="56">
        <f t="shared" si="10"/>
        <v>92.5</v>
      </c>
      <c r="BH45" s="34">
        <f t="shared" si="11"/>
        <v>1.7000000000000028</v>
      </c>
      <c r="BI45" s="34">
        <f t="shared" si="15"/>
        <v>1.4000000000000057</v>
      </c>
      <c r="BK45" s="34">
        <f t="shared" si="12"/>
        <v>0.90000000000000568</v>
      </c>
      <c r="BL45" s="34">
        <f t="shared" si="13"/>
        <v>0.79999999999999716</v>
      </c>
      <c r="BM45" s="34"/>
      <c r="BN45" s="34"/>
      <c r="BO45" s="34" t="s">
        <v>39</v>
      </c>
      <c r="BP45" s="57">
        <v>2016</v>
      </c>
      <c r="BQ45" s="56">
        <f t="shared" si="14"/>
        <v>1.01</v>
      </c>
      <c r="BR45" s="56"/>
      <c r="BS45" s="34"/>
      <c r="BT45" s="34"/>
      <c r="BU45" s="34">
        <f t="shared" si="16"/>
        <v>1.0000000000000009E-2</v>
      </c>
      <c r="BV45" s="34">
        <f t="shared" si="17"/>
        <v>1.0000000000000009E-2</v>
      </c>
      <c r="BW45" s="34"/>
      <c r="BX45" s="34">
        <v>1</v>
      </c>
      <c r="BY45" s="34"/>
      <c r="BZ45" s="34"/>
      <c r="CA45" s="34"/>
    </row>
    <row r="46" spans="2:79" x14ac:dyDescent="0.25">
      <c r="B46" s="21"/>
      <c r="C46" s="24"/>
      <c r="D46" s="24"/>
      <c r="E46" s="24"/>
      <c r="F46" s="24"/>
      <c r="G46" s="24"/>
      <c r="H46" s="24"/>
      <c r="I46" s="24"/>
      <c r="J46" s="24"/>
      <c r="K46" s="24"/>
      <c r="L46" s="24"/>
      <c r="M46" s="24"/>
      <c r="N46" s="24"/>
      <c r="O46" s="24"/>
      <c r="P46" s="24"/>
      <c r="Q46" s="24"/>
      <c r="R46" s="21"/>
      <c r="S46" s="21"/>
      <c r="T46" s="21"/>
      <c r="U46" s="21"/>
      <c r="V46" s="21"/>
      <c r="W46" s="21"/>
      <c r="X46" s="21"/>
      <c r="AZ46" s="19"/>
      <c r="BK46" s="34"/>
      <c r="BL46" s="34"/>
      <c r="BM46" s="34"/>
      <c r="BN46" s="34"/>
      <c r="BO46" s="34"/>
      <c r="BP46" s="34"/>
      <c r="BQ46" s="34"/>
      <c r="BR46" s="34"/>
      <c r="BS46" s="34"/>
      <c r="BT46" s="34"/>
      <c r="BU46" s="34"/>
      <c r="BV46" s="34"/>
      <c r="BW46" s="34"/>
      <c r="BX46" s="34"/>
      <c r="BY46" s="34"/>
      <c r="BZ46" s="34"/>
      <c r="CA46" s="34"/>
    </row>
    <row r="47" spans="2:79" x14ac:dyDescent="0.25">
      <c r="B47" s="21"/>
      <c r="C47" s="24" t="s">
        <v>42</v>
      </c>
      <c r="D47" s="24"/>
      <c r="E47" s="24"/>
      <c r="F47" s="24"/>
      <c r="G47" s="24"/>
      <c r="H47" s="24"/>
      <c r="I47" s="24"/>
      <c r="J47" s="24"/>
      <c r="K47" s="24"/>
      <c r="L47" s="24"/>
      <c r="M47" s="24"/>
      <c r="N47" s="24"/>
      <c r="O47" s="24" t="s">
        <v>42</v>
      </c>
      <c r="P47" s="24"/>
      <c r="Q47" s="24"/>
      <c r="R47" s="21"/>
      <c r="S47" s="21"/>
      <c r="T47" s="21"/>
      <c r="U47" s="21"/>
      <c r="V47" s="21"/>
      <c r="W47" s="21"/>
      <c r="X47" s="21"/>
      <c r="AZ47" s="19"/>
      <c r="BA47" s="34" t="s">
        <v>7</v>
      </c>
      <c r="BB47" s="56" t="s">
        <v>33</v>
      </c>
      <c r="BC47" s="56">
        <v>2006</v>
      </c>
      <c r="BD47" s="56">
        <f>IFERROR(VALUE(FIXED(VLOOKUP($BC47&amp;$BB$29&amp;$BD$12&amp;"Maori",ethnicdata,7,FALSE),1)),NA())</f>
        <v>90.4</v>
      </c>
      <c r="BE47" s="56">
        <f>IFERROR(VALUE(FIXED(VLOOKUP($BC47&amp;$BB$29&amp;$BD$12&amp;"Non-Maori",ethnicdata,7,FALSE),1)),NA())</f>
        <v>90</v>
      </c>
      <c r="BK47" s="34"/>
      <c r="BL47" s="34"/>
      <c r="BM47" s="34"/>
      <c r="BN47" s="34" t="s">
        <v>7</v>
      </c>
      <c r="BO47" s="56" t="s">
        <v>33</v>
      </c>
      <c r="BP47" s="56">
        <v>2006</v>
      </c>
      <c r="BQ47" s="56">
        <f>IFERROR(VALUE(FIXED(VLOOKUP($BC47&amp;$BB$29&amp;$BD$12&amp;"Maori",ethnicdata,10,FALSE),2)),NA())</f>
        <v>1</v>
      </c>
      <c r="BR47" s="56"/>
      <c r="BS47" s="34"/>
      <c r="BT47" s="34"/>
      <c r="BU47" s="34"/>
      <c r="BV47" s="34"/>
      <c r="BW47" s="34"/>
      <c r="BX47" s="34"/>
      <c r="BY47" s="34"/>
      <c r="BZ47" s="34"/>
      <c r="CA47" s="34"/>
    </row>
    <row r="48" spans="2:79" x14ac:dyDescent="0.25">
      <c r="B48" s="21"/>
      <c r="C48" s="21" t="s">
        <v>45</v>
      </c>
      <c r="D48" s="21"/>
      <c r="E48" s="21"/>
      <c r="F48" s="21"/>
      <c r="G48" s="21"/>
      <c r="H48" s="21"/>
      <c r="I48" s="21"/>
      <c r="J48" s="21"/>
      <c r="K48" s="21"/>
      <c r="L48" s="21"/>
      <c r="M48" s="21"/>
      <c r="N48" s="21"/>
      <c r="O48" s="21" t="s">
        <v>58</v>
      </c>
      <c r="P48" s="21"/>
      <c r="Q48" s="24"/>
      <c r="R48" s="21"/>
      <c r="S48" s="21"/>
      <c r="T48" s="21"/>
      <c r="U48" s="21"/>
      <c r="V48" s="21"/>
      <c r="W48" s="21"/>
      <c r="X48" s="21"/>
      <c r="AZ48" s="19"/>
      <c r="BC48" s="34">
        <v>2007</v>
      </c>
      <c r="BD48" s="56"/>
      <c r="BE48" s="56"/>
      <c r="BK48" s="34"/>
      <c r="BL48" s="34"/>
      <c r="BM48" s="34"/>
      <c r="BN48" s="34"/>
      <c r="BO48" s="34"/>
      <c r="BP48" s="34">
        <v>2007</v>
      </c>
      <c r="BQ48" s="56"/>
      <c r="BR48" s="56"/>
      <c r="BS48" s="34"/>
      <c r="BT48" s="34"/>
      <c r="BU48" s="34"/>
      <c r="BV48" s="34"/>
      <c r="BW48" s="34"/>
      <c r="BX48" s="34"/>
      <c r="BY48" s="34"/>
      <c r="BZ48" s="34"/>
      <c r="CA48" s="34"/>
    </row>
    <row r="49" spans="2:79" ht="12" customHeight="1" x14ac:dyDescent="0.25">
      <c r="B49" s="24"/>
      <c r="C49" s="21" t="s">
        <v>43</v>
      </c>
      <c r="D49" s="21"/>
      <c r="E49" s="21"/>
      <c r="F49" s="21"/>
      <c r="G49" s="21"/>
      <c r="H49" s="21"/>
      <c r="I49" s="24"/>
      <c r="J49" s="24"/>
      <c r="K49" s="24"/>
      <c r="L49" s="24"/>
      <c r="M49" s="24"/>
      <c r="N49" s="24"/>
      <c r="O49" s="24" t="s">
        <v>43</v>
      </c>
      <c r="P49" s="49"/>
      <c r="Q49" s="49"/>
      <c r="R49" s="21"/>
      <c r="S49" s="21"/>
      <c r="T49" s="21"/>
      <c r="U49" s="21"/>
      <c r="V49" s="21"/>
      <c r="W49" s="21"/>
      <c r="X49" s="21"/>
      <c r="AZ49" s="19"/>
      <c r="BB49" s="57"/>
      <c r="BC49" s="57">
        <v>2008</v>
      </c>
      <c r="BD49" s="56"/>
      <c r="BE49" s="56"/>
      <c r="BK49" s="34"/>
      <c r="BL49" s="34"/>
      <c r="BM49" s="34"/>
      <c r="BN49" s="34"/>
      <c r="BO49" s="57"/>
      <c r="BP49" s="57">
        <v>2008</v>
      </c>
      <c r="BQ49" s="56"/>
      <c r="BR49" s="56"/>
      <c r="BS49" s="34"/>
      <c r="BT49" s="34"/>
      <c r="BU49" s="34"/>
      <c r="BV49" s="34"/>
      <c r="BW49" s="34"/>
      <c r="BX49" s="34"/>
      <c r="BY49" s="34"/>
      <c r="BZ49" s="34"/>
      <c r="CA49" s="34"/>
    </row>
    <row r="50" spans="2:79" x14ac:dyDescent="0.25">
      <c r="B50" s="21"/>
      <c r="C50" s="24" t="s">
        <v>44</v>
      </c>
      <c r="D50" s="24"/>
      <c r="E50" s="24"/>
      <c r="F50" s="24"/>
      <c r="G50" s="24"/>
      <c r="H50" s="24"/>
      <c r="I50" s="21"/>
      <c r="J50" s="24"/>
      <c r="K50" s="24"/>
      <c r="L50" s="24"/>
      <c r="M50" s="24"/>
      <c r="N50" s="24"/>
      <c r="O50" s="24" t="s">
        <v>44</v>
      </c>
      <c r="P50" s="21"/>
      <c r="Q50" s="49"/>
      <c r="R50" s="21"/>
      <c r="S50" s="21"/>
      <c r="T50" s="21"/>
      <c r="U50" s="21"/>
      <c r="V50" s="21"/>
      <c r="W50" s="21"/>
      <c r="X50" s="21"/>
      <c r="AZ50" s="19"/>
      <c r="BC50" s="34">
        <v>2009</v>
      </c>
      <c r="BD50" s="56"/>
      <c r="BE50" s="56"/>
      <c r="BK50" s="34"/>
      <c r="BL50" s="34"/>
      <c r="BM50" s="34"/>
      <c r="BN50" s="34"/>
      <c r="BO50" s="34"/>
      <c r="BP50" s="34">
        <v>2009</v>
      </c>
      <c r="BQ50" s="56"/>
      <c r="BR50" s="56"/>
      <c r="BS50" s="34"/>
      <c r="BT50" s="34"/>
      <c r="BU50" s="34"/>
      <c r="BV50" s="34"/>
      <c r="BW50" s="34"/>
      <c r="BX50" s="34"/>
      <c r="BY50" s="34"/>
      <c r="BZ50" s="34"/>
      <c r="CA50" s="34"/>
    </row>
    <row r="51" spans="2:79" x14ac:dyDescent="0.25">
      <c r="B51" s="24"/>
      <c r="C51" s="24" t="s">
        <v>112</v>
      </c>
      <c r="D51" s="24"/>
      <c r="E51" s="24"/>
      <c r="F51" s="24"/>
      <c r="G51" s="24"/>
      <c r="H51" s="24"/>
      <c r="I51" s="24"/>
      <c r="J51" s="21"/>
      <c r="K51" s="21"/>
      <c r="L51" s="21"/>
      <c r="M51" s="21"/>
      <c r="N51" s="21"/>
      <c r="O51" s="21" t="s">
        <v>59</v>
      </c>
      <c r="P51" s="21"/>
      <c r="Q51" s="21"/>
      <c r="R51" s="21"/>
      <c r="S51" s="21"/>
      <c r="T51" s="21"/>
      <c r="U51" s="21"/>
      <c r="V51" s="21"/>
      <c r="W51" s="21"/>
      <c r="X51" s="21"/>
      <c r="AZ51" s="19"/>
      <c r="BC51" s="56">
        <v>2010</v>
      </c>
      <c r="BD51" s="56"/>
      <c r="BE51" s="56"/>
      <c r="BK51" s="34"/>
      <c r="BL51" s="34"/>
      <c r="BM51" s="34"/>
      <c r="BN51" s="34"/>
      <c r="BO51" s="34"/>
      <c r="BP51" s="56">
        <v>2010</v>
      </c>
      <c r="BQ51" s="56"/>
      <c r="BR51" s="56"/>
      <c r="BS51" s="34"/>
      <c r="BT51" s="34"/>
      <c r="BU51" s="34"/>
      <c r="BV51" s="34"/>
      <c r="BW51" s="34"/>
      <c r="BX51" s="34"/>
      <c r="BY51" s="34"/>
      <c r="BZ51" s="34"/>
      <c r="CA51" s="34"/>
    </row>
    <row r="52" spans="2:79" x14ac:dyDescent="0.25">
      <c r="B52" s="24"/>
      <c r="C52" s="24"/>
      <c r="D52" s="24"/>
      <c r="E52" s="24"/>
      <c r="F52" s="24"/>
      <c r="G52" s="24"/>
      <c r="H52" s="24"/>
      <c r="I52" s="24"/>
      <c r="J52" s="21"/>
      <c r="K52" s="21"/>
      <c r="L52" s="21"/>
      <c r="M52" s="21"/>
      <c r="N52" s="21"/>
      <c r="O52" s="21"/>
      <c r="P52" s="21"/>
      <c r="Q52" s="21"/>
      <c r="R52" s="21"/>
      <c r="S52" s="21"/>
      <c r="T52" s="21"/>
      <c r="U52" s="21"/>
      <c r="V52" s="21"/>
      <c r="W52" s="21"/>
      <c r="X52" s="21"/>
      <c r="AZ52" s="19"/>
      <c r="BB52" s="34" t="s">
        <v>34</v>
      </c>
      <c r="BC52" s="34">
        <v>2011</v>
      </c>
      <c r="BD52" s="56">
        <f t="shared" ref="BD52:BD57" si="18">IFERROR(VALUE(FIXED(VLOOKUP($BC52&amp;$BB$29&amp;$BD$12&amp;"Maori",ethnicdata,7,FALSE),1)),NA())</f>
        <v>89.5</v>
      </c>
      <c r="BE52" s="56">
        <f t="shared" ref="BE52:BE57" si="19">IFERROR(VALUE(FIXED(VLOOKUP($BC52&amp;$BB$29&amp;$BD$12&amp;"Non-Maori",ethnicdata,7,FALSE),1)),NA())</f>
        <v>88.2</v>
      </c>
      <c r="BK52" s="34"/>
      <c r="BL52" s="34"/>
      <c r="BM52" s="34"/>
      <c r="BN52" s="34"/>
      <c r="BO52" s="34" t="s">
        <v>34</v>
      </c>
      <c r="BP52" s="34">
        <v>2011</v>
      </c>
      <c r="BQ52" s="56">
        <f t="shared" ref="BQ52:BQ57" si="20">IFERROR(VALUE(FIXED(VLOOKUP($BC52&amp;$BB$29&amp;$BD$12&amp;"Maori",ethnicdata,10,FALSE),2)),NA())</f>
        <v>1.01</v>
      </c>
      <c r="BR52" s="56"/>
      <c r="BS52" s="34"/>
      <c r="BT52" s="34"/>
      <c r="BU52" s="34"/>
      <c r="BV52" s="34"/>
      <c r="BW52" s="34"/>
      <c r="BX52" s="34"/>
      <c r="BY52" s="34"/>
      <c r="BZ52" s="34"/>
      <c r="CA52" s="34"/>
    </row>
    <row r="53" spans="2:79" x14ac:dyDescent="0.25">
      <c r="B53" s="21"/>
      <c r="C53" s="24" t="s">
        <v>41</v>
      </c>
      <c r="D53" s="21"/>
      <c r="E53" s="21"/>
      <c r="F53" s="21"/>
      <c r="G53" s="21"/>
      <c r="H53" s="21"/>
      <c r="I53" s="21"/>
      <c r="J53" s="21"/>
      <c r="K53" s="21"/>
      <c r="L53" s="21"/>
      <c r="M53" s="21"/>
      <c r="N53" s="21"/>
      <c r="O53" s="24" t="s">
        <v>41</v>
      </c>
      <c r="P53" s="49"/>
      <c r="Q53" s="49"/>
      <c r="R53" s="21"/>
      <c r="S53" s="21"/>
      <c r="T53" s="21"/>
      <c r="U53" s="21"/>
      <c r="V53" s="21"/>
      <c r="W53" s="21"/>
      <c r="X53" s="21"/>
      <c r="AZ53" s="19"/>
      <c r="BB53" s="57" t="s">
        <v>35</v>
      </c>
      <c r="BC53" s="57">
        <v>2012</v>
      </c>
      <c r="BD53" s="56">
        <f t="shared" si="18"/>
        <v>91</v>
      </c>
      <c r="BE53" s="56">
        <f t="shared" si="19"/>
        <v>89</v>
      </c>
      <c r="BK53" s="34"/>
      <c r="BL53" s="34"/>
      <c r="BM53" s="34"/>
      <c r="BN53" s="34"/>
      <c r="BO53" s="57" t="s">
        <v>35</v>
      </c>
      <c r="BP53" s="57">
        <v>2012</v>
      </c>
      <c r="BQ53" s="56">
        <f t="shared" si="20"/>
        <v>1.02</v>
      </c>
      <c r="BR53" s="56"/>
      <c r="BS53" s="34"/>
      <c r="BT53" s="34"/>
      <c r="BU53" s="34"/>
      <c r="BV53" s="34"/>
      <c r="BW53" s="34"/>
      <c r="BX53" s="34"/>
      <c r="BY53" s="34"/>
      <c r="BZ53" s="34"/>
      <c r="CA53" s="34"/>
    </row>
    <row r="54" spans="2:79" x14ac:dyDescent="0.25">
      <c r="B54" s="21"/>
      <c r="C54" s="24" t="s">
        <v>40</v>
      </c>
      <c r="D54" s="24"/>
      <c r="E54" s="24"/>
      <c r="F54" s="24"/>
      <c r="G54" s="24"/>
      <c r="H54" s="24"/>
      <c r="I54" s="21"/>
      <c r="J54" s="21"/>
      <c r="K54" s="21"/>
      <c r="L54" s="21"/>
      <c r="M54" s="21"/>
      <c r="N54" s="21"/>
      <c r="O54" s="24" t="s">
        <v>40</v>
      </c>
      <c r="P54" s="49"/>
      <c r="Q54" s="49"/>
      <c r="R54" s="21"/>
      <c r="S54" s="21"/>
      <c r="T54" s="21"/>
      <c r="U54" s="21"/>
      <c r="V54" s="21"/>
      <c r="W54" s="21"/>
      <c r="X54" s="21"/>
      <c r="AZ54" s="19"/>
      <c r="BB54" s="34" t="s">
        <v>36</v>
      </c>
      <c r="BC54" s="34">
        <v>2013</v>
      </c>
      <c r="BD54" s="56">
        <f t="shared" si="18"/>
        <v>90</v>
      </c>
      <c r="BE54" s="56">
        <f t="shared" si="19"/>
        <v>88.8</v>
      </c>
      <c r="BK54" s="34"/>
      <c r="BL54" s="34"/>
      <c r="BM54" s="34"/>
      <c r="BN54" s="34"/>
      <c r="BO54" s="34" t="s">
        <v>36</v>
      </c>
      <c r="BP54" s="34">
        <v>2013</v>
      </c>
      <c r="BQ54" s="56">
        <f t="shared" si="20"/>
        <v>1.01</v>
      </c>
      <c r="BR54" s="56"/>
      <c r="BS54" s="34"/>
      <c r="BT54" s="34"/>
      <c r="BU54" s="34"/>
      <c r="BV54" s="34"/>
      <c r="BW54" s="34"/>
      <c r="BX54" s="34"/>
      <c r="BY54" s="34"/>
      <c r="BZ54" s="34"/>
      <c r="CA54" s="34"/>
    </row>
    <row r="55" spans="2:79" x14ac:dyDescent="0.25">
      <c r="B55" s="21"/>
      <c r="C55" s="24"/>
      <c r="D55" s="21"/>
      <c r="E55" s="21"/>
      <c r="F55" s="21"/>
      <c r="G55" s="21"/>
      <c r="H55" s="21"/>
      <c r="I55" s="21"/>
      <c r="J55" s="21"/>
      <c r="K55" s="21"/>
      <c r="L55" s="21"/>
      <c r="M55" s="21"/>
      <c r="N55" s="21"/>
      <c r="O55" s="49"/>
      <c r="P55" s="49"/>
      <c r="Q55" s="49"/>
      <c r="R55" s="21"/>
      <c r="S55" s="21"/>
      <c r="T55" s="21"/>
      <c r="U55" s="21"/>
      <c r="V55" s="21"/>
      <c r="W55" s="21"/>
      <c r="X55" s="21"/>
      <c r="AZ55" s="19"/>
      <c r="BB55" s="34" t="s">
        <v>37</v>
      </c>
      <c r="BC55" s="56">
        <v>2014</v>
      </c>
      <c r="BD55" s="56">
        <f t="shared" si="18"/>
        <v>93.3</v>
      </c>
      <c r="BE55" s="56">
        <f t="shared" si="19"/>
        <v>91.3</v>
      </c>
      <c r="BK55" s="34"/>
      <c r="BL55" s="34"/>
      <c r="BM55" s="34"/>
      <c r="BN55" s="34"/>
      <c r="BO55" s="34" t="s">
        <v>37</v>
      </c>
      <c r="BP55" s="56">
        <v>2014</v>
      </c>
      <c r="BQ55" s="56">
        <f t="shared" si="20"/>
        <v>1.02</v>
      </c>
      <c r="BR55" s="56"/>
      <c r="BS55" s="34"/>
      <c r="BT55" s="34"/>
      <c r="BU55" s="34"/>
      <c r="BV55" s="34"/>
      <c r="BW55" s="34"/>
      <c r="BX55" s="34"/>
      <c r="BY55" s="34"/>
      <c r="BZ55" s="34"/>
      <c r="CA55" s="34"/>
    </row>
    <row r="56" spans="2:79" x14ac:dyDescent="0.25">
      <c r="O56" s="50"/>
      <c r="P56" s="50"/>
      <c r="Q56" s="50"/>
      <c r="AZ56" s="19"/>
      <c r="BB56" s="34" t="s">
        <v>38</v>
      </c>
      <c r="BC56" s="34">
        <v>2015</v>
      </c>
      <c r="BD56" s="56">
        <f t="shared" si="18"/>
        <v>91.5</v>
      </c>
      <c r="BE56" s="56">
        <f t="shared" si="19"/>
        <v>89.3</v>
      </c>
      <c r="BK56" s="34"/>
      <c r="BL56" s="34"/>
      <c r="BM56" s="34"/>
      <c r="BN56" s="34"/>
      <c r="BO56" s="34" t="s">
        <v>38</v>
      </c>
      <c r="BP56" s="34">
        <v>2015</v>
      </c>
      <c r="BQ56" s="56">
        <f t="shared" si="20"/>
        <v>1.01</v>
      </c>
      <c r="BR56" s="56"/>
      <c r="BS56" s="34"/>
      <c r="BT56" s="34"/>
      <c r="BU56" s="34"/>
      <c r="BV56" s="34"/>
      <c r="BW56" s="34"/>
      <c r="BX56" s="34"/>
      <c r="BY56" s="34"/>
      <c r="BZ56" s="34"/>
      <c r="CA56" s="34"/>
    </row>
    <row r="57" spans="2:79" x14ac:dyDescent="0.25">
      <c r="D57" s="51"/>
      <c r="E57" s="51"/>
      <c r="F57" s="51"/>
      <c r="O57" s="50"/>
      <c r="P57" s="50"/>
      <c r="Q57" s="50"/>
      <c r="AZ57" s="19"/>
      <c r="BB57" s="34" t="s">
        <v>39</v>
      </c>
      <c r="BC57" s="57">
        <v>2016</v>
      </c>
      <c r="BD57" s="56">
        <f t="shared" si="18"/>
        <v>91.2</v>
      </c>
      <c r="BE57" s="56">
        <f t="shared" si="19"/>
        <v>90.4</v>
      </c>
      <c r="BK57" s="34"/>
      <c r="BL57" s="34"/>
      <c r="BM57" s="34"/>
      <c r="BN57" s="34"/>
      <c r="BO57" s="34" t="s">
        <v>39</v>
      </c>
      <c r="BP57" s="57">
        <v>2016</v>
      </c>
      <c r="BQ57" s="56">
        <f t="shared" si="20"/>
        <v>1.01</v>
      </c>
      <c r="BR57" s="56"/>
      <c r="BS57" s="34"/>
      <c r="BT57" s="34"/>
      <c r="BU57" s="34"/>
      <c r="BV57" s="34"/>
      <c r="BW57" s="34"/>
      <c r="BX57" s="34"/>
      <c r="BY57" s="34"/>
      <c r="BZ57" s="34"/>
      <c r="CA57" s="34"/>
    </row>
    <row r="58" spans="2:79" x14ac:dyDescent="0.25">
      <c r="D58" s="51"/>
      <c r="E58" s="51"/>
      <c r="F58" s="51"/>
      <c r="O58" s="50"/>
      <c r="P58" s="50"/>
      <c r="Q58" s="50"/>
      <c r="AZ58" s="19"/>
      <c r="BK58" s="34"/>
      <c r="BL58" s="34"/>
      <c r="BM58" s="34"/>
      <c r="BN58" s="34"/>
      <c r="BO58" s="34"/>
      <c r="BP58" s="34"/>
      <c r="BQ58" s="34"/>
      <c r="BR58" s="34"/>
      <c r="BS58" s="34"/>
      <c r="BT58" s="34"/>
      <c r="BU58" s="34"/>
      <c r="BV58" s="34"/>
      <c r="BW58" s="34"/>
      <c r="BX58" s="34"/>
      <c r="BY58" s="34"/>
      <c r="BZ58" s="34"/>
      <c r="CA58" s="34"/>
    </row>
    <row r="59" spans="2:79" x14ac:dyDescent="0.25">
      <c r="D59" s="51"/>
      <c r="E59" s="51"/>
      <c r="F59" s="51"/>
      <c r="O59" s="50"/>
      <c r="P59" s="50"/>
      <c r="Q59" s="50"/>
      <c r="AZ59" s="19"/>
      <c r="BA59" s="34" t="s">
        <v>8</v>
      </c>
      <c r="BB59" s="56" t="s">
        <v>33</v>
      </c>
      <c r="BC59" s="56">
        <v>2006</v>
      </c>
      <c r="BD59" s="56">
        <f>IFERROR(VALUE(FIXED(VLOOKUP($BC59&amp;$BB$29&amp;$BC$12&amp;"Maori",ethnicdata,7,FALSE),1)),NA())</f>
        <v>94.3</v>
      </c>
      <c r="BE59" s="56">
        <f>IFERROR(VALUE(FIXED(VLOOKUP($BC59&amp;$BB$29&amp;$BC$12&amp;"Non-Maori",ethnicdata,7,FALSE),1)),NA())</f>
        <v>94</v>
      </c>
      <c r="BK59" s="34"/>
      <c r="BL59" s="34"/>
      <c r="BM59" s="34"/>
      <c r="BN59" s="34" t="s">
        <v>8</v>
      </c>
      <c r="BO59" s="56" t="s">
        <v>33</v>
      </c>
      <c r="BP59" s="56">
        <v>2006</v>
      </c>
      <c r="BQ59" s="56">
        <f>IFERROR(VALUE(FIXED(VLOOKUP($BC59&amp;$BB$29&amp;$BC$12&amp;"Maori",ethnicdata,10,FALSE),2)),NA())</f>
        <v>1</v>
      </c>
      <c r="BR59" s="56"/>
      <c r="BS59" s="34"/>
      <c r="BT59" s="34"/>
      <c r="BU59" s="34"/>
      <c r="BV59" s="34"/>
      <c r="BW59" s="34"/>
      <c r="BX59" s="34"/>
      <c r="BY59" s="34"/>
      <c r="BZ59" s="34"/>
      <c r="CA59" s="34"/>
    </row>
    <row r="60" spans="2:79" x14ac:dyDescent="0.25">
      <c r="D60" s="51"/>
      <c r="E60" s="51"/>
      <c r="F60" s="51"/>
      <c r="O60" s="50"/>
      <c r="P60" s="50"/>
      <c r="Q60" s="50"/>
      <c r="AZ60" s="19"/>
      <c r="BC60" s="34">
        <v>2007</v>
      </c>
      <c r="BD60" s="56"/>
      <c r="BE60" s="56"/>
      <c r="BK60" s="34"/>
      <c r="BL60" s="34"/>
      <c r="BM60" s="34"/>
      <c r="BN60" s="34"/>
      <c r="BO60" s="34"/>
      <c r="BP60" s="34">
        <v>2007</v>
      </c>
      <c r="BQ60" s="56"/>
      <c r="BR60" s="56"/>
      <c r="BS60" s="34"/>
      <c r="BT60" s="34"/>
      <c r="BU60" s="34"/>
      <c r="BV60" s="34"/>
      <c r="BW60" s="34"/>
      <c r="BX60" s="34"/>
      <c r="BY60" s="34"/>
      <c r="BZ60" s="34"/>
      <c r="CA60" s="34"/>
    </row>
    <row r="61" spans="2:79" x14ac:dyDescent="0.25">
      <c r="D61" s="51"/>
      <c r="E61" s="51"/>
      <c r="F61" s="51"/>
      <c r="O61" s="50"/>
      <c r="P61" s="50"/>
      <c r="Q61" s="50"/>
      <c r="AZ61" s="19"/>
      <c r="BB61" s="57"/>
      <c r="BC61" s="57">
        <v>2008</v>
      </c>
      <c r="BD61" s="56"/>
      <c r="BE61" s="56"/>
      <c r="BK61" s="34"/>
      <c r="BL61" s="34"/>
      <c r="BM61" s="34"/>
      <c r="BN61" s="34"/>
      <c r="BO61" s="57"/>
      <c r="BP61" s="57">
        <v>2008</v>
      </c>
      <c r="BQ61" s="56"/>
      <c r="BR61" s="56"/>
      <c r="BS61" s="34"/>
      <c r="BT61" s="34"/>
      <c r="BU61" s="34"/>
      <c r="BV61" s="34"/>
      <c r="BW61" s="34"/>
      <c r="BX61" s="34"/>
      <c r="BY61" s="34"/>
      <c r="BZ61" s="34"/>
      <c r="CA61" s="34"/>
    </row>
    <row r="62" spans="2:79" x14ac:dyDescent="0.25">
      <c r="D62" s="51"/>
      <c r="E62" s="51"/>
      <c r="F62" s="51"/>
      <c r="O62" s="50"/>
      <c r="P62" s="50"/>
      <c r="Q62" s="50"/>
      <c r="AZ62" s="19"/>
      <c r="BC62" s="34">
        <v>2009</v>
      </c>
      <c r="BD62" s="56"/>
      <c r="BE62" s="56"/>
      <c r="BK62" s="34"/>
      <c r="BL62" s="34"/>
      <c r="BM62" s="34"/>
      <c r="BN62" s="34"/>
      <c r="BO62" s="34"/>
      <c r="BP62" s="34">
        <v>2009</v>
      </c>
      <c r="BQ62" s="56"/>
      <c r="BR62" s="56"/>
      <c r="BS62" s="34"/>
      <c r="BT62" s="34"/>
      <c r="BU62" s="34"/>
      <c r="BV62" s="34"/>
      <c r="BW62" s="34"/>
      <c r="BX62" s="34"/>
      <c r="BY62" s="34"/>
      <c r="BZ62" s="34"/>
      <c r="CA62" s="34"/>
    </row>
    <row r="63" spans="2:79" x14ac:dyDescent="0.25">
      <c r="D63" s="51"/>
      <c r="E63" s="51"/>
      <c r="F63" s="51"/>
      <c r="O63" s="50"/>
      <c r="P63" s="50"/>
      <c r="Q63" s="50"/>
      <c r="AZ63" s="19"/>
      <c r="BC63" s="56">
        <v>2010</v>
      </c>
      <c r="BD63" s="56"/>
      <c r="BE63" s="56"/>
      <c r="BK63" s="34"/>
      <c r="BL63" s="34"/>
      <c r="BM63" s="34"/>
      <c r="BN63" s="34"/>
      <c r="BO63" s="34"/>
      <c r="BP63" s="56">
        <v>2010</v>
      </c>
      <c r="BQ63" s="56"/>
      <c r="BR63" s="56"/>
      <c r="BS63" s="34"/>
      <c r="BT63" s="34"/>
      <c r="BU63" s="34"/>
      <c r="BV63" s="34"/>
      <c r="BW63" s="34"/>
      <c r="BX63" s="34"/>
      <c r="BY63" s="34"/>
      <c r="BZ63" s="34"/>
      <c r="CA63" s="34"/>
    </row>
    <row r="64" spans="2:79" x14ac:dyDescent="0.25">
      <c r="D64" s="51"/>
      <c r="E64" s="51"/>
      <c r="F64" s="51"/>
      <c r="O64" s="50"/>
      <c r="P64" s="50"/>
      <c r="Q64" s="50"/>
      <c r="AZ64" s="19"/>
      <c r="BB64" s="34" t="s">
        <v>34</v>
      </c>
      <c r="BC64" s="34">
        <v>2011</v>
      </c>
      <c r="BD64" s="56">
        <f t="shared" ref="BD64:BD69" si="21">IFERROR(VALUE(FIXED(VLOOKUP($BC64&amp;$BB$29&amp;$BC$12&amp;"Maori",ethnicdata,7,FALSE),1)),NA())</f>
        <v>96.3</v>
      </c>
      <c r="BE64" s="56">
        <f t="shared" ref="BE64:BE69" si="22">IFERROR(VALUE(FIXED(VLOOKUP($BC64&amp;$BB$29&amp;$BC$12&amp;"Non-Maori",ethnicdata,7,FALSE),1)),NA())</f>
        <v>94.9</v>
      </c>
      <c r="BK64" s="34"/>
      <c r="BL64" s="34"/>
      <c r="BM64" s="34"/>
      <c r="BN64" s="34"/>
      <c r="BO64" s="34" t="s">
        <v>34</v>
      </c>
      <c r="BP64" s="34">
        <v>2011</v>
      </c>
      <c r="BQ64" s="56">
        <f t="shared" ref="BQ64:BQ69" si="23">IFERROR(VALUE(FIXED(VLOOKUP($BC64&amp;$BB$29&amp;$BC$12&amp;"Maori",ethnicdata,10,FALSE),2)),NA())</f>
        <v>1.01</v>
      </c>
      <c r="BR64" s="56"/>
      <c r="BS64" s="34"/>
      <c r="BT64" s="34"/>
      <c r="BU64" s="34"/>
      <c r="BV64" s="34"/>
      <c r="BW64" s="34"/>
      <c r="BX64" s="34"/>
      <c r="BY64" s="34"/>
      <c r="BZ64" s="34"/>
      <c r="CA64" s="34"/>
    </row>
    <row r="65" spans="4:79" x14ac:dyDescent="0.25">
      <c r="D65" s="51"/>
      <c r="E65" s="51"/>
      <c r="F65" s="51"/>
      <c r="O65" s="50"/>
      <c r="P65" s="50"/>
      <c r="Q65" s="50"/>
      <c r="AZ65" s="19"/>
      <c r="BB65" s="57" t="s">
        <v>35</v>
      </c>
      <c r="BC65" s="57">
        <v>2012</v>
      </c>
      <c r="BD65" s="56">
        <f t="shared" si="21"/>
        <v>95</v>
      </c>
      <c r="BE65" s="56">
        <f t="shared" si="22"/>
        <v>93.8</v>
      </c>
      <c r="BK65" s="34"/>
      <c r="BL65" s="34"/>
      <c r="BM65" s="34"/>
      <c r="BN65" s="34"/>
      <c r="BO65" s="57" t="s">
        <v>35</v>
      </c>
      <c r="BP65" s="57">
        <v>2012</v>
      </c>
      <c r="BQ65" s="56">
        <f t="shared" si="23"/>
        <v>1.01</v>
      </c>
      <c r="BR65" s="56"/>
      <c r="BS65" s="34"/>
      <c r="BT65" s="34"/>
      <c r="BU65" s="34"/>
      <c r="BV65" s="34"/>
      <c r="BW65" s="34"/>
      <c r="BX65" s="34"/>
      <c r="BY65" s="34"/>
      <c r="BZ65" s="34"/>
      <c r="CA65" s="34"/>
    </row>
    <row r="66" spans="4:79" x14ac:dyDescent="0.25">
      <c r="D66" s="51"/>
      <c r="E66" s="51"/>
      <c r="F66" s="51"/>
      <c r="O66" s="50"/>
      <c r="P66" s="50"/>
      <c r="Q66" s="50"/>
      <c r="AZ66" s="19"/>
      <c r="BB66" s="34" t="s">
        <v>36</v>
      </c>
      <c r="BC66" s="34">
        <v>2013</v>
      </c>
      <c r="BD66" s="56">
        <f t="shared" si="21"/>
        <v>96.1</v>
      </c>
      <c r="BE66" s="56">
        <f t="shared" si="22"/>
        <v>95.5</v>
      </c>
      <c r="BK66" s="34"/>
      <c r="BL66" s="34"/>
      <c r="BM66" s="34"/>
      <c r="BN66" s="34"/>
      <c r="BO66" s="34" t="s">
        <v>36</v>
      </c>
      <c r="BP66" s="34">
        <v>2013</v>
      </c>
      <c r="BQ66" s="56">
        <f t="shared" si="23"/>
        <v>1</v>
      </c>
      <c r="BR66" s="56"/>
      <c r="BS66" s="34"/>
      <c r="BT66" s="34"/>
      <c r="BU66" s="34"/>
      <c r="BV66" s="34"/>
      <c r="BW66" s="34"/>
      <c r="BX66" s="34"/>
      <c r="BY66" s="34"/>
      <c r="BZ66" s="34"/>
      <c r="CA66" s="34"/>
    </row>
    <row r="67" spans="4:79" x14ac:dyDescent="0.25">
      <c r="D67" s="51"/>
      <c r="E67" s="51"/>
      <c r="F67" s="51"/>
      <c r="O67" s="50"/>
      <c r="P67" s="50"/>
      <c r="Q67" s="50"/>
      <c r="AZ67" s="19"/>
      <c r="BB67" s="34" t="s">
        <v>37</v>
      </c>
      <c r="BC67" s="56">
        <v>2014</v>
      </c>
      <c r="BD67" s="56">
        <f t="shared" si="21"/>
        <v>95.7</v>
      </c>
      <c r="BE67" s="56">
        <f t="shared" si="22"/>
        <v>95.1</v>
      </c>
      <c r="BK67" s="34"/>
      <c r="BL67" s="34"/>
      <c r="BM67" s="34"/>
      <c r="BN67" s="34"/>
      <c r="BO67" s="34" t="s">
        <v>37</v>
      </c>
      <c r="BP67" s="56">
        <v>2014</v>
      </c>
      <c r="BQ67" s="56">
        <f t="shared" si="23"/>
        <v>1</v>
      </c>
      <c r="BR67" s="56"/>
      <c r="BS67" s="34"/>
      <c r="BT67" s="34"/>
      <c r="BU67" s="34"/>
      <c r="BV67" s="34"/>
      <c r="BW67" s="34"/>
      <c r="BX67" s="34"/>
      <c r="BY67" s="34"/>
      <c r="BZ67" s="34"/>
      <c r="CA67" s="34"/>
    </row>
    <row r="68" spans="4:79" x14ac:dyDescent="0.25">
      <c r="D68" s="51"/>
      <c r="E68" s="51"/>
      <c r="F68" s="51"/>
      <c r="O68" s="50"/>
      <c r="P68" s="50"/>
      <c r="Q68" s="50"/>
      <c r="AZ68" s="19"/>
      <c r="BB68" s="34" t="s">
        <v>38</v>
      </c>
      <c r="BC68" s="34">
        <v>2015</v>
      </c>
      <c r="BD68" s="56">
        <f t="shared" si="21"/>
        <v>96.3</v>
      </c>
      <c r="BE68" s="56">
        <f t="shared" si="22"/>
        <v>94.6</v>
      </c>
      <c r="BK68" s="34"/>
      <c r="BL68" s="34"/>
      <c r="BM68" s="34"/>
      <c r="BN68" s="34"/>
      <c r="BO68" s="34" t="s">
        <v>38</v>
      </c>
      <c r="BP68" s="34">
        <v>2015</v>
      </c>
      <c r="BQ68" s="56">
        <f t="shared" si="23"/>
        <v>1.01</v>
      </c>
      <c r="BR68" s="56"/>
      <c r="BS68" s="34"/>
      <c r="BT68" s="34"/>
      <c r="BU68" s="34"/>
      <c r="BV68" s="34"/>
      <c r="BW68" s="34"/>
      <c r="BX68" s="34"/>
      <c r="BY68" s="34"/>
      <c r="BZ68" s="34"/>
      <c r="CA68" s="34"/>
    </row>
    <row r="69" spans="4:79" x14ac:dyDescent="0.25">
      <c r="D69" s="51"/>
      <c r="E69" s="51"/>
      <c r="F69" s="51"/>
      <c r="O69" s="50"/>
      <c r="P69" s="50"/>
      <c r="Q69" s="50"/>
      <c r="AZ69" s="19"/>
      <c r="BB69" s="34" t="s">
        <v>39</v>
      </c>
      <c r="BC69" s="57">
        <v>2016</v>
      </c>
      <c r="BD69" s="56">
        <f t="shared" si="21"/>
        <v>95.5</v>
      </c>
      <c r="BE69" s="56">
        <f t="shared" si="22"/>
        <v>94.6</v>
      </c>
      <c r="BK69" s="34"/>
      <c r="BL69" s="34"/>
      <c r="BM69" s="34"/>
      <c r="BN69" s="34"/>
      <c r="BO69" s="34" t="s">
        <v>39</v>
      </c>
      <c r="BP69" s="57">
        <v>2016</v>
      </c>
      <c r="BQ69" s="56">
        <f t="shared" si="23"/>
        <v>1.01</v>
      </c>
      <c r="BR69" s="56"/>
      <c r="BS69" s="34"/>
      <c r="BT69" s="34"/>
      <c r="BU69" s="34"/>
      <c r="BV69" s="34"/>
      <c r="BW69" s="34"/>
      <c r="BX69" s="34"/>
      <c r="BY69" s="34"/>
      <c r="BZ69" s="34"/>
      <c r="CA69" s="34"/>
    </row>
    <row r="70" spans="4:79" x14ac:dyDescent="0.25">
      <c r="D70" s="51"/>
      <c r="E70" s="51"/>
      <c r="F70" s="51"/>
      <c r="AZ70" s="19"/>
      <c r="BC70" s="57"/>
      <c r="BD70" s="56"/>
      <c r="BE70" s="56"/>
      <c r="BK70" s="34"/>
      <c r="BL70" s="34"/>
      <c r="BM70" s="34"/>
      <c r="BN70" s="34"/>
      <c r="BO70" s="34"/>
      <c r="BP70" s="57"/>
      <c r="BQ70" s="56"/>
      <c r="BR70" s="56"/>
      <c r="BS70" s="34"/>
      <c r="BT70" s="34"/>
      <c r="BU70" s="34"/>
      <c r="BV70" s="34"/>
      <c r="BW70" s="34"/>
      <c r="BX70" s="34"/>
      <c r="BY70" s="34"/>
      <c r="BZ70" s="34"/>
      <c r="CA70" s="34"/>
    </row>
    <row r="71" spans="4:79" x14ac:dyDescent="0.25">
      <c r="D71" s="51"/>
      <c r="E71" s="51"/>
      <c r="F71" s="51"/>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row>
    <row r="72" spans="4:79" x14ac:dyDescent="0.25">
      <c r="D72" s="51"/>
      <c r="E72" s="51"/>
      <c r="F72" s="51"/>
      <c r="AZ72" s="19"/>
      <c r="BA72" s="19"/>
      <c r="BB72" s="19"/>
      <c r="BC72" s="19"/>
      <c r="BD72" s="19"/>
      <c r="BE72" s="19"/>
      <c r="BF72" s="19"/>
      <c r="BG72" s="19"/>
      <c r="BH72" s="19"/>
      <c r="BI72" s="19"/>
      <c r="BJ72" s="19"/>
      <c r="BK72" s="19"/>
      <c r="BL72" s="19"/>
      <c r="BM72" s="19"/>
      <c r="BN72" s="19"/>
    </row>
    <row r="73" spans="4:79" x14ac:dyDescent="0.25">
      <c r="AZ73" s="19"/>
      <c r="BA73" s="19"/>
      <c r="BB73" s="19"/>
      <c r="BC73" s="19"/>
      <c r="BD73" s="19"/>
      <c r="BE73" s="19"/>
      <c r="BF73" s="19"/>
      <c r="BG73" s="19"/>
      <c r="BH73" s="19"/>
      <c r="BI73" s="19"/>
      <c r="BJ73" s="19"/>
      <c r="BK73" s="19"/>
      <c r="BL73" s="19"/>
      <c r="BM73" s="19"/>
      <c r="BN73" s="19"/>
    </row>
    <row r="74" spans="4:79" x14ac:dyDescent="0.25">
      <c r="AZ74" s="19"/>
      <c r="BA74" s="19"/>
      <c r="BB74" s="19"/>
      <c r="BC74" s="19"/>
      <c r="BD74" s="19"/>
      <c r="BE74" s="19"/>
      <c r="BF74" s="19"/>
      <c r="BG74" s="19"/>
      <c r="BH74" s="19"/>
      <c r="BI74" s="19"/>
      <c r="BJ74" s="19"/>
      <c r="BK74" s="19"/>
      <c r="BL74" s="19"/>
      <c r="BM74" s="19"/>
      <c r="BN74" s="19"/>
    </row>
    <row r="75" spans="4:79" x14ac:dyDescent="0.25">
      <c r="AZ75" s="19"/>
      <c r="BA75" s="19"/>
      <c r="BB75" s="19"/>
      <c r="BC75" s="19"/>
      <c r="BD75" s="19"/>
      <c r="BE75" s="19"/>
      <c r="BF75" s="19"/>
      <c r="BG75" s="19"/>
      <c r="BH75" s="19"/>
      <c r="BI75" s="19"/>
      <c r="BJ75" s="19"/>
      <c r="BK75" s="19"/>
      <c r="BL75" s="19"/>
      <c r="BM75" s="19"/>
      <c r="BN75" s="19"/>
    </row>
    <row r="76" spans="4:79" x14ac:dyDescent="0.25">
      <c r="AZ76" s="19"/>
      <c r="BA76" s="19"/>
      <c r="BB76" s="19"/>
      <c r="BC76" s="19"/>
      <c r="BD76" s="19"/>
      <c r="BE76" s="19"/>
      <c r="BF76" s="19"/>
      <c r="BG76" s="19"/>
      <c r="BH76" s="19"/>
      <c r="BI76" s="19"/>
      <c r="BJ76" s="19"/>
      <c r="BK76" s="19"/>
      <c r="BL76" s="19"/>
      <c r="BM76" s="19"/>
      <c r="BN76" s="19"/>
    </row>
    <row r="77" spans="4:79" x14ac:dyDescent="0.25">
      <c r="AZ77" s="19"/>
      <c r="BA77" s="19"/>
      <c r="BB77" s="19"/>
      <c r="BC77" s="19"/>
      <c r="BD77" s="19"/>
      <c r="BE77" s="19"/>
      <c r="BF77" s="19"/>
      <c r="BG77" s="19"/>
      <c r="BH77" s="19"/>
      <c r="BI77" s="19"/>
      <c r="BJ77" s="19"/>
      <c r="BK77" s="19"/>
      <c r="BL77" s="19"/>
      <c r="BM77" s="19"/>
      <c r="BN77" s="19"/>
    </row>
    <row r="78" spans="4:79" x14ac:dyDescent="0.25">
      <c r="AZ78" s="19"/>
      <c r="BA78" s="19"/>
      <c r="BB78" s="19"/>
      <c r="BC78" s="19"/>
      <c r="BD78" s="19"/>
      <c r="BE78" s="19"/>
      <c r="BF78" s="19"/>
      <c r="BG78" s="19"/>
      <c r="BH78" s="19"/>
      <c r="BI78" s="19"/>
      <c r="BJ78" s="19"/>
      <c r="BK78" s="19"/>
      <c r="BL78" s="19"/>
      <c r="BM78" s="19"/>
      <c r="BN78" s="19"/>
    </row>
    <row r="79" spans="4:79" x14ac:dyDescent="0.25">
      <c r="AZ79" s="19"/>
      <c r="BA79" s="19"/>
      <c r="BB79" s="19"/>
      <c r="BC79" s="19"/>
      <c r="BD79" s="19"/>
      <c r="BE79" s="19"/>
      <c r="BF79" s="19"/>
      <c r="BG79" s="19"/>
      <c r="BH79" s="19"/>
      <c r="BI79" s="19"/>
      <c r="BJ79" s="19"/>
      <c r="BK79" s="19"/>
      <c r="BL79" s="19"/>
      <c r="BM79" s="19"/>
      <c r="BN79" s="19"/>
    </row>
    <row r="80" spans="4:79" x14ac:dyDescent="0.25">
      <c r="AZ80" s="19"/>
      <c r="BA80" s="19"/>
      <c r="BB80" s="19"/>
      <c r="BC80" s="19"/>
      <c r="BD80" s="19"/>
      <c r="BE80" s="19"/>
      <c r="BF80" s="19"/>
      <c r="BG80" s="19"/>
      <c r="BH80" s="19"/>
      <c r="BI80" s="19"/>
      <c r="BJ80" s="19"/>
      <c r="BK80" s="19"/>
      <c r="BL80" s="19"/>
      <c r="BM80" s="19"/>
      <c r="BN80" s="19"/>
    </row>
    <row r="81" spans="1:66" x14ac:dyDescent="0.25">
      <c r="AZ81" s="19"/>
      <c r="BA81" s="19"/>
      <c r="BB81" s="19"/>
      <c r="BC81" s="19"/>
      <c r="BD81" s="19"/>
      <c r="BE81" s="19"/>
      <c r="BF81" s="19"/>
      <c r="BG81" s="19"/>
      <c r="BH81" s="19"/>
      <c r="BI81" s="19"/>
      <c r="BJ81" s="19"/>
      <c r="BK81" s="19"/>
      <c r="BL81" s="19"/>
      <c r="BM81" s="19"/>
      <c r="BN81" s="19"/>
    </row>
    <row r="82" spans="1:66" x14ac:dyDescent="0.25">
      <c r="AZ82" s="19"/>
      <c r="BA82" s="19"/>
      <c r="BB82" s="19"/>
      <c r="BC82" s="19"/>
      <c r="BD82" s="19"/>
      <c r="BE82" s="19"/>
      <c r="BF82" s="19"/>
      <c r="BG82" s="19"/>
      <c r="BH82" s="19"/>
      <c r="BI82" s="19"/>
      <c r="BJ82" s="19"/>
      <c r="BK82" s="19"/>
      <c r="BL82" s="19"/>
      <c r="BM82" s="19"/>
      <c r="BN82" s="19"/>
    </row>
    <row r="88" spans="1:66" s="52" customFormat="1" x14ac:dyDescent="0.25">
      <c r="A88" s="17"/>
      <c r="B88" s="17"/>
      <c r="C88" s="17"/>
      <c r="D88" s="17"/>
      <c r="E88" s="17"/>
      <c r="F88" s="17"/>
      <c r="G88" s="17"/>
      <c r="H88" s="17"/>
      <c r="I88" s="17"/>
      <c r="J88" s="17"/>
      <c r="K88" s="17"/>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53"/>
      <c r="BA88" s="53"/>
      <c r="BB88" s="53"/>
      <c r="BC88" s="53"/>
      <c r="BD88" s="53"/>
      <c r="BE88" s="53"/>
      <c r="BF88" s="53"/>
      <c r="BG88" s="53"/>
      <c r="BH88" s="53"/>
      <c r="BI88" s="53"/>
      <c r="BJ88" s="53"/>
    </row>
    <row r="89" spans="1:66" s="52" customFormat="1" x14ac:dyDescent="0.25">
      <c r="A89" s="17"/>
      <c r="B89" s="17"/>
      <c r="C89" s="17"/>
      <c r="D89" s="17"/>
      <c r="E89" s="17"/>
      <c r="F89" s="17"/>
      <c r="G89" s="17"/>
      <c r="H89" s="17"/>
      <c r="I89" s="17"/>
      <c r="J89" s="17"/>
      <c r="K89" s="17"/>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53"/>
      <c r="BA89" s="53"/>
      <c r="BB89" s="53"/>
      <c r="BC89" s="53"/>
      <c r="BD89" s="53"/>
      <c r="BE89" s="53"/>
      <c r="BF89" s="53"/>
      <c r="BG89" s="53"/>
      <c r="BH89" s="53"/>
      <c r="BI89" s="53"/>
      <c r="BJ89" s="53"/>
    </row>
    <row r="90" spans="1:66" s="52" customFormat="1" x14ac:dyDescent="0.25">
      <c r="A90" s="17"/>
      <c r="B90" s="17"/>
      <c r="C90" s="17"/>
      <c r="D90" s="17"/>
      <c r="E90" s="17"/>
      <c r="F90" s="17"/>
      <c r="G90" s="17"/>
      <c r="H90" s="17"/>
      <c r="I90" s="17"/>
      <c r="J90" s="17"/>
      <c r="K90" s="17"/>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53"/>
      <c r="BA90" s="53"/>
      <c r="BB90" s="53"/>
      <c r="BC90" s="53"/>
      <c r="BD90" s="53"/>
      <c r="BE90" s="53"/>
      <c r="BF90" s="53"/>
      <c r="BG90" s="53"/>
      <c r="BH90" s="53"/>
      <c r="BI90" s="53"/>
      <c r="BJ90" s="53"/>
    </row>
    <row r="91" spans="1:66" s="52" customFormat="1" ht="11.4" x14ac:dyDescent="0.2">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53"/>
      <c r="BA91" s="53"/>
      <c r="BB91" s="53"/>
      <c r="BC91" s="53"/>
      <c r="BD91" s="53"/>
      <c r="BE91" s="53"/>
      <c r="BF91" s="53"/>
      <c r="BG91" s="53"/>
      <c r="BH91" s="53"/>
      <c r="BI91" s="53"/>
      <c r="BJ91" s="53"/>
    </row>
    <row r="92" spans="1:66" s="52" customFormat="1" ht="11.4" x14ac:dyDescent="0.2">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53"/>
      <c r="BA92" s="53"/>
      <c r="BB92" s="53"/>
      <c r="BC92" s="53"/>
      <c r="BD92" s="53"/>
      <c r="BE92" s="53"/>
      <c r="BF92" s="53"/>
      <c r="BG92" s="53"/>
      <c r="BH92" s="53"/>
      <c r="BI92" s="53"/>
      <c r="BJ92" s="53"/>
    </row>
    <row r="93" spans="1:66" s="52" customFormat="1" ht="11.4" x14ac:dyDescent="0.2">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53"/>
      <c r="BA93" s="53"/>
      <c r="BB93" s="53"/>
      <c r="BC93" s="53"/>
      <c r="BD93" s="53"/>
      <c r="BE93" s="53"/>
      <c r="BF93" s="53"/>
      <c r="BG93" s="53"/>
      <c r="BH93" s="53"/>
      <c r="BI93" s="53"/>
      <c r="BJ93" s="53"/>
    </row>
    <row r="94" spans="1:66" s="52" customFormat="1" ht="11.4" x14ac:dyDescent="0.2">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53"/>
      <c r="BA94" s="53"/>
      <c r="BB94" s="53"/>
      <c r="BC94" s="53"/>
      <c r="BD94" s="53"/>
      <c r="BE94" s="53"/>
      <c r="BF94" s="53"/>
      <c r="BG94" s="53"/>
      <c r="BH94" s="53"/>
      <c r="BI94" s="53"/>
      <c r="BJ94" s="53"/>
    </row>
    <row r="95" spans="1:66" s="52" customFormat="1" ht="11.4" x14ac:dyDescent="0.2">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53"/>
      <c r="BA95" s="53"/>
      <c r="BB95" s="53"/>
      <c r="BC95" s="53"/>
      <c r="BD95" s="53"/>
      <c r="BE95" s="53"/>
      <c r="BF95" s="53"/>
      <c r="BG95" s="53"/>
      <c r="BH95" s="53"/>
      <c r="BI95" s="53"/>
      <c r="BJ95" s="53"/>
    </row>
    <row r="96" spans="1:66" x14ac:dyDescent="0.25">
      <c r="A96" s="52"/>
      <c r="B96" s="52"/>
      <c r="C96" s="52"/>
      <c r="D96" s="52"/>
      <c r="E96" s="52"/>
      <c r="F96" s="52"/>
      <c r="G96" s="52"/>
      <c r="H96" s="52"/>
      <c r="I96" s="52"/>
      <c r="J96" s="52"/>
      <c r="K96" s="52"/>
    </row>
    <row r="97" spans="1:11" x14ac:dyDescent="0.25">
      <c r="A97" s="52"/>
      <c r="B97" s="52"/>
      <c r="C97" s="52"/>
      <c r="D97" s="52"/>
      <c r="E97" s="52"/>
      <c r="F97" s="52"/>
      <c r="G97" s="52"/>
      <c r="H97" s="52"/>
      <c r="I97" s="52"/>
      <c r="J97" s="52"/>
      <c r="K97" s="52"/>
    </row>
    <row r="98" spans="1:11" x14ac:dyDescent="0.25">
      <c r="A98" s="52"/>
      <c r="B98" s="52"/>
      <c r="C98" s="52"/>
      <c r="D98" s="52"/>
      <c r="E98" s="52"/>
      <c r="F98" s="52"/>
      <c r="G98" s="52"/>
      <c r="H98" s="52"/>
      <c r="I98" s="52"/>
      <c r="J98" s="52"/>
      <c r="K98" s="52"/>
    </row>
  </sheetData>
  <sheetProtection selectLockedCells="1" autoFilter="0" selectUnlockedCells="1"/>
  <mergeCells count="3">
    <mergeCell ref="D37:F37"/>
    <mergeCell ref="G37:I37"/>
    <mergeCell ref="P37:R37"/>
  </mergeCells>
  <conditionalFormatting sqref="D57:F72 S39:S45 D39:F45">
    <cfRule type="expression" dxfId="5" priority="12">
      <formula>IF($BC$4=1, VALUE(FIXED($D$39:$F$72,1)),0)</formula>
    </cfRule>
  </conditionalFormatting>
  <conditionalFormatting sqref="G39:I39">
    <cfRule type="expression" dxfId="4" priority="3">
      <formula>IF($BC$4=1, VALUE(FIXED($D$39:$F$72,1)),0)</formula>
    </cfRule>
  </conditionalFormatting>
  <conditionalFormatting sqref="G40:I45">
    <cfRule type="expression" dxfId="3" priority="2">
      <formula>IF($BC$4=1, VALUE(FIXED($D$39:$F$72,1)),0)</formula>
    </cfRule>
  </conditionalFormatting>
  <conditionalFormatting sqref="P39:R45">
    <cfRule type="expression" dxfId="2" priority="1">
      <formula>IF($BC$4=1, VALUE(FIXED($D$39:$F$72,1)),0)</formula>
    </cfRule>
  </conditionalFormatting>
  <pageMargins left="0.7" right="0.7" top="0.75" bottom="0.75" header="0.3" footer="0.3"/>
  <pageSetup paperSize="9" scale="56" orientation="landscape" r:id="rId1"/>
  <rowBreaks count="1" manualBreakCount="1">
    <brk id="5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97"/>
  <sheetViews>
    <sheetView zoomScaleNormal="100" workbookViewId="0">
      <pane ySplit="5" topLeftCell="A6" activePane="bottomLeft" state="frozen"/>
      <selection pane="bottomLeft" activeCell="M2" sqref="M1:M2"/>
    </sheetView>
  </sheetViews>
  <sheetFormatPr defaultColWidth="9.109375" defaultRowHeight="13.2" x14ac:dyDescent="0.25"/>
  <cols>
    <col min="1" max="1" width="2.6640625" style="17" customWidth="1"/>
    <col min="2" max="2" width="7.33203125" style="17" customWidth="1"/>
    <col min="3" max="4" width="9.109375" style="17" customWidth="1"/>
    <col min="5" max="5" width="10.33203125" style="17" customWidth="1"/>
    <col min="6" max="6" width="8.33203125" style="17" customWidth="1"/>
    <col min="7" max="8" width="9.109375" style="17"/>
    <col min="9" max="10" width="9.109375" style="17" customWidth="1"/>
    <col min="11" max="15" width="9.109375" style="17"/>
    <col min="16" max="16" width="1.6640625" style="17" customWidth="1"/>
    <col min="17" max="18" width="9.109375" style="17"/>
    <col min="19" max="19" width="10.88671875" style="17" customWidth="1"/>
    <col min="20" max="20" width="9.88671875" style="17" customWidth="1"/>
    <col min="21" max="21" width="13.44140625" style="17" customWidth="1"/>
    <col min="22" max="24" width="13.33203125" style="17" customWidth="1"/>
    <col min="25" max="28" width="9.109375" style="17"/>
    <col min="29" max="29" width="9.109375" style="19"/>
    <col min="30" max="54" width="9.109375" style="19" customWidth="1"/>
    <col min="55" max="55" width="9.109375" style="34" customWidth="1"/>
    <col min="56" max="65" width="9.109375" style="34"/>
    <col min="66" max="16384" width="9.109375" style="17"/>
  </cols>
  <sheetData>
    <row r="1" spans="2:82" ht="21" customHeight="1" x14ac:dyDescent="0.25">
      <c r="B1" s="15" t="s">
        <v>65</v>
      </c>
      <c r="C1" s="16"/>
      <c r="D1" s="16"/>
      <c r="AB1" s="18"/>
      <c r="BC1" s="19"/>
      <c r="BN1" s="34"/>
      <c r="BO1" s="34"/>
      <c r="BP1" s="34"/>
      <c r="BQ1" s="34"/>
      <c r="BR1" s="34"/>
      <c r="BS1" s="34"/>
      <c r="BT1" s="34"/>
      <c r="BU1" s="34"/>
      <c r="BV1" s="34"/>
      <c r="BW1" s="34"/>
      <c r="BX1" s="34"/>
      <c r="BY1" s="34"/>
      <c r="BZ1" s="34"/>
      <c r="CA1" s="34"/>
      <c r="CB1" s="34"/>
      <c r="CC1" s="34"/>
      <c r="CD1" s="34"/>
    </row>
    <row r="2" spans="2:82" ht="10.5" customHeight="1" x14ac:dyDescent="0.25">
      <c r="AB2" s="20"/>
      <c r="BC2" s="19"/>
      <c r="BN2" s="34"/>
      <c r="BO2" s="34"/>
      <c r="BP2" s="34"/>
      <c r="BQ2" s="34"/>
      <c r="BR2" s="34"/>
      <c r="BS2" s="34"/>
      <c r="BT2" s="34"/>
      <c r="BU2" s="34"/>
      <c r="BV2" s="34"/>
      <c r="BW2" s="34"/>
      <c r="BX2" s="34"/>
      <c r="BY2" s="34"/>
      <c r="BZ2" s="34"/>
      <c r="CA2" s="34"/>
      <c r="CB2" s="34"/>
      <c r="CC2" s="34"/>
      <c r="CD2" s="34"/>
    </row>
    <row r="3" spans="2:82" ht="8.25" customHeight="1" x14ac:dyDescent="0.25">
      <c r="B3" s="21"/>
      <c r="C3" s="21"/>
      <c r="D3" s="21"/>
      <c r="E3" s="21"/>
      <c r="F3" s="21"/>
      <c r="G3" s="21"/>
      <c r="H3" s="21"/>
      <c r="I3" s="21"/>
      <c r="J3" s="21"/>
      <c r="K3" s="21"/>
      <c r="L3" s="21"/>
      <c r="M3" s="21"/>
      <c r="N3" s="21"/>
      <c r="O3" s="21"/>
      <c r="P3" s="21"/>
      <c r="Q3" s="21"/>
      <c r="R3" s="21"/>
      <c r="S3" s="21"/>
      <c r="T3" s="21"/>
      <c r="U3" s="21"/>
      <c r="V3" s="21"/>
      <c r="W3" s="21"/>
      <c r="X3" s="21"/>
      <c r="Y3" s="21"/>
      <c r="Z3" s="21"/>
      <c r="AA3" s="21"/>
      <c r="BC3" s="19"/>
      <c r="BN3" s="34"/>
      <c r="BO3" s="34"/>
      <c r="BP3" s="34"/>
      <c r="BQ3" s="34"/>
      <c r="BR3" s="34"/>
      <c r="BS3" s="34"/>
      <c r="BT3" s="34"/>
      <c r="BU3" s="34"/>
      <c r="BV3" s="34"/>
      <c r="BW3" s="34"/>
      <c r="BX3" s="34"/>
      <c r="BY3" s="34"/>
      <c r="BZ3" s="34"/>
      <c r="CA3" s="34"/>
      <c r="CB3" s="34"/>
      <c r="CC3" s="34"/>
      <c r="CD3" s="34"/>
    </row>
    <row r="4" spans="2:82" x14ac:dyDescent="0.25">
      <c r="B4" s="21"/>
      <c r="C4" s="22" t="s">
        <v>27</v>
      </c>
      <c r="D4" s="21"/>
      <c r="E4" s="21"/>
      <c r="F4" s="21"/>
      <c r="G4" s="21"/>
      <c r="H4" s="21"/>
      <c r="I4" s="21"/>
      <c r="J4" s="22"/>
      <c r="K4" s="21"/>
      <c r="L4" s="21"/>
      <c r="M4" s="21"/>
      <c r="N4" s="21"/>
      <c r="O4" s="21"/>
      <c r="P4" s="21"/>
      <c r="Q4" s="21"/>
      <c r="R4" s="21"/>
      <c r="S4" s="21"/>
      <c r="T4" s="21"/>
      <c r="U4" s="21"/>
      <c r="V4" s="21"/>
      <c r="W4" s="21"/>
      <c r="X4" s="21"/>
      <c r="Y4" s="21"/>
      <c r="Z4" s="21"/>
      <c r="AA4" s="21"/>
      <c r="BC4" s="19"/>
      <c r="BE4" s="34">
        <v>1</v>
      </c>
      <c r="BN4" s="34"/>
      <c r="BO4" s="34"/>
      <c r="BP4" s="34"/>
      <c r="BQ4" s="34"/>
      <c r="BR4" s="34"/>
      <c r="BS4" s="34"/>
      <c r="BT4" s="34"/>
      <c r="BU4" s="34"/>
      <c r="BV4" s="34"/>
      <c r="BW4" s="34"/>
      <c r="BX4" s="34"/>
      <c r="BY4" s="34"/>
      <c r="BZ4" s="34"/>
      <c r="CA4" s="34"/>
      <c r="CB4" s="34"/>
      <c r="CC4" s="34"/>
      <c r="CD4" s="34"/>
    </row>
    <row r="5" spans="2:82" ht="18" customHeight="1" x14ac:dyDescent="0.25">
      <c r="B5" s="21"/>
      <c r="C5" s="21"/>
      <c r="D5" s="21"/>
      <c r="E5" s="21"/>
      <c r="F5" s="21"/>
      <c r="G5" s="21"/>
      <c r="H5" s="21"/>
      <c r="I5" s="21"/>
      <c r="J5" s="21"/>
      <c r="K5" s="21"/>
      <c r="L5" s="21"/>
      <c r="M5" s="21"/>
      <c r="N5" s="21"/>
      <c r="O5" s="21"/>
      <c r="P5" s="21"/>
      <c r="Q5" s="21"/>
      <c r="R5" s="21"/>
      <c r="S5" s="21"/>
      <c r="T5" s="21"/>
      <c r="U5" s="21"/>
      <c r="V5" s="21"/>
      <c r="W5" s="21"/>
      <c r="X5" s="21"/>
      <c r="Y5" s="21"/>
      <c r="Z5" s="21"/>
      <c r="AA5" s="21"/>
      <c r="BC5" s="19"/>
      <c r="BN5" s="34"/>
      <c r="BO5" s="34"/>
      <c r="BP5" s="34"/>
      <c r="BQ5" s="34"/>
      <c r="BR5" s="34"/>
      <c r="BS5" s="34"/>
      <c r="BT5" s="34"/>
      <c r="BU5" s="34"/>
      <c r="BV5" s="34"/>
      <c r="BW5" s="34"/>
      <c r="BX5" s="34"/>
      <c r="BY5" s="34"/>
      <c r="BZ5" s="34"/>
      <c r="CA5" s="34"/>
      <c r="CB5" s="34"/>
      <c r="CC5" s="34"/>
      <c r="CD5" s="34"/>
    </row>
    <row r="6" spans="2:82" x14ac:dyDescent="0.25">
      <c r="B6" s="21"/>
      <c r="C6" s="21"/>
      <c r="D6" s="21"/>
      <c r="E6" s="21"/>
      <c r="F6" s="21"/>
      <c r="G6" s="21"/>
      <c r="H6" s="21"/>
      <c r="I6" s="21"/>
      <c r="J6" s="21"/>
      <c r="K6" s="21"/>
      <c r="L6" s="21"/>
      <c r="M6" s="21"/>
      <c r="N6" s="21"/>
      <c r="O6" s="21"/>
      <c r="P6" s="21"/>
      <c r="Q6" s="21"/>
      <c r="R6" s="21"/>
      <c r="S6" s="21"/>
      <c r="T6" s="21"/>
      <c r="U6" s="21"/>
      <c r="V6" s="21"/>
      <c r="W6" s="21"/>
      <c r="X6" s="21"/>
      <c r="Y6" s="21"/>
      <c r="Z6" s="21"/>
      <c r="AA6" s="21"/>
      <c r="BC6" s="19"/>
      <c r="BN6" s="34"/>
      <c r="BO6" s="34"/>
      <c r="BP6" s="34"/>
      <c r="BQ6" s="34"/>
      <c r="BR6" s="34"/>
      <c r="BS6" s="34"/>
      <c r="BT6" s="34"/>
      <c r="BU6" s="34"/>
      <c r="BV6" s="34"/>
      <c r="BW6" s="34"/>
      <c r="BX6" s="34"/>
      <c r="BY6" s="34"/>
      <c r="BZ6" s="34"/>
      <c r="CA6" s="34"/>
      <c r="CB6" s="34"/>
      <c r="CC6" s="34"/>
      <c r="CD6" s="34"/>
    </row>
    <row r="7" spans="2:82" x14ac:dyDescent="0.25">
      <c r="B7" s="21"/>
      <c r="C7" s="21"/>
      <c r="D7" s="21"/>
      <c r="E7" s="21"/>
      <c r="F7" s="21"/>
      <c r="G7" s="21"/>
      <c r="H7" s="21"/>
      <c r="I7" s="21"/>
      <c r="J7" s="21"/>
      <c r="K7" s="21"/>
      <c r="L7" s="21"/>
      <c r="M7" s="21"/>
      <c r="N7" s="21"/>
      <c r="O7" s="21"/>
      <c r="P7" s="21"/>
      <c r="Q7" s="21"/>
      <c r="R7" s="21"/>
      <c r="S7" s="21"/>
      <c r="T7" s="21"/>
      <c r="U7" s="21"/>
      <c r="V7" s="21"/>
      <c r="W7" s="21"/>
      <c r="X7" s="21"/>
      <c r="Y7" s="21"/>
      <c r="Z7" s="21"/>
      <c r="AA7" s="21"/>
      <c r="BC7" s="19"/>
      <c r="BN7" s="34"/>
      <c r="BO7" s="34"/>
      <c r="BP7" s="34"/>
      <c r="BQ7" s="34"/>
      <c r="BR7" s="34"/>
      <c r="BS7" s="34"/>
      <c r="BT7" s="34"/>
      <c r="BU7" s="34"/>
      <c r="BV7" s="34"/>
      <c r="BW7" s="34"/>
      <c r="BX7" s="34"/>
      <c r="BY7" s="34"/>
      <c r="BZ7" s="34"/>
      <c r="CA7" s="34"/>
      <c r="CB7" s="34"/>
      <c r="CC7" s="34"/>
      <c r="CD7" s="34"/>
    </row>
    <row r="8" spans="2:82" ht="12" customHeight="1" x14ac:dyDescent="0.3">
      <c r="B8" s="21"/>
      <c r="C8" s="23"/>
      <c r="D8" s="21"/>
      <c r="E8" s="21"/>
      <c r="F8" s="21"/>
      <c r="G8" s="21"/>
      <c r="H8" s="21"/>
      <c r="I8" s="21"/>
      <c r="J8" s="21"/>
      <c r="K8" s="21"/>
      <c r="L8" s="21"/>
      <c r="M8" s="21"/>
      <c r="N8" s="21"/>
      <c r="O8" s="21"/>
      <c r="P8" s="21"/>
      <c r="Q8" s="23"/>
      <c r="R8" s="21"/>
      <c r="S8" s="21"/>
      <c r="T8" s="21"/>
      <c r="U8" s="21"/>
      <c r="V8" s="21"/>
      <c r="W8" s="21"/>
      <c r="X8" s="21"/>
      <c r="Y8" s="21"/>
      <c r="Z8" s="21"/>
      <c r="AA8" s="21"/>
      <c r="BC8" s="19"/>
      <c r="BE8" s="34" t="s">
        <v>67</v>
      </c>
      <c r="BN8" s="34"/>
      <c r="BO8" s="34"/>
      <c r="BP8" s="34"/>
      <c r="BQ8" s="34"/>
      <c r="BR8" s="34"/>
      <c r="BS8" s="34"/>
      <c r="BT8" s="34"/>
      <c r="BU8" s="34"/>
      <c r="BV8" s="34"/>
      <c r="BW8" s="34"/>
      <c r="BX8" s="34"/>
      <c r="BY8" s="34"/>
      <c r="BZ8" s="34"/>
      <c r="CA8" s="34"/>
      <c r="CB8" s="34"/>
      <c r="CC8" s="34"/>
      <c r="CD8" s="34"/>
    </row>
    <row r="9" spans="2:82" ht="9.75" customHeight="1" x14ac:dyDescent="0.25">
      <c r="B9" s="21"/>
      <c r="C9" s="21"/>
      <c r="D9" s="21"/>
      <c r="E9" s="21"/>
      <c r="F9" s="21"/>
      <c r="G9" s="21"/>
      <c r="H9" s="21"/>
      <c r="I9" s="21"/>
      <c r="J9" s="21"/>
      <c r="K9" s="21"/>
      <c r="L9" s="21"/>
      <c r="M9" s="21"/>
      <c r="N9" s="21"/>
      <c r="O9" s="21"/>
      <c r="P9" s="21"/>
      <c r="Q9" s="21"/>
      <c r="R9" s="21"/>
      <c r="S9" s="21"/>
      <c r="T9" s="21"/>
      <c r="U9" s="21"/>
      <c r="V9" s="21"/>
      <c r="W9" s="21"/>
      <c r="X9" s="21"/>
      <c r="Y9" s="21"/>
      <c r="Z9" s="21"/>
      <c r="AA9" s="21"/>
      <c r="BC9" s="19"/>
      <c r="BN9" s="34"/>
      <c r="BO9" s="34"/>
      <c r="BP9" s="34"/>
      <c r="BQ9" s="34"/>
      <c r="BR9" s="34"/>
      <c r="BS9" s="34"/>
      <c r="BT9" s="34"/>
      <c r="BU9" s="34"/>
      <c r="BV9" s="34"/>
      <c r="BW9" s="34"/>
      <c r="BX9" s="34"/>
      <c r="BY9" s="34"/>
      <c r="BZ9" s="34"/>
      <c r="CA9" s="34"/>
      <c r="CB9" s="34"/>
      <c r="CC9" s="34"/>
      <c r="CD9" s="34"/>
    </row>
    <row r="10" spans="2:82" x14ac:dyDescent="0.25">
      <c r="B10" s="21"/>
      <c r="C10" s="24"/>
      <c r="D10" s="21"/>
      <c r="E10" s="21"/>
      <c r="F10" s="21"/>
      <c r="G10" s="21"/>
      <c r="H10" s="21"/>
      <c r="I10" s="21"/>
      <c r="J10" s="21"/>
      <c r="K10" s="21"/>
      <c r="L10" s="21"/>
      <c r="M10" s="21"/>
      <c r="N10" s="21"/>
      <c r="O10" s="21"/>
      <c r="P10" s="21"/>
      <c r="Q10" s="21"/>
      <c r="R10" s="21"/>
      <c r="S10" s="21"/>
      <c r="T10" s="21"/>
      <c r="U10" s="21"/>
      <c r="V10" s="21"/>
      <c r="W10" s="21"/>
      <c r="X10" s="21"/>
      <c r="Y10" s="21"/>
      <c r="Z10" s="21"/>
      <c r="AA10" s="21"/>
      <c r="BC10" s="19"/>
      <c r="BE10" s="34" t="str">
        <f>VLOOKUP($BE$4, RefCauseofDeath, 3,FALSE)&amp;"- Adults"</f>
        <v>Has GP clinic or medical centre that usually goes to when unwell or injured - Adults</v>
      </c>
      <c r="BN10" s="34"/>
      <c r="BO10" s="34"/>
      <c r="BP10" s="34"/>
      <c r="BQ10" s="34"/>
      <c r="BR10" s="34"/>
      <c r="BS10" s="34"/>
      <c r="BT10" s="34"/>
      <c r="BU10" s="34"/>
      <c r="BV10" s="34"/>
      <c r="BW10" s="34"/>
      <c r="BX10" s="34"/>
      <c r="BY10" s="34"/>
      <c r="BZ10" s="34"/>
      <c r="CA10" s="34"/>
      <c r="CB10" s="34"/>
      <c r="CC10" s="34"/>
      <c r="CD10" s="34"/>
    </row>
    <row r="11" spans="2:82" x14ac:dyDescent="0.25">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BC11" s="19"/>
      <c r="BN11" s="34"/>
      <c r="BO11" s="34"/>
      <c r="BP11" s="34"/>
      <c r="BQ11" s="34"/>
      <c r="BR11" s="34"/>
      <c r="BS11" s="34"/>
      <c r="BT11" s="34"/>
      <c r="BU11" s="34"/>
      <c r="BV11" s="34"/>
      <c r="BW11" s="34"/>
      <c r="BX11" s="34"/>
      <c r="BY11" s="34"/>
      <c r="BZ11" s="34"/>
      <c r="CA11" s="34"/>
      <c r="CB11" s="34"/>
      <c r="CC11" s="34"/>
      <c r="CD11" s="34"/>
    </row>
    <row r="12" spans="2:82" x14ac:dyDescent="0.25">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BC12" s="19"/>
      <c r="BE12" s="34" t="s">
        <v>5</v>
      </c>
      <c r="BF12" s="34" t="s">
        <v>8</v>
      </c>
      <c r="BG12" s="34" t="s">
        <v>7</v>
      </c>
      <c r="BN12" s="34"/>
      <c r="BO12" s="34"/>
      <c r="BP12" s="34"/>
      <c r="BQ12" s="34"/>
      <c r="BR12" s="34"/>
      <c r="BS12" s="34"/>
      <c r="BT12" s="34"/>
      <c r="BU12" s="34"/>
      <c r="BV12" s="34"/>
      <c r="BW12" s="34"/>
      <c r="BX12" s="34"/>
      <c r="BY12" s="34"/>
      <c r="BZ12" s="34"/>
      <c r="CA12" s="34"/>
      <c r="CB12" s="34"/>
      <c r="CC12" s="34"/>
      <c r="CD12" s="34"/>
    </row>
    <row r="13" spans="2:82" x14ac:dyDescent="0.25">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BC13" s="19"/>
      <c r="BN13" s="34"/>
      <c r="BO13" s="34"/>
      <c r="BP13" s="34"/>
      <c r="BQ13" s="34"/>
      <c r="BR13" s="34"/>
      <c r="BS13" s="34"/>
      <c r="BT13" s="34"/>
      <c r="BU13" s="34"/>
      <c r="BV13" s="34"/>
      <c r="BW13" s="34"/>
      <c r="BX13" s="34"/>
      <c r="BY13" s="34"/>
      <c r="BZ13" s="34"/>
      <c r="CA13" s="34"/>
      <c r="CB13" s="34"/>
      <c r="CC13" s="34"/>
      <c r="CD13" s="34"/>
    </row>
    <row r="14" spans="2:82" x14ac:dyDescent="0.25">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BC14" s="19"/>
      <c r="BE14" s="34" t="s">
        <v>47</v>
      </c>
      <c r="BN14" s="34"/>
      <c r="BO14" s="34"/>
      <c r="BP14" s="34"/>
      <c r="BQ14" s="34"/>
      <c r="BR14" s="34"/>
      <c r="BS14" s="34"/>
      <c r="BT14" s="34"/>
      <c r="BU14" s="34"/>
      <c r="BV14" s="34"/>
      <c r="BW14" s="34"/>
      <c r="BX14" s="34"/>
      <c r="BY14" s="34"/>
      <c r="BZ14" s="34"/>
      <c r="CA14" s="34"/>
      <c r="CB14" s="34"/>
      <c r="CC14" s="34"/>
      <c r="CD14" s="34"/>
    </row>
    <row r="15" spans="2:82"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BC15" s="19"/>
      <c r="BE15" s="34" t="s">
        <v>60</v>
      </c>
      <c r="BN15" s="34"/>
      <c r="BO15" s="34"/>
      <c r="BP15" s="34"/>
      <c r="BQ15" s="34"/>
      <c r="BR15" s="34"/>
      <c r="BS15" s="34"/>
      <c r="BT15" s="34"/>
      <c r="BU15" s="34"/>
      <c r="BV15" s="34"/>
      <c r="BW15" s="34"/>
      <c r="BX15" s="34"/>
      <c r="BY15" s="34"/>
      <c r="BZ15" s="34"/>
      <c r="CA15" s="34"/>
      <c r="CB15" s="34"/>
      <c r="CC15" s="34"/>
      <c r="CD15" s="34"/>
    </row>
    <row r="16" spans="2:82" x14ac:dyDescent="0.25">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BC16" s="19"/>
      <c r="BE16" s="54"/>
      <c r="BN16" s="34"/>
      <c r="BO16" s="34"/>
      <c r="BP16" s="34"/>
      <c r="BQ16" s="34"/>
      <c r="BR16" s="34"/>
      <c r="BS16" s="34"/>
      <c r="BT16" s="34"/>
      <c r="BU16" s="34"/>
      <c r="BV16" s="34"/>
      <c r="BW16" s="34"/>
      <c r="BX16" s="34"/>
      <c r="BY16" s="34"/>
      <c r="BZ16" s="34"/>
      <c r="CA16" s="34"/>
      <c r="CB16" s="34"/>
      <c r="CC16" s="34"/>
      <c r="CD16" s="34"/>
    </row>
    <row r="17" spans="2:82" x14ac:dyDescent="0.25">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BC17" s="19"/>
      <c r="BE17" s="53"/>
      <c r="BN17" s="34"/>
      <c r="BO17" s="34"/>
      <c r="BP17" s="34"/>
      <c r="BQ17" s="34"/>
      <c r="BR17" s="34"/>
      <c r="BS17" s="34"/>
      <c r="BT17" s="34"/>
      <c r="BU17" s="34"/>
      <c r="BV17" s="34"/>
      <c r="BW17" s="34"/>
      <c r="BX17" s="34"/>
      <c r="BY17" s="34"/>
      <c r="BZ17" s="34"/>
      <c r="CA17" s="34"/>
      <c r="CB17" s="34"/>
      <c r="CC17" s="34"/>
      <c r="CD17" s="34"/>
    </row>
    <row r="18" spans="2:82" x14ac:dyDescent="0.2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BC18" s="19"/>
      <c r="BN18" s="34"/>
      <c r="BO18" s="34"/>
      <c r="BP18" s="34"/>
      <c r="BQ18" s="34"/>
      <c r="BR18" s="34"/>
      <c r="BS18" s="34"/>
      <c r="BT18" s="34"/>
      <c r="BU18" s="34"/>
      <c r="BV18" s="34"/>
      <c r="BW18" s="34"/>
      <c r="BX18" s="34"/>
      <c r="BY18" s="34"/>
      <c r="BZ18" s="34"/>
      <c r="CA18" s="34"/>
      <c r="CB18" s="34"/>
      <c r="CC18" s="34"/>
      <c r="CD18" s="34"/>
    </row>
    <row r="19" spans="2:82" x14ac:dyDescent="0.2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BC19" s="19"/>
      <c r="BE19" s="34" t="str">
        <f>IF(C33="Intentional self-harm", "(includes suicide)", "")</f>
        <v/>
      </c>
      <c r="BN19" s="34"/>
      <c r="BO19" s="34"/>
      <c r="BP19" s="34"/>
      <c r="BQ19" s="34"/>
      <c r="BR19" s="34"/>
      <c r="BS19" s="34"/>
      <c r="BT19" s="34"/>
      <c r="BU19" s="34"/>
      <c r="BV19" s="34"/>
      <c r="BW19" s="34"/>
      <c r="BX19" s="34"/>
      <c r="BY19" s="34"/>
      <c r="BZ19" s="34"/>
      <c r="CA19" s="34"/>
      <c r="CB19" s="34"/>
      <c r="CC19" s="34"/>
      <c r="CD19" s="34"/>
    </row>
    <row r="20" spans="2:82" x14ac:dyDescent="0.2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BC20" s="19"/>
      <c r="BN20" s="34"/>
      <c r="BO20" s="34"/>
      <c r="BP20" s="34"/>
      <c r="BQ20" s="34"/>
      <c r="BR20" s="34"/>
      <c r="BS20" s="34"/>
      <c r="BT20" s="34"/>
      <c r="BU20" s="34"/>
      <c r="BV20" s="34"/>
      <c r="BW20" s="34"/>
      <c r="BX20" s="34"/>
      <c r="BY20" s="34"/>
      <c r="BZ20" s="34"/>
      <c r="CA20" s="34"/>
      <c r="CB20" s="34"/>
      <c r="CC20" s="34"/>
      <c r="CD20" s="34"/>
    </row>
    <row r="21" spans="2:82" x14ac:dyDescent="0.25">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BC21" s="19"/>
      <c r="BN21" s="34"/>
      <c r="BO21" s="34"/>
      <c r="BP21" s="34"/>
      <c r="BQ21" s="34"/>
      <c r="BR21" s="34"/>
      <c r="BS21" s="34"/>
      <c r="BT21" s="34"/>
      <c r="BU21" s="34"/>
      <c r="BV21" s="34"/>
      <c r="BW21" s="34"/>
      <c r="BX21" s="34"/>
      <c r="BY21" s="34"/>
      <c r="BZ21" s="34"/>
      <c r="CA21" s="34"/>
      <c r="CB21" s="34"/>
      <c r="CC21" s="34"/>
      <c r="CD21" s="34"/>
    </row>
    <row r="22" spans="2:82" x14ac:dyDescent="0.25">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BC22" s="19"/>
      <c r="BN22" s="34"/>
      <c r="BO22" s="34"/>
      <c r="BP22" s="34"/>
      <c r="BQ22" s="34"/>
      <c r="BR22" s="34"/>
      <c r="BS22" s="34"/>
      <c r="BT22" s="34"/>
      <c r="BU22" s="34"/>
      <c r="BV22" s="34"/>
      <c r="BW22" s="34"/>
      <c r="BX22" s="34"/>
      <c r="BY22" s="34"/>
      <c r="BZ22" s="34"/>
      <c r="CA22" s="34"/>
      <c r="CB22" s="34"/>
      <c r="CC22" s="34"/>
      <c r="CD22" s="34"/>
    </row>
    <row r="23" spans="2:82" x14ac:dyDescent="0.2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BC23" s="19"/>
      <c r="BN23" s="34"/>
      <c r="BO23" s="34"/>
      <c r="BP23" s="34"/>
      <c r="BQ23" s="34"/>
      <c r="BR23" s="34"/>
      <c r="BS23" s="34"/>
      <c r="BT23" s="34"/>
      <c r="BU23" s="34"/>
      <c r="BV23" s="34"/>
      <c r="BW23" s="34"/>
      <c r="BX23" s="34"/>
      <c r="BY23" s="34"/>
      <c r="BZ23" s="34"/>
      <c r="CA23" s="34"/>
      <c r="CB23" s="34"/>
      <c r="CC23" s="34"/>
      <c r="CD23" s="34"/>
    </row>
    <row r="24" spans="2:82" ht="4.5" customHeight="1" x14ac:dyDescent="0.2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BC24" s="19"/>
      <c r="BN24" s="34"/>
      <c r="BO24" s="34"/>
      <c r="BP24" s="34"/>
      <c r="BQ24" s="34"/>
      <c r="BR24" s="34"/>
      <c r="BS24" s="34"/>
      <c r="BT24" s="34"/>
      <c r="BU24" s="34"/>
      <c r="BV24" s="34"/>
      <c r="BW24" s="34"/>
      <c r="BX24" s="34"/>
      <c r="BY24" s="34"/>
      <c r="BZ24" s="34"/>
      <c r="CA24" s="34"/>
      <c r="CB24" s="34"/>
      <c r="CC24" s="34"/>
      <c r="CD24" s="34"/>
    </row>
    <row r="25" spans="2:82" x14ac:dyDescent="0.2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BC25" s="19"/>
      <c r="BN25" s="34"/>
      <c r="BO25" s="34"/>
      <c r="BP25" s="34"/>
      <c r="BQ25" s="34"/>
      <c r="BR25" s="34"/>
      <c r="BS25" s="34"/>
      <c r="BT25" s="34"/>
      <c r="BU25" s="34"/>
      <c r="BV25" s="34"/>
      <c r="BW25" s="34"/>
      <c r="BX25" s="34"/>
      <c r="BY25" s="34"/>
      <c r="BZ25" s="34"/>
      <c r="CA25" s="34"/>
      <c r="CB25" s="34"/>
      <c r="CC25" s="34"/>
      <c r="CD25" s="34"/>
    </row>
    <row r="26" spans="2:82" x14ac:dyDescent="0.25">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BC26" s="19"/>
      <c r="BN26" s="34"/>
      <c r="BO26" s="34"/>
      <c r="BP26" s="34"/>
      <c r="BQ26" s="34"/>
      <c r="BR26" s="34"/>
      <c r="BS26" s="34"/>
      <c r="BT26" s="34"/>
      <c r="BU26" s="34"/>
      <c r="BV26" s="34"/>
      <c r="BW26" s="34"/>
      <c r="BX26" s="34"/>
      <c r="BY26" s="34"/>
      <c r="BZ26" s="34"/>
      <c r="CA26" s="34"/>
      <c r="CB26" s="34"/>
      <c r="CC26" s="34"/>
      <c r="CD26" s="34"/>
    </row>
    <row r="27" spans="2:82" ht="9" customHeight="1" x14ac:dyDescent="0.2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BC27" s="19"/>
      <c r="BN27" s="34"/>
      <c r="BO27" s="34"/>
      <c r="BP27" s="34"/>
      <c r="BQ27" s="34"/>
      <c r="BR27" s="34"/>
      <c r="BS27" s="34"/>
      <c r="BT27" s="34"/>
      <c r="BU27" s="34"/>
      <c r="BV27" s="34"/>
      <c r="BW27" s="34"/>
      <c r="BX27" s="34"/>
      <c r="BY27" s="34"/>
      <c r="BZ27" s="34"/>
      <c r="CA27" s="34"/>
      <c r="CB27" s="34"/>
      <c r="CC27" s="34"/>
      <c r="CD27" s="34"/>
    </row>
    <row r="28" spans="2:82" ht="3.75" customHeight="1" x14ac:dyDescent="0.25">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BC28" s="19"/>
      <c r="BN28" s="34"/>
      <c r="BO28" s="34"/>
      <c r="BP28" s="34"/>
      <c r="BQ28" s="34"/>
      <c r="BR28" s="34"/>
      <c r="BS28" s="34"/>
      <c r="BT28" s="34"/>
      <c r="BU28" s="34"/>
      <c r="BV28" s="34"/>
      <c r="BW28" s="34"/>
      <c r="BX28" s="34"/>
      <c r="BY28" s="34"/>
      <c r="BZ28" s="34"/>
      <c r="CA28" s="34"/>
      <c r="CB28" s="34"/>
      <c r="CC28" s="34"/>
      <c r="CD28" s="34"/>
    </row>
    <row r="29" spans="2:82" x14ac:dyDescent="0.25">
      <c r="B29" s="26"/>
      <c r="C29" s="26"/>
      <c r="D29" s="26"/>
      <c r="E29" s="26"/>
      <c r="F29" s="26"/>
      <c r="G29" s="26"/>
      <c r="H29" s="26"/>
      <c r="I29" s="21"/>
      <c r="J29" s="21"/>
      <c r="K29" s="21"/>
      <c r="L29" s="21"/>
      <c r="M29" s="21"/>
      <c r="N29" s="21"/>
      <c r="O29" s="21"/>
      <c r="P29" s="21"/>
      <c r="Q29" s="21"/>
      <c r="R29" s="21"/>
      <c r="S29" s="21"/>
      <c r="T29" s="21"/>
      <c r="U29" s="21"/>
      <c r="V29" s="21"/>
      <c r="W29" s="21"/>
      <c r="X29" s="21"/>
      <c r="Y29" s="21"/>
      <c r="Z29" s="21"/>
      <c r="AA29" s="21"/>
      <c r="BC29" s="19"/>
      <c r="BE29" s="34" t="str">
        <f>VLOOKUP(BE4, RefCauseofDeath, 3, FALSE)</f>
        <v xml:space="preserve">Has GP clinic or medical centre that usually goes to when unwell or injured </v>
      </c>
      <c r="BN29" s="34"/>
      <c r="BO29" s="34"/>
      <c r="BP29" s="34"/>
      <c r="BQ29" s="34"/>
      <c r="BR29" s="34"/>
      <c r="BS29" s="34"/>
      <c r="BT29" s="34"/>
      <c r="BU29" s="34"/>
      <c r="BV29" s="34"/>
      <c r="BW29" s="34"/>
      <c r="BX29" s="34"/>
      <c r="BY29" s="34"/>
      <c r="BZ29" s="34"/>
      <c r="CA29" s="34"/>
      <c r="CB29" s="34"/>
      <c r="CC29" s="34"/>
      <c r="CD29" s="34"/>
    </row>
    <row r="30" spans="2:82" ht="11.25" customHeight="1" x14ac:dyDescent="0.25">
      <c r="B30" s="26"/>
      <c r="C30" s="26"/>
      <c r="D30" s="26"/>
      <c r="E30" s="26"/>
      <c r="F30" s="26"/>
      <c r="G30" s="26"/>
      <c r="H30" s="26"/>
      <c r="I30" s="21"/>
      <c r="J30" s="21"/>
      <c r="K30" s="21"/>
      <c r="L30" s="21"/>
      <c r="M30" s="21"/>
      <c r="N30" s="21"/>
      <c r="O30" s="21"/>
      <c r="P30" s="21"/>
      <c r="Q30" s="21"/>
      <c r="R30" s="21"/>
      <c r="S30" s="21"/>
      <c r="T30" s="21"/>
      <c r="U30" s="21"/>
      <c r="V30" s="21"/>
      <c r="W30" s="21"/>
      <c r="X30" s="21"/>
      <c r="Y30" s="21"/>
      <c r="Z30" s="21"/>
      <c r="AA30" s="21"/>
      <c r="BC30" s="19"/>
      <c r="BN30" s="34"/>
      <c r="BO30" s="34"/>
      <c r="BP30" s="34"/>
      <c r="BQ30" s="34"/>
      <c r="BR30" s="34"/>
      <c r="BS30" s="34"/>
      <c r="BT30" s="34"/>
      <c r="BU30" s="34"/>
      <c r="BV30" s="34"/>
      <c r="BW30" s="34"/>
      <c r="BX30" s="34"/>
      <c r="BY30" s="34"/>
      <c r="BZ30" s="34"/>
      <c r="CA30" s="34"/>
      <c r="CB30" s="34"/>
      <c r="CC30" s="34"/>
      <c r="CD30" s="34"/>
    </row>
    <row r="31" spans="2:82" s="27" customFormat="1" x14ac:dyDescent="0.25">
      <c r="B31" s="26"/>
      <c r="C31" s="26"/>
      <c r="D31" s="26"/>
      <c r="E31" s="26"/>
      <c r="F31" s="26"/>
      <c r="G31" s="26"/>
      <c r="H31" s="26"/>
      <c r="I31" s="22"/>
      <c r="J31" s="22"/>
      <c r="K31" s="22"/>
      <c r="L31" s="22"/>
      <c r="M31" s="22"/>
      <c r="N31" s="22"/>
      <c r="O31" s="22"/>
      <c r="P31" s="22"/>
      <c r="Q31" s="22"/>
      <c r="R31" s="22"/>
      <c r="S31" s="22"/>
      <c r="T31" s="22"/>
      <c r="U31" s="22"/>
      <c r="V31" s="22"/>
      <c r="W31" s="22"/>
      <c r="X31" s="22"/>
      <c r="Y31" s="22"/>
      <c r="Z31" s="22"/>
      <c r="AA31" s="22"/>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55"/>
      <c r="BE31" s="55" t="s">
        <v>68</v>
      </c>
      <c r="BF31" s="55"/>
      <c r="BG31" s="55"/>
      <c r="BH31" s="55"/>
      <c r="BI31" s="55"/>
      <c r="BJ31" s="55"/>
      <c r="BK31" s="55"/>
      <c r="BL31" s="55"/>
      <c r="BM31" s="55"/>
      <c r="BN31" s="55"/>
      <c r="BO31" s="55"/>
      <c r="BP31" s="55"/>
      <c r="BQ31" s="55"/>
      <c r="BR31" s="55" t="s">
        <v>69</v>
      </c>
      <c r="BS31" s="55"/>
      <c r="BT31" s="55"/>
      <c r="BU31" s="55"/>
      <c r="BV31" s="55"/>
      <c r="BW31" s="55"/>
      <c r="BX31" s="55"/>
      <c r="BY31" s="55"/>
      <c r="BZ31" s="55"/>
      <c r="CA31" s="55"/>
      <c r="CB31" s="55"/>
      <c r="CC31" s="55"/>
      <c r="CD31" s="55"/>
    </row>
    <row r="32" spans="2:82" ht="7.5" customHeight="1" x14ac:dyDescent="0.25">
      <c r="B32" s="26"/>
      <c r="C32" s="26"/>
      <c r="D32" s="26"/>
      <c r="E32" s="26"/>
      <c r="F32" s="26"/>
      <c r="G32" s="26"/>
      <c r="H32" s="26"/>
      <c r="I32" s="21"/>
      <c r="J32" s="21"/>
      <c r="K32" s="21"/>
      <c r="L32" s="21"/>
      <c r="M32" s="21"/>
      <c r="N32" s="21"/>
      <c r="O32" s="21"/>
      <c r="P32" s="21"/>
      <c r="Q32" s="21"/>
      <c r="R32" s="21"/>
      <c r="S32" s="21"/>
      <c r="T32" s="21"/>
      <c r="U32" s="21"/>
      <c r="V32" s="21"/>
      <c r="W32" s="21"/>
      <c r="X32" s="21"/>
      <c r="Y32" s="21"/>
      <c r="Z32" s="21"/>
      <c r="AA32" s="21"/>
      <c r="BC32" s="19"/>
      <c r="BN32" s="34"/>
      <c r="BO32" s="34"/>
      <c r="BP32" s="34"/>
      <c r="BQ32" s="34"/>
      <c r="BR32" s="34"/>
      <c r="BS32" s="34"/>
      <c r="BT32" s="34"/>
      <c r="BU32" s="34"/>
      <c r="BV32" s="34"/>
      <c r="BW32" s="34"/>
      <c r="BX32" s="34"/>
      <c r="BY32" s="34"/>
      <c r="BZ32" s="34"/>
      <c r="CA32" s="34"/>
      <c r="CB32" s="34"/>
      <c r="CC32" s="34"/>
      <c r="CD32" s="34"/>
    </row>
    <row r="33" spans="2:82" s="30" customFormat="1" ht="26.25" customHeight="1" x14ac:dyDescent="0.3">
      <c r="B33" s="26"/>
      <c r="C33" s="23" t="str">
        <f>VLOOKUP(BE4, RefCauseofDeath, 3, FALSE)</f>
        <v xml:space="preserve">Has GP clinic or medical centre that usually goes to when unwell or injured </v>
      </c>
      <c r="D33" s="21"/>
      <c r="E33" s="21"/>
      <c r="F33" s="21"/>
      <c r="G33" s="21"/>
      <c r="H33" s="21"/>
      <c r="I33" s="26"/>
      <c r="J33" s="26"/>
      <c r="K33" s="26"/>
      <c r="L33" s="26"/>
      <c r="M33" s="26"/>
      <c r="N33" s="26"/>
      <c r="O33" s="26"/>
      <c r="P33" s="26"/>
      <c r="Q33" s="29"/>
      <c r="R33" s="23" t="str">
        <f>VLOOKUP(BE4, RefCauseofDeath,3,FALSE)</f>
        <v xml:space="preserve">Has GP clinic or medical centre that usually goes to when unwell or injured </v>
      </c>
      <c r="S33" s="21"/>
      <c r="T33" s="21"/>
      <c r="U33" s="21"/>
      <c r="V33" s="21"/>
      <c r="W33" s="21"/>
      <c r="X33" s="26"/>
      <c r="Y33" s="26"/>
      <c r="Z33" s="26"/>
      <c r="AA33" s="26"/>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56"/>
      <c r="BE33" s="56"/>
      <c r="BF33" s="56" t="s">
        <v>9</v>
      </c>
      <c r="BG33" s="56" t="s">
        <v>14</v>
      </c>
      <c r="BH33" s="56" t="s">
        <v>15</v>
      </c>
      <c r="BI33" s="56" t="s">
        <v>16</v>
      </c>
      <c r="BJ33" s="56"/>
      <c r="BK33" s="56"/>
      <c r="BL33" s="56"/>
      <c r="BM33" s="56"/>
      <c r="BN33" s="56"/>
      <c r="BO33" s="56"/>
      <c r="BP33" s="56"/>
      <c r="BQ33" s="56"/>
      <c r="BR33" s="56"/>
      <c r="BS33" s="56" t="s">
        <v>9</v>
      </c>
      <c r="BT33" s="56" t="s">
        <v>63</v>
      </c>
      <c r="BU33" s="56"/>
      <c r="BV33" s="56" t="s">
        <v>16</v>
      </c>
      <c r="BW33" s="56"/>
      <c r="BX33" s="56"/>
      <c r="BY33" s="56"/>
      <c r="BZ33" s="56"/>
      <c r="CA33" s="56"/>
      <c r="CB33" s="56"/>
      <c r="CC33" s="56"/>
      <c r="CD33" s="56"/>
    </row>
    <row r="34" spans="2:82" ht="12" customHeight="1" x14ac:dyDescent="0.25">
      <c r="B34" s="21"/>
      <c r="C34" s="21" t="str">
        <f>BE19</f>
        <v/>
      </c>
      <c r="D34" s="21"/>
      <c r="E34" s="21"/>
      <c r="F34" s="21"/>
      <c r="G34" s="21"/>
      <c r="H34" s="21"/>
      <c r="I34" s="21"/>
      <c r="J34" s="21"/>
      <c r="K34" s="21"/>
      <c r="L34" s="21"/>
      <c r="M34" s="21"/>
      <c r="N34" s="21"/>
      <c r="O34" s="21"/>
      <c r="P34" s="21"/>
      <c r="Q34" s="32"/>
      <c r="R34" s="21" t="str">
        <f>BE19</f>
        <v/>
      </c>
      <c r="S34" s="21"/>
      <c r="T34" s="21"/>
      <c r="U34" s="21"/>
      <c r="V34" s="21"/>
      <c r="W34" s="21"/>
      <c r="X34" s="21"/>
      <c r="Y34" s="21"/>
      <c r="Z34" s="21"/>
      <c r="AA34" s="21"/>
      <c r="BC34" s="19"/>
      <c r="BN34" s="34"/>
      <c r="BO34" s="34"/>
      <c r="BP34" s="34"/>
      <c r="BQ34" s="34"/>
      <c r="BR34" s="34"/>
      <c r="BS34" s="34"/>
      <c r="BT34" s="34"/>
      <c r="BU34" s="34"/>
      <c r="BV34" s="34"/>
      <c r="BW34" s="34"/>
      <c r="BX34" s="34"/>
      <c r="BY34" s="34"/>
      <c r="BZ34" s="34"/>
      <c r="CA34" s="34"/>
      <c r="CB34" s="34"/>
      <c r="CC34" s="34"/>
      <c r="CD34" s="34"/>
    </row>
    <row r="35" spans="2:82" s="30" customFormat="1" x14ac:dyDescent="0.25">
      <c r="B35" s="26"/>
      <c r="C35" s="33" t="s">
        <v>66</v>
      </c>
      <c r="D35" s="33"/>
      <c r="E35" s="33"/>
      <c r="F35" s="33"/>
      <c r="G35" s="33"/>
      <c r="H35" s="33"/>
      <c r="I35" s="26"/>
      <c r="J35" s="26"/>
      <c r="K35" s="26"/>
      <c r="L35" s="26"/>
      <c r="M35" s="26"/>
      <c r="N35" s="26"/>
      <c r="O35" s="26"/>
      <c r="P35" s="26"/>
      <c r="Q35" s="26"/>
      <c r="R35" s="33" t="s">
        <v>70</v>
      </c>
      <c r="S35" s="26"/>
      <c r="T35" s="26"/>
      <c r="U35" s="26"/>
      <c r="V35" s="26"/>
      <c r="W35" s="26"/>
      <c r="X35" s="26"/>
      <c r="Y35" s="26"/>
      <c r="Z35" s="26"/>
      <c r="AA35" s="26"/>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4" t="s">
        <v>5</v>
      </c>
      <c r="BE35" s="56" t="s">
        <v>33</v>
      </c>
      <c r="BF35" s="56">
        <v>2006</v>
      </c>
      <c r="BG35" s="56">
        <f>IFERROR(VALUE(FIXED(VLOOKUP($BF35&amp;$BE$29&amp;$BE$12&amp;"Maori",ethnicdata,7,FALSE),1)),NA())</f>
        <v>92.5</v>
      </c>
      <c r="BH35" s="56">
        <f>IFERROR(VALUE(FIXED(VLOOKUP($BF35&amp;$BE$29&amp;$BE$12&amp;"Non-Maori",ethnicdata,7,FALSE),1)),NA())</f>
        <v>92.1</v>
      </c>
      <c r="BI35" s="56">
        <f>MAX(BG35:BH68)</f>
        <v>96.3</v>
      </c>
      <c r="BJ35" s="56"/>
      <c r="BK35" s="56"/>
      <c r="BL35" s="56"/>
      <c r="BM35" s="56"/>
      <c r="BN35" s="56"/>
      <c r="BO35" s="56"/>
      <c r="BP35" s="56"/>
      <c r="BQ35" s="34" t="s">
        <v>5</v>
      </c>
      <c r="BR35" s="56" t="s">
        <v>33</v>
      </c>
      <c r="BS35" s="56">
        <v>2006</v>
      </c>
      <c r="BT35" s="56">
        <f>IFERROR(VALUE(FIXED(VLOOKUP($BF35&amp;$BE$29&amp;$BE$12&amp;"Maori",ethnicdata,10,FALSE),2)),NA())</f>
        <v>1</v>
      </c>
      <c r="BU35" s="56"/>
      <c r="BV35" s="56">
        <f>MAX(BT35:BT68)</f>
        <v>1.02</v>
      </c>
      <c r="BW35" s="56"/>
      <c r="BX35" s="56"/>
      <c r="BY35" s="56"/>
      <c r="BZ35" s="56"/>
      <c r="CA35" s="56"/>
      <c r="CB35" s="56"/>
      <c r="CC35" s="56"/>
      <c r="CD35" s="56"/>
    </row>
    <row r="36" spans="2:82" x14ac:dyDescent="0.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BC36" s="19"/>
      <c r="BF36" s="34">
        <v>2007</v>
      </c>
      <c r="BG36" s="56"/>
      <c r="BH36" s="56"/>
      <c r="BI36" s="34">
        <f>MIN(BG35:BH68)</f>
        <v>88.2</v>
      </c>
      <c r="BN36" s="34"/>
      <c r="BO36" s="34"/>
      <c r="BP36" s="34"/>
      <c r="BQ36" s="34"/>
      <c r="BR36" s="34"/>
      <c r="BS36" s="34">
        <v>2007</v>
      </c>
      <c r="BT36" s="56"/>
      <c r="BU36" s="56"/>
      <c r="BV36" s="34">
        <f>MIN(BT35:BT68)</f>
        <v>1</v>
      </c>
      <c r="BW36" s="34"/>
      <c r="BX36" s="34"/>
      <c r="BY36" s="34"/>
      <c r="BZ36" s="34"/>
      <c r="CA36" s="34"/>
      <c r="CB36" s="34"/>
      <c r="CC36" s="34"/>
      <c r="CD36" s="34"/>
    </row>
    <row r="37" spans="2:82" s="39" customFormat="1" x14ac:dyDescent="0.25">
      <c r="B37" s="35"/>
      <c r="C37" s="36" t="s">
        <v>9</v>
      </c>
      <c r="D37" s="62" t="s">
        <v>19</v>
      </c>
      <c r="E37" s="62"/>
      <c r="F37" s="62"/>
      <c r="G37" s="62" t="s">
        <v>17</v>
      </c>
      <c r="H37" s="62"/>
      <c r="I37" s="62"/>
      <c r="J37" s="62" t="s">
        <v>20</v>
      </c>
      <c r="K37" s="62"/>
      <c r="L37" s="62"/>
      <c r="M37" s="62" t="s">
        <v>18</v>
      </c>
      <c r="N37" s="62"/>
      <c r="O37" s="62"/>
      <c r="P37" s="35"/>
      <c r="Q37" s="35"/>
      <c r="R37" s="37" t="s">
        <v>9</v>
      </c>
      <c r="S37" s="63" t="s">
        <v>71</v>
      </c>
      <c r="T37" s="63"/>
      <c r="U37" s="63"/>
      <c r="V37" s="63" t="s">
        <v>72</v>
      </c>
      <c r="W37" s="63"/>
      <c r="X37" s="63"/>
      <c r="Y37" s="35"/>
      <c r="Z37" s="35"/>
      <c r="AA37" s="35"/>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57"/>
      <c r="BE37" s="57"/>
      <c r="BF37" s="57">
        <v>2008</v>
      </c>
      <c r="BG37" s="56"/>
      <c r="BH37" s="56"/>
      <c r="BI37" s="57"/>
      <c r="BJ37" s="57"/>
      <c r="BK37" s="57"/>
      <c r="BL37" s="57"/>
      <c r="BM37" s="57"/>
      <c r="BN37" s="57"/>
      <c r="BO37" s="57"/>
      <c r="BP37" s="57"/>
      <c r="BQ37" s="57"/>
      <c r="BR37" s="57"/>
      <c r="BS37" s="57">
        <v>2008</v>
      </c>
      <c r="BT37" s="56"/>
      <c r="BU37" s="56"/>
      <c r="BV37" s="57"/>
      <c r="BW37" s="57"/>
      <c r="BX37" s="57"/>
      <c r="BY37" s="57"/>
      <c r="BZ37" s="57"/>
      <c r="CA37" s="57"/>
      <c r="CB37" s="57"/>
      <c r="CC37" s="57"/>
      <c r="CD37" s="57"/>
    </row>
    <row r="38" spans="2:82" x14ac:dyDescent="0.25">
      <c r="B38" s="21"/>
      <c r="C38" s="32"/>
      <c r="D38" s="41" t="s">
        <v>30</v>
      </c>
      <c r="E38" s="42" t="s">
        <v>31</v>
      </c>
      <c r="F38" s="42" t="s">
        <v>32</v>
      </c>
      <c r="G38" s="42" t="s">
        <v>30</v>
      </c>
      <c r="H38" s="42" t="s">
        <v>31</v>
      </c>
      <c r="I38" s="42" t="s">
        <v>32</v>
      </c>
      <c r="J38" s="41" t="s">
        <v>30</v>
      </c>
      <c r="K38" s="42" t="s">
        <v>31</v>
      </c>
      <c r="L38" s="42" t="s">
        <v>32</v>
      </c>
      <c r="M38" s="42" t="s">
        <v>30</v>
      </c>
      <c r="N38" s="42" t="s">
        <v>31</v>
      </c>
      <c r="O38" s="42" t="s">
        <v>32</v>
      </c>
      <c r="P38" s="21"/>
      <c r="Q38" s="21"/>
      <c r="R38" s="21"/>
      <c r="S38" s="41" t="s">
        <v>61</v>
      </c>
      <c r="T38" s="42" t="s">
        <v>31</v>
      </c>
      <c r="U38" s="42" t="s">
        <v>32</v>
      </c>
      <c r="V38" s="41" t="s">
        <v>61</v>
      </c>
      <c r="W38" s="42" t="s">
        <v>31</v>
      </c>
      <c r="X38" s="42" t="s">
        <v>32</v>
      </c>
      <c r="Y38" s="21"/>
      <c r="Z38" s="21"/>
      <c r="AA38" s="21"/>
      <c r="BC38" s="19"/>
      <c r="BF38" s="34">
        <v>2009</v>
      </c>
      <c r="BG38" s="56"/>
      <c r="BH38" s="56"/>
      <c r="BN38" s="34"/>
      <c r="BO38" s="34"/>
      <c r="BP38" s="34"/>
      <c r="BQ38" s="34"/>
      <c r="BR38" s="34"/>
      <c r="BS38" s="34">
        <v>2009</v>
      </c>
      <c r="BT38" s="56"/>
      <c r="BU38" s="56"/>
      <c r="BV38" s="34"/>
      <c r="BW38" s="34"/>
      <c r="BX38" s="34"/>
      <c r="BY38" s="34"/>
      <c r="BZ38" s="34"/>
      <c r="CA38" s="34"/>
      <c r="CB38" s="34"/>
      <c r="CC38" s="34"/>
      <c r="CD38" s="34"/>
    </row>
    <row r="39" spans="2:82" x14ac:dyDescent="0.25">
      <c r="B39" s="21"/>
      <c r="C39" s="21" t="s">
        <v>33</v>
      </c>
      <c r="D39" s="43">
        <f>IFERROR(VALUE(FIXED(VLOOKUP($BF35&amp;$C$33&amp;$BG$12&amp;"Maori",ethnicdata,7,FALSE),1)),"N/A")</f>
        <v>90.4</v>
      </c>
      <c r="E39" s="44">
        <f>IFERROR(VALUE(FIXED(VLOOKUP($BF35&amp;$C$33&amp;$BG$12&amp;"Maori",ethnicdata,6,FALSE),1)),"N/A")</f>
        <v>88</v>
      </c>
      <c r="F39" s="44">
        <f>IFERROR(VALUE(FIXED(VLOOKUP($BF35&amp;$C$33&amp;$BG$12&amp;"Maori",ethnicdata,8,FALSE),1)),"N/A")</f>
        <v>92.4</v>
      </c>
      <c r="G39" s="43">
        <f>IFERROR(VALUE(FIXED(VLOOKUP($BF35&amp;$C$33&amp;$BF$12&amp;"Maori",ethnicdata,7,FALSE),1)),"N/A")</f>
        <v>94.3</v>
      </c>
      <c r="H39" s="44">
        <f>IFERROR(VALUE(FIXED(VLOOKUP($BF35&amp;$C$33&amp;$BF$12&amp;"Maori",ethnicdata,6,FALSE),1)),"N/A")</f>
        <v>92.9</v>
      </c>
      <c r="I39" s="44">
        <f>IFERROR(VALUE(FIXED(VLOOKUP($BF35&amp;$C$33&amp;$BF$12&amp;"Maori",ethnicdata,8,FALSE),1)),"N/A")</f>
        <v>95.5</v>
      </c>
      <c r="J39" s="43">
        <f>IFERROR(VALUE(FIXED(VLOOKUP($BF35&amp;$C$33&amp;$BG$12&amp;"Non-Maori",ethnicdata,7,FALSE),1)),"N/A")</f>
        <v>90</v>
      </c>
      <c r="K39" s="44">
        <f>IFERROR(VALUE(FIXED(VLOOKUP($BF35&amp;$C$33&amp;$BG$12&amp;"Non-Maori",ethnicdata,6,FALSE),1)),"N/A")</f>
        <v>88.7</v>
      </c>
      <c r="L39" s="44">
        <f>IFERROR(VALUE(FIXED(VLOOKUP($BF35&amp;$C$33&amp;$BG$12&amp;"Non-Maori",ethnicdata,8,FALSE),1)),"N/A")</f>
        <v>91.2</v>
      </c>
      <c r="M39" s="43">
        <f>IFERROR(VALUE(FIXED(VLOOKUP($BF35&amp;$C$33&amp;$BF$12&amp;"Non-Maori",ethnicdata,7,FALSE),1)),"N/A")</f>
        <v>94</v>
      </c>
      <c r="N39" s="44">
        <f>IFERROR(VALUE(FIXED(VLOOKUP($BF35&amp;$C$33&amp;$BF$12&amp;"Non-Maori",ethnicdata,6,FALSE),1)),"N/A")</f>
        <v>93</v>
      </c>
      <c r="O39" s="44">
        <f>IFERROR(VALUE(FIXED(VLOOKUP($BF35&amp;$C$33&amp;$BF$12&amp;"Non-Maori",ethnicdata,8,FALSE),1)),"N/A")</f>
        <v>94.9</v>
      </c>
      <c r="P39" s="21"/>
      <c r="Q39" s="21"/>
      <c r="R39" s="21" t="s">
        <v>33</v>
      </c>
      <c r="S39" s="43">
        <f>IFERROR(VALUE(FIXED(VLOOKUP($BF35&amp;$R$33&amp;$BG$12&amp;"Maori",ethnicdata,10,FALSE),2)),"N/A")</f>
        <v>1</v>
      </c>
      <c r="T39" s="45">
        <f>IFERROR(VALUE(FIXED(VLOOKUP($BF35&amp;$R$33&amp;$BG$12&amp;"Maori",ethnicdata,9,FALSE),2)),"N/A")</f>
        <v>0.98</v>
      </c>
      <c r="U39" s="45">
        <f>IFERROR(VALUE(FIXED(VLOOKUP($BF35&amp;$R$33&amp;$BG$12&amp;"Maori",ethnicdata,11,FALSE),2)),"N/A")</f>
        <v>1.03</v>
      </c>
      <c r="V39" s="43">
        <f>IFERROR(VALUE(FIXED(VLOOKUP($BF35&amp;$R$33&amp;$BF$12&amp;"Maori",ethnicdata,10,FALSE),2)),"N/A")</f>
        <v>1</v>
      </c>
      <c r="W39" s="45">
        <f>IFERROR(VALUE(FIXED(VLOOKUP($BF35&amp;$R$33&amp;$BF$12&amp;"Maori",ethnicdata,9,FALSE),2)),"N/A")</f>
        <v>0.99</v>
      </c>
      <c r="X39" s="45">
        <f>IFERROR(VALUE(FIXED(VLOOKUP($BF35&amp;$R$33&amp;$BF$12&amp;"Maori",ethnicdata,11,FALSE),2)),"N/A")</f>
        <v>1.01</v>
      </c>
      <c r="Y39" s="21"/>
      <c r="Z39" s="21"/>
      <c r="AA39" s="21"/>
      <c r="BC39" s="19"/>
      <c r="BF39" s="56">
        <v>2010</v>
      </c>
      <c r="BG39" s="56"/>
      <c r="BH39" s="56"/>
      <c r="BN39" s="34"/>
      <c r="BO39" s="34"/>
      <c r="BP39" s="34"/>
      <c r="BQ39" s="34"/>
      <c r="BR39" s="34"/>
      <c r="BS39" s="56">
        <v>2010</v>
      </c>
      <c r="BT39" s="56"/>
      <c r="BU39" s="56"/>
      <c r="BV39" s="34"/>
      <c r="BW39" s="34"/>
      <c r="BX39" s="34"/>
      <c r="BY39" s="34"/>
      <c r="BZ39" s="34"/>
      <c r="CA39" s="34"/>
      <c r="CB39" s="34"/>
      <c r="CC39" s="34"/>
      <c r="CD39" s="34"/>
    </row>
    <row r="40" spans="2:82" x14ac:dyDescent="0.25">
      <c r="B40" s="21"/>
      <c r="C40" s="21" t="s">
        <v>34</v>
      </c>
      <c r="D40" s="43">
        <f t="shared" ref="D40:D45" si="0">IFERROR(VALUE(FIXED(VLOOKUP($BF40&amp;$C$33&amp;$BG$12&amp;"Maori",ethnicdata,7,FALSE),1)),"N/A")</f>
        <v>89.5</v>
      </c>
      <c r="E40" s="44">
        <f t="shared" ref="E40:E45" si="1">IFERROR(VALUE(FIXED(VLOOKUP($BF40&amp;$C$33&amp;$BG$12&amp;"Maori",ethnicdata,6,FALSE),1)),"N/A")</f>
        <v>84.9</v>
      </c>
      <c r="F40" s="44">
        <f t="shared" ref="F40:F45" si="2">IFERROR(VALUE(FIXED(VLOOKUP($BF40&amp;$C$33&amp;$BG$12&amp;"Maori",ethnicdata,8,FALSE),1)),"N/A")</f>
        <v>92.9</v>
      </c>
      <c r="G40" s="43">
        <f t="shared" ref="G40:G45" si="3">IFERROR(VALUE(FIXED(VLOOKUP($BF40&amp;$C$33&amp;$BF$12&amp;"Maori",ethnicdata,7,FALSE),1)),"N/A")</f>
        <v>96.3</v>
      </c>
      <c r="H40" s="44">
        <f t="shared" ref="H40:H45" si="4">IFERROR(VALUE(FIXED(VLOOKUP($BF40&amp;$C$33&amp;$BF$12&amp;"Maori",ethnicdata,6,FALSE),1)),"N/A")</f>
        <v>94.8</v>
      </c>
      <c r="I40" s="44">
        <f t="shared" ref="I40:I45" si="5">IFERROR(VALUE(FIXED(VLOOKUP($BF40&amp;$C$33&amp;$BF$12&amp;"Maori",ethnicdata,8,FALSE),1)),"N/A")</f>
        <v>97.4</v>
      </c>
      <c r="J40" s="43">
        <f t="shared" ref="J40:J45" si="6">IFERROR(VALUE(FIXED(VLOOKUP($BF40&amp;$C$33&amp;$BG$12&amp;"Non-Maori",ethnicdata,7,FALSE),1)),"N/A")</f>
        <v>88.2</v>
      </c>
      <c r="K40" s="44">
        <f t="shared" ref="K40:K45" si="7">IFERROR(VALUE(FIXED(VLOOKUP($BF40&amp;$C$33&amp;$BG$12&amp;"Non-Maori",ethnicdata,6,FALSE),1)),"N/A")</f>
        <v>86.2</v>
      </c>
      <c r="L40" s="44">
        <f t="shared" ref="L40:L45" si="8">IFERROR(VALUE(FIXED(VLOOKUP($BF40&amp;$C$33&amp;$BG$12&amp;"Non-Maori",ethnicdata,8,FALSE),1)),"N/A")</f>
        <v>90</v>
      </c>
      <c r="M40" s="43">
        <f t="shared" ref="M40:M45" si="9">IFERROR(VALUE(FIXED(VLOOKUP($BF40&amp;$C$33&amp;$BF$12&amp;"Non-Maori",ethnicdata,7,FALSE),1)),"N/A")</f>
        <v>94.9</v>
      </c>
      <c r="N40" s="44">
        <f t="shared" ref="N40:N45" si="10">IFERROR(VALUE(FIXED(VLOOKUP($BF40&amp;$C$33&amp;$BF$12&amp;"Non-Maori",ethnicdata,6,FALSE),1)),"N/A")</f>
        <v>93.6</v>
      </c>
      <c r="O40" s="44">
        <f t="shared" ref="O40:O45" si="11">IFERROR(VALUE(FIXED(VLOOKUP($BF40&amp;$C$33&amp;$BF$12&amp;"Non-Maori",ethnicdata,8,FALSE),1)),"N/A")</f>
        <v>96</v>
      </c>
      <c r="P40" s="21"/>
      <c r="Q40" s="21"/>
      <c r="R40" s="21" t="s">
        <v>34</v>
      </c>
      <c r="S40" s="43">
        <f t="shared" ref="S40:S45" si="12">IFERROR(VALUE(FIXED(VLOOKUP($BF40&amp;$R$33&amp;$BG$12&amp;"Maori",ethnicdata,10,FALSE),2)),"N/A")</f>
        <v>1.01</v>
      </c>
      <c r="T40" s="44">
        <f t="shared" ref="T40:T45" si="13">IFERROR(VALUE(FIXED(VLOOKUP($BF40&amp;$C$33&amp;$BG$12&amp;"Maori",ethnicdata,9,FALSE),2)),"N/A")</f>
        <v>0.97</v>
      </c>
      <c r="U40" s="44">
        <f t="shared" ref="U40:U45" si="14">IFERROR(VALUE(FIXED(VLOOKUP($BF40&amp;$C$33&amp;$BG$12&amp;"Maori",ethnicdata,11,FALSE),2)),"N/A")</f>
        <v>1.05</v>
      </c>
      <c r="V40" s="43">
        <f t="shared" ref="V40:V45" si="15">IFERROR(VALUE(FIXED(VLOOKUP($BF40&amp;$R$33&amp;$BF$12&amp;"Maori",ethnicdata,10,FALSE),2)),"N/A")</f>
        <v>1.01</v>
      </c>
      <c r="W40" s="44">
        <f t="shared" ref="W40:W45" si="16">IFERROR(VALUE(FIXED(VLOOKUP($BF40&amp;$C$33&amp;$BF$12&amp;"Maori",ethnicdata,9,FALSE),2)),"N/A")</f>
        <v>0.99</v>
      </c>
      <c r="X40" s="44">
        <f t="shared" ref="X40:X45" si="17">IFERROR(VALUE(FIXED(VLOOKUP($BF40&amp;$C$33&amp;$BF$12&amp;"Maori",ethnicdata,11,FALSE),2)),"N/A")</f>
        <v>1.03</v>
      </c>
      <c r="Y40" s="21"/>
      <c r="Z40" s="21"/>
      <c r="AA40" s="21"/>
      <c r="BC40" s="19"/>
      <c r="BE40" s="34" t="s">
        <v>34</v>
      </c>
      <c r="BF40" s="34">
        <v>2011</v>
      </c>
      <c r="BG40" s="56">
        <f t="shared" ref="BG40:BG45" si="18">IFERROR(VALUE(FIXED(VLOOKUP($BF40&amp;$BE$29&amp;$BE$12&amp;"Maori",ethnicdata,7,FALSE),1)),NA())</f>
        <v>93</v>
      </c>
      <c r="BH40" s="56">
        <f t="shared" ref="BH40:BH45" si="19">IFERROR(VALUE(FIXED(VLOOKUP($BF40&amp;$BE$29&amp;$BE$12&amp;"Non-Maori",ethnicdata,7,FALSE),1)),NA())</f>
        <v>91.6</v>
      </c>
      <c r="BN40" s="34"/>
      <c r="BO40" s="34"/>
      <c r="BP40" s="34"/>
      <c r="BQ40" s="34"/>
      <c r="BR40" s="34" t="s">
        <v>34</v>
      </c>
      <c r="BS40" s="34">
        <v>2011</v>
      </c>
      <c r="BT40" s="56">
        <f t="shared" ref="BT40:BT45" si="20">IFERROR(VALUE(FIXED(VLOOKUP($BF40&amp;$BE$29&amp;$BE$12&amp;"Maori",ethnicdata,10,FALSE),2)),NA())</f>
        <v>1.01</v>
      </c>
      <c r="BU40" s="56"/>
      <c r="BV40" s="34"/>
      <c r="BW40" s="34"/>
      <c r="BX40" s="34"/>
      <c r="BY40" s="34"/>
      <c r="BZ40" s="34"/>
      <c r="CA40" s="34"/>
      <c r="CB40" s="34"/>
      <c r="CC40" s="34"/>
      <c r="CD40" s="34"/>
    </row>
    <row r="41" spans="2:82" x14ac:dyDescent="0.25">
      <c r="B41" s="21"/>
      <c r="C41" s="21" t="s">
        <v>35</v>
      </c>
      <c r="D41" s="43">
        <f t="shared" si="0"/>
        <v>91</v>
      </c>
      <c r="E41" s="44">
        <f t="shared" si="1"/>
        <v>88.3</v>
      </c>
      <c r="F41" s="44">
        <f t="shared" si="2"/>
        <v>93.1</v>
      </c>
      <c r="G41" s="43">
        <f t="shared" si="3"/>
        <v>95</v>
      </c>
      <c r="H41" s="44">
        <f t="shared" si="4"/>
        <v>93.2</v>
      </c>
      <c r="I41" s="44">
        <f t="shared" si="5"/>
        <v>96.3</v>
      </c>
      <c r="J41" s="43">
        <f t="shared" si="6"/>
        <v>89</v>
      </c>
      <c r="K41" s="44">
        <f t="shared" si="7"/>
        <v>87.2</v>
      </c>
      <c r="L41" s="44">
        <f t="shared" si="8"/>
        <v>90.5</v>
      </c>
      <c r="M41" s="43">
        <f t="shared" si="9"/>
        <v>93.8</v>
      </c>
      <c r="N41" s="44">
        <f t="shared" si="10"/>
        <v>92.5</v>
      </c>
      <c r="O41" s="44">
        <f t="shared" si="11"/>
        <v>94.9</v>
      </c>
      <c r="P41" s="21"/>
      <c r="Q41" s="21"/>
      <c r="R41" s="21" t="s">
        <v>35</v>
      </c>
      <c r="S41" s="43">
        <f t="shared" si="12"/>
        <v>1.02</v>
      </c>
      <c r="T41" s="44">
        <f t="shared" si="13"/>
        <v>0.99</v>
      </c>
      <c r="U41" s="44">
        <f t="shared" si="14"/>
        <v>1.04</v>
      </c>
      <c r="V41" s="43">
        <f t="shared" si="15"/>
        <v>1.01</v>
      </c>
      <c r="W41" s="44">
        <f t="shared" si="16"/>
        <v>0.99</v>
      </c>
      <c r="X41" s="44">
        <f t="shared" si="17"/>
        <v>1.02</v>
      </c>
      <c r="Y41" s="21"/>
      <c r="Z41" s="21"/>
      <c r="AA41" s="21"/>
      <c r="BC41" s="19"/>
      <c r="BE41" s="57" t="s">
        <v>35</v>
      </c>
      <c r="BF41" s="57">
        <v>2012</v>
      </c>
      <c r="BG41" s="56">
        <f t="shared" si="18"/>
        <v>93.1</v>
      </c>
      <c r="BH41" s="56">
        <f t="shared" si="19"/>
        <v>91.4</v>
      </c>
      <c r="BN41" s="34"/>
      <c r="BO41" s="34"/>
      <c r="BP41" s="34"/>
      <c r="BQ41" s="34"/>
      <c r="BR41" s="57" t="s">
        <v>35</v>
      </c>
      <c r="BS41" s="57">
        <v>2012</v>
      </c>
      <c r="BT41" s="56">
        <f t="shared" si="20"/>
        <v>1.01</v>
      </c>
      <c r="BU41" s="56"/>
      <c r="BV41" s="34"/>
      <c r="BW41" s="34"/>
      <c r="BX41" s="34"/>
      <c r="BY41" s="34"/>
      <c r="BZ41" s="34"/>
      <c r="CA41" s="34"/>
      <c r="CB41" s="34"/>
      <c r="CC41" s="34"/>
      <c r="CD41" s="34"/>
    </row>
    <row r="42" spans="2:82" x14ac:dyDescent="0.25">
      <c r="B42" s="21"/>
      <c r="C42" s="21" t="s">
        <v>36</v>
      </c>
      <c r="D42" s="43">
        <f t="shared" si="0"/>
        <v>90</v>
      </c>
      <c r="E42" s="44">
        <f t="shared" si="1"/>
        <v>86.8</v>
      </c>
      <c r="F42" s="44">
        <f t="shared" si="2"/>
        <v>92.5</v>
      </c>
      <c r="G42" s="43">
        <f t="shared" si="3"/>
        <v>96.1</v>
      </c>
      <c r="H42" s="44">
        <f t="shared" si="4"/>
        <v>94.4</v>
      </c>
      <c r="I42" s="44">
        <f t="shared" si="5"/>
        <v>97.4</v>
      </c>
      <c r="J42" s="43">
        <f t="shared" si="6"/>
        <v>88.8</v>
      </c>
      <c r="K42" s="44">
        <f t="shared" si="7"/>
        <v>86.9</v>
      </c>
      <c r="L42" s="44">
        <f t="shared" si="8"/>
        <v>90.6</v>
      </c>
      <c r="M42" s="43">
        <f t="shared" si="9"/>
        <v>95.5</v>
      </c>
      <c r="N42" s="44">
        <f t="shared" si="10"/>
        <v>94.4</v>
      </c>
      <c r="O42" s="44">
        <f t="shared" si="11"/>
        <v>96.4</v>
      </c>
      <c r="P42" s="21"/>
      <c r="Q42" s="21"/>
      <c r="R42" s="21" t="s">
        <v>36</v>
      </c>
      <c r="S42" s="43">
        <f t="shared" si="12"/>
        <v>1.01</v>
      </c>
      <c r="T42" s="44">
        <f t="shared" si="13"/>
        <v>0.98</v>
      </c>
      <c r="U42" s="44">
        <f t="shared" si="14"/>
        <v>1.04</v>
      </c>
      <c r="V42" s="43">
        <f t="shared" si="15"/>
        <v>1</v>
      </c>
      <c r="W42" s="44">
        <f t="shared" si="16"/>
        <v>0.99</v>
      </c>
      <c r="X42" s="44">
        <f t="shared" si="17"/>
        <v>1.02</v>
      </c>
      <c r="Y42" s="21"/>
      <c r="Z42" s="21"/>
      <c r="AA42" s="21"/>
      <c r="BC42" s="19"/>
      <c r="BE42" s="34" t="s">
        <v>36</v>
      </c>
      <c r="BF42" s="34">
        <v>2013</v>
      </c>
      <c r="BG42" s="56">
        <f t="shared" si="18"/>
        <v>93.3</v>
      </c>
      <c r="BH42" s="56">
        <f t="shared" si="19"/>
        <v>92.2</v>
      </c>
      <c r="BN42" s="34"/>
      <c r="BO42" s="34"/>
      <c r="BP42" s="34"/>
      <c r="BQ42" s="34"/>
      <c r="BR42" s="34" t="s">
        <v>36</v>
      </c>
      <c r="BS42" s="34">
        <v>2013</v>
      </c>
      <c r="BT42" s="56">
        <f t="shared" si="20"/>
        <v>1.01</v>
      </c>
      <c r="BU42" s="56"/>
      <c r="BV42" s="34"/>
      <c r="BW42" s="34"/>
      <c r="BX42" s="34"/>
      <c r="BY42" s="34"/>
      <c r="BZ42" s="34"/>
      <c r="CA42" s="34"/>
      <c r="CB42" s="34"/>
      <c r="CC42" s="34"/>
      <c r="CD42" s="34"/>
    </row>
    <row r="43" spans="2:82" x14ac:dyDescent="0.25">
      <c r="B43" s="21"/>
      <c r="C43" s="21" t="s">
        <v>37</v>
      </c>
      <c r="D43" s="43">
        <f t="shared" si="0"/>
        <v>93.3</v>
      </c>
      <c r="E43" s="44">
        <f t="shared" si="1"/>
        <v>90.7</v>
      </c>
      <c r="F43" s="44">
        <f t="shared" si="2"/>
        <v>95.2</v>
      </c>
      <c r="G43" s="43">
        <f t="shared" si="3"/>
        <v>95.7</v>
      </c>
      <c r="H43" s="44">
        <f t="shared" si="4"/>
        <v>93.8</v>
      </c>
      <c r="I43" s="44">
        <f t="shared" si="5"/>
        <v>97.1</v>
      </c>
      <c r="J43" s="43">
        <f t="shared" si="6"/>
        <v>91.3</v>
      </c>
      <c r="K43" s="44">
        <f t="shared" si="7"/>
        <v>89.8</v>
      </c>
      <c r="L43" s="44">
        <f t="shared" si="8"/>
        <v>92.6</v>
      </c>
      <c r="M43" s="43">
        <f t="shared" si="9"/>
        <v>95.1</v>
      </c>
      <c r="N43" s="44">
        <f t="shared" si="10"/>
        <v>94.3</v>
      </c>
      <c r="O43" s="44">
        <f t="shared" si="11"/>
        <v>95.9</v>
      </c>
      <c r="P43" s="21"/>
      <c r="Q43" s="21"/>
      <c r="R43" s="21" t="s">
        <v>37</v>
      </c>
      <c r="S43" s="43">
        <f t="shared" si="12"/>
        <v>1.02</v>
      </c>
      <c r="T43" s="44">
        <f t="shared" si="13"/>
        <v>0.99</v>
      </c>
      <c r="U43" s="44">
        <f t="shared" si="14"/>
        <v>1.04</v>
      </c>
      <c r="V43" s="43">
        <f t="shared" si="15"/>
        <v>1</v>
      </c>
      <c r="W43" s="44">
        <f t="shared" si="16"/>
        <v>0.99</v>
      </c>
      <c r="X43" s="44">
        <f t="shared" si="17"/>
        <v>1.02</v>
      </c>
      <c r="Y43" s="21"/>
      <c r="Z43" s="21"/>
      <c r="AA43" s="21"/>
      <c r="BC43" s="19"/>
      <c r="BE43" s="34" t="s">
        <v>37</v>
      </c>
      <c r="BF43" s="56">
        <v>2014</v>
      </c>
      <c r="BG43" s="56">
        <f t="shared" si="18"/>
        <v>94.5</v>
      </c>
      <c r="BH43" s="56">
        <f t="shared" si="19"/>
        <v>93.2</v>
      </c>
      <c r="BN43" s="34"/>
      <c r="BO43" s="34"/>
      <c r="BP43" s="34"/>
      <c r="BQ43" s="34"/>
      <c r="BR43" s="34" t="s">
        <v>37</v>
      </c>
      <c r="BS43" s="56">
        <v>2014</v>
      </c>
      <c r="BT43" s="56">
        <f t="shared" si="20"/>
        <v>1.01</v>
      </c>
      <c r="BU43" s="56"/>
      <c r="BV43" s="34"/>
      <c r="BW43" s="34"/>
      <c r="BX43" s="34"/>
      <c r="BY43" s="34"/>
      <c r="BZ43" s="34"/>
      <c r="CA43" s="34"/>
      <c r="CB43" s="34"/>
      <c r="CC43" s="34"/>
      <c r="CD43" s="34"/>
    </row>
    <row r="44" spans="2:82" x14ac:dyDescent="0.25">
      <c r="B44" s="21"/>
      <c r="C44" s="21" t="s">
        <v>38</v>
      </c>
      <c r="D44" s="43">
        <f t="shared" si="0"/>
        <v>91.5</v>
      </c>
      <c r="E44" s="44">
        <f t="shared" si="1"/>
        <v>88.4</v>
      </c>
      <c r="F44" s="44">
        <f t="shared" si="2"/>
        <v>93.9</v>
      </c>
      <c r="G44" s="43">
        <f t="shared" si="3"/>
        <v>96.3</v>
      </c>
      <c r="H44" s="44">
        <f t="shared" si="4"/>
        <v>95</v>
      </c>
      <c r="I44" s="44">
        <f t="shared" si="5"/>
        <v>97.3</v>
      </c>
      <c r="J44" s="43">
        <f t="shared" si="6"/>
        <v>89.3</v>
      </c>
      <c r="K44" s="44">
        <f t="shared" si="7"/>
        <v>88.1</v>
      </c>
      <c r="L44" s="44">
        <f t="shared" si="8"/>
        <v>90.4</v>
      </c>
      <c r="M44" s="43">
        <f t="shared" si="9"/>
        <v>94.6</v>
      </c>
      <c r="N44" s="44">
        <f t="shared" si="10"/>
        <v>93.3</v>
      </c>
      <c r="O44" s="44">
        <f t="shared" si="11"/>
        <v>95.7</v>
      </c>
      <c r="P44" s="21"/>
      <c r="Q44" s="21"/>
      <c r="R44" s="21" t="s">
        <v>38</v>
      </c>
      <c r="S44" s="43">
        <f t="shared" si="12"/>
        <v>1.01</v>
      </c>
      <c r="T44" s="44">
        <f t="shared" si="13"/>
        <v>0.99</v>
      </c>
      <c r="U44" s="44">
        <f t="shared" si="14"/>
        <v>1.04</v>
      </c>
      <c r="V44" s="43">
        <f t="shared" si="15"/>
        <v>1.01</v>
      </c>
      <c r="W44" s="44">
        <f t="shared" si="16"/>
        <v>1</v>
      </c>
      <c r="X44" s="44">
        <f t="shared" si="17"/>
        <v>1.03</v>
      </c>
      <c r="Y44" s="21"/>
      <c r="Z44" s="21"/>
      <c r="AA44" s="21"/>
      <c r="BC44" s="19"/>
      <c r="BE44" s="34" t="s">
        <v>38</v>
      </c>
      <c r="BF44" s="34">
        <v>2015</v>
      </c>
      <c r="BG44" s="56">
        <f t="shared" si="18"/>
        <v>94</v>
      </c>
      <c r="BH44" s="56">
        <f t="shared" si="19"/>
        <v>92</v>
      </c>
      <c r="BN44" s="34"/>
      <c r="BO44" s="34"/>
      <c r="BP44" s="34"/>
      <c r="BQ44" s="34"/>
      <c r="BR44" s="34" t="s">
        <v>38</v>
      </c>
      <c r="BS44" s="34">
        <v>2015</v>
      </c>
      <c r="BT44" s="56">
        <f t="shared" si="20"/>
        <v>1.01</v>
      </c>
      <c r="BU44" s="56"/>
      <c r="BV44" s="34"/>
      <c r="BW44" s="34"/>
      <c r="BX44" s="34"/>
      <c r="BY44" s="34"/>
      <c r="BZ44" s="34"/>
      <c r="CA44" s="34"/>
      <c r="CB44" s="34"/>
      <c r="CC44" s="34"/>
      <c r="CD44" s="34"/>
    </row>
    <row r="45" spans="2:82" x14ac:dyDescent="0.25">
      <c r="B45" s="21"/>
      <c r="C45" s="46" t="s">
        <v>39</v>
      </c>
      <c r="D45" s="47">
        <f t="shared" si="0"/>
        <v>91.2</v>
      </c>
      <c r="E45" s="48">
        <f t="shared" si="1"/>
        <v>87.8</v>
      </c>
      <c r="F45" s="48">
        <f t="shared" si="2"/>
        <v>93.6</v>
      </c>
      <c r="G45" s="47">
        <f t="shared" si="3"/>
        <v>95.5</v>
      </c>
      <c r="H45" s="48">
        <f t="shared" si="4"/>
        <v>93.8</v>
      </c>
      <c r="I45" s="48">
        <f t="shared" si="5"/>
        <v>96.9</v>
      </c>
      <c r="J45" s="47">
        <f t="shared" si="6"/>
        <v>90.4</v>
      </c>
      <c r="K45" s="48">
        <f t="shared" si="7"/>
        <v>89</v>
      </c>
      <c r="L45" s="48">
        <f t="shared" si="8"/>
        <v>91.6</v>
      </c>
      <c r="M45" s="47">
        <f t="shared" si="9"/>
        <v>94.6</v>
      </c>
      <c r="N45" s="48">
        <f t="shared" si="10"/>
        <v>93.5</v>
      </c>
      <c r="O45" s="48">
        <f t="shared" si="11"/>
        <v>95.5</v>
      </c>
      <c r="P45" s="21"/>
      <c r="Q45" s="21"/>
      <c r="R45" s="46" t="s">
        <v>39</v>
      </c>
      <c r="S45" s="47">
        <f t="shared" si="12"/>
        <v>1.01</v>
      </c>
      <c r="T45" s="48">
        <f t="shared" si="13"/>
        <v>0.99</v>
      </c>
      <c r="U45" s="48">
        <f t="shared" si="14"/>
        <v>1.03</v>
      </c>
      <c r="V45" s="47">
        <f t="shared" si="15"/>
        <v>1.01</v>
      </c>
      <c r="W45" s="48">
        <f t="shared" si="16"/>
        <v>0.99</v>
      </c>
      <c r="X45" s="48">
        <f t="shared" si="17"/>
        <v>1.02</v>
      </c>
      <c r="Y45" s="21"/>
      <c r="Z45" s="21"/>
      <c r="AA45" s="21"/>
      <c r="BC45" s="19"/>
      <c r="BE45" s="34" t="s">
        <v>39</v>
      </c>
      <c r="BF45" s="57">
        <v>2016</v>
      </c>
      <c r="BG45" s="56">
        <f t="shared" si="18"/>
        <v>93.5</v>
      </c>
      <c r="BH45" s="56">
        <f t="shared" si="19"/>
        <v>92.5</v>
      </c>
      <c r="BK45" s="56" t="s">
        <v>14</v>
      </c>
      <c r="BL45" s="56" t="s">
        <v>14</v>
      </c>
      <c r="BM45" s="56"/>
      <c r="BN45" s="56" t="s">
        <v>15</v>
      </c>
      <c r="BO45" s="56" t="s">
        <v>15</v>
      </c>
      <c r="BP45" s="34"/>
      <c r="BQ45" s="34"/>
      <c r="BR45" s="34" t="s">
        <v>39</v>
      </c>
      <c r="BS45" s="57">
        <v>2016</v>
      </c>
      <c r="BT45" s="56">
        <f t="shared" si="20"/>
        <v>1.01</v>
      </c>
      <c r="BU45" s="56"/>
      <c r="BV45" s="56"/>
      <c r="BW45" s="34"/>
      <c r="BX45" s="56"/>
      <c r="BY45" s="56"/>
      <c r="BZ45" s="56"/>
      <c r="CA45" s="34" t="s">
        <v>64</v>
      </c>
      <c r="CB45" s="56"/>
      <c r="CC45" s="34"/>
      <c r="CD45" s="34"/>
    </row>
    <row r="46" spans="2:82" x14ac:dyDescent="0.25">
      <c r="B46" s="21"/>
      <c r="C46" s="24"/>
      <c r="D46" s="24"/>
      <c r="E46" s="24"/>
      <c r="F46" s="24"/>
      <c r="G46" s="24"/>
      <c r="H46" s="24"/>
      <c r="I46" s="24"/>
      <c r="J46" s="24"/>
      <c r="K46" s="24"/>
      <c r="L46" s="24"/>
      <c r="M46" s="24"/>
      <c r="N46" s="24"/>
      <c r="O46" s="24"/>
      <c r="P46" s="24"/>
      <c r="Q46" s="24"/>
      <c r="R46" s="24"/>
      <c r="S46" s="24"/>
      <c r="T46" s="24"/>
      <c r="U46" s="21"/>
      <c r="V46" s="21"/>
      <c r="W46" s="21"/>
      <c r="X46" s="21"/>
      <c r="Y46" s="21"/>
      <c r="Z46" s="21"/>
      <c r="AA46" s="21"/>
      <c r="BC46" s="19"/>
      <c r="BK46" s="34" t="s">
        <v>50</v>
      </c>
      <c r="BL46" s="34" t="s">
        <v>49</v>
      </c>
      <c r="BN46" s="34" t="s">
        <v>50</v>
      </c>
      <c r="BO46" s="34" t="s">
        <v>49</v>
      </c>
      <c r="BP46" s="34"/>
      <c r="BQ46" s="34"/>
      <c r="BR46" s="34"/>
      <c r="BS46" s="34"/>
      <c r="BT46" s="34"/>
      <c r="BU46" s="34"/>
      <c r="BV46" s="34"/>
      <c r="BW46" s="34"/>
      <c r="BX46" s="34" t="s">
        <v>50</v>
      </c>
      <c r="BY46" s="34" t="s">
        <v>49</v>
      </c>
      <c r="BZ46" s="34"/>
      <c r="CA46" s="34"/>
      <c r="CB46" s="34"/>
      <c r="CC46" s="34"/>
      <c r="CD46" s="34"/>
    </row>
    <row r="47" spans="2:82" x14ac:dyDescent="0.25">
      <c r="B47" s="21"/>
      <c r="C47" s="24" t="s">
        <v>42</v>
      </c>
      <c r="D47" s="24"/>
      <c r="E47" s="24"/>
      <c r="F47" s="24"/>
      <c r="G47" s="24"/>
      <c r="H47" s="24"/>
      <c r="I47" s="24"/>
      <c r="J47" s="24"/>
      <c r="K47" s="24"/>
      <c r="L47" s="24"/>
      <c r="M47" s="24"/>
      <c r="N47" s="24"/>
      <c r="O47" s="24"/>
      <c r="P47" s="24"/>
      <c r="Q47" s="24"/>
      <c r="R47" s="24" t="s">
        <v>42</v>
      </c>
      <c r="S47" s="24"/>
      <c r="T47" s="24"/>
      <c r="U47" s="21"/>
      <c r="V47" s="21"/>
      <c r="W47" s="21"/>
      <c r="X47" s="21"/>
      <c r="Y47" s="21"/>
      <c r="Z47" s="21"/>
      <c r="AA47" s="21"/>
      <c r="BC47" s="19"/>
      <c r="BD47" s="34" t="s">
        <v>7</v>
      </c>
      <c r="BE47" s="56" t="s">
        <v>33</v>
      </c>
      <c r="BF47" s="56">
        <v>2006</v>
      </c>
      <c r="BG47" s="56">
        <f>IFERROR(VALUE(FIXED(VLOOKUP($BF47&amp;$BE$29&amp;$BG$12&amp;"Maori",ethnicdata,7,FALSE),1)),NA())</f>
        <v>90.4</v>
      </c>
      <c r="BH47" s="56">
        <f>IFERROR(VALUE(FIXED(VLOOKUP($BF47&amp;$BE$29&amp;$BG$12&amp;"Non-Maori",ethnicdata,7,FALSE),1)),NA())</f>
        <v>90</v>
      </c>
      <c r="BK47" s="56">
        <f>D39-E39</f>
        <v>2.4000000000000057</v>
      </c>
      <c r="BL47" s="56">
        <f>F39-D39</f>
        <v>2</v>
      </c>
      <c r="BM47" s="56"/>
      <c r="BN47" s="56">
        <f>J39-K39</f>
        <v>1.2999999999999972</v>
      </c>
      <c r="BO47" s="56">
        <f>L39-J39</f>
        <v>1.2000000000000028</v>
      </c>
      <c r="BP47" s="34"/>
      <c r="BQ47" s="56" t="s">
        <v>73</v>
      </c>
      <c r="BR47" s="56" t="s">
        <v>33</v>
      </c>
      <c r="BS47" s="56">
        <v>2006</v>
      </c>
      <c r="BT47" s="56">
        <f>IFERROR(VALUE(FIXED(VLOOKUP($BF47&amp;$BE$29&amp;$BG$12&amp;"Maori",ethnicdata,10,FALSE),2)),NA())</f>
        <v>1</v>
      </c>
      <c r="BU47" s="56"/>
      <c r="BV47" s="34"/>
      <c r="BW47" s="34"/>
      <c r="BX47" s="56">
        <f>S39-T39</f>
        <v>2.0000000000000018E-2</v>
      </c>
      <c r="BY47" s="56">
        <f>U39-S39</f>
        <v>3.0000000000000027E-2</v>
      </c>
      <c r="BZ47" s="56"/>
      <c r="CA47" s="56">
        <v>1</v>
      </c>
      <c r="CB47" s="56"/>
      <c r="CC47" s="34"/>
      <c r="CD47" s="34"/>
    </row>
    <row r="48" spans="2:82" x14ac:dyDescent="0.25">
      <c r="B48" s="21"/>
      <c r="C48" s="21" t="s">
        <v>45</v>
      </c>
      <c r="D48" s="21"/>
      <c r="E48" s="21"/>
      <c r="F48" s="21"/>
      <c r="G48" s="21"/>
      <c r="H48" s="21"/>
      <c r="I48" s="21"/>
      <c r="J48" s="21"/>
      <c r="K48" s="21"/>
      <c r="L48" s="21"/>
      <c r="M48" s="21"/>
      <c r="N48" s="21"/>
      <c r="O48" s="21"/>
      <c r="P48" s="21"/>
      <c r="Q48" s="21"/>
      <c r="R48" s="21" t="s">
        <v>58</v>
      </c>
      <c r="S48" s="21"/>
      <c r="T48" s="24"/>
      <c r="U48" s="21"/>
      <c r="V48" s="21"/>
      <c r="W48" s="21"/>
      <c r="X48" s="21"/>
      <c r="Y48" s="21"/>
      <c r="Z48" s="21"/>
      <c r="AA48" s="21"/>
      <c r="BC48" s="19"/>
      <c r="BF48" s="34">
        <v>2007</v>
      </c>
      <c r="BG48" s="56"/>
      <c r="BH48" s="56"/>
      <c r="BN48" s="34"/>
      <c r="BO48" s="34"/>
      <c r="BP48" s="34"/>
      <c r="BQ48" s="34"/>
      <c r="BR48" s="34"/>
      <c r="BS48" s="34">
        <v>2007</v>
      </c>
      <c r="BT48" s="56"/>
      <c r="BU48" s="56"/>
      <c r="BV48" s="34"/>
      <c r="BW48" s="34"/>
      <c r="BX48" s="34"/>
      <c r="BY48" s="34"/>
      <c r="BZ48" s="34"/>
      <c r="CA48" s="34">
        <v>1</v>
      </c>
      <c r="CB48" s="34"/>
      <c r="CC48" s="34"/>
      <c r="CD48" s="34"/>
    </row>
    <row r="49" spans="2:82" ht="12" customHeight="1" x14ac:dyDescent="0.25">
      <c r="B49" s="24"/>
      <c r="C49" s="21" t="s">
        <v>43</v>
      </c>
      <c r="D49" s="21"/>
      <c r="E49" s="21"/>
      <c r="F49" s="21"/>
      <c r="G49" s="21"/>
      <c r="H49" s="21"/>
      <c r="I49" s="24"/>
      <c r="J49" s="24"/>
      <c r="K49" s="24"/>
      <c r="L49" s="24"/>
      <c r="M49" s="24"/>
      <c r="N49" s="24"/>
      <c r="O49" s="24"/>
      <c r="P49" s="24"/>
      <c r="Q49" s="24"/>
      <c r="R49" s="24" t="s">
        <v>43</v>
      </c>
      <c r="S49" s="49"/>
      <c r="T49" s="49"/>
      <c r="U49" s="21"/>
      <c r="V49" s="21"/>
      <c r="W49" s="21"/>
      <c r="X49" s="21"/>
      <c r="Y49" s="21"/>
      <c r="Z49" s="21"/>
      <c r="AA49" s="21"/>
      <c r="BC49" s="19"/>
      <c r="BE49" s="57"/>
      <c r="BF49" s="57">
        <v>2008</v>
      </c>
      <c r="BG49" s="56"/>
      <c r="BH49" s="56"/>
      <c r="BK49" s="57"/>
      <c r="BL49" s="57"/>
      <c r="BM49" s="57"/>
      <c r="BN49" s="57"/>
      <c r="BO49" s="57"/>
      <c r="BP49" s="34"/>
      <c r="BQ49" s="34"/>
      <c r="BR49" s="57"/>
      <c r="BS49" s="57">
        <v>2008</v>
      </c>
      <c r="BT49" s="56"/>
      <c r="BU49" s="56"/>
      <c r="BV49" s="34"/>
      <c r="BW49" s="34"/>
      <c r="BX49" s="57"/>
      <c r="BY49" s="57"/>
      <c r="BZ49" s="57"/>
      <c r="CA49" s="57">
        <v>1</v>
      </c>
      <c r="CB49" s="57"/>
      <c r="CC49" s="34"/>
      <c r="CD49" s="34"/>
    </row>
    <row r="50" spans="2:82" x14ac:dyDescent="0.25">
      <c r="B50" s="21"/>
      <c r="C50" s="24" t="s">
        <v>44</v>
      </c>
      <c r="D50" s="24"/>
      <c r="E50" s="24"/>
      <c r="F50" s="24"/>
      <c r="G50" s="24"/>
      <c r="H50" s="24"/>
      <c r="I50" s="21"/>
      <c r="J50" s="24"/>
      <c r="K50" s="24"/>
      <c r="L50" s="24"/>
      <c r="M50" s="24"/>
      <c r="N50" s="24"/>
      <c r="O50" s="24"/>
      <c r="P50" s="24"/>
      <c r="Q50" s="24"/>
      <c r="R50" s="24" t="s">
        <v>44</v>
      </c>
      <c r="S50" s="21"/>
      <c r="T50" s="49"/>
      <c r="U50" s="21"/>
      <c r="V50" s="21"/>
      <c r="W50" s="21"/>
      <c r="X50" s="21"/>
      <c r="Y50" s="21"/>
      <c r="Z50" s="21"/>
      <c r="AA50" s="21"/>
      <c r="BC50" s="19"/>
      <c r="BF50" s="34">
        <v>2009</v>
      </c>
      <c r="BG50" s="56"/>
      <c r="BH50" s="56"/>
      <c r="BN50" s="34"/>
      <c r="BO50" s="34"/>
      <c r="BP50" s="34"/>
      <c r="BQ50" s="34"/>
      <c r="BR50" s="34"/>
      <c r="BS50" s="34">
        <v>2009</v>
      </c>
      <c r="BT50" s="56"/>
      <c r="BU50" s="56"/>
      <c r="BV50" s="34"/>
      <c r="BW50" s="34"/>
      <c r="BX50" s="34"/>
      <c r="BY50" s="34"/>
      <c r="BZ50" s="34"/>
      <c r="CA50" s="34">
        <v>1</v>
      </c>
      <c r="CB50" s="34"/>
      <c r="CC50" s="34"/>
      <c r="CD50" s="34"/>
    </row>
    <row r="51" spans="2:82" x14ac:dyDescent="0.25">
      <c r="B51" s="24"/>
      <c r="C51" s="24" t="s">
        <v>112</v>
      </c>
      <c r="D51" s="24"/>
      <c r="E51" s="24"/>
      <c r="F51" s="24"/>
      <c r="G51" s="24"/>
      <c r="H51" s="24"/>
      <c r="I51" s="24"/>
      <c r="J51" s="21"/>
      <c r="K51" s="21"/>
      <c r="L51" s="21"/>
      <c r="M51" s="21"/>
      <c r="N51" s="21"/>
      <c r="O51" s="21"/>
      <c r="P51" s="21"/>
      <c r="Q51" s="21"/>
      <c r="R51" s="21" t="s">
        <v>59</v>
      </c>
      <c r="S51" s="21"/>
      <c r="T51" s="21"/>
      <c r="U51" s="21"/>
      <c r="V51" s="21"/>
      <c r="W51" s="21"/>
      <c r="X51" s="21"/>
      <c r="Y51" s="21"/>
      <c r="Z51" s="21"/>
      <c r="AA51" s="21"/>
      <c r="BC51" s="19"/>
      <c r="BF51" s="56">
        <v>2010</v>
      </c>
      <c r="BG51" s="56"/>
      <c r="BH51" s="56"/>
      <c r="BN51" s="34"/>
      <c r="BO51" s="34"/>
      <c r="BP51" s="34"/>
      <c r="BQ51" s="34"/>
      <c r="BR51" s="34"/>
      <c r="BS51" s="56">
        <v>2010</v>
      </c>
      <c r="BT51" s="56"/>
      <c r="BU51" s="56"/>
      <c r="BV51" s="34"/>
      <c r="BW51" s="34"/>
      <c r="BX51" s="34"/>
      <c r="BY51" s="34"/>
      <c r="BZ51" s="34"/>
      <c r="CA51" s="34">
        <v>1</v>
      </c>
      <c r="CB51" s="34"/>
      <c r="CC51" s="34"/>
      <c r="CD51" s="34"/>
    </row>
    <row r="52" spans="2:82" x14ac:dyDescent="0.25">
      <c r="B52" s="24"/>
      <c r="C52" s="24"/>
      <c r="D52" s="24"/>
      <c r="E52" s="24"/>
      <c r="F52" s="24"/>
      <c r="G52" s="24"/>
      <c r="H52" s="24"/>
      <c r="I52" s="24"/>
      <c r="J52" s="21"/>
      <c r="K52" s="21"/>
      <c r="L52" s="21"/>
      <c r="M52" s="21"/>
      <c r="N52" s="21"/>
      <c r="O52" s="21"/>
      <c r="P52" s="21"/>
      <c r="Q52" s="21"/>
      <c r="R52" s="21"/>
      <c r="S52" s="21"/>
      <c r="T52" s="21"/>
      <c r="U52" s="21"/>
      <c r="V52" s="21"/>
      <c r="W52" s="21"/>
      <c r="X52" s="21"/>
      <c r="Y52" s="21"/>
      <c r="Z52" s="21"/>
      <c r="AA52" s="21"/>
      <c r="BC52" s="19"/>
      <c r="BE52" s="34" t="s">
        <v>34</v>
      </c>
      <c r="BF52" s="34">
        <v>2011</v>
      </c>
      <c r="BG52" s="56">
        <f t="shared" ref="BG52:BG57" si="21">IFERROR(VALUE(FIXED(VLOOKUP($BF52&amp;$BE$29&amp;$BG$12&amp;"Maori",ethnicdata,7,FALSE),1)),NA())</f>
        <v>89.5</v>
      </c>
      <c r="BH52" s="56">
        <f t="shared" ref="BH52:BH57" si="22">IFERROR(VALUE(FIXED(VLOOKUP($BF52&amp;$BE$29&amp;$BG$12&amp;"Non-Maori",ethnicdata,7,FALSE),1)),NA())</f>
        <v>88.2</v>
      </c>
      <c r="BK52" s="34">
        <f>D40-E40</f>
        <v>4.5999999999999943</v>
      </c>
      <c r="BL52" s="34">
        <f>F40-D40</f>
        <v>3.4000000000000057</v>
      </c>
      <c r="BN52" s="34">
        <f>J40-K40</f>
        <v>2</v>
      </c>
      <c r="BO52" s="34">
        <f>L40-J40</f>
        <v>1.7999999999999972</v>
      </c>
      <c r="BP52" s="34"/>
      <c r="BQ52" s="34"/>
      <c r="BR52" s="34" t="s">
        <v>34</v>
      </c>
      <c r="BS52" s="34">
        <v>2011</v>
      </c>
      <c r="BT52" s="56">
        <f t="shared" ref="BT52:BT57" si="23">IFERROR(VALUE(FIXED(VLOOKUP($BF52&amp;$BE$29&amp;$BG$12&amp;"Maori",ethnicdata,10,FALSE),2)),NA())</f>
        <v>1.01</v>
      </c>
      <c r="BU52" s="56"/>
      <c r="BV52" s="34"/>
      <c r="BW52" s="34"/>
      <c r="BX52" s="34">
        <f t="shared" ref="BX52:BX57" si="24">S40-T40</f>
        <v>4.0000000000000036E-2</v>
      </c>
      <c r="BY52" s="34">
        <f t="shared" ref="BY52:BY57" si="25">U40-S40</f>
        <v>4.0000000000000036E-2</v>
      </c>
      <c r="BZ52" s="34"/>
      <c r="CA52" s="34">
        <v>1</v>
      </c>
      <c r="CB52" s="34"/>
      <c r="CC52" s="34"/>
      <c r="CD52" s="34"/>
    </row>
    <row r="53" spans="2:82" x14ac:dyDescent="0.25">
      <c r="B53" s="21"/>
      <c r="C53" s="24" t="s">
        <v>41</v>
      </c>
      <c r="D53" s="21"/>
      <c r="E53" s="21"/>
      <c r="F53" s="21"/>
      <c r="G53" s="21"/>
      <c r="H53" s="21"/>
      <c r="I53" s="21"/>
      <c r="J53" s="21"/>
      <c r="K53" s="21"/>
      <c r="L53" s="21"/>
      <c r="M53" s="21"/>
      <c r="N53" s="21"/>
      <c r="O53" s="21"/>
      <c r="P53" s="21"/>
      <c r="Q53" s="21"/>
      <c r="R53" s="24" t="s">
        <v>41</v>
      </c>
      <c r="S53" s="49"/>
      <c r="T53" s="49"/>
      <c r="U53" s="21"/>
      <c r="V53" s="21"/>
      <c r="W53" s="21"/>
      <c r="X53" s="21"/>
      <c r="Y53" s="21"/>
      <c r="Z53" s="21"/>
      <c r="AA53" s="21"/>
      <c r="BC53" s="19"/>
      <c r="BE53" s="57" t="s">
        <v>35</v>
      </c>
      <c r="BF53" s="57">
        <v>2012</v>
      </c>
      <c r="BG53" s="56">
        <f t="shared" si="21"/>
        <v>91</v>
      </c>
      <c r="BH53" s="56">
        <f t="shared" si="22"/>
        <v>89</v>
      </c>
      <c r="BK53" s="34">
        <f t="shared" ref="BK53:BK57" si="26">D41-E41</f>
        <v>2.7000000000000028</v>
      </c>
      <c r="BL53" s="34">
        <f t="shared" ref="BL53:BL57" si="27">F41-D41</f>
        <v>2.0999999999999943</v>
      </c>
      <c r="BN53" s="34">
        <f t="shared" ref="BN53:BN57" si="28">J41-K41</f>
        <v>1.7999999999999972</v>
      </c>
      <c r="BO53" s="34">
        <f t="shared" ref="BO53:BO57" si="29">L41-J41</f>
        <v>1.5</v>
      </c>
      <c r="BP53" s="34"/>
      <c r="BQ53" s="34"/>
      <c r="BR53" s="57" t="s">
        <v>35</v>
      </c>
      <c r="BS53" s="57">
        <v>2012</v>
      </c>
      <c r="BT53" s="56">
        <f t="shared" si="23"/>
        <v>1.02</v>
      </c>
      <c r="BU53" s="56"/>
      <c r="BV53" s="34"/>
      <c r="BW53" s="34"/>
      <c r="BX53" s="34">
        <f t="shared" si="24"/>
        <v>3.0000000000000027E-2</v>
      </c>
      <c r="BY53" s="34">
        <f t="shared" si="25"/>
        <v>2.0000000000000018E-2</v>
      </c>
      <c r="BZ53" s="34"/>
      <c r="CA53" s="34">
        <v>1</v>
      </c>
      <c r="CB53" s="34"/>
      <c r="CC53" s="34"/>
      <c r="CD53" s="34"/>
    </row>
    <row r="54" spans="2:82" x14ac:dyDescent="0.25">
      <c r="B54" s="21"/>
      <c r="C54" s="24" t="s">
        <v>40</v>
      </c>
      <c r="D54" s="24"/>
      <c r="E54" s="24"/>
      <c r="F54" s="24"/>
      <c r="G54" s="24"/>
      <c r="H54" s="24"/>
      <c r="I54" s="21"/>
      <c r="J54" s="21"/>
      <c r="K54" s="21"/>
      <c r="L54" s="21"/>
      <c r="M54" s="21"/>
      <c r="N54" s="21"/>
      <c r="O54" s="21"/>
      <c r="P54" s="21"/>
      <c r="Q54" s="21"/>
      <c r="R54" s="24" t="s">
        <v>40</v>
      </c>
      <c r="S54" s="49"/>
      <c r="T54" s="49"/>
      <c r="U54" s="21"/>
      <c r="V54" s="21"/>
      <c r="W54" s="21"/>
      <c r="X54" s="21"/>
      <c r="Y54" s="21"/>
      <c r="Z54" s="21"/>
      <c r="AA54" s="21"/>
      <c r="BC54" s="19"/>
      <c r="BE54" s="34" t="s">
        <v>36</v>
      </c>
      <c r="BF54" s="34">
        <v>2013</v>
      </c>
      <c r="BG54" s="56">
        <f t="shared" si="21"/>
        <v>90</v>
      </c>
      <c r="BH54" s="56">
        <f t="shared" si="22"/>
        <v>88.8</v>
      </c>
      <c r="BK54" s="34">
        <f t="shared" si="26"/>
        <v>3.2000000000000028</v>
      </c>
      <c r="BL54" s="34">
        <f t="shared" si="27"/>
        <v>2.5</v>
      </c>
      <c r="BN54" s="34">
        <f t="shared" si="28"/>
        <v>1.8999999999999915</v>
      </c>
      <c r="BO54" s="34">
        <f t="shared" si="29"/>
        <v>1.7999999999999972</v>
      </c>
      <c r="BP54" s="34"/>
      <c r="BQ54" s="34"/>
      <c r="BR54" s="34" t="s">
        <v>36</v>
      </c>
      <c r="BS54" s="34">
        <v>2013</v>
      </c>
      <c r="BT54" s="56">
        <f t="shared" si="23"/>
        <v>1.01</v>
      </c>
      <c r="BU54" s="56"/>
      <c r="BV54" s="34"/>
      <c r="BW54" s="34"/>
      <c r="BX54" s="34">
        <f t="shared" si="24"/>
        <v>3.0000000000000027E-2</v>
      </c>
      <c r="BY54" s="34">
        <f t="shared" si="25"/>
        <v>3.0000000000000027E-2</v>
      </c>
      <c r="BZ54" s="34"/>
      <c r="CA54" s="34">
        <v>1</v>
      </c>
      <c r="CB54" s="34"/>
      <c r="CC54" s="34"/>
      <c r="CD54" s="34"/>
    </row>
    <row r="55" spans="2:82" x14ac:dyDescent="0.25">
      <c r="B55" s="21"/>
      <c r="C55" s="24"/>
      <c r="D55" s="21"/>
      <c r="E55" s="21"/>
      <c r="F55" s="21"/>
      <c r="G55" s="21"/>
      <c r="H55" s="21"/>
      <c r="I55" s="21"/>
      <c r="J55" s="21"/>
      <c r="K55" s="21"/>
      <c r="L55" s="21"/>
      <c r="M55" s="21"/>
      <c r="N55" s="21"/>
      <c r="O55" s="21"/>
      <c r="P55" s="21"/>
      <c r="Q55" s="21"/>
      <c r="R55" s="49"/>
      <c r="S55" s="49"/>
      <c r="T55" s="49"/>
      <c r="U55" s="21"/>
      <c r="V55" s="21"/>
      <c r="W55" s="21"/>
      <c r="X55" s="21"/>
      <c r="Y55" s="21"/>
      <c r="Z55" s="21"/>
      <c r="AA55" s="21"/>
      <c r="BC55" s="19"/>
      <c r="BE55" s="34" t="s">
        <v>37</v>
      </c>
      <c r="BF55" s="56">
        <v>2014</v>
      </c>
      <c r="BG55" s="56">
        <f t="shared" si="21"/>
        <v>93.3</v>
      </c>
      <c r="BH55" s="56">
        <f t="shared" si="22"/>
        <v>91.3</v>
      </c>
      <c r="BK55" s="34">
        <f t="shared" si="26"/>
        <v>2.5999999999999943</v>
      </c>
      <c r="BL55" s="34">
        <f t="shared" si="27"/>
        <v>1.9000000000000057</v>
      </c>
      <c r="BN55" s="34">
        <f t="shared" si="28"/>
        <v>1.5</v>
      </c>
      <c r="BO55" s="34">
        <f t="shared" si="29"/>
        <v>1.2999999999999972</v>
      </c>
      <c r="BP55" s="34"/>
      <c r="BQ55" s="34"/>
      <c r="BR55" s="34" t="s">
        <v>37</v>
      </c>
      <c r="BS55" s="56">
        <v>2014</v>
      </c>
      <c r="BT55" s="56">
        <f t="shared" si="23"/>
        <v>1.02</v>
      </c>
      <c r="BU55" s="56"/>
      <c r="BV55" s="34"/>
      <c r="BW55" s="34"/>
      <c r="BX55" s="34">
        <f t="shared" si="24"/>
        <v>3.0000000000000027E-2</v>
      </c>
      <c r="BY55" s="34">
        <f t="shared" si="25"/>
        <v>2.0000000000000018E-2</v>
      </c>
      <c r="BZ55" s="34"/>
      <c r="CA55" s="34">
        <v>1</v>
      </c>
      <c r="CB55" s="34"/>
      <c r="CC55" s="34"/>
      <c r="CD55" s="34"/>
    </row>
    <row r="56" spans="2:82" x14ac:dyDescent="0.25">
      <c r="R56" s="50"/>
      <c r="S56" s="50"/>
      <c r="T56" s="50"/>
      <c r="BC56" s="19"/>
      <c r="BE56" s="34" t="s">
        <v>38</v>
      </c>
      <c r="BF56" s="34">
        <v>2015</v>
      </c>
      <c r="BG56" s="56">
        <f t="shared" si="21"/>
        <v>91.5</v>
      </c>
      <c r="BH56" s="56">
        <f t="shared" si="22"/>
        <v>89.3</v>
      </c>
      <c r="BK56" s="34">
        <f t="shared" si="26"/>
        <v>3.0999999999999943</v>
      </c>
      <c r="BL56" s="34">
        <f t="shared" si="27"/>
        <v>2.4000000000000057</v>
      </c>
      <c r="BN56" s="34">
        <f t="shared" si="28"/>
        <v>1.2000000000000028</v>
      </c>
      <c r="BO56" s="34">
        <f t="shared" si="29"/>
        <v>1.1000000000000085</v>
      </c>
      <c r="BP56" s="34"/>
      <c r="BQ56" s="34"/>
      <c r="BR56" s="34" t="s">
        <v>38</v>
      </c>
      <c r="BS56" s="34">
        <v>2015</v>
      </c>
      <c r="BT56" s="56">
        <f t="shared" si="23"/>
        <v>1.01</v>
      </c>
      <c r="BU56" s="56"/>
      <c r="BV56" s="34"/>
      <c r="BW56" s="34"/>
      <c r="BX56" s="34">
        <f t="shared" si="24"/>
        <v>2.0000000000000018E-2</v>
      </c>
      <c r="BY56" s="34">
        <f t="shared" si="25"/>
        <v>3.0000000000000027E-2</v>
      </c>
      <c r="BZ56" s="34"/>
      <c r="CA56" s="34">
        <v>1</v>
      </c>
      <c r="CB56" s="34"/>
      <c r="CC56" s="34"/>
      <c r="CD56" s="34"/>
    </row>
    <row r="57" spans="2:82" x14ac:dyDescent="0.25">
      <c r="D57" s="51"/>
      <c r="E57" s="51"/>
      <c r="F57" s="51"/>
      <c r="R57" s="50"/>
      <c r="S57" s="50"/>
      <c r="T57" s="50"/>
      <c r="BC57" s="19"/>
      <c r="BE57" s="34" t="s">
        <v>39</v>
      </c>
      <c r="BF57" s="57">
        <v>2016</v>
      </c>
      <c r="BG57" s="56">
        <f t="shared" si="21"/>
        <v>91.2</v>
      </c>
      <c r="BH57" s="56">
        <f t="shared" si="22"/>
        <v>90.4</v>
      </c>
      <c r="BK57" s="34">
        <f t="shared" si="26"/>
        <v>3.4000000000000057</v>
      </c>
      <c r="BL57" s="34">
        <f t="shared" si="27"/>
        <v>2.3999999999999915</v>
      </c>
      <c r="BN57" s="34">
        <f t="shared" si="28"/>
        <v>1.4000000000000057</v>
      </c>
      <c r="BO57" s="34">
        <f t="shared" si="29"/>
        <v>1.1999999999999886</v>
      </c>
      <c r="BP57" s="34"/>
      <c r="BQ57" s="34"/>
      <c r="BR57" s="34" t="s">
        <v>39</v>
      </c>
      <c r="BS57" s="57">
        <v>2016</v>
      </c>
      <c r="BT57" s="56">
        <f t="shared" si="23"/>
        <v>1.01</v>
      </c>
      <c r="BU57" s="56"/>
      <c r="BV57" s="34"/>
      <c r="BW57" s="34"/>
      <c r="BX57" s="34">
        <f t="shared" si="24"/>
        <v>2.0000000000000018E-2</v>
      </c>
      <c r="BY57" s="34">
        <f t="shared" si="25"/>
        <v>2.0000000000000018E-2</v>
      </c>
      <c r="BZ57" s="34"/>
      <c r="CA57" s="34">
        <v>1</v>
      </c>
      <c r="CB57" s="34"/>
      <c r="CC57" s="34"/>
      <c r="CD57" s="34"/>
    </row>
    <row r="58" spans="2:82" x14ac:dyDescent="0.25">
      <c r="D58" s="51"/>
      <c r="E58" s="51"/>
      <c r="F58" s="51"/>
      <c r="R58" s="50"/>
      <c r="S58" s="50"/>
      <c r="T58" s="50"/>
      <c r="BC58" s="19"/>
      <c r="BD58" s="34" t="s">
        <v>8</v>
      </c>
      <c r="BE58" s="56" t="s">
        <v>33</v>
      </c>
      <c r="BF58" s="56">
        <v>2006</v>
      </c>
      <c r="BG58" s="56">
        <f>IFERROR(VALUE(FIXED(VLOOKUP($BF58&amp;$BE$29&amp;$BF$12&amp;"Maori",ethnicdata,7,FALSE),1)),NA())</f>
        <v>94.3</v>
      </c>
      <c r="BH58" s="56">
        <f>IFERROR(VALUE(FIXED(VLOOKUP($BF58&amp;$BE$29&amp;$BF$12&amp;"Non-Maori",ethnicdata,7,FALSE),1)),NA())</f>
        <v>94</v>
      </c>
      <c r="BK58" s="34">
        <f>G39-H39</f>
        <v>1.3999999999999915</v>
      </c>
      <c r="BL58" s="34">
        <f>I39-G39</f>
        <v>1.2000000000000028</v>
      </c>
      <c r="BN58" s="34">
        <f>M39-N39</f>
        <v>1</v>
      </c>
      <c r="BO58" s="34">
        <f>O39-M39</f>
        <v>0.90000000000000568</v>
      </c>
      <c r="BP58" s="34"/>
      <c r="BQ58" s="56" t="s">
        <v>74</v>
      </c>
      <c r="BR58" s="56" t="s">
        <v>33</v>
      </c>
      <c r="BS58" s="56">
        <v>2006</v>
      </c>
      <c r="BT58" s="56">
        <f>IFERROR(VALUE(FIXED(VLOOKUP($BF58&amp;$BE$29&amp;$BF$12&amp;"Maori",ethnicdata,10,FALSE),2)),NA())</f>
        <v>1</v>
      </c>
      <c r="BU58" s="56"/>
      <c r="BV58" s="34"/>
      <c r="BW58" s="34"/>
      <c r="BX58" s="34">
        <f>V39-W39</f>
        <v>1.0000000000000009E-2</v>
      </c>
      <c r="BY58" s="34">
        <f>X39-V39</f>
        <v>1.0000000000000009E-2</v>
      </c>
      <c r="BZ58" s="34"/>
      <c r="CA58" s="34">
        <v>1</v>
      </c>
      <c r="CB58" s="34"/>
      <c r="CC58" s="34"/>
      <c r="CD58" s="34"/>
    </row>
    <row r="59" spans="2:82" x14ac:dyDescent="0.25">
      <c r="D59" s="51"/>
      <c r="E59" s="51"/>
      <c r="F59" s="51"/>
      <c r="R59" s="50"/>
      <c r="S59" s="50"/>
      <c r="T59" s="50"/>
      <c r="BC59" s="19"/>
      <c r="BF59" s="34">
        <v>2007</v>
      </c>
      <c r="BG59" s="56"/>
      <c r="BH59" s="56"/>
      <c r="BN59" s="34"/>
      <c r="BO59" s="34"/>
      <c r="BP59" s="34"/>
      <c r="BQ59" s="34"/>
      <c r="BR59" s="34"/>
      <c r="BS59" s="34">
        <v>2007</v>
      </c>
      <c r="BT59" s="56"/>
      <c r="BU59" s="56"/>
      <c r="BV59" s="34"/>
      <c r="BW59" s="34"/>
      <c r="BX59" s="34"/>
      <c r="BY59" s="34"/>
      <c r="BZ59" s="34"/>
      <c r="CA59" s="34">
        <v>1</v>
      </c>
      <c r="CB59" s="34"/>
      <c r="CC59" s="34"/>
      <c r="CD59" s="34"/>
    </row>
    <row r="60" spans="2:82" x14ac:dyDescent="0.25">
      <c r="D60" s="51"/>
      <c r="E60" s="51"/>
      <c r="F60" s="51"/>
      <c r="R60" s="50"/>
      <c r="S60" s="50"/>
      <c r="T60" s="50"/>
      <c r="BC60" s="19"/>
      <c r="BE60" s="57"/>
      <c r="BF60" s="57">
        <v>2008</v>
      </c>
      <c r="BG60" s="56"/>
      <c r="BH60" s="56"/>
      <c r="BN60" s="34"/>
      <c r="BO60" s="34"/>
      <c r="BP60" s="34"/>
      <c r="BQ60" s="34"/>
      <c r="BR60" s="57"/>
      <c r="BS60" s="57">
        <v>2008</v>
      </c>
      <c r="BT60" s="56"/>
      <c r="BU60" s="56"/>
      <c r="BV60" s="34"/>
      <c r="BW60" s="34"/>
      <c r="BX60" s="34"/>
      <c r="BY60" s="34"/>
      <c r="BZ60" s="34"/>
      <c r="CA60" s="34">
        <v>1</v>
      </c>
      <c r="CB60" s="34"/>
      <c r="CC60" s="34"/>
      <c r="CD60" s="34"/>
    </row>
    <row r="61" spans="2:82" x14ac:dyDescent="0.25">
      <c r="D61" s="51"/>
      <c r="E61" s="51"/>
      <c r="F61" s="51"/>
      <c r="R61" s="50"/>
      <c r="S61" s="50"/>
      <c r="T61" s="50"/>
      <c r="BC61" s="19"/>
      <c r="BF61" s="34">
        <v>2009</v>
      </c>
      <c r="BG61" s="56"/>
      <c r="BH61" s="56"/>
      <c r="BN61" s="34"/>
      <c r="BO61" s="34"/>
      <c r="BP61" s="34"/>
      <c r="BQ61" s="34"/>
      <c r="BR61" s="34"/>
      <c r="BS61" s="34">
        <v>2009</v>
      </c>
      <c r="BT61" s="56"/>
      <c r="BU61" s="56"/>
      <c r="BV61" s="34"/>
      <c r="BW61" s="34"/>
      <c r="BX61" s="34"/>
      <c r="BY61" s="34"/>
      <c r="BZ61" s="34"/>
      <c r="CA61" s="34">
        <v>1</v>
      </c>
      <c r="CB61" s="34"/>
      <c r="CC61" s="34"/>
      <c r="CD61" s="34"/>
    </row>
    <row r="62" spans="2:82" x14ac:dyDescent="0.25">
      <c r="D62" s="51"/>
      <c r="E62" s="51"/>
      <c r="F62" s="51"/>
      <c r="R62" s="50"/>
      <c r="S62" s="50"/>
      <c r="T62" s="50"/>
      <c r="BC62" s="19"/>
      <c r="BF62" s="56">
        <v>2010</v>
      </c>
      <c r="BG62" s="56"/>
      <c r="BH62" s="56"/>
      <c r="BN62" s="34"/>
      <c r="BO62" s="34"/>
      <c r="BP62" s="34"/>
      <c r="BQ62" s="34"/>
      <c r="BR62" s="34"/>
      <c r="BS62" s="56">
        <v>2010</v>
      </c>
      <c r="BT62" s="56"/>
      <c r="BU62" s="56"/>
      <c r="BV62" s="34"/>
      <c r="BW62" s="34"/>
      <c r="BX62" s="34"/>
      <c r="BY62" s="34"/>
      <c r="BZ62" s="34"/>
      <c r="CA62" s="34">
        <v>1</v>
      </c>
      <c r="CB62" s="34"/>
      <c r="CC62" s="34"/>
      <c r="CD62" s="34"/>
    </row>
    <row r="63" spans="2:82" x14ac:dyDescent="0.25">
      <c r="D63" s="51"/>
      <c r="E63" s="51"/>
      <c r="F63" s="51"/>
      <c r="R63" s="50"/>
      <c r="S63" s="50"/>
      <c r="T63" s="50"/>
      <c r="BC63" s="19"/>
      <c r="BE63" s="34" t="s">
        <v>34</v>
      </c>
      <c r="BF63" s="34">
        <v>2011</v>
      </c>
      <c r="BG63" s="56">
        <f t="shared" ref="BG63:BG68" si="30">IFERROR(VALUE(FIXED(VLOOKUP($BF63&amp;$BE$29&amp;$BF$12&amp;"Maori",ethnicdata,7,FALSE),1)),NA())</f>
        <v>96.3</v>
      </c>
      <c r="BH63" s="56">
        <f t="shared" ref="BH63:BH68" si="31">IFERROR(VALUE(FIXED(VLOOKUP($BF63&amp;$BE$29&amp;$BF$12&amp;"Non-Maori",ethnicdata,7,FALSE),1)),NA())</f>
        <v>94.9</v>
      </c>
      <c r="BK63" s="34">
        <f>G40-H40</f>
        <v>1.5</v>
      </c>
      <c r="BL63" s="34">
        <f>I40-G40</f>
        <v>1.1000000000000085</v>
      </c>
      <c r="BN63" s="34">
        <f>M40-N40</f>
        <v>1.3000000000000114</v>
      </c>
      <c r="BO63" s="34">
        <f>O40-M40</f>
        <v>1.0999999999999943</v>
      </c>
      <c r="BP63" s="34"/>
      <c r="BQ63" s="34"/>
      <c r="BR63" s="34" t="s">
        <v>34</v>
      </c>
      <c r="BS63" s="34">
        <v>2011</v>
      </c>
      <c r="BT63" s="56">
        <f t="shared" ref="BT63:BT68" si="32">IFERROR(VALUE(FIXED(VLOOKUP($BF63&amp;$BE$29&amp;$BF$12&amp;"Maori",ethnicdata,10,FALSE),2)),NA())</f>
        <v>1.01</v>
      </c>
      <c r="BU63" s="56"/>
      <c r="BV63" s="34"/>
      <c r="BW63" s="34"/>
      <c r="BX63" s="34">
        <f>V40-W40</f>
        <v>2.0000000000000018E-2</v>
      </c>
      <c r="BY63" s="34">
        <f>X40-V40</f>
        <v>2.0000000000000018E-2</v>
      </c>
      <c r="BZ63" s="34"/>
      <c r="CA63" s="34">
        <v>1</v>
      </c>
      <c r="CB63" s="34"/>
      <c r="CC63" s="34"/>
      <c r="CD63" s="34"/>
    </row>
    <row r="64" spans="2:82" x14ac:dyDescent="0.25">
      <c r="D64" s="51"/>
      <c r="E64" s="51"/>
      <c r="F64" s="51"/>
      <c r="R64" s="50"/>
      <c r="S64" s="50"/>
      <c r="T64" s="50"/>
      <c r="BC64" s="19"/>
      <c r="BE64" s="57" t="s">
        <v>35</v>
      </c>
      <c r="BF64" s="57">
        <v>2012</v>
      </c>
      <c r="BG64" s="56">
        <f t="shared" si="30"/>
        <v>95</v>
      </c>
      <c r="BH64" s="56">
        <f t="shared" si="31"/>
        <v>93.8</v>
      </c>
      <c r="BK64" s="34">
        <f t="shared" ref="BK64:BK68" si="33">G41-H41</f>
        <v>1.7999999999999972</v>
      </c>
      <c r="BL64" s="34">
        <f t="shared" ref="BL64:BL68" si="34">I41-G41</f>
        <v>1.2999999999999972</v>
      </c>
      <c r="BN64" s="34">
        <f t="shared" ref="BN64:BN68" si="35">M41-N41</f>
        <v>1.2999999999999972</v>
      </c>
      <c r="BO64" s="34">
        <f t="shared" ref="BO64:BO68" si="36">O41-M41</f>
        <v>1.1000000000000085</v>
      </c>
      <c r="BP64" s="34"/>
      <c r="BQ64" s="34"/>
      <c r="BR64" s="57" t="s">
        <v>35</v>
      </c>
      <c r="BS64" s="57">
        <v>2012</v>
      </c>
      <c r="BT64" s="56">
        <f t="shared" si="32"/>
        <v>1.01</v>
      </c>
      <c r="BU64" s="56"/>
      <c r="BV64" s="34"/>
      <c r="BW64" s="34"/>
      <c r="BX64" s="34">
        <f t="shared" ref="BX64:BX68" si="37">V41-W41</f>
        <v>2.0000000000000018E-2</v>
      </c>
      <c r="BY64" s="34">
        <f t="shared" ref="BY64:BY68" si="38">X41-V41</f>
        <v>1.0000000000000009E-2</v>
      </c>
      <c r="BZ64" s="34"/>
      <c r="CA64" s="34">
        <v>1</v>
      </c>
      <c r="CB64" s="34"/>
      <c r="CC64" s="34"/>
      <c r="CD64" s="34"/>
    </row>
    <row r="65" spans="4:82" x14ac:dyDescent="0.25">
      <c r="D65" s="51"/>
      <c r="E65" s="51"/>
      <c r="F65" s="51"/>
      <c r="R65" s="50"/>
      <c r="S65" s="50"/>
      <c r="T65" s="50"/>
      <c r="BC65" s="19"/>
      <c r="BE65" s="34" t="s">
        <v>36</v>
      </c>
      <c r="BF65" s="34">
        <v>2013</v>
      </c>
      <c r="BG65" s="56">
        <f t="shared" si="30"/>
        <v>96.1</v>
      </c>
      <c r="BH65" s="56">
        <f t="shared" si="31"/>
        <v>95.5</v>
      </c>
      <c r="BK65" s="34">
        <f t="shared" si="33"/>
        <v>1.6999999999999886</v>
      </c>
      <c r="BL65" s="34">
        <f t="shared" si="34"/>
        <v>1.3000000000000114</v>
      </c>
      <c r="BN65" s="34">
        <f t="shared" si="35"/>
        <v>1.0999999999999943</v>
      </c>
      <c r="BO65" s="34">
        <f t="shared" si="36"/>
        <v>0.90000000000000568</v>
      </c>
      <c r="BP65" s="34"/>
      <c r="BQ65" s="34"/>
      <c r="BR65" s="34" t="s">
        <v>36</v>
      </c>
      <c r="BS65" s="34">
        <v>2013</v>
      </c>
      <c r="BT65" s="56">
        <f t="shared" si="32"/>
        <v>1</v>
      </c>
      <c r="BU65" s="56"/>
      <c r="BV65" s="34"/>
      <c r="BW65" s="34"/>
      <c r="BX65" s="34">
        <f t="shared" si="37"/>
        <v>1.0000000000000009E-2</v>
      </c>
      <c r="BY65" s="34">
        <f t="shared" si="38"/>
        <v>2.0000000000000018E-2</v>
      </c>
      <c r="BZ65" s="34"/>
      <c r="CA65" s="34">
        <v>1</v>
      </c>
      <c r="CB65" s="34"/>
      <c r="CC65" s="34"/>
      <c r="CD65" s="34"/>
    </row>
    <row r="66" spans="4:82" x14ac:dyDescent="0.25">
      <c r="D66" s="51"/>
      <c r="E66" s="51"/>
      <c r="F66" s="51"/>
      <c r="R66" s="50"/>
      <c r="S66" s="50"/>
      <c r="T66" s="50"/>
      <c r="BC66" s="19"/>
      <c r="BE66" s="34" t="s">
        <v>37</v>
      </c>
      <c r="BF66" s="56">
        <v>2014</v>
      </c>
      <c r="BG66" s="56">
        <f t="shared" si="30"/>
        <v>95.7</v>
      </c>
      <c r="BH66" s="56">
        <f t="shared" si="31"/>
        <v>95.1</v>
      </c>
      <c r="BK66" s="34">
        <f t="shared" si="33"/>
        <v>1.9000000000000057</v>
      </c>
      <c r="BL66" s="34">
        <f t="shared" si="34"/>
        <v>1.3999999999999915</v>
      </c>
      <c r="BN66" s="34">
        <f t="shared" si="35"/>
        <v>0.79999999999999716</v>
      </c>
      <c r="BO66" s="34">
        <f t="shared" si="36"/>
        <v>0.80000000000001137</v>
      </c>
      <c r="BP66" s="34"/>
      <c r="BQ66" s="34"/>
      <c r="BR66" s="34" t="s">
        <v>37</v>
      </c>
      <c r="BS66" s="56">
        <v>2014</v>
      </c>
      <c r="BT66" s="56">
        <f t="shared" si="32"/>
        <v>1</v>
      </c>
      <c r="BU66" s="56"/>
      <c r="BV66" s="34"/>
      <c r="BW66" s="34"/>
      <c r="BX66" s="34">
        <f t="shared" si="37"/>
        <v>1.0000000000000009E-2</v>
      </c>
      <c r="BY66" s="34">
        <f t="shared" si="38"/>
        <v>2.0000000000000018E-2</v>
      </c>
      <c r="BZ66" s="34"/>
      <c r="CA66" s="34">
        <v>1</v>
      </c>
      <c r="CB66" s="34"/>
      <c r="CC66" s="34"/>
      <c r="CD66" s="34"/>
    </row>
    <row r="67" spans="4:82" x14ac:dyDescent="0.25">
      <c r="D67" s="51"/>
      <c r="E67" s="51"/>
      <c r="F67" s="51"/>
      <c r="R67" s="50"/>
      <c r="S67" s="50"/>
      <c r="T67" s="50"/>
      <c r="BC67" s="19"/>
      <c r="BE67" s="34" t="s">
        <v>38</v>
      </c>
      <c r="BF67" s="34">
        <v>2015</v>
      </c>
      <c r="BG67" s="56">
        <f t="shared" si="30"/>
        <v>96.3</v>
      </c>
      <c r="BH67" s="56">
        <f t="shared" si="31"/>
        <v>94.6</v>
      </c>
      <c r="BK67" s="34">
        <f t="shared" si="33"/>
        <v>1.2999999999999972</v>
      </c>
      <c r="BL67" s="34">
        <f t="shared" si="34"/>
        <v>1</v>
      </c>
      <c r="BN67" s="34">
        <f t="shared" si="35"/>
        <v>1.2999999999999972</v>
      </c>
      <c r="BO67" s="34">
        <f t="shared" si="36"/>
        <v>1.1000000000000085</v>
      </c>
      <c r="BP67" s="34"/>
      <c r="BQ67" s="34"/>
      <c r="BR67" s="34" t="s">
        <v>38</v>
      </c>
      <c r="BS67" s="34">
        <v>2015</v>
      </c>
      <c r="BT67" s="56">
        <f t="shared" si="32"/>
        <v>1.01</v>
      </c>
      <c r="BU67" s="56"/>
      <c r="BV67" s="34"/>
      <c r="BW67" s="34"/>
      <c r="BX67" s="34">
        <f t="shared" si="37"/>
        <v>1.0000000000000009E-2</v>
      </c>
      <c r="BY67" s="34">
        <f t="shared" si="38"/>
        <v>2.0000000000000018E-2</v>
      </c>
      <c r="BZ67" s="34"/>
      <c r="CA67" s="34">
        <v>1</v>
      </c>
      <c r="CB67" s="34"/>
      <c r="CC67" s="34"/>
      <c r="CD67" s="34"/>
    </row>
    <row r="68" spans="4:82" x14ac:dyDescent="0.25">
      <c r="D68" s="51"/>
      <c r="E68" s="51"/>
      <c r="F68" s="51"/>
      <c r="R68" s="50"/>
      <c r="S68" s="50"/>
      <c r="T68" s="50"/>
      <c r="BC68" s="19"/>
      <c r="BE68" s="34" t="s">
        <v>39</v>
      </c>
      <c r="BF68" s="57">
        <v>2016</v>
      </c>
      <c r="BG68" s="56">
        <f t="shared" si="30"/>
        <v>95.5</v>
      </c>
      <c r="BH68" s="56">
        <f t="shared" si="31"/>
        <v>94.6</v>
      </c>
      <c r="BK68" s="34">
        <f t="shared" si="33"/>
        <v>1.7000000000000028</v>
      </c>
      <c r="BL68" s="34">
        <f t="shared" si="34"/>
        <v>1.4000000000000057</v>
      </c>
      <c r="BN68" s="34">
        <f t="shared" si="35"/>
        <v>1.0999999999999943</v>
      </c>
      <c r="BO68" s="34">
        <f t="shared" si="36"/>
        <v>0.90000000000000568</v>
      </c>
      <c r="BP68" s="34"/>
      <c r="BQ68" s="34"/>
      <c r="BR68" s="34" t="s">
        <v>39</v>
      </c>
      <c r="BS68" s="57">
        <v>2016</v>
      </c>
      <c r="BT68" s="56">
        <f t="shared" si="32"/>
        <v>1.01</v>
      </c>
      <c r="BU68" s="56"/>
      <c r="BV68" s="34"/>
      <c r="BW68" s="34"/>
      <c r="BX68" s="34">
        <f t="shared" si="37"/>
        <v>2.0000000000000018E-2</v>
      </c>
      <c r="BY68" s="34">
        <f t="shared" si="38"/>
        <v>1.0000000000000009E-2</v>
      </c>
      <c r="BZ68" s="34"/>
      <c r="CA68" s="34">
        <v>1</v>
      </c>
      <c r="CB68" s="34"/>
      <c r="CC68" s="34"/>
      <c r="CD68" s="34"/>
    </row>
    <row r="69" spans="4:82" x14ac:dyDescent="0.25">
      <c r="D69" s="51"/>
      <c r="E69" s="51"/>
      <c r="F69" s="51"/>
      <c r="BC69" s="19"/>
      <c r="BF69" s="57"/>
      <c r="BG69" s="56"/>
      <c r="BH69" s="56"/>
      <c r="BN69" s="34"/>
      <c r="BO69" s="34"/>
      <c r="BP69" s="34"/>
      <c r="BQ69" s="34"/>
      <c r="BR69" s="34"/>
      <c r="BS69" s="57"/>
      <c r="BT69" s="56"/>
      <c r="BU69" s="56"/>
      <c r="BV69" s="34"/>
      <c r="BW69" s="34"/>
      <c r="BX69" s="34"/>
      <c r="BY69" s="34"/>
      <c r="BZ69" s="34"/>
      <c r="CA69" s="34"/>
      <c r="CB69" s="34"/>
      <c r="CC69" s="34"/>
      <c r="CD69" s="34"/>
    </row>
    <row r="70" spans="4:82" x14ac:dyDescent="0.25">
      <c r="D70" s="51"/>
      <c r="E70" s="51"/>
      <c r="F70" s="51"/>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row>
    <row r="71" spans="4:82" x14ac:dyDescent="0.25">
      <c r="D71" s="51"/>
      <c r="E71" s="51"/>
      <c r="F71" s="51"/>
      <c r="BC71" s="19"/>
      <c r="BD71" s="19"/>
      <c r="BE71" s="19"/>
      <c r="BF71" s="19"/>
      <c r="BG71" s="19"/>
      <c r="BH71" s="19"/>
      <c r="BI71" s="19"/>
      <c r="BJ71" s="19"/>
      <c r="BK71" s="19"/>
      <c r="BL71" s="19"/>
      <c r="BM71" s="19"/>
      <c r="BN71" s="19"/>
      <c r="BO71" s="19"/>
      <c r="BP71" s="19"/>
      <c r="BQ71" s="19"/>
    </row>
    <row r="72" spans="4:82" x14ac:dyDescent="0.25">
      <c r="BC72" s="19"/>
      <c r="BD72" s="19"/>
      <c r="BE72" s="19"/>
      <c r="BF72" s="19"/>
      <c r="BG72" s="19"/>
      <c r="BH72" s="19"/>
      <c r="BI72" s="19"/>
      <c r="BJ72" s="19"/>
      <c r="BK72" s="19"/>
      <c r="BL72" s="19"/>
      <c r="BM72" s="19"/>
      <c r="BN72" s="19"/>
      <c r="BO72" s="19"/>
      <c r="BP72" s="19"/>
      <c r="BQ72" s="19"/>
    </row>
    <row r="73" spans="4:82" x14ac:dyDescent="0.25">
      <c r="BC73" s="19"/>
      <c r="BD73" s="19"/>
      <c r="BE73" s="19"/>
      <c r="BF73" s="19"/>
      <c r="BG73" s="19"/>
      <c r="BH73" s="19"/>
      <c r="BI73" s="19"/>
      <c r="BJ73" s="19"/>
      <c r="BK73" s="19"/>
      <c r="BL73" s="19"/>
      <c r="BM73" s="19"/>
      <c r="BN73" s="19"/>
      <c r="BO73" s="19"/>
      <c r="BP73" s="19"/>
      <c r="BQ73" s="19"/>
    </row>
    <row r="74" spans="4:82" x14ac:dyDescent="0.25">
      <c r="BC74" s="19"/>
      <c r="BD74" s="19"/>
      <c r="BE74" s="19"/>
      <c r="BF74" s="19"/>
      <c r="BG74" s="19"/>
      <c r="BH74" s="19"/>
      <c r="BI74" s="19"/>
      <c r="BJ74" s="19"/>
      <c r="BK74" s="19"/>
      <c r="BL74" s="19"/>
      <c r="BM74" s="19"/>
      <c r="BN74" s="19"/>
      <c r="BO74" s="19"/>
      <c r="BP74" s="19"/>
      <c r="BQ74" s="19"/>
    </row>
    <row r="75" spans="4:82" x14ac:dyDescent="0.25">
      <c r="BC75" s="19"/>
      <c r="BD75" s="19"/>
      <c r="BE75" s="19"/>
      <c r="BF75" s="19"/>
      <c r="BG75" s="19"/>
      <c r="BH75" s="19"/>
      <c r="BI75" s="19"/>
      <c r="BJ75" s="19"/>
      <c r="BK75" s="19"/>
      <c r="BL75" s="19"/>
      <c r="BM75" s="19"/>
      <c r="BN75" s="19"/>
      <c r="BO75" s="19"/>
      <c r="BP75" s="19"/>
      <c r="BQ75" s="19"/>
    </row>
    <row r="76" spans="4:82" x14ac:dyDescent="0.25">
      <c r="BC76" s="19"/>
      <c r="BD76" s="19"/>
      <c r="BE76" s="19"/>
      <c r="BF76" s="19"/>
      <c r="BG76" s="19"/>
      <c r="BH76" s="19"/>
      <c r="BI76" s="19"/>
      <c r="BJ76" s="19"/>
      <c r="BK76" s="19"/>
      <c r="BL76" s="19"/>
      <c r="BM76" s="19"/>
      <c r="BN76" s="19"/>
      <c r="BO76" s="19"/>
      <c r="BP76" s="19"/>
      <c r="BQ76" s="19"/>
    </row>
    <row r="77" spans="4:82" x14ac:dyDescent="0.25">
      <c r="BC77" s="19"/>
      <c r="BD77" s="19"/>
      <c r="BE77" s="19"/>
      <c r="BF77" s="19"/>
      <c r="BG77" s="19"/>
      <c r="BH77" s="19"/>
      <c r="BI77" s="19"/>
      <c r="BJ77" s="19"/>
      <c r="BK77" s="19"/>
      <c r="BL77" s="19"/>
      <c r="BM77" s="19"/>
      <c r="BN77" s="19"/>
      <c r="BO77" s="19"/>
      <c r="BP77" s="19"/>
      <c r="BQ77" s="19"/>
    </row>
    <row r="78" spans="4:82" x14ac:dyDescent="0.25">
      <c r="BC78" s="19"/>
      <c r="BD78" s="19"/>
      <c r="BE78" s="19"/>
      <c r="BF78" s="19"/>
      <c r="BG78" s="19"/>
      <c r="BH78" s="19"/>
      <c r="BI78" s="19"/>
      <c r="BJ78" s="19"/>
      <c r="BK78" s="19"/>
      <c r="BL78" s="19"/>
      <c r="BM78" s="19"/>
      <c r="BN78" s="19"/>
      <c r="BO78" s="19"/>
      <c r="BP78" s="19"/>
      <c r="BQ78" s="19"/>
    </row>
    <row r="79" spans="4:82" x14ac:dyDescent="0.25">
      <c r="BC79" s="19"/>
      <c r="BD79" s="19"/>
      <c r="BE79" s="19"/>
      <c r="BF79" s="19"/>
      <c r="BG79" s="19"/>
      <c r="BH79" s="19"/>
      <c r="BI79" s="19"/>
      <c r="BJ79" s="19"/>
      <c r="BK79" s="19"/>
      <c r="BL79" s="19"/>
      <c r="BM79" s="19"/>
      <c r="BN79" s="19"/>
      <c r="BO79" s="19"/>
      <c r="BP79" s="19"/>
      <c r="BQ79" s="19"/>
    </row>
    <row r="80" spans="4:82" x14ac:dyDescent="0.25">
      <c r="BC80" s="19"/>
      <c r="BD80" s="19"/>
      <c r="BE80" s="19"/>
      <c r="BF80" s="19"/>
      <c r="BG80" s="19"/>
      <c r="BH80" s="19"/>
      <c r="BI80" s="19"/>
      <c r="BJ80" s="19"/>
      <c r="BK80" s="19"/>
      <c r="BL80" s="19"/>
      <c r="BM80" s="19"/>
      <c r="BN80" s="19"/>
      <c r="BO80" s="19"/>
      <c r="BP80" s="19"/>
      <c r="BQ80" s="19"/>
    </row>
    <row r="81" spans="1:69" x14ac:dyDescent="0.25">
      <c r="BC81" s="19"/>
      <c r="BD81" s="19"/>
      <c r="BE81" s="19"/>
      <c r="BF81" s="19"/>
      <c r="BG81" s="19"/>
      <c r="BH81" s="19"/>
      <c r="BI81" s="19"/>
      <c r="BJ81" s="19"/>
      <c r="BK81" s="19"/>
      <c r="BL81" s="19"/>
      <c r="BM81" s="19"/>
      <c r="BN81" s="19"/>
      <c r="BO81" s="19"/>
      <c r="BP81" s="19"/>
      <c r="BQ81" s="19"/>
    </row>
    <row r="87" spans="1:69" s="52" customFormat="1" x14ac:dyDescent="0.25">
      <c r="A87" s="17"/>
      <c r="B87" s="17"/>
      <c r="C87" s="17"/>
      <c r="D87" s="17"/>
      <c r="E87" s="17"/>
      <c r="F87" s="17"/>
      <c r="G87" s="17"/>
      <c r="H87" s="17"/>
      <c r="I87" s="17"/>
      <c r="J87" s="17"/>
      <c r="K87" s="17"/>
      <c r="L87" s="17"/>
      <c r="M87" s="17"/>
      <c r="N87" s="17"/>
      <c r="O87" s="17"/>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53"/>
      <c r="BD87" s="53"/>
      <c r="BE87" s="53"/>
      <c r="BF87" s="53"/>
      <c r="BG87" s="53"/>
      <c r="BH87" s="53"/>
      <c r="BI87" s="53"/>
      <c r="BJ87" s="53"/>
      <c r="BK87" s="53"/>
      <c r="BL87" s="53"/>
      <c r="BM87" s="53"/>
    </row>
    <row r="88" spans="1:69" s="52" customFormat="1" x14ac:dyDescent="0.25">
      <c r="A88" s="17"/>
      <c r="B88" s="17"/>
      <c r="C88" s="17"/>
      <c r="D88" s="17"/>
      <c r="E88" s="17"/>
      <c r="F88" s="17"/>
      <c r="G88" s="17"/>
      <c r="H88" s="17"/>
      <c r="I88" s="17"/>
      <c r="J88" s="17"/>
      <c r="K88" s="17"/>
      <c r="L88" s="17"/>
      <c r="M88" s="17"/>
      <c r="N88" s="17"/>
      <c r="O88" s="17"/>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53"/>
      <c r="BD88" s="53"/>
      <c r="BE88" s="53"/>
      <c r="BF88" s="53"/>
      <c r="BG88" s="53"/>
      <c r="BH88" s="53"/>
      <c r="BI88" s="53"/>
      <c r="BJ88" s="53"/>
      <c r="BK88" s="53"/>
      <c r="BL88" s="53"/>
      <c r="BM88" s="53"/>
    </row>
    <row r="89" spans="1:69" s="52" customFormat="1" x14ac:dyDescent="0.25">
      <c r="A89" s="17"/>
      <c r="B89" s="17"/>
      <c r="C89" s="17"/>
      <c r="D89" s="17"/>
      <c r="E89" s="17"/>
      <c r="F89" s="17"/>
      <c r="G89" s="17"/>
      <c r="H89" s="17"/>
      <c r="I89" s="17"/>
      <c r="J89" s="17"/>
      <c r="K89" s="17"/>
      <c r="L89" s="17"/>
      <c r="M89" s="17"/>
      <c r="N89" s="17"/>
      <c r="O89" s="17"/>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53"/>
      <c r="BD89" s="53"/>
      <c r="BE89" s="53"/>
      <c r="BF89" s="53"/>
      <c r="BG89" s="53"/>
      <c r="BH89" s="53"/>
      <c r="BI89" s="53"/>
      <c r="BJ89" s="53"/>
      <c r="BK89" s="53"/>
      <c r="BL89" s="53"/>
      <c r="BM89" s="53"/>
    </row>
    <row r="90" spans="1:69" s="52" customFormat="1" ht="11.4" x14ac:dyDescent="0.2">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53"/>
      <c r="BD90" s="53"/>
      <c r="BE90" s="53"/>
      <c r="BF90" s="53"/>
      <c r="BG90" s="53"/>
      <c r="BH90" s="53"/>
      <c r="BI90" s="53"/>
      <c r="BJ90" s="53"/>
      <c r="BK90" s="53"/>
      <c r="BL90" s="53"/>
      <c r="BM90" s="53"/>
    </row>
    <row r="91" spans="1:69" s="52" customFormat="1" ht="11.4" x14ac:dyDescent="0.2">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53"/>
      <c r="BD91" s="53"/>
      <c r="BE91" s="53"/>
      <c r="BF91" s="53"/>
      <c r="BG91" s="53"/>
      <c r="BH91" s="53"/>
      <c r="BI91" s="53"/>
      <c r="BJ91" s="53"/>
      <c r="BK91" s="53"/>
      <c r="BL91" s="53"/>
      <c r="BM91" s="53"/>
    </row>
    <row r="92" spans="1:69" s="52" customFormat="1" ht="11.4" x14ac:dyDescent="0.2">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53"/>
      <c r="BD92" s="53"/>
      <c r="BE92" s="53"/>
      <c r="BF92" s="53"/>
      <c r="BG92" s="53"/>
      <c r="BH92" s="53"/>
      <c r="BI92" s="53"/>
      <c r="BJ92" s="53"/>
      <c r="BK92" s="53"/>
      <c r="BL92" s="53"/>
      <c r="BM92" s="53"/>
    </row>
    <row r="93" spans="1:69" s="52" customFormat="1" ht="11.4" x14ac:dyDescent="0.2">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53"/>
      <c r="BD93" s="53"/>
      <c r="BE93" s="53"/>
      <c r="BF93" s="53"/>
      <c r="BG93" s="53"/>
      <c r="BH93" s="53"/>
      <c r="BI93" s="53"/>
      <c r="BJ93" s="53"/>
      <c r="BK93" s="53"/>
      <c r="BL93" s="53"/>
      <c r="BM93" s="53"/>
    </row>
    <row r="94" spans="1:69" s="52" customFormat="1" ht="11.4" x14ac:dyDescent="0.2">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53"/>
      <c r="BD94" s="53"/>
      <c r="BE94" s="53"/>
      <c r="BF94" s="53"/>
      <c r="BG94" s="53"/>
      <c r="BH94" s="53"/>
      <c r="BI94" s="53"/>
      <c r="BJ94" s="53"/>
      <c r="BK94" s="53"/>
      <c r="BL94" s="53"/>
      <c r="BM94" s="53"/>
    </row>
    <row r="95" spans="1:69" x14ac:dyDescent="0.25">
      <c r="A95" s="52"/>
      <c r="B95" s="52"/>
      <c r="C95" s="52"/>
      <c r="D95" s="52"/>
      <c r="E95" s="52"/>
      <c r="F95" s="52"/>
      <c r="G95" s="52"/>
      <c r="H95" s="52"/>
      <c r="I95" s="52"/>
      <c r="J95" s="52"/>
      <c r="K95" s="52"/>
      <c r="L95" s="52"/>
      <c r="M95" s="52"/>
      <c r="N95" s="52"/>
      <c r="O95" s="52"/>
    </row>
    <row r="96" spans="1:69" x14ac:dyDescent="0.25">
      <c r="A96" s="52"/>
      <c r="B96" s="52"/>
      <c r="C96" s="52"/>
      <c r="D96" s="52"/>
      <c r="E96" s="52"/>
      <c r="F96" s="52"/>
      <c r="G96" s="52"/>
      <c r="H96" s="52"/>
      <c r="I96" s="52"/>
      <c r="J96" s="52"/>
      <c r="K96" s="52"/>
      <c r="L96" s="52"/>
      <c r="M96" s="52"/>
      <c r="N96" s="52"/>
      <c r="O96" s="52"/>
    </row>
    <row r="97" spans="1:15" x14ac:dyDescent="0.25">
      <c r="A97" s="52"/>
      <c r="B97" s="52"/>
      <c r="C97" s="52"/>
      <c r="D97" s="52"/>
      <c r="E97" s="52"/>
      <c r="F97" s="52"/>
      <c r="G97" s="52"/>
      <c r="H97" s="52"/>
      <c r="I97" s="52"/>
      <c r="J97" s="52"/>
      <c r="K97" s="52"/>
      <c r="L97" s="52"/>
      <c r="M97" s="52"/>
      <c r="N97" s="52"/>
      <c r="O97" s="52"/>
    </row>
  </sheetData>
  <sheetProtection selectLockedCells="1" autoFilter="0" selectUnlockedCells="1"/>
  <mergeCells count="6">
    <mergeCell ref="V37:X37"/>
    <mergeCell ref="D37:F37"/>
    <mergeCell ref="G37:I37"/>
    <mergeCell ref="S37:U37"/>
    <mergeCell ref="J37:L37"/>
    <mergeCell ref="M37:O37"/>
  </mergeCells>
  <conditionalFormatting sqref="D57:F71 S39:U45 D39:O45">
    <cfRule type="expression" dxfId="1" priority="14">
      <formula>IF($BF$4=1, VALUE(FIXED($D$39:$F$71,1)),0)</formula>
    </cfRule>
  </conditionalFormatting>
  <conditionalFormatting sqref="V39:X45">
    <cfRule type="expression" dxfId="0" priority="1">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3"/>
  <sheetViews>
    <sheetView topLeftCell="G1" workbookViewId="0">
      <selection activeCell="I1" sqref="I1"/>
    </sheetView>
  </sheetViews>
  <sheetFormatPr defaultRowHeight="13.2" x14ac:dyDescent="0.25"/>
  <cols>
    <col min="1" max="1" width="47.6640625" customWidth="1"/>
    <col min="3" max="3" width="26.33203125" customWidth="1"/>
    <col min="4" max="4" width="13.5546875" customWidth="1"/>
    <col min="5" max="5" width="14.88671875" customWidth="1"/>
    <col min="6" max="6" width="21.5546875" customWidth="1"/>
    <col min="7" max="11" width="26.33203125" customWidth="1"/>
  </cols>
  <sheetData>
    <row r="1" spans="1:12" x14ac:dyDescent="0.25">
      <c r="A1" s="1" t="s">
        <v>13</v>
      </c>
      <c r="B1" s="1" t="s">
        <v>0</v>
      </c>
      <c r="C1" s="1" t="s">
        <v>1</v>
      </c>
      <c r="D1" s="1" t="s">
        <v>2</v>
      </c>
      <c r="E1" s="1" t="s">
        <v>3</v>
      </c>
      <c r="F1" s="1" t="s">
        <v>53</v>
      </c>
      <c r="G1" s="1" t="s">
        <v>4</v>
      </c>
      <c r="H1" s="1" t="s">
        <v>54</v>
      </c>
      <c r="I1" s="1" t="s">
        <v>56</v>
      </c>
      <c r="J1" s="1" t="s">
        <v>55</v>
      </c>
      <c r="K1" s="1" t="s">
        <v>57</v>
      </c>
      <c r="L1" s="1"/>
    </row>
    <row r="2" spans="1:12" x14ac:dyDescent="0.25">
      <c r="A2" t="str">
        <f>B2&amp;C2&amp;D2&amp;E2</f>
        <v>2006Has GP clinic or medical centre that usually goes to when unwell or injured AllSexMaori</v>
      </c>
      <c r="B2">
        <v>2006</v>
      </c>
      <c r="C2" t="s">
        <v>21</v>
      </c>
      <c r="D2" t="s">
        <v>5</v>
      </c>
      <c r="E2" t="s">
        <v>11</v>
      </c>
      <c r="F2">
        <v>91.149000000000001</v>
      </c>
      <c r="G2">
        <v>92.457918000000006</v>
      </c>
      <c r="H2">
        <v>93.587000000000003</v>
      </c>
      <c r="I2">
        <v>0.99080000000000001</v>
      </c>
      <c r="J2">
        <v>1.0029999999999999</v>
      </c>
      <c r="K2">
        <v>1.014</v>
      </c>
    </row>
    <row r="3" spans="1:12" x14ac:dyDescent="0.25">
      <c r="A3" t="str">
        <f t="shared" ref="A3:A66" si="0">B3&amp;C3&amp;D3&amp;E3</f>
        <v>2006Visited GP in past 12 months AllSexMaori</v>
      </c>
      <c r="B3">
        <v>2006</v>
      </c>
      <c r="C3" t="s">
        <v>22</v>
      </c>
      <c r="D3" t="s">
        <v>5</v>
      </c>
      <c r="E3" t="s">
        <v>11</v>
      </c>
      <c r="F3">
        <v>76.38</v>
      </c>
      <c r="G3">
        <v>78.550008000000005</v>
      </c>
      <c r="H3">
        <v>80.572000000000003</v>
      </c>
      <c r="I3">
        <v>0.97570000000000001</v>
      </c>
      <c r="J3">
        <v>1.0009999999999999</v>
      </c>
      <c r="K3">
        <v>1.0269999999999999</v>
      </c>
    </row>
    <row r="4" spans="1:12" x14ac:dyDescent="0.25">
      <c r="A4" t="str">
        <f t="shared" si="0"/>
        <v>2006Visited practise nurse (without seeing GP) in past 12 months AllSexMaori</v>
      </c>
      <c r="B4">
        <v>2006</v>
      </c>
      <c r="C4" t="s">
        <v>23</v>
      </c>
      <c r="D4" t="s">
        <v>5</v>
      </c>
      <c r="E4" t="s">
        <v>11</v>
      </c>
      <c r="F4">
        <v>25.818999999999999</v>
      </c>
      <c r="G4">
        <v>27.521007000000001</v>
      </c>
      <c r="H4">
        <v>29.291</v>
      </c>
      <c r="I4">
        <v>1.0069999999999999</v>
      </c>
      <c r="J4">
        <v>1.0860000000000001</v>
      </c>
      <c r="K4">
        <v>1.1719999999999999</v>
      </c>
    </row>
    <row r="5" spans="1:12" x14ac:dyDescent="0.25">
      <c r="A5" t="str">
        <f t="shared" si="0"/>
        <v>2011Has GP clinic or medical centre that usually goes to when unwell or injured AllSexMaori</v>
      </c>
      <c r="B5">
        <v>2011</v>
      </c>
      <c r="C5" t="s">
        <v>21</v>
      </c>
      <c r="D5" t="s">
        <v>5</v>
      </c>
      <c r="E5" t="s">
        <v>11</v>
      </c>
      <c r="F5">
        <v>90.638000000000005</v>
      </c>
      <c r="G5">
        <v>92.983497999999997</v>
      </c>
      <c r="H5">
        <v>94.775000000000006</v>
      </c>
      <c r="I5">
        <v>0.99129999999999996</v>
      </c>
      <c r="J5">
        <v>1.0109999999999999</v>
      </c>
      <c r="K5">
        <v>1.0309999999999999</v>
      </c>
    </row>
    <row r="6" spans="1:12" x14ac:dyDescent="0.25">
      <c r="A6" t="str">
        <f t="shared" si="0"/>
        <v>2011Visited GP in past 12 months AllSexMaori</v>
      </c>
      <c r="B6">
        <v>2011</v>
      </c>
      <c r="C6" t="s">
        <v>22</v>
      </c>
      <c r="D6" t="s">
        <v>5</v>
      </c>
      <c r="E6" t="s">
        <v>11</v>
      </c>
      <c r="F6">
        <v>70.644000000000005</v>
      </c>
      <c r="G6">
        <v>73.813997999999998</v>
      </c>
      <c r="H6">
        <v>76.754000000000005</v>
      </c>
      <c r="I6">
        <v>0.95760000000000001</v>
      </c>
      <c r="J6">
        <v>0.99529999999999996</v>
      </c>
      <c r="K6">
        <v>1.0349999999999999</v>
      </c>
    </row>
    <row r="7" spans="1:12" x14ac:dyDescent="0.25">
      <c r="A7" t="str">
        <f t="shared" si="0"/>
        <v>2011Visited practise nurse (without seeing GP) in past 12 months AllSexMaori</v>
      </c>
      <c r="B7">
        <v>2011</v>
      </c>
      <c r="C7" t="s">
        <v>23</v>
      </c>
      <c r="D7" t="s">
        <v>5</v>
      </c>
      <c r="E7" t="s">
        <v>11</v>
      </c>
      <c r="F7">
        <v>26.672000000000001</v>
      </c>
      <c r="G7">
        <v>29.132745</v>
      </c>
      <c r="H7">
        <v>31.722000000000001</v>
      </c>
      <c r="I7">
        <v>1.01</v>
      </c>
      <c r="J7">
        <v>1.105</v>
      </c>
      <c r="K7">
        <v>1.208</v>
      </c>
    </row>
    <row r="8" spans="1:12" x14ac:dyDescent="0.25">
      <c r="A8" t="str">
        <f t="shared" si="0"/>
        <v>2011Visited after-hours medical centre in past 12 months AllSexMaori</v>
      </c>
      <c r="B8">
        <v>2011</v>
      </c>
      <c r="C8" t="s">
        <v>24</v>
      </c>
      <c r="D8" t="s">
        <v>5</v>
      </c>
      <c r="E8" t="s">
        <v>11</v>
      </c>
      <c r="F8">
        <v>11.068</v>
      </c>
      <c r="G8">
        <v>13.299575000000001</v>
      </c>
      <c r="H8">
        <v>15.901</v>
      </c>
      <c r="I8">
        <v>0.78969999999999996</v>
      </c>
      <c r="J8">
        <v>0.95789999999999997</v>
      </c>
      <c r="K8">
        <v>1.1619999999999999</v>
      </c>
    </row>
    <row r="9" spans="1:12" x14ac:dyDescent="0.25">
      <c r="A9" t="str">
        <f t="shared" si="0"/>
        <v>2011Any unmet need in the past 12 monthsAllSexMaori</v>
      </c>
      <c r="B9">
        <v>2011</v>
      </c>
      <c r="C9" t="s">
        <v>25</v>
      </c>
      <c r="D9" t="s">
        <v>5</v>
      </c>
      <c r="E9" t="s">
        <v>11</v>
      </c>
      <c r="F9">
        <v>37.119999999999997</v>
      </c>
      <c r="G9">
        <v>40.084026000000001</v>
      </c>
      <c r="H9">
        <v>43.122</v>
      </c>
      <c r="I9">
        <v>1.369</v>
      </c>
      <c r="J9">
        <v>1.498</v>
      </c>
      <c r="K9">
        <v>1.639</v>
      </c>
    </row>
    <row r="10" spans="1:12" x14ac:dyDescent="0.25">
      <c r="A10" t="str">
        <f t="shared" si="0"/>
        <v>2011Unfilled prescription due to cost in past 12 months AllSexMaori</v>
      </c>
      <c r="B10">
        <v>2011</v>
      </c>
      <c r="C10" t="s">
        <v>26</v>
      </c>
      <c r="D10" t="s">
        <v>5</v>
      </c>
      <c r="E10" t="s">
        <v>11</v>
      </c>
      <c r="F10">
        <v>15.772</v>
      </c>
      <c r="G10">
        <v>18.054919999999999</v>
      </c>
      <c r="H10">
        <v>20.587</v>
      </c>
      <c r="I10">
        <v>2.4209999999999998</v>
      </c>
      <c r="J10">
        <v>2.867</v>
      </c>
      <c r="K10">
        <v>3.395</v>
      </c>
    </row>
    <row r="11" spans="1:12" x14ac:dyDescent="0.25">
      <c r="A11" t="str">
        <f t="shared" si="0"/>
        <v>2012Has GP clinic or medical centre that usually goes to when unwell or injured AllSexMaori</v>
      </c>
      <c r="B11">
        <v>2012</v>
      </c>
      <c r="C11" t="s">
        <v>21</v>
      </c>
      <c r="D11" t="s">
        <v>5</v>
      </c>
      <c r="E11" t="s">
        <v>11</v>
      </c>
      <c r="F11">
        <v>91.506</v>
      </c>
      <c r="G11">
        <v>93.066007999999997</v>
      </c>
      <c r="H11">
        <v>94.356999999999999</v>
      </c>
      <c r="I11">
        <v>0.99929999999999997</v>
      </c>
      <c r="J11">
        <v>1.0129999999999999</v>
      </c>
      <c r="K11">
        <v>1.028</v>
      </c>
    </row>
    <row r="12" spans="1:12" x14ac:dyDescent="0.25">
      <c r="A12" t="str">
        <f t="shared" si="0"/>
        <v>2012Visited GP in past 12 months AllSexMaori</v>
      </c>
      <c r="B12">
        <v>2012</v>
      </c>
      <c r="C12" t="s">
        <v>22</v>
      </c>
      <c r="D12" t="s">
        <v>5</v>
      </c>
      <c r="E12" t="s">
        <v>11</v>
      </c>
      <c r="F12">
        <v>69.831000000000003</v>
      </c>
      <c r="G12">
        <v>72.460368000000003</v>
      </c>
      <c r="H12">
        <v>74.942999999999998</v>
      </c>
      <c r="I12">
        <v>0.94040000000000001</v>
      </c>
      <c r="J12">
        <v>0.97240000000000004</v>
      </c>
      <c r="K12">
        <v>1.0049999999999999</v>
      </c>
    </row>
    <row r="13" spans="1:12" x14ac:dyDescent="0.25">
      <c r="A13" t="str">
        <f t="shared" si="0"/>
        <v>2012Visited practise nurse (without seeing GP) in past 12 months AllSexMaori</v>
      </c>
      <c r="B13">
        <v>2012</v>
      </c>
      <c r="C13" t="s">
        <v>23</v>
      </c>
      <c r="D13" t="s">
        <v>5</v>
      </c>
      <c r="E13" t="s">
        <v>11</v>
      </c>
      <c r="F13">
        <v>26.308</v>
      </c>
      <c r="G13">
        <v>28.553205999999999</v>
      </c>
      <c r="H13">
        <v>30.91</v>
      </c>
      <c r="I13">
        <v>1.0409999999999999</v>
      </c>
      <c r="J13">
        <v>1.133</v>
      </c>
      <c r="K13">
        <v>1.234</v>
      </c>
    </row>
    <row r="14" spans="1:12" x14ac:dyDescent="0.25">
      <c r="A14" t="str">
        <f t="shared" si="0"/>
        <v>2012Visited after-hours medical centre in past 12 months AllSexMaori</v>
      </c>
      <c r="B14">
        <v>2012</v>
      </c>
      <c r="C14" t="s">
        <v>24</v>
      </c>
      <c r="D14" t="s">
        <v>5</v>
      </c>
      <c r="E14" t="s">
        <v>11</v>
      </c>
      <c r="F14">
        <v>9.15</v>
      </c>
      <c r="G14">
        <v>10.920965000000001</v>
      </c>
      <c r="H14">
        <v>12.986000000000001</v>
      </c>
      <c r="I14">
        <v>0.66239999999999999</v>
      </c>
      <c r="J14">
        <v>0.80069999999999997</v>
      </c>
      <c r="K14">
        <v>0.96789999999999998</v>
      </c>
    </row>
    <row r="15" spans="1:12" x14ac:dyDescent="0.25">
      <c r="A15" t="str">
        <f t="shared" si="0"/>
        <v>2012Any unmet need in the past 12 monthsAllSexMaori</v>
      </c>
      <c r="B15">
        <v>2012</v>
      </c>
      <c r="C15" t="s">
        <v>25</v>
      </c>
      <c r="D15" t="s">
        <v>5</v>
      </c>
      <c r="E15" t="s">
        <v>11</v>
      </c>
      <c r="F15">
        <v>37.020000000000003</v>
      </c>
      <c r="G15">
        <v>39.995370999999999</v>
      </c>
      <c r="H15">
        <v>43.045999999999999</v>
      </c>
      <c r="I15">
        <v>1.3420000000000001</v>
      </c>
      <c r="J15">
        <v>1.468</v>
      </c>
      <c r="K15">
        <v>1.605</v>
      </c>
    </row>
    <row r="16" spans="1:12" x14ac:dyDescent="0.25">
      <c r="A16" t="str">
        <f t="shared" si="0"/>
        <v>2012Unfilled prescription due to cost in past 12 months AllSexMaori</v>
      </c>
      <c r="B16">
        <v>2012</v>
      </c>
      <c r="C16" t="s">
        <v>26</v>
      </c>
      <c r="D16" t="s">
        <v>5</v>
      </c>
      <c r="E16" t="s">
        <v>11</v>
      </c>
      <c r="F16">
        <v>12.759</v>
      </c>
      <c r="G16">
        <v>14.663949000000001</v>
      </c>
      <c r="H16">
        <v>16.797999999999998</v>
      </c>
      <c r="I16">
        <v>2.3679999999999999</v>
      </c>
      <c r="J16">
        <v>2.8090000000000002</v>
      </c>
      <c r="K16">
        <v>3.3319999999999999</v>
      </c>
    </row>
    <row r="17" spans="1:11" x14ac:dyDescent="0.25">
      <c r="A17" t="str">
        <f t="shared" si="0"/>
        <v>2013Has GP clinic or medical centre that usually goes to when unwell or injured AllSexMaori</v>
      </c>
      <c r="B17">
        <v>2013</v>
      </c>
      <c r="C17" t="s">
        <v>21</v>
      </c>
      <c r="D17" t="s">
        <v>5</v>
      </c>
      <c r="E17" t="s">
        <v>11</v>
      </c>
      <c r="F17">
        <v>91.388000000000005</v>
      </c>
      <c r="G17">
        <v>93.286749</v>
      </c>
      <c r="H17">
        <v>94.790999999999997</v>
      </c>
      <c r="I17">
        <v>0.99009999999999998</v>
      </c>
      <c r="J17">
        <v>1.0069999999999999</v>
      </c>
      <c r="K17">
        <v>1.0249999999999999</v>
      </c>
    </row>
    <row r="18" spans="1:11" x14ac:dyDescent="0.25">
      <c r="A18" t="str">
        <f t="shared" si="0"/>
        <v>2013Visited GP in past 12 months AllSexMaori</v>
      </c>
      <c r="B18">
        <v>2013</v>
      </c>
      <c r="C18" t="s">
        <v>22</v>
      </c>
      <c r="D18" t="s">
        <v>5</v>
      </c>
      <c r="E18" t="s">
        <v>11</v>
      </c>
      <c r="F18">
        <v>66.269000000000005</v>
      </c>
      <c r="G18">
        <v>69.261782999999994</v>
      </c>
      <c r="H18">
        <v>72.099999999999994</v>
      </c>
      <c r="I18">
        <v>0.91339999999999999</v>
      </c>
      <c r="J18">
        <v>0.94569999999999999</v>
      </c>
      <c r="K18">
        <v>0.97919999999999996</v>
      </c>
    </row>
    <row r="19" spans="1:11" x14ac:dyDescent="0.25">
      <c r="A19" t="str">
        <f t="shared" si="0"/>
        <v>2013Visited practise nurse (without seeing GP) in past 12 months AllSexMaori</v>
      </c>
      <c r="B19">
        <v>2013</v>
      </c>
      <c r="C19" t="s">
        <v>23</v>
      </c>
      <c r="D19" t="s">
        <v>5</v>
      </c>
      <c r="E19" t="s">
        <v>11</v>
      </c>
      <c r="F19">
        <v>26.263000000000002</v>
      </c>
      <c r="G19">
        <v>28.558422</v>
      </c>
      <c r="H19">
        <v>30.97</v>
      </c>
      <c r="I19">
        <v>0.99480000000000002</v>
      </c>
      <c r="J19">
        <v>1.0840000000000001</v>
      </c>
      <c r="K19">
        <v>1.181</v>
      </c>
    </row>
    <row r="20" spans="1:11" x14ac:dyDescent="0.25">
      <c r="A20" t="str">
        <f t="shared" si="0"/>
        <v>2013Visited after-hours medical centre in past 12 months AllSexMaori</v>
      </c>
      <c r="B20">
        <v>2013</v>
      </c>
      <c r="C20" t="s">
        <v>24</v>
      </c>
      <c r="D20" t="s">
        <v>5</v>
      </c>
      <c r="E20" t="s">
        <v>11</v>
      </c>
      <c r="F20">
        <v>8.57</v>
      </c>
      <c r="G20">
        <v>10.13157</v>
      </c>
      <c r="H20">
        <v>11.94</v>
      </c>
      <c r="I20">
        <v>0.69899999999999995</v>
      </c>
      <c r="J20">
        <v>0.84909999999999997</v>
      </c>
      <c r="K20">
        <v>1.0309999999999999</v>
      </c>
    </row>
    <row r="21" spans="1:11" x14ac:dyDescent="0.25">
      <c r="A21" t="str">
        <f t="shared" si="0"/>
        <v>2013Any unmet need in the past 12 monthsAllSexMaori</v>
      </c>
      <c r="B21">
        <v>2013</v>
      </c>
      <c r="C21" t="s">
        <v>25</v>
      </c>
      <c r="D21" t="s">
        <v>5</v>
      </c>
      <c r="E21" t="s">
        <v>11</v>
      </c>
      <c r="F21">
        <v>35.372</v>
      </c>
      <c r="G21">
        <v>37.919316000000002</v>
      </c>
      <c r="H21">
        <v>40.534999999999997</v>
      </c>
      <c r="I21">
        <v>1.278</v>
      </c>
      <c r="J21">
        <v>1.375</v>
      </c>
      <c r="K21">
        <v>1.4810000000000001</v>
      </c>
    </row>
    <row r="22" spans="1:11" x14ac:dyDescent="0.25">
      <c r="A22" t="str">
        <f t="shared" si="0"/>
        <v>2013Unfilled prescription due to cost in past 12 months AllSexMaori</v>
      </c>
      <c r="B22">
        <v>2013</v>
      </c>
      <c r="C22" t="s">
        <v>26</v>
      </c>
      <c r="D22" t="s">
        <v>5</v>
      </c>
      <c r="E22" t="s">
        <v>11</v>
      </c>
      <c r="F22">
        <v>11.239000000000001</v>
      </c>
      <c r="G22">
        <v>13.053341</v>
      </c>
      <c r="H22">
        <v>15.111000000000001</v>
      </c>
      <c r="I22">
        <v>2.0750000000000002</v>
      </c>
      <c r="J22">
        <v>2.456</v>
      </c>
      <c r="K22">
        <v>2.907</v>
      </c>
    </row>
    <row r="23" spans="1:11" x14ac:dyDescent="0.25">
      <c r="A23" t="str">
        <f t="shared" si="0"/>
        <v>2014Has GP clinic or medical centre that usually goes to when unwell or injured AllSexMaori</v>
      </c>
      <c r="B23">
        <v>2014</v>
      </c>
      <c r="C23" t="s">
        <v>21</v>
      </c>
      <c r="D23" t="s">
        <v>5</v>
      </c>
      <c r="E23" t="s">
        <v>11</v>
      </c>
      <c r="F23">
        <v>92.867999999999995</v>
      </c>
      <c r="G23">
        <v>94.541597999999993</v>
      </c>
      <c r="H23">
        <v>95.84</v>
      </c>
      <c r="I23">
        <v>0.99680000000000002</v>
      </c>
      <c r="J23">
        <v>1.0109999999999999</v>
      </c>
      <c r="K23">
        <v>1.026</v>
      </c>
    </row>
    <row r="24" spans="1:11" x14ac:dyDescent="0.25">
      <c r="A24" t="str">
        <f t="shared" si="0"/>
        <v>2014Visited GP in past 12 months AllSexMaori</v>
      </c>
      <c r="B24">
        <v>2014</v>
      </c>
      <c r="C24" t="s">
        <v>22</v>
      </c>
      <c r="D24" t="s">
        <v>5</v>
      </c>
      <c r="E24" t="s">
        <v>11</v>
      </c>
      <c r="F24">
        <v>69.334000000000003</v>
      </c>
      <c r="G24">
        <v>71.887800999999996</v>
      </c>
      <c r="H24">
        <v>74.308000000000007</v>
      </c>
      <c r="I24">
        <v>0.92510000000000003</v>
      </c>
      <c r="J24">
        <v>0.95330000000000004</v>
      </c>
      <c r="K24">
        <v>0.98240000000000005</v>
      </c>
    </row>
    <row r="25" spans="1:11" x14ac:dyDescent="0.25">
      <c r="A25" t="str">
        <f t="shared" si="0"/>
        <v>2014Visited practise nurse (without seeing GP) in past 12 months AllSexMaori</v>
      </c>
      <c r="B25">
        <v>2014</v>
      </c>
      <c r="C25" t="s">
        <v>23</v>
      </c>
      <c r="D25" t="s">
        <v>5</v>
      </c>
      <c r="E25" t="s">
        <v>11</v>
      </c>
      <c r="F25">
        <v>25.821000000000002</v>
      </c>
      <c r="G25">
        <v>28.201391000000001</v>
      </c>
      <c r="H25">
        <v>30.710999999999999</v>
      </c>
      <c r="I25">
        <v>1.0429999999999999</v>
      </c>
      <c r="J25">
        <v>1.1339999999999999</v>
      </c>
      <c r="K25">
        <v>1.2330000000000001</v>
      </c>
    </row>
    <row r="26" spans="1:11" x14ac:dyDescent="0.25">
      <c r="A26" t="str">
        <f t="shared" si="0"/>
        <v>2014Visited after-hours medical centre in past 12 months AllSexMaori</v>
      </c>
      <c r="B26">
        <v>2014</v>
      </c>
      <c r="C26" t="s">
        <v>24</v>
      </c>
      <c r="D26" t="s">
        <v>5</v>
      </c>
      <c r="E26" t="s">
        <v>11</v>
      </c>
      <c r="F26">
        <v>8.1300000000000008</v>
      </c>
      <c r="G26">
        <v>9.8031020000000009</v>
      </c>
      <c r="H26">
        <v>11.776999999999999</v>
      </c>
      <c r="I26">
        <v>0.67169999999999996</v>
      </c>
      <c r="J26">
        <v>0.82050000000000001</v>
      </c>
      <c r="K26">
        <v>1.002</v>
      </c>
    </row>
    <row r="27" spans="1:11" x14ac:dyDescent="0.25">
      <c r="A27" t="str">
        <f t="shared" si="0"/>
        <v>2014Any unmet need in the past 12 monthsAllSexMaori</v>
      </c>
      <c r="B27">
        <v>2014</v>
      </c>
      <c r="C27" t="s">
        <v>25</v>
      </c>
      <c r="D27" t="s">
        <v>5</v>
      </c>
      <c r="E27" t="s">
        <v>11</v>
      </c>
      <c r="F27">
        <v>31.146000000000001</v>
      </c>
      <c r="G27">
        <v>33.989826999999998</v>
      </c>
      <c r="H27">
        <v>36.954000000000001</v>
      </c>
      <c r="I27">
        <v>1.155</v>
      </c>
      <c r="J27">
        <v>1.2609999999999999</v>
      </c>
      <c r="K27">
        <v>1.3779999999999999</v>
      </c>
    </row>
    <row r="28" spans="1:11" x14ac:dyDescent="0.25">
      <c r="A28" t="str">
        <f t="shared" si="0"/>
        <v>2014Unfilled prescription due to cost in past 12 months AllSexMaori</v>
      </c>
      <c r="B28">
        <v>2014</v>
      </c>
      <c r="C28" t="s">
        <v>26</v>
      </c>
      <c r="D28" t="s">
        <v>5</v>
      </c>
      <c r="E28" t="s">
        <v>11</v>
      </c>
      <c r="F28">
        <v>13.407999999999999</v>
      </c>
      <c r="G28">
        <v>15.098708</v>
      </c>
      <c r="H28">
        <v>16.960999999999999</v>
      </c>
      <c r="I28">
        <v>2.2549999999999999</v>
      </c>
      <c r="J28">
        <v>2.6509999999999998</v>
      </c>
      <c r="K28">
        <v>3.117</v>
      </c>
    </row>
    <row r="29" spans="1:11" x14ac:dyDescent="0.25">
      <c r="A29" t="str">
        <f t="shared" si="0"/>
        <v>2015Has GP clinic or medical centre that usually goes to when unwell or injured AllSexMaori</v>
      </c>
      <c r="B29">
        <v>2015</v>
      </c>
      <c r="C29" t="s">
        <v>21</v>
      </c>
      <c r="D29" t="s">
        <v>5</v>
      </c>
      <c r="E29" t="s">
        <v>11</v>
      </c>
      <c r="F29">
        <v>92.444999999999993</v>
      </c>
      <c r="G29">
        <v>94.040339000000003</v>
      </c>
      <c r="H29">
        <v>95.316000000000003</v>
      </c>
      <c r="I29">
        <v>0.99970000000000003</v>
      </c>
      <c r="J29">
        <v>1.014</v>
      </c>
      <c r="K29">
        <v>1.028</v>
      </c>
    </row>
    <row r="30" spans="1:11" x14ac:dyDescent="0.25">
      <c r="A30" t="str">
        <f t="shared" si="0"/>
        <v>2015Visited GP in past 12 months AllSexMaori</v>
      </c>
      <c r="B30">
        <v>2015</v>
      </c>
      <c r="C30" t="s">
        <v>22</v>
      </c>
      <c r="D30" t="s">
        <v>5</v>
      </c>
      <c r="E30" t="s">
        <v>11</v>
      </c>
      <c r="F30">
        <v>70.840999999999994</v>
      </c>
      <c r="G30">
        <v>73.398331999999996</v>
      </c>
      <c r="H30">
        <v>75.808000000000007</v>
      </c>
      <c r="I30">
        <v>0.95299999999999996</v>
      </c>
      <c r="J30">
        <v>0.98270000000000002</v>
      </c>
      <c r="K30">
        <v>1.0129999999999999</v>
      </c>
    </row>
    <row r="31" spans="1:11" x14ac:dyDescent="0.25">
      <c r="A31" t="str">
        <f t="shared" si="0"/>
        <v>2015Visited practise nurse (without seeing GP) in past 12 months AllSexMaori</v>
      </c>
      <c r="B31">
        <v>2015</v>
      </c>
      <c r="C31" t="s">
        <v>23</v>
      </c>
      <c r="D31" t="s">
        <v>5</v>
      </c>
      <c r="E31" t="s">
        <v>11</v>
      </c>
      <c r="F31">
        <v>27.34</v>
      </c>
      <c r="G31">
        <v>29.430727000000001</v>
      </c>
      <c r="H31">
        <v>31.611999999999998</v>
      </c>
      <c r="I31">
        <v>1.0069999999999999</v>
      </c>
      <c r="J31">
        <v>1.083</v>
      </c>
      <c r="K31">
        <v>1.165</v>
      </c>
    </row>
    <row r="32" spans="1:11" x14ac:dyDescent="0.25">
      <c r="A32" t="str">
        <f t="shared" si="0"/>
        <v>2015Visited after-hours medical centre in past 12 months AllSexMaori</v>
      </c>
      <c r="B32">
        <v>2015</v>
      </c>
      <c r="C32" t="s">
        <v>24</v>
      </c>
      <c r="D32" t="s">
        <v>5</v>
      </c>
      <c r="E32" t="s">
        <v>11</v>
      </c>
      <c r="F32">
        <v>8.907</v>
      </c>
      <c r="G32">
        <v>10.516120000000001</v>
      </c>
      <c r="H32">
        <v>12.375999999999999</v>
      </c>
      <c r="I32">
        <v>0.76170000000000004</v>
      </c>
      <c r="J32">
        <v>0.90529999999999999</v>
      </c>
      <c r="K32">
        <v>1.0760000000000001</v>
      </c>
    </row>
    <row r="33" spans="1:11" x14ac:dyDescent="0.25">
      <c r="A33" t="str">
        <f t="shared" si="0"/>
        <v>2015Any unmet need in the past 12 monthsAllSexMaori</v>
      </c>
      <c r="B33">
        <v>2015</v>
      </c>
      <c r="C33" t="s">
        <v>25</v>
      </c>
      <c r="D33" t="s">
        <v>5</v>
      </c>
      <c r="E33" t="s">
        <v>11</v>
      </c>
      <c r="F33">
        <v>37.470999999999997</v>
      </c>
      <c r="G33">
        <v>39.814138</v>
      </c>
      <c r="H33">
        <v>42.204999999999998</v>
      </c>
      <c r="I33">
        <v>1.3080000000000001</v>
      </c>
      <c r="J33">
        <v>1.391</v>
      </c>
      <c r="K33">
        <v>1.48</v>
      </c>
    </row>
    <row r="34" spans="1:11" x14ac:dyDescent="0.25">
      <c r="A34" t="str">
        <f t="shared" si="0"/>
        <v>2015Unfilled prescription due to cost in past 12 months AllSexMaori</v>
      </c>
      <c r="B34">
        <v>2015</v>
      </c>
      <c r="C34" t="s">
        <v>26</v>
      </c>
      <c r="D34" t="s">
        <v>5</v>
      </c>
      <c r="E34" t="s">
        <v>11</v>
      </c>
      <c r="F34">
        <v>13.058</v>
      </c>
      <c r="G34">
        <v>14.95656</v>
      </c>
      <c r="H34">
        <v>17.077000000000002</v>
      </c>
      <c r="I34">
        <v>2.3239999999999998</v>
      </c>
      <c r="J34">
        <v>2.7519999999999998</v>
      </c>
      <c r="K34">
        <v>3.26</v>
      </c>
    </row>
    <row r="35" spans="1:11" x14ac:dyDescent="0.25">
      <c r="A35" t="str">
        <f t="shared" si="0"/>
        <v>2016Has GP clinic or medical centre that usually goes to when unwell or injured AllSexMaori</v>
      </c>
      <c r="B35">
        <v>2016</v>
      </c>
      <c r="C35" t="s">
        <v>21</v>
      </c>
      <c r="D35" t="s">
        <v>5</v>
      </c>
      <c r="E35" t="s">
        <v>11</v>
      </c>
      <c r="F35">
        <v>91.756</v>
      </c>
      <c r="G35">
        <v>93.490998000000005</v>
      </c>
      <c r="H35">
        <v>94.882000000000005</v>
      </c>
      <c r="I35">
        <v>0.996</v>
      </c>
      <c r="J35">
        <v>1.0089999999999999</v>
      </c>
      <c r="K35">
        <v>1.0229999999999999</v>
      </c>
    </row>
    <row r="36" spans="1:11" x14ac:dyDescent="0.25">
      <c r="A36" t="str">
        <f t="shared" si="0"/>
        <v>2016Visited GP in past 12 months AllSexMaori</v>
      </c>
      <c r="B36">
        <v>2016</v>
      </c>
      <c r="C36" t="s">
        <v>22</v>
      </c>
      <c r="D36" t="s">
        <v>5</v>
      </c>
      <c r="E36" t="s">
        <v>11</v>
      </c>
      <c r="F36">
        <v>68.066000000000003</v>
      </c>
      <c r="G36">
        <v>70.662013000000002</v>
      </c>
      <c r="H36">
        <v>73.131</v>
      </c>
      <c r="I36">
        <v>0.9476</v>
      </c>
      <c r="J36">
        <v>0.98019999999999996</v>
      </c>
      <c r="K36">
        <v>1.014</v>
      </c>
    </row>
    <row r="37" spans="1:11" x14ac:dyDescent="0.25">
      <c r="A37" t="str">
        <f t="shared" si="0"/>
        <v>2016Visited practise nurse (without seeing GP) in past 12 months AllSexMaori</v>
      </c>
      <c r="B37">
        <v>2016</v>
      </c>
      <c r="C37" t="s">
        <v>23</v>
      </c>
      <c r="D37" t="s">
        <v>5</v>
      </c>
      <c r="E37" t="s">
        <v>11</v>
      </c>
      <c r="F37">
        <v>26.515999999999998</v>
      </c>
      <c r="G37">
        <v>28.601049</v>
      </c>
      <c r="H37">
        <v>30.780999999999999</v>
      </c>
      <c r="I37">
        <v>1.0069999999999999</v>
      </c>
      <c r="J37">
        <v>1.089</v>
      </c>
      <c r="K37">
        <v>1.177</v>
      </c>
    </row>
    <row r="38" spans="1:11" x14ac:dyDescent="0.25">
      <c r="A38" t="str">
        <f t="shared" si="0"/>
        <v>2016Visited after-hours medical centre in past 12 months AllSexMaori</v>
      </c>
      <c r="B38">
        <v>2016</v>
      </c>
      <c r="C38" t="s">
        <v>24</v>
      </c>
      <c r="D38" t="s">
        <v>5</v>
      </c>
      <c r="E38" t="s">
        <v>11</v>
      </c>
      <c r="F38">
        <v>7.8789999999999996</v>
      </c>
      <c r="G38">
        <v>9.3325320000000005</v>
      </c>
      <c r="H38">
        <v>11.023</v>
      </c>
      <c r="I38">
        <v>0.66159999999999997</v>
      </c>
      <c r="J38">
        <v>0.79710000000000003</v>
      </c>
      <c r="K38">
        <v>0.96030000000000004</v>
      </c>
    </row>
    <row r="39" spans="1:11" x14ac:dyDescent="0.25">
      <c r="A39" t="str">
        <f t="shared" si="0"/>
        <v>2016Any unmet need in the past 12 monthsAllSexMaori</v>
      </c>
      <c r="B39">
        <v>2016</v>
      </c>
      <c r="C39" t="s">
        <v>25</v>
      </c>
      <c r="D39" t="s">
        <v>5</v>
      </c>
      <c r="E39" t="s">
        <v>11</v>
      </c>
      <c r="F39">
        <v>35.311</v>
      </c>
      <c r="G39">
        <v>38.019337999999998</v>
      </c>
      <c r="H39">
        <v>40.805</v>
      </c>
      <c r="I39">
        <v>1.2829999999999999</v>
      </c>
      <c r="J39">
        <v>1.3779999999999999</v>
      </c>
      <c r="K39">
        <v>1.48</v>
      </c>
    </row>
    <row r="40" spans="1:11" x14ac:dyDescent="0.25">
      <c r="A40" t="str">
        <f t="shared" si="0"/>
        <v>2016Unfilled prescription due to cost in past 12 months AllSexMaori</v>
      </c>
      <c r="B40">
        <v>2016</v>
      </c>
      <c r="C40" t="s">
        <v>26</v>
      </c>
      <c r="D40" t="s">
        <v>5</v>
      </c>
      <c r="E40" t="s">
        <v>11</v>
      </c>
      <c r="F40">
        <v>11.808999999999999</v>
      </c>
      <c r="G40">
        <v>13.641375</v>
      </c>
      <c r="H40">
        <v>15.707000000000001</v>
      </c>
      <c r="I40">
        <v>1.8740000000000001</v>
      </c>
      <c r="J40">
        <v>2.1840000000000002</v>
      </c>
      <c r="K40">
        <v>2.5449999999999999</v>
      </c>
    </row>
    <row r="41" spans="1:11" x14ac:dyDescent="0.25">
      <c r="A41" t="str">
        <f t="shared" si="0"/>
        <v>2006Has GP clinic or medical centre that usually goes to when unwell or injured AllSexNon-Maori</v>
      </c>
      <c r="B41">
        <v>2006</v>
      </c>
      <c r="C41" t="s">
        <v>21</v>
      </c>
      <c r="D41" t="s">
        <v>5</v>
      </c>
      <c r="E41" t="s">
        <v>12</v>
      </c>
      <c r="F41">
        <v>91.265000000000001</v>
      </c>
      <c r="G41">
        <v>92.053303999999997</v>
      </c>
      <c r="H41">
        <v>92.775999999999996</v>
      </c>
    </row>
    <row r="42" spans="1:11" x14ac:dyDescent="0.25">
      <c r="A42" t="str">
        <f t="shared" si="0"/>
        <v>2006Visited GP in past 12 months AllSexNon-Maori</v>
      </c>
      <c r="B42">
        <v>2006</v>
      </c>
      <c r="C42" t="s">
        <v>22</v>
      </c>
      <c r="D42" t="s">
        <v>5</v>
      </c>
      <c r="E42" t="s">
        <v>12</v>
      </c>
      <c r="F42">
        <v>77.087999999999994</v>
      </c>
      <c r="G42">
        <v>78.498067000000006</v>
      </c>
      <c r="H42">
        <v>79.843999999999994</v>
      </c>
    </row>
    <row r="43" spans="1:11" x14ac:dyDescent="0.25">
      <c r="A43" t="str">
        <f t="shared" si="0"/>
        <v>2006Visited practise nurse (without seeing GP) in past 12 months AllSexNon-Maori</v>
      </c>
      <c r="B43">
        <v>2006</v>
      </c>
      <c r="C43" t="s">
        <v>23</v>
      </c>
      <c r="D43" t="s">
        <v>5</v>
      </c>
      <c r="E43" t="s">
        <v>12</v>
      </c>
      <c r="F43">
        <v>23.843</v>
      </c>
      <c r="G43">
        <v>25.062017000000001</v>
      </c>
      <c r="H43">
        <v>26.321999999999999</v>
      </c>
    </row>
    <row r="44" spans="1:11" x14ac:dyDescent="0.25">
      <c r="A44" t="str">
        <f t="shared" si="0"/>
        <v>2011Has GP clinic or medical centre that usually goes to when unwell or injured AllSexNon-Maori</v>
      </c>
      <c r="B44">
        <v>2011</v>
      </c>
      <c r="C44" t="s">
        <v>21</v>
      </c>
      <c r="D44" t="s">
        <v>5</v>
      </c>
      <c r="E44" t="s">
        <v>12</v>
      </c>
      <c r="F44">
        <v>90.468999999999994</v>
      </c>
      <c r="G44">
        <v>91.627132000000003</v>
      </c>
      <c r="H44">
        <v>92.656000000000006</v>
      </c>
    </row>
    <row r="45" spans="1:11" x14ac:dyDescent="0.25">
      <c r="A45" t="str">
        <f t="shared" si="0"/>
        <v>2011Visited GP in past 12 months AllSexNon-Maori</v>
      </c>
      <c r="B45">
        <v>2011</v>
      </c>
      <c r="C45" t="s">
        <v>22</v>
      </c>
      <c r="D45" t="s">
        <v>5</v>
      </c>
      <c r="E45" t="s">
        <v>12</v>
      </c>
      <c r="F45">
        <v>72.742000000000004</v>
      </c>
      <c r="G45">
        <v>74.178786000000002</v>
      </c>
      <c r="H45">
        <v>75.566000000000003</v>
      </c>
    </row>
    <row r="46" spans="1:11" x14ac:dyDescent="0.25">
      <c r="A46" t="str">
        <f t="shared" si="0"/>
        <v>2011Visited practise nurse (without seeing GP) in past 12 months AllSexNon-Maori</v>
      </c>
      <c r="B46">
        <v>2011</v>
      </c>
      <c r="C46" t="s">
        <v>23</v>
      </c>
      <c r="D46" t="s">
        <v>5</v>
      </c>
      <c r="E46" t="s">
        <v>12</v>
      </c>
      <c r="F46">
        <v>24.375</v>
      </c>
      <c r="G46">
        <v>25.936171999999999</v>
      </c>
      <c r="H46">
        <v>27.561</v>
      </c>
    </row>
    <row r="47" spans="1:11" x14ac:dyDescent="0.25">
      <c r="A47" t="str">
        <f t="shared" si="0"/>
        <v>2011Visited after-hours medical centre in past 12 months AllSexNon-Maori</v>
      </c>
      <c r="B47">
        <v>2011</v>
      </c>
      <c r="C47" t="s">
        <v>24</v>
      </c>
      <c r="D47" t="s">
        <v>5</v>
      </c>
      <c r="E47" t="s">
        <v>12</v>
      </c>
      <c r="F47">
        <v>12.914</v>
      </c>
      <c r="G47">
        <v>14.079376999999999</v>
      </c>
      <c r="H47">
        <v>15.332000000000001</v>
      </c>
    </row>
    <row r="48" spans="1:11" x14ac:dyDescent="0.25">
      <c r="A48" t="str">
        <f t="shared" si="0"/>
        <v>2011Any unmet need in the past 12 monthsAllSexNon-Maori</v>
      </c>
      <c r="B48">
        <v>2011</v>
      </c>
      <c r="C48" t="s">
        <v>25</v>
      </c>
      <c r="D48" t="s">
        <v>5</v>
      </c>
      <c r="E48" t="s">
        <v>12</v>
      </c>
      <c r="F48">
        <v>25.016999999999999</v>
      </c>
      <c r="G48">
        <v>26.447638999999999</v>
      </c>
      <c r="H48">
        <v>27.93</v>
      </c>
    </row>
    <row r="49" spans="1:8" x14ac:dyDescent="0.25">
      <c r="A49" t="str">
        <f t="shared" si="0"/>
        <v>2011Unfilled prescription due to cost in past 12 months AllSexNon-Maori</v>
      </c>
      <c r="B49">
        <v>2011</v>
      </c>
      <c r="C49" t="s">
        <v>26</v>
      </c>
      <c r="D49" t="s">
        <v>5</v>
      </c>
      <c r="E49" t="s">
        <v>12</v>
      </c>
      <c r="F49">
        <v>5.7220000000000004</v>
      </c>
      <c r="G49">
        <v>6.4782950000000001</v>
      </c>
      <c r="H49">
        <v>7.327</v>
      </c>
    </row>
    <row r="50" spans="1:8" x14ac:dyDescent="0.25">
      <c r="A50" t="str">
        <f t="shared" si="0"/>
        <v>2012Has GP clinic or medical centre that usually goes to when unwell or injured AllSexNon-Maori</v>
      </c>
      <c r="B50">
        <v>2012</v>
      </c>
      <c r="C50" t="s">
        <v>21</v>
      </c>
      <c r="D50" t="s">
        <v>5</v>
      </c>
      <c r="E50" t="s">
        <v>12</v>
      </c>
      <c r="F50">
        <v>90.227000000000004</v>
      </c>
      <c r="G50">
        <v>91.385236000000006</v>
      </c>
      <c r="H50">
        <v>92.418000000000006</v>
      </c>
    </row>
    <row r="51" spans="1:8" x14ac:dyDescent="0.25">
      <c r="A51" t="str">
        <f t="shared" si="0"/>
        <v>2012Visited GP in past 12 months AllSexNon-Maori</v>
      </c>
      <c r="B51">
        <v>2012</v>
      </c>
      <c r="C51" t="s">
        <v>22</v>
      </c>
      <c r="D51" t="s">
        <v>5</v>
      </c>
      <c r="E51" t="s">
        <v>12</v>
      </c>
      <c r="F51">
        <v>73.805999999999997</v>
      </c>
      <c r="G51">
        <v>75.123323999999997</v>
      </c>
      <c r="H51">
        <v>76.394999999999996</v>
      </c>
    </row>
    <row r="52" spans="1:8" x14ac:dyDescent="0.25">
      <c r="A52" t="str">
        <f t="shared" si="0"/>
        <v>2012Visited practise nurse (without seeing GP) in past 12 months AllSexNon-Maori</v>
      </c>
      <c r="B52">
        <v>2012</v>
      </c>
      <c r="C52" t="s">
        <v>23</v>
      </c>
      <c r="D52" t="s">
        <v>5</v>
      </c>
      <c r="E52" t="s">
        <v>12</v>
      </c>
      <c r="F52">
        <v>23.277999999999999</v>
      </c>
      <c r="G52">
        <v>24.56945</v>
      </c>
      <c r="H52">
        <v>25.908000000000001</v>
      </c>
    </row>
    <row r="53" spans="1:8" x14ac:dyDescent="0.25">
      <c r="A53" t="str">
        <f t="shared" si="0"/>
        <v>2012Visited after-hours medical centre in past 12 months AllSexNon-Maori</v>
      </c>
      <c r="B53">
        <v>2012</v>
      </c>
      <c r="C53" t="s">
        <v>24</v>
      </c>
      <c r="D53" t="s">
        <v>5</v>
      </c>
      <c r="E53" t="s">
        <v>12</v>
      </c>
      <c r="F53">
        <v>12.103</v>
      </c>
      <c r="G53">
        <v>13.399585999999999</v>
      </c>
      <c r="H53">
        <v>14.811</v>
      </c>
    </row>
    <row r="54" spans="1:8" x14ac:dyDescent="0.25">
      <c r="A54" t="str">
        <f t="shared" si="0"/>
        <v>2012Any unmet need in the past 12 monthsAllSexNon-Maori</v>
      </c>
      <c r="B54">
        <v>2012</v>
      </c>
      <c r="C54" t="s">
        <v>25</v>
      </c>
      <c r="D54" t="s">
        <v>5</v>
      </c>
      <c r="E54" t="s">
        <v>12</v>
      </c>
      <c r="F54">
        <v>25.623999999999999</v>
      </c>
      <c r="G54">
        <v>27.087274000000001</v>
      </c>
      <c r="H54">
        <v>28.602</v>
      </c>
    </row>
    <row r="55" spans="1:8" x14ac:dyDescent="0.25">
      <c r="A55" t="str">
        <f t="shared" si="0"/>
        <v>2012Unfilled prescription due to cost in past 12 months AllSexNon-Maori</v>
      </c>
      <c r="B55">
        <v>2012</v>
      </c>
      <c r="C55" t="s">
        <v>26</v>
      </c>
      <c r="D55" t="s">
        <v>5</v>
      </c>
      <c r="E55" t="s">
        <v>12</v>
      </c>
      <c r="F55">
        <v>4.7130000000000001</v>
      </c>
      <c r="G55">
        <v>5.31623</v>
      </c>
      <c r="H55">
        <v>5.992</v>
      </c>
    </row>
    <row r="56" spans="1:8" x14ac:dyDescent="0.25">
      <c r="A56" t="str">
        <f t="shared" si="0"/>
        <v>2013Has GP clinic or medical centre that usually goes to when unwell or injured AllSexNon-Maori</v>
      </c>
      <c r="B56">
        <v>2013</v>
      </c>
      <c r="C56" t="s">
        <v>21</v>
      </c>
      <c r="D56" t="s">
        <v>5</v>
      </c>
      <c r="E56" t="s">
        <v>12</v>
      </c>
      <c r="F56">
        <v>90.915999999999997</v>
      </c>
      <c r="G56">
        <v>92.180667999999997</v>
      </c>
      <c r="H56">
        <v>93.281999999999996</v>
      </c>
    </row>
    <row r="57" spans="1:8" x14ac:dyDescent="0.25">
      <c r="A57" t="str">
        <f t="shared" si="0"/>
        <v>2013Visited GP in past 12 months AllSexNon-Maori</v>
      </c>
      <c r="B57">
        <v>2013</v>
      </c>
      <c r="C57" t="s">
        <v>22</v>
      </c>
      <c r="D57" t="s">
        <v>5</v>
      </c>
      <c r="E57" t="s">
        <v>12</v>
      </c>
      <c r="F57">
        <v>73.150999999999996</v>
      </c>
      <c r="G57">
        <v>74.689119000000005</v>
      </c>
      <c r="H57">
        <v>76.168000000000006</v>
      </c>
    </row>
    <row r="58" spans="1:8" x14ac:dyDescent="0.25">
      <c r="A58" t="str">
        <f t="shared" si="0"/>
        <v>2013Visited practise nurse (without seeing GP) in past 12 months AllSexNon-Maori</v>
      </c>
      <c r="B58">
        <v>2013</v>
      </c>
      <c r="C58" t="s">
        <v>23</v>
      </c>
      <c r="D58" t="s">
        <v>5</v>
      </c>
      <c r="E58" t="s">
        <v>12</v>
      </c>
      <c r="F58">
        <v>24.154</v>
      </c>
      <c r="G58">
        <v>25.552672999999999</v>
      </c>
      <c r="H58">
        <v>27.004000000000001</v>
      </c>
    </row>
    <row r="59" spans="1:8" x14ac:dyDescent="0.25">
      <c r="A59" t="str">
        <f t="shared" si="0"/>
        <v>2013Visited after-hours medical centre in past 12 months AllSexNon-Maori</v>
      </c>
      <c r="B59">
        <v>2013</v>
      </c>
      <c r="C59" t="s">
        <v>24</v>
      </c>
      <c r="D59" t="s">
        <v>5</v>
      </c>
      <c r="E59" t="s">
        <v>12</v>
      </c>
      <c r="F59">
        <v>11.151</v>
      </c>
      <c r="G59">
        <v>12.330821</v>
      </c>
      <c r="H59">
        <v>13.616</v>
      </c>
    </row>
    <row r="60" spans="1:8" x14ac:dyDescent="0.25">
      <c r="A60" t="str">
        <f t="shared" si="0"/>
        <v>2013Any unmet need in the past 12 monthsAllSexNon-Maori</v>
      </c>
      <c r="B60">
        <v>2013</v>
      </c>
      <c r="C60" t="s">
        <v>25</v>
      </c>
      <c r="D60" t="s">
        <v>5</v>
      </c>
      <c r="E60" t="s">
        <v>12</v>
      </c>
      <c r="F60">
        <v>25.917000000000002</v>
      </c>
      <c r="G60">
        <v>27.412417000000001</v>
      </c>
      <c r="H60">
        <v>28.96</v>
      </c>
    </row>
    <row r="61" spans="1:8" x14ac:dyDescent="0.25">
      <c r="A61" t="str">
        <f t="shared" si="0"/>
        <v>2013Unfilled prescription due to cost in past 12 months AllSexNon-Maori</v>
      </c>
      <c r="B61">
        <v>2013</v>
      </c>
      <c r="C61" t="s">
        <v>26</v>
      </c>
      <c r="D61" t="s">
        <v>5</v>
      </c>
      <c r="E61" t="s">
        <v>12</v>
      </c>
      <c r="F61">
        <v>4.6719999999999997</v>
      </c>
      <c r="G61">
        <v>5.260948</v>
      </c>
      <c r="H61">
        <v>5.92</v>
      </c>
    </row>
    <row r="62" spans="1:8" x14ac:dyDescent="0.25">
      <c r="A62" t="str">
        <f t="shared" si="0"/>
        <v>2014Has GP clinic or medical centre that usually goes to when unwell or injured AllSexNon-Maori</v>
      </c>
      <c r="B62">
        <v>2014</v>
      </c>
      <c r="C62" t="s">
        <v>21</v>
      </c>
      <c r="D62" t="s">
        <v>5</v>
      </c>
      <c r="E62" t="s">
        <v>12</v>
      </c>
      <c r="F62">
        <v>92.228999999999999</v>
      </c>
      <c r="G62">
        <v>93.217269999999999</v>
      </c>
      <c r="H62">
        <v>94.087999999999994</v>
      </c>
    </row>
    <row r="63" spans="1:8" x14ac:dyDescent="0.25">
      <c r="A63" t="str">
        <f t="shared" si="0"/>
        <v>2014Visited GP in past 12 months AllSexNon-Maori</v>
      </c>
      <c r="B63">
        <v>2014</v>
      </c>
      <c r="C63" t="s">
        <v>22</v>
      </c>
      <c r="D63" t="s">
        <v>5</v>
      </c>
      <c r="E63" t="s">
        <v>12</v>
      </c>
      <c r="F63">
        <v>75.242999999999995</v>
      </c>
      <c r="G63">
        <v>76.588770999999994</v>
      </c>
      <c r="H63">
        <v>77.882999999999996</v>
      </c>
    </row>
    <row r="64" spans="1:8" x14ac:dyDescent="0.25">
      <c r="A64" t="str">
        <f t="shared" si="0"/>
        <v>2014Visited practise nurse (without seeing GP) in past 12 months AllSexNon-Maori</v>
      </c>
      <c r="B64">
        <v>2014</v>
      </c>
      <c r="C64" t="s">
        <v>23</v>
      </c>
      <c r="D64" t="s">
        <v>5</v>
      </c>
      <c r="E64" t="s">
        <v>12</v>
      </c>
      <c r="F64">
        <v>22.786999999999999</v>
      </c>
      <c r="G64">
        <v>24.011934</v>
      </c>
      <c r="H64">
        <v>25.280999999999999</v>
      </c>
    </row>
    <row r="65" spans="1:8" x14ac:dyDescent="0.25">
      <c r="A65" t="str">
        <f t="shared" si="0"/>
        <v>2014Visited after-hours medical centre in past 12 months AllSexNon-Maori</v>
      </c>
      <c r="B65">
        <v>2014</v>
      </c>
      <c r="C65" t="s">
        <v>24</v>
      </c>
      <c r="D65" t="s">
        <v>5</v>
      </c>
      <c r="E65" t="s">
        <v>12</v>
      </c>
      <c r="F65">
        <v>10.488</v>
      </c>
      <c r="G65">
        <v>11.616790999999999</v>
      </c>
      <c r="H65">
        <v>12.85</v>
      </c>
    </row>
    <row r="66" spans="1:8" x14ac:dyDescent="0.25">
      <c r="A66" t="str">
        <f t="shared" si="0"/>
        <v>2014Any unmet need in the past 12 monthsAllSexNon-Maori</v>
      </c>
      <c r="B66">
        <v>2014</v>
      </c>
      <c r="C66" t="s">
        <v>25</v>
      </c>
      <c r="D66" t="s">
        <v>5</v>
      </c>
      <c r="E66" t="s">
        <v>12</v>
      </c>
      <c r="F66">
        <v>25.606999999999999</v>
      </c>
      <c r="G66">
        <v>27.052817999999998</v>
      </c>
      <c r="H66">
        <v>28.548999999999999</v>
      </c>
    </row>
    <row r="67" spans="1:8" x14ac:dyDescent="0.25">
      <c r="A67" t="str">
        <f t="shared" ref="A67:A130" si="1">B67&amp;C67&amp;D67&amp;E67</f>
        <v>2014Unfilled prescription due to cost in past 12 months AllSexNon-Maori</v>
      </c>
      <c r="B67">
        <v>2014</v>
      </c>
      <c r="C67" t="s">
        <v>26</v>
      </c>
      <c r="D67" t="s">
        <v>5</v>
      </c>
      <c r="E67" t="s">
        <v>12</v>
      </c>
      <c r="F67">
        <v>5.024</v>
      </c>
      <c r="G67">
        <v>5.7495760000000002</v>
      </c>
      <c r="H67">
        <v>6.5720000000000001</v>
      </c>
    </row>
    <row r="68" spans="1:8" x14ac:dyDescent="0.25">
      <c r="A68" t="str">
        <f t="shared" si="1"/>
        <v>2015Has GP clinic or medical centre that usually goes to when unwell or injured AllSexNon-Maori</v>
      </c>
      <c r="B68">
        <v>2015</v>
      </c>
      <c r="C68" t="s">
        <v>21</v>
      </c>
      <c r="D68" t="s">
        <v>5</v>
      </c>
      <c r="E68" t="s">
        <v>12</v>
      </c>
      <c r="F68">
        <v>91.04</v>
      </c>
      <c r="G68">
        <v>91.963470999999998</v>
      </c>
      <c r="H68">
        <v>92.799000000000007</v>
      </c>
    </row>
    <row r="69" spans="1:8" x14ac:dyDescent="0.25">
      <c r="A69" t="str">
        <f t="shared" si="1"/>
        <v>2015Visited GP in past 12 months AllSexNon-Maori</v>
      </c>
      <c r="B69">
        <v>2015</v>
      </c>
      <c r="C69" t="s">
        <v>22</v>
      </c>
      <c r="D69" t="s">
        <v>5</v>
      </c>
      <c r="E69" t="s">
        <v>12</v>
      </c>
      <c r="F69">
        <v>73.795000000000002</v>
      </c>
      <c r="G69">
        <v>75.149026000000006</v>
      </c>
      <c r="H69">
        <v>76.454999999999998</v>
      </c>
    </row>
    <row r="70" spans="1:8" x14ac:dyDescent="0.25">
      <c r="A70" t="str">
        <f t="shared" si="1"/>
        <v>2015Visited practise nurse (without seeing GP) in past 12 months AllSexNon-Maori</v>
      </c>
      <c r="B70">
        <v>2015</v>
      </c>
      <c r="C70" t="s">
        <v>23</v>
      </c>
      <c r="D70" t="s">
        <v>5</v>
      </c>
      <c r="E70" t="s">
        <v>12</v>
      </c>
      <c r="F70">
        <v>25.03</v>
      </c>
      <c r="G70">
        <v>26.326017</v>
      </c>
      <c r="H70">
        <v>27.664000000000001</v>
      </c>
    </row>
    <row r="71" spans="1:8" x14ac:dyDescent="0.25">
      <c r="A71" t="str">
        <f t="shared" si="1"/>
        <v>2015Visited after-hours medical centre in past 12 months AllSexNon-Maori</v>
      </c>
      <c r="B71">
        <v>2015</v>
      </c>
      <c r="C71" t="s">
        <v>24</v>
      </c>
      <c r="D71" t="s">
        <v>5</v>
      </c>
      <c r="E71" t="s">
        <v>12</v>
      </c>
      <c r="F71">
        <v>10.965</v>
      </c>
      <c r="G71">
        <v>11.917778999999999</v>
      </c>
      <c r="H71">
        <v>12.941000000000001</v>
      </c>
    </row>
    <row r="72" spans="1:8" x14ac:dyDescent="0.25">
      <c r="A72" t="str">
        <f t="shared" si="1"/>
        <v>2015Any unmet need in the past 12 monthsAllSexNon-Maori</v>
      </c>
      <c r="B72">
        <v>2015</v>
      </c>
      <c r="C72" t="s">
        <v>25</v>
      </c>
      <c r="D72" t="s">
        <v>5</v>
      </c>
      <c r="E72" t="s">
        <v>12</v>
      </c>
      <c r="F72">
        <v>27.734000000000002</v>
      </c>
      <c r="G72">
        <v>28.996772</v>
      </c>
      <c r="H72">
        <v>30.292999999999999</v>
      </c>
    </row>
    <row r="73" spans="1:8" x14ac:dyDescent="0.25">
      <c r="A73" t="str">
        <f t="shared" si="1"/>
        <v>2015Unfilled prescription due to cost in past 12 months AllSexNon-Maori</v>
      </c>
      <c r="B73">
        <v>2015</v>
      </c>
      <c r="C73" t="s">
        <v>26</v>
      </c>
      <c r="D73" t="s">
        <v>5</v>
      </c>
      <c r="E73" t="s">
        <v>12</v>
      </c>
      <c r="F73">
        <v>5.0060000000000002</v>
      </c>
      <c r="G73">
        <v>5.609998</v>
      </c>
      <c r="H73">
        <v>6.282</v>
      </c>
    </row>
    <row r="74" spans="1:8" x14ac:dyDescent="0.25">
      <c r="A74" t="str">
        <f t="shared" si="1"/>
        <v>2016Has GP clinic or medical centre that usually goes to when unwell or injured AllSexNon-Maori</v>
      </c>
      <c r="B74">
        <v>2016</v>
      </c>
      <c r="C74" t="s">
        <v>21</v>
      </c>
      <c r="D74" t="s">
        <v>5</v>
      </c>
      <c r="E74" t="s">
        <v>12</v>
      </c>
      <c r="F74">
        <v>91.569000000000003</v>
      </c>
      <c r="G74">
        <v>92.480436999999995</v>
      </c>
      <c r="H74">
        <v>93.301000000000002</v>
      </c>
    </row>
    <row r="75" spans="1:8" x14ac:dyDescent="0.25">
      <c r="A75" t="str">
        <f t="shared" si="1"/>
        <v>2016Visited GP in past 12 months AllSexNon-Maori</v>
      </c>
      <c r="B75">
        <v>2016</v>
      </c>
      <c r="C75" t="s">
        <v>22</v>
      </c>
      <c r="D75" t="s">
        <v>5</v>
      </c>
      <c r="E75" t="s">
        <v>12</v>
      </c>
      <c r="F75">
        <v>71.209999999999994</v>
      </c>
      <c r="G75">
        <v>72.845364000000004</v>
      </c>
      <c r="H75">
        <v>74.421000000000006</v>
      </c>
    </row>
    <row r="76" spans="1:8" x14ac:dyDescent="0.25">
      <c r="A76" t="str">
        <f t="shared" si="1"/>
        <v>2016Visited practise nurse (without seeing GP) in past 12 months AllSexNon-Maori</v>
      </c>
      <c r="B76">
        <v>2016</v>
      </c>
      <c r="C76" t="s">
        <v>23</v>
      </c>
      <c r="D76" t="s">
        <v>5</v>
      </c>
      <c r="E76" t="s">
        <v>12</v>
      </c>
      <c r="F76">
        <v>24.471</v>
      </c>
      <c r="G76">
        <v>25.870054</v>
      </c>
      <c r="H76">
        <v>27.32</v>
      </c>
    </row>
    <row r="77" spans="1:8" x14ac:dyDescent="0.25">
      <c r="A77" t="str">
        <f t="shared" si="1"/>
        <v>2016Visited after-hours medical centre in past 12 months AllSexNon-Maori</v>
      </c>
      <c r="B77">
        <v>2016</v>
      </c>
      <c r="C77" t="s">
        <v>24</v>
      </c>
      <c r="D77" t="s">
        <v>5</v>
      </c>
      <c r="E77" t="s">
        <v>12</v>
      </c>
      <c r="F77">
        <v>10.762</v>
      </c>
      <c r="G77">
        <v>11.847720000000001</v>
      </c>
      <c r="H77">
        <v>13.026999999999999</v>
      </c>
    </row>
    <row r="78" spans="1:8" x14ac:dyDescent="0.25">
      <c r="A78" t="str">
        <f t="shared" si="1"/>
        <v>2016Any unmet need in the past 12 monthsAllSexNon-Maori</v>
      </c>
      <c r="B78">
        <v>2016</v>
      </c>
      <c r="C78" t="s">
        <v>25</v>
      </c>
      <c r="D78" t="s">
        <v>5</v>
      </c>
      <c r="E78" t="s">
        <v>12</v>
      </c>
      <c r="F78">
        <v>26.318000000000001</v>
      </c>
      <c r="G78">
        <v>27.563593000000001</v>
      </c>
      <c r="H78">
        <v>28.844999999999999</v>
      </c>
    </row>
    <row r="79" spans="1:8" x14ac:dyDescent="0.25">
      <c r="A79" t="str">
        <f t="shared" si="1"/>
        <v>2016Unfilled prescription due to cost in past 12 months AllSexNon-Maori</v>
      </c>
      <c r="B79">
        <v>2016</v>
      </c>
      <c r="C79" t="s">
        <v>26</v>
      </c>
      <c r="D79" t="s">
        <v>5</v>
      </c>
      <c r="E79" t="s">
        <v>12</v>
      </c>
      <c r="F79">
        <v>5.6950000000000003</v>
      </c>
      <c r="G79">
        <v>6.4732149999999997</v>
      </c>
      <c r="H79">
        <v>7.3490000000000002</v>
      </c>
    </row>
    <row r="80" spans="1:8" x14ac:dyDescent="0.25">
      <c r="A80" t="str">
        <f t="shared" si="1"/>
        <v>2006Has GP clinic or medical centre that usually goes to when unwell or injured FemaleAllEth</v>
      </c>
      <c r="B80">
        <v>2006</v>
      </c>
      <c r="C80" t="s">
        <v>21</v>
      </c>
      <c r="D80" t="s">
        <v>8</v>
      </c>
      <c r="E80" t="s">
        <v>6</v>
      </c>
      <c r="F80">
        <v>93.177000000000007</v>
      </c>
      <c r="G80">
        <v>94.075327000000001</v>
      </c>
      <c r="H80">
        <v>94.861999999999995</v>
      </c>
    </row>
    <row r="81" spans="1:8" x14ac:dyDescent="0.25">
      <c r="A81" t="str">
        <f t="shared" si="1"/>
        <v>2006Visited GP in past 12 months FemaleAllEth</v>
      </c>
      <c r="B81">
        <v>2006</v>
      </c>
      <c r="C81" t="s">
        <v>22</v>
      </c>
      <c r="D81" t="s">
        <v>8</v>
      </c>
      <c r="E81" t="s">
        <v>6</v>
      </c>
      <c r="F81">
        <v>80.649000000000001</v>
      </c>
      <c r="G81">
        <v>82.188740999999993</v>
      </c>
      <c r="H81">
        <v>83.631</v>
      </c>
    </row>
    <row r="82" spans="1:8" x14ac:dyDescent="0.25">
      <c r="A82" t="str">
        <f t="shared" si="1"/>
        <v>2006Visited practise nurse (without seeing GP) in past 12 months FemaleAllEth</v>
      </c>
      <c r="B82">
        <v>2006</v>
      </c>
      <c r="C82" t="s">
        <v>23</v>
      </c>
      <c r="D82" t="s">
        <v>8</v>
      </c>
      <c r="E82" t="s">
        <v>6</v>
      </c>
      <c r="F82">
        <v>30.701000000000001</v>
      </c>
      <c r="G82">
        <v>32.404789000000001</v>
      </c>
      <c r="H82">
        <v>34.155999999999999</v>
      </c>
    </row>
    <row r="83" spans="1:8" x14ac:dyDescent="0.25">
      <c r="A83" t="str">
        <f t="shared" si="1"/>
        <v>2011Has GP clinic or medical centre that usually goes to when unwell or injured FemaleAllEth</v>
      </c>
      <c r="B83">
        <v>2011</v>
      </c>
      <c r="C83" t="s">
        <v>21</v>
      </c>
      <c r="D83" t="s">
        <v>8</v>
      </c>
      <c r="E83" t="s">
        <v>6</v>
      </c>
      <c r="F83">
        <v>94.32</v>
      </c>
      <c r="G83">
        <v>95.162476999999996</v>
      </c>
      <c r="H83">
        <v>95.912999999999997</v>
      </c>
    </row>
    <row r="84" spans="1:8" x14ac:dyDescent="0.25">
      <c r="A84" t="str">
        <f t="shared" si="1"/>
        <v>2011Visited GP in past 12 months FemaleAllEth</v>
      </c>
      <c r="B84">
        <v>2011</v>
      </c>
      <c r="C84" t="s">
        <v>22</v>
      </c>
      <c r="D84" t="s">
        <v>8</v>
      </c>
      <c r="E84" t="s">
        <v>6</v>
      </c>
      <c r="F84">
        <v>77.540999999999997</v>
      </c>
      <c r="G84">
        <v>79.222685999999996</v>
      </c>
      <c r="H84">
        <v>80.81</v>
      </c>
    </row>
    <row r="85" spans="1:8" x14ac:dyDescent="0.25">
      <c r="A85" t="str">
        <f t="shared" si="1"/>
        <v>2011Visited practise nurse (without seeing GP) in past 12 months FemaleAllEth</v>
      </c>
      <c r="B85">
        <v>2011</v>
      </c>
      <c r="C85" t="s">
        <v>23</v>
      </c>
      <c r="D85" t="s">
        <v>8</v>
      </c>
      <c r="E85" t="s">
        <v>6</v>
      </c>
      <c r="F85">
        <v>31.26</v>
      </c>
      <c r="G85">
        <v>33.005696</v>
      </c>
      <c r="H85">
        <v>34.799999999999997</v>
      </c>
    </row>
    <row r="86" spans="1:8" x14ac:dyDescent="0.25">
      <c r="A86" t="str">
        <f t="shared" si="1"/>
        <v>2011Visited after-hours medical centre in past 12 months FemaleAllEth</v>
      </c>
      <c r="B86">
        <v>2011</v>
      </c>
      <c r="C86" t="s">
        <v>24</v>
      </c>
      <c r="D86" t="s">
        <v>8</v>
      </c>
      <c r="E86" t="s">
        <v>6</v>
      </c>
      <c r="F86">
        <v>13.055</v>
      </c>
      <c r="G86">
        <v>14.405049</v>
      </c>
      <c r="H86">
        <v>15.87</v>
      </c>
    </row>
    <row r="87" spans="1:8" x14ac:dyDescent="0.25">
      <c r="A87" t="str">
        <f t="shared" si="1"/>
        <v>2011Any unmet need in the past 12 monthsFemaleAllEth</v>
      </c>
      <c r="B87">
        <v>2011</v>
      </c>
      <c r="C87" t="s">
        <v>25</v>
      </c>
      <c r="D87" t="s">
        <v>8</v>
      </c>
      <c r="E87" t="s">
        <v>6</v>
      </c>
      <c r="F87">
        <v>33.216999999999999</v>
      </c>
      <c r="G87">
        <v>35.087474</v>
      </c>
      <c r="H87">
        <v>37.005000000000003</v>
      </c>
    </row>
    <row r="88" spans="1:8" x14ac:dyDescent="0.25">
      <c r="A88" t="str">
        <f t="shared" si="1"/>
        <v>2011Unfilled prescription due to cost in past 12 months FemaleAllEth</v>
      </c>
      <c r="B88">
        <v>2011</v>
      </c>
      <c r="C88" t="s">
        <v>26</v>
      </c>
      <c r="D88" t="s">
        <v>8</v>
      </c>
      <c r="E88" t="s">
        <v>6</v>
      </c>
      <c r="F88">
        <v>8.92</v>
      </c>
      <c r="G88">
        <v>10.005943</v>
      </c>
      <c r="H88">
        <v>11.208</v>
      </c>
    </row>
    <row r="89" spans="1:8" x14ac:dyDescent="0.25">
      <c r="A89" t="str">
        <f t="shared" si="1"/>
        <v>2012Has GP clinic or medical centre that usually goes to when unwell or injured FemaleAllEth</v>
      </c>
      <c r="B89">
        <v>2012</v>
      </c>
      <c r="C89" t="s">
        <v>21</v>
      </c>
      <c r="D89" t="s">
        <v>8</v>
      </c>
      <c r="E89" t="s">
        <v>6</v>
      </c>
      <c r="F89">
        <v>92.885000000000005</v>
      </c>
      <c r="G89">
        <v>94.029784000000006</v>
      </c>
      <c r="H89">
        <v>95</v>
      </c>
    </row>
    <row r="90" spans="1:8" x14ac:dyDescent="0.25">
      <c r="A90" t="str">
        <f t="shared" si="1"/>
        <v>2012Visited GP in past 12 months FemaleAllEth</v>
      </c>
      <c r="B90">
        <v>2012</v>
      </c>
      <c r="C90" t="s">
        <v>22</v>
      </c>
      <c r="D90" t="s">
        <v>8</v>
      </c>
      <c r="E90" t="s">
        <v>6</v>
      </c>
      <c r="F90">
        <v>78.849999999999994</v>
      </c>
      <c r="G90">
        <v>80.342016999999998</v>
      </c>
      <c r="H90">
        <v>81.753</v>
      </c>
    </row>
    <row r="91" spans="1:8" x14ac:dyDescent="0.25">
      <c r="A91" t="str">
        <f t="shared" si="1"/>
        <v>2012Visited practise nurse (without seeing GP) in past 12 months FemaleAllEth</v>
      </c>
      <c r="B91">
        <v>2012</v>
      </c>
      <c r="C91" t="s">
        <v>23</v>
      </c>
      <c r="D91" t="s">
        <v>8</v>
      </c>
      <c r="E91" t="s">
        <v>6</v>
      </c>
      <c r="F91">
        <v>29.936</v>
      </c>
      <c r="G91">
        <v>31.631743</v>
      </c>
      <c r="H91">
        <v>33.378</v>
      </c>
    </row>
    <row r="92" spans="1:8" x14ac:dyDescent="0.25">
      <c r="A92" t="str">
        <f t="shared" si="1"/>
        <v>2012Visited after-hours medical centre in past 12 months FemaleAllEth</v>
      </c>
      <c r="B92">
        <v>2012</v>
      </c>
      <c r="C92" t="s">
        <v>24</v>
      </c>
      <c r="D92" t="s">
        <v>8</v>
      </c>
      <c r="E92" t="s">
        <v>6</v>
      </c>
      <c r="F92">
        <v>12.893000000000001</v>
      </c>
      <c r="G92">
        <v>14.360079000000001</v>
      </c>
      <c r="H92">
        <v>15.962999999999999</v>
      </c>
    </row>
    <row r="93" spans="1:8" x14ac:dyDescent="0.25">
      <c r="A93" t="str">
        <f t="shared" si="1"/>
        <v>2012Any unmet need in the past 12 monthsFemaleAllEth</v>
      </c>
      <c r="B93">
        <v>2012</v>
      </c>
      <c r="C93" t="s">
        <v>25</v>
      </c>
      <c r="D93" t="s">
        <v>8</v>
      </c>
      <c r="E93" t="s">
        <v>6</v>
      </c>
      <c r="F93">
        <v>33.655999999999999</v>
      </c>
      <c r="G93">
        <v>35.452784999999999</v>
      </c>
      <c r="H93">
        <v>37.292000000000002</v>
      </c>
    </row>
    <row r="94" spans="1:8" x14ac:dyDescent="0.25">
      <c r="A94" t="str">
        <f t="shared" si="1"/>
        <v>2012Unfilled prescription due to cost in past 12 months FemaleAllEth</v>
      </c>
      <c r="B94">
        <v>2012</v>
      </c>
      <c r="C94" t="s">
        <v>26</v>
      </c>
      <c r="D94" t="s">
        <v>8</v>
      </c>
      <c r="E94" t="s">
        <v>6</v>
      </c>
      <c r="F94">
        <v>7.8689999999999998</v>
      </c>
      <c r="G94">
        <v>8.8941470000000002</v>
      </c>
      <c r="H94">
        <v>10.039</v>
      </c>
    </row>
    <row r="95" spans="1:8" x14ac:dyDescent="0.25">
      <c r="A95" t="str">
        <f t="shared" si="1"/>
        <v>2013Has GP clinic or medical centre that usually goes to when unwell or injured FemaleAllEth</v>
      </c>
      <c r="B95">
        <v>2013</v>
      </c>
      <c r="C95" t="s">
        <v>21</v>
      </c>
      <c r="D95" t="s">
        <v>8</v>
      </c>
      <c r="E95" t="s">
        <v>6</v>
      </c>
      <c r="F95">
        <v>94.703999999999994</v>
      </c>
      <c r="G95">
        <v>95.612114000000005</v>
      </c>
      <c r="H95">
        <v>96.403999999999996</v>
      </c>
    </row>
    <row r="96" spans="1:8" x14ac:dyDescent="0.25">
      <c r="A96" t="str">
        <f t="shared" si="1"/>
        <v>2013Visited GP in past 12 months FemaleAllEth</v>
      </c>
      <c r="B96">
        <v>2013</v>
      </c>
      <c r="C96" t="s">
        <v>22</v>
      </c>
      <c r="D96" t="s">
        <v>8</v>
      </c>
      <c r="E96" t="s">
        <v>6</v>
      </c>
      <c r="F96">
        <v>78.903999999999996</v>
      </c>
      <c r="G96">
        <v>80.447560999999993</v>
      </c>
      <c r="H96">
        <v>81.903999999999996</v>
      </c>
    </row>
    <row r="97" spans="1:8" x14ac:dyDescent="0.25">
      <c r="A97" t="str">
        <f t="shared" si="1"/>
        <v>2013Visited practise nurse (without seeing GP) in past 12 months FemaleAllEth</v>
      </c>
      <c r="B97">
        <v>2013</v>
      </c>
      <c r="C97" t="s">
        <v>23</v>
      </c>
      <c r="D97" t="s">
        <v>8</v>
      </c>
      <c r="E97" t="s">
        <v>6</v>
      </c>
      <c r="F97">
        <v>31.190999999999999</v>
      </c>
      <c r="G97">
        <v>33.238073999999997</v>
      </c>
      <c r="H97">
        <v>35.35</v>
      </c>
    </row>
    <row r="98" spans="1:8" x14ac:dyDescent="0.25">
      <c r="A98" t="str">
        <f t="shared" si="1"/>
        <v>2013Visited after-hours medical centre in past 12 months FemaleAllEth</v>
      </c>
      <c r="B98">
        <v>2013</v>
      </c>
      <c r="C98" t="s">
        <v>24</v>
      </c>
      <c r="D98" t="s">
        <v>8</v>
      </c>
      <c r="E98" t="s">
        <v>6</v>
      </c>
      <c r="F98">
        <v>12.367000000000001</v>
      </c>
      <c r="G98">
        <v>13.770889</v>
      </c>
      <c r="H98">
        <v>15.305999999999999</v>
      </c>
    </row>
    <row r="99" spans="1:8" x14ac:dyDescent="0.25">
      <c r="A99" t="str">
        <f t="shared" si="1"/>
        <v>2013Any unmet need in the past 12 monthsFemaleAllEth</v>
      </c>
      <c r="B99">
        <v>2013</v>
      </c>
      <c r="C99" t="s">
        <v>25</v>
      </c>
      <c r="D99" t="s">
        <v>8</v>
      </c>
      <c r="E99" t="s">
        <v>6</v>
      </c>
      <c r="F99">
        <v>32.725000000000001</v>
      </c>
      <c r="G99">
        <v>34.732339000000003</v>
      </c>
      <c r="H99">
        <v>36.795000000000002</v>
      </c>
    </row>
    <row r="100" spans="1:8" x14ac:dyDescent="0.25">
      <c r="A100" t="str">
        <f t="shared" si="1"/>
        <v>2013Unfilled prescription due to cost in past 12 months FemaleAllEth</v>
      </c>
      <c r="B100">
        <v>2013</v>
      </c>
      <c r="C100" t="s">
        <v>26</v>
      </c>
      <c r="D100" t="s">
        <v>8</v>
      </c>
      <c r="E100" t="s">
        <v>6</v>
      </c>
      <c r="F100">
        <v>7.2460000000000004</v>
      </c>
      <c r="G100">
        <v>8.1071159999999995</v>
      </c>
      <c r="H100">
        <v>9.0609999999999999</v>
      </c>
    </row>
    <row r="101" spans="1:8" x14ac:dyDescent="0.25">
      <c r="A101" t="str">
        <f t="shared" si="1"/>
        <v>2014Has GP clinic or medical centre that usually goes to when unwell or injured FemaleAllEth</v>
      </c>
      <c r="B101">
        <v>2014</v>
      </c>
      <c r="C101" t="s">
        <v>21</v>
      </c>
      <c r="D101" t="s">
        <v>8</v>
      </c>
      <c r="E101" t="s">
        <v>6</v>
      </c>
      <c r="F101">
        <v>94.497</v>
      </c>
      <c r="G101">
        <v>95.232425000000006</v>
      </c>
      <c r="H101">
        <v>95.896000000000001</v>
      </c>
    </row>
    <row r="102" spans="1:8" x14ac:dyDescent="0.25">
      <c r="A102" t="str">
        <f t="shared" si="1"/>
        <v>2014Visited GP in past 12 months FemaleAllEth</v>
      </c>
      <c r="B102">
        <v>2014</v>
      </c>
      <c r="C102" t="s">
        <v>22</v>
      </c>
      <c r="D102" t="s">
        <v>8</v>
      </c>
      <c r="E102" t="s">
        <v>6</v>
      </c>
      <c r="F102">
        <v>79.489000000000004</v>
      </c>
      <c r="G102">
        <v>81.024272999999994</v>
      </c>
      <c r="H102">
        <v>82.47</v>
      </c>
    </row>
    <row r="103" spans="1:8" x14ac:dyDescent="0.25">
      <c r="A103" t="str">
        <f t="shared" si="1"/>
        <v>2014Visited practise nurse (without seeing GP) in past 12 months FemaleAllEth</v>
      </c>
      <c r="B103">
        <v>2014</v>
      </c>
      <c r="C103" t="s">
        <v>23</v>
      </c>
      <c r="D103" t="s">
        <v>8</v>
      </c>
      <c r="E103" t="s">
        <v>6</v>
      </c>
      <c r="F103">
        <v>28.94</v>
      </c>
      <c r="G103">
        <v>30.467272000000001</v>
      </c>
      <c r="H103">
        <v>32.037999999999997</v>
      </c>
    </row>
    <row r="104" spans="1:8" x14ac:dyDescent="0.25">
      <c r="A104" t="str">
        <f t="shared" si="1"/>
        <v>2014Visited after-hours medical centre in past 12 months FemaleAllEth</v>
      </c>
      <c r="B104">
        <v>2014</v>
      </c>
      <c r="C104" t="s">
        <v>24</v>
      </c>
      <c r="D104" t="s">
        <v>8</v>
      </c>
      <c r="E104" t="s">
        <v>6</v>
      </c>
      <c r="F104">
        <v>10.374000000000001</v>
      </c>
      <c r="G104">
        <v>11.734081</v>
      </c>
      <c r="H104">
        <v>13.246</v>
      </c>
    </row>
    <row r="105" spans="1:8" x14ac:dyDescent="0.25">
      <c r="A105" t="str">
        <f t="shared" si="1"/>
        <v>2014Any unmet need in the past 12 monthsFemaleAllEth</v>
      </c>
      <c r="B105">
        <v>2014</v>
      </c>
      <c r="C105" t="s">
        <v>25</v>
      </c>
      <c r="D105" t="s">
        <v>8</v>
      </c>
      <c r="E105" t="s">
        <v>6</v>
      </c>
      <c r="F105">
        <v>32.213000000000001</v>
      </c>
      <c r="G105">
        <v>34.051406999999998</v>
      </c>
      <c r="H105">
        <v>35.94</v>
      </c>
    </row>
    <row r="106" spans="1:8" x14ac:dyDescent="0.25">
      <c r="A106" t="str">
        <f t="shared" si="1"/>
        <v>2014Unfilled prescription due to cost in past 12 months FemaleAllEth</v>
      </c>
      <c r="B106">
        <v>2014</v>
      </c>
      <c r="C106" t="s">
        <v>26</v>
      </c>
      <c r="D106" t="s">
        <v>8</v>
      </c>
      <c r="E106" t="s">
        <v>6</v>
      </c>
      <c r="F106">
        <v>8.1679999999999993</v>
      </c>
      <c r="G106">
        <v>9.1658489999999997</v>
      </c>
      <c r="H106">
        <v>10.272</v>
      </c>
    </row>
    <row r="107" spans="1:8" x14ac:dyDescent="0.25">
      <c r="A107" t="str">
        <f t="shared" si="1"/>
        <v>2015Has GP clinic or medical centre that usually goes to when unwell or injured FemaleAllEth</v>
      </c>
      <c r="B107">
        <v>2015</v>
      </c>
      <c r="C107" t="s">
        <v>21</v>
      </c>
      <c r="D107" t="s">
        <v>8</v>
      </c>
      <c r="E107" t="s">
        <v>6</v>
      </c>
      <c r="F107">
        <v>93.855999999999995</v>
      </c>
      <c r="G107">
        <v>94.953102000000001</v>
      </c>
      <c r="H107">
        <v>95.863</v>
      </c>
    </row>
    <row r="108" spans="1:8" x14ac:dyDescent="0.25">
      <c r="A108" t="str">
        <f t="shared" si="1"/>
        <v>2015Visited GP in past 12 months FemaleAllEth</v>
      </c>
      <c r="B108">
        <v>2015</v>
      </c>
      <c r="C108" t="s">
        <v>22</v>
      </c>
      <c r="D108" t="s">
        <v>8</v>
      </c>
      <c r="E108" t="s">
        <v>6</v>
      </c>
      <c r="F108">
        <v>79.316000000000003</v>
      </c>
      <c r="G108">
        <v>80.760981999999998</v>
      </c>
      <c r="H108">
        <v>82.128</v>
      </c>
    </row>
    <row r="109" spans="1:8" x14ac:dyDescent="0.25">
      <c r="A109" t="str">
        <f t="shared" si="1"/>
        <v>2015Visited practise nurse (without seeing GP) in past 12 months FemaleAllEth</v>
      </c>
      <c r="B109">
        <v>2015</v>
      </c>
      <c r="C109" t="s">
        <v>23</v>
      </c>
      <c r="D109" t="s">
        <v>8</v>
      </c>
      <c r="E109" t="s">
        <v>6</v>
      </c>
      <c r="F109">
        <v>31.832999999999998</v>
      </c>
      <c r="G109">
        <v>33.595139000000003</v>
      </c>
      <c r="H109">
        <v>35.405000000000001</v>
      </c>
    </row>
    <row r="110" spans="1:8" x14ac:dyDescent="0.25">
      <c r="A110" t="str">
        <f t="shared" si="1"/>
        <v>2015Visited after-hours medical centre in past 12 months FemaleAllEth</v>
      </c>
      <c r="B110">
        <v>2015</v>
      </c>
      <c r="C110" t="s">
        <v>24</v>
      </c>
      <c r="D110" t="s">
        <v>8</v>
      </c>
      <c r="E110" t="s">
        <v>6</v>
      </c>
      <c r="F110">
        <v>12.077999999999999</v>
      </c>
      <c r="G110">
        <v>13.253973999999999</v>
      </c>
      <c r="H110">
        <v>14.526</v>
      </c>
    </row>
    <row r="111" spans="1:8" x14ac:dyDescent="0.25">
      <c r="A111" t="str">
        <f t="shared" si="1"/>
        <v>2015Any unmet need in the past 12 monthsFemaleAllEth</v>
      </c>
      <c r="B111">
        <v>2015</v>
      </c>
      <c r="C111" t="s">
        <v>25</v>
      </c>
      <c r="D111" t="s">
        <v>8</v>
      </c>
      <c r="E111" t="s">
        <v>6</v>
      </c>
      <c r="F111">
        <v>36.374000000000002</v>
      </c>
      <c r="G111">
        <v>38.229968999999997</v>
      </c>
      <c r="H111">
        <v>40.121000000000002</v>
      </c>
    </row>
    <row r="112" spans="1:8" x14ac:dyDescent="0.25">
      <c r="A112" t="str">
        <f t="shared" si="1"/>
        <v>2015Unfilled prescription due to cost in past 12 months FemaleAllEth</v>
      </c>
      <c r="B112">
        <v>2015</v>
      </c>
      <c r="C112" t="s">
        <v>26</v>
      </c>
      <c r="D112" t="s">
        <v>8</v>
      </c>
      <c r="E112" t="s">
        <v>6</v>
      </c>
      <c r="F112">
        <v>8.625</v>
      </c>
      <c r="G112">
        <v>9.6546800000000008</v>
      </c>
      <c r="H112">
        <v>10.792</v>
      </c>
    </row>
    <row r="113" spans="1:11" x14ac:dyDescent="0.25">
      <c r="A113" t="str">
        <f t="shared" si="1"/>
        <v>2016Has GP clinic or medical centre that usually goes to when unwell or injured FemaleAllEth</v>
      </c>
      <c r="B113">
        <v>2016</v>
      </c>
      <c r="C113" t="s">
        <v>21</v>
      </c>
      <c r="D113" t="s">
        <v>8</v>
      </c>
      <c r="E113" t="s">
        <v>6</v>
      </c>
      <c r="F113">
        <v>93.783000000000001</v>
      </c>
      <c r="G113">
        <v>94.730507000000003</v>
      </c>
      <c r="H113">
        <v>95.540999999999997</v>
      </c>
    </row>
    <row r="114" spans="1:11" x14ac:dyDescent="0.25">
      <c r="A114" t="str">
        <f t="shared" si="1"/>
        <v>2016Visited GP in past 12 months FemaleAllEth</v>
      </c>
      <c r="B114">
        <v>2016</v>
      </c>
      <c r="C114" t="s">
        <v>22</v>
      </c>
      <c r="D114" t="s">
        <v>8</v>
      </c>
      <c r="E114" t="s">
        <v>6</v>
      </c>
      <c r="F114">
        <v>76.921999999999997</v>
      </c>
      <c r="G114">
        <v>78.563219000000004</v>
      </c>
      <c r="H114">
        <v>80.117000000000004</v>
      </c>
    </row>
    <row r="115" spans="1:11" x14ac:dyDescent="0.25">
      <c r="A115" t="str">
        <f t="shared" si="1"/>
        <v>2016Visited practise nurse (without seeing GP) in past 12 months FemaleAllEth</v>
      </c>
      <c r="B115">
        <v>2016</v>
      </c>
      <c r="C115" t="s">
        <v>23</v>
      </c>
      <c r="D115" t="s">
        <v>8</v>
      </c>
      <c r="E115" t="s">
        <v>6</v>
      </c>
      <c r="F115">
        <v>31.588999999999999</v>
      </c>
      <c r="G115">
        <v>33.351857000000003</v>
      </c>
      <c r="H115">
        <v>35.161999999999999</v>
      </c>
    </row>
    <row r="116" spans="1:11" x14ac:dyDescent="0.25">
      <c r="A116" t="str">
        <f t="shared" si="1"/>
        <v>2016Visited after-hours medical centre in past 12 months FemaleAllEth</v>
      </c>
      <c r="B116">
        <v>2016</v>
      </c>
      <c r="C116" t="s">
        <v>24</v>
      </c>
      <c r="D116" t="s">
        <v>8</v>
      </c>
      <c r="E116" t="s">
        <v>6</v>
      </c>
      <c r="F116">
        <v>11.189</v>
      </c>
      <c r="G116">
        <v>12.376555</v>
      </c>
      <c r="H116">
        <v>13.670999999999999</v>
      </c>
    </row>
    <row r="117" spans="1:11" x14ac:dyDescent="0.25">
      <c r="A117" t="str">
        <f t="shared" si="1"/>
        <v>2016Any unmet need in the past 12 monthsFemaleAllEth</v>
      </c>
      <c r="B117">
        <v>2016</v>
      </c>
      <c r="C117" t="s">
        <v>25</v>
      </c>
      <c r="D117" t="s">
        <v>8</v>
      </c>
      <c r="E117" t="s">
        <v>6</v>
      </c>
      <c r="F117">
        <v>33.46</v>
      </c>
      <c r="G117">
        <v>35.176285</v>
      </c>
      <c r="H117">
        <v>36.932000000000002</v>
      </c>
    </row>
    <row r="118" spans="1:11" x14ac:dyDescent="0.25">
      <c r="A118" t="str">
        <f t="shared" si="1"/>
        <v>2016Unfilled prescription due to cost in past 12 months FemaleAllEth</v>
      </c>
      <c r="B118">
        <v>2016</v>
      </c>
      <c r="C118" t="s">
        <v>26</v>
      </c>
      <c r="D118" t="s">
        <v>8</v>
      </c>
      <c r="E118" t="s">
        <v>6</v>
      </c>
      <c r="F118">
        <v>8.9190000000000005</v>
      </c>
      <c r="G118">
        <v>10.062773999999999</v>
      </c>
      <c r="H118">
        <v>11.335000000000001</v>
      </c>
    </row>
    <row r="119" spans="1:11" x14ac:dyDescent="0.25">
      <c r="A119" t="str">
        <f t="shared" si="1"/>
        <v>2006Has GP clinic or medical centre that usually goes to when unwell or injured FemaleMaori</v>
      </c>
      <c r="B119">
        <v>2006</v>
      </c>
      <c r="C119" t="s">
        <v>21</v>
      </c>
      <c r="D119" t="s">
        <v>8</v>
      </c>
      <c r="E119" t="s">
        <v>11</v>
      </c>
      <c r="F119">
        <v>92.863</v>
      </c>
      <c r="G119">
        <v>94.314481999999998</v>
      </c>
      <c r="H119">
        <v>95.484999999999999</v>
      </c>
      <c r="I119">
        <v>0.98609999999999998</v>
      </c>
      <c r="J119">
        <v>1</v>
      </c>
      <c r="K119">
        <v>1.014</v>
      </c>
    </row>
    <row r="120" spans="1:11" x14ac:dyDescent="0.25">
      <c r="A120" t="str">
        <f t="shared" si="1"/>
        <v>2006Visited GP in past 12 months FemaleMaori</v>
      </c>
      <c r="B120">
        <v>2006</v>
      </c>
      <c r="C120" t="s">
        <v>22</v>
      </c>
      <c r="D120" t="s">
        <v>8</v>
      </c>
      <c r="E120" t="s">
        <v>11</v>
      </c>
      <c r="F120">
        <v>80.39</v>
      </c>
      <c r="G120">
        <v>82.729973999999999</v>
      </c>
      <c r="H120">
        <v>84.843000000000004</v>
      </c>
      <c r="I120">
        <v>0.98099999999999998</v>
      </c>
      <c r="J120">
        <v>1.004</v>
      </c>
      <c r="K120">
        <v>1.028</v>
      </c>
    </row>
    <row r="121" spans="1:11" x14ac:dyDescent="0.25">
      <c r="A121" t="str">
        <f t="shared" si="1"/>
        <v>2006Visited practise nurse (without seeing GP) in past 12 months FemaleMaori</v>
      </c>
      <c r="B121">
        <v>2006</v>
      </c>
      <c r="C121" t="s">
        <v>23</v>
      </c>
      <c r="D121" t="s">
        <v>8</v>
      </c>
      <c r="E121" t="s">
        <v>11</v>
      </c>
      <c r="F121">
        <v>33.81</v>
      </c>
      <c r="G121">
        <v>36.545198999999997</v>
      </c>
      <c r="H121">
        <v>39.369999999999997</v>
      </c>
      <c r="I121">
        <v>1.0329999999999999</v>
      </c>
      <c r="J121">
        <v>1.127</v>
      </c>
      <c r="K121">
        <v>1.2310000000000001</v>
      </c>
    </row>
    <row r="122" spans="1:11" x14ac:dyDescent="0.25">
      <c r="A122" t="str">
        <f t="shared" si="1"/>
        <v>2011Has GP clinic or medical centre that usually goes to when unwell or injured FemaleMaori</v>
      </c>
      <c r="B122">
        <v>2011</v>
      </c>
      <c r="C122" t="s">
        <v>21</v>
      </c>
      <c r="D122" t="s">
        <v>8</v>
      </c>
      <c r="E122" t="s">
        <v>11</v>
      </c>
      <c r="F122">
        <v>94.769000000000005</v>
      </c>
      <c r="G122">
        <v>96.251624000000007</v>
      </c>
      <c r="H122">
        <v>97.41</v>
      </c>
      <c r="I122">
        <v>0.99450000000000005</v>
      </c>
      <c r="J122">
        <v>1.01</v>
      </c>
      <c r="K122">
        <v>1.026</v>
      </c>
    </row>
    <row r="123" spans="1:11" x14ac:dyDescent="0.25">
      <c r="A123" t="str">
        <f t="shared" si="1"/>
        <v>2011Visited GP in past 12 months FemaleMaori</v>
      </c>
      <c r="B123">
        <v>2011</v>
      </c>
      <c r="C123" t="s">
        <v>22</v>
      </c>
      <c r="D123" t="s">
        <v>8</v>
      </c>
      <c r="E123" t="s">
        <v>11</v>
      </c>
      <c r="F123">
        <v>75.631</v>
      </c>
      <c r="G123">
        <v>78.990486000000004</v>
      </c>
      <c r="H123">
        <v>81.997</v>
      </c>
      <c r="I123">
        <v>0.95889999999999997</v>
      </c>
      <c r="J123">
        <v>0.99890000000000001</v>
      </c>
      <c r="K123">
        <v>1.04</v>
      </c>
    </row>
    <row r="124" spans="1:11" x14ac:dyDescent="0.25">
      <c r="A124" t="str">
        <f t="shared" si="1"/>
        <v>2011Visited practise nurse (without seeing GP) in past 12 months FemaleMaori</v>
      </c>
      <c r="B124">
        <v>2011</v>
      </c>
      <c r="C124" t="s">
        <v>23</v>
      </c>
      <c r="D124" t="s">
        <v>8</v>
      </c>
      <c r="E124" t="s">
        <v>11</v>
      </c>
      <c r="F124">
        <v>35.677</v>
      </c>
      <c r="G124">
        <v>39.253304</v>
      </c>
      <c r="H124">
        <v>42.948999999999998</v>
      </c>
      <c r="I124">
        <v>1.08</v>
      </c>
      <c r="J124">
        <v>1.194</v>
      </c>
      <c r="K124">
        <v>1.32</v>
      </c>
    </row>
    <row r="125" spans="1:11" x14ac:dyDescent="0.25">
      <c r="A125" t="str">
        <f t="shared" si="1"/>
        <v>2011Visited after-hours medical centre in past 12 months FemaleMaori</v>
      </c>
      <c r="B125">
        <v>2011</v>
      </c>
      <c r="C125" t="s">
        <v>24</v>
      </c>
      <c r="D125" t="s">
        <v>8</v>
      </c>
      <c r="E125" t="s">
        <v>11</v>
      </c>
      <c r="F125">
        <v>11.473000000000001</v>
      </c>
      <c r="G125">
        <v>14.21153</v>
      </c>
      <c r="H125">
        <v>17.474</v>
      </c>
      <c r="I125">
        <v>0.7772</v>
      </c>
      <c r="J125">
        <v>0.97460000000000002</v>
      </c>
      <c r="K125">
        <v>1.222</v>
      </c>
    </row>
    <row r="126" spans="1:11" x14ac:dyDescent="0.25">
      <c r="A126" t="str">
        <f t="shared" si="1"/>
        <v>2011Any unmet need in the past 12 monthsFemaleMaori</v>
      </c>
      <c r="B126">
        <v>2011</v>
      </c>
      <c r="C126" t="s">
        <v>25</v>
      </c>
      <c r="D126" t="s">
        <v>8</v>
      </c>
      <c r="E126" t="s">
        <v>11</v>
      </c>
      <c r="F126">
        <v>44.094000000000001</v>
      </c>
      <c r="G126">
        <v>48.011780999999999</v>
      </c>
      <c r="H126">
        <v>51.954000000000001</v>
      </c>
      <c r="I126">
        <v>1.331</v>
      </c>
      <c r="J126">
        <v>1.472</v>
      </c>
      <c r="K126">
        <v>1.627</v>
      </c>
    </row>
    <row r="127" spans="1:11" x14ac:dyDescent="0.25">
      <c r="A127" t="str">
        <f t="shared" si="1"/>
        <v>2011Unfilled prescription due to cost in past 12 months FemaleMaori</v>
      </c>
      <c r="B127">
        <v>2011</v>
      </c>
      <c r="C127" t="s">
        <v>26</v>
      </c>
      <c r="D127" t="s">
        <v>8</v>
      </c>
      <c r="E127" t="s">
        <v>11</v>
      </c>
      <c r="F127">
        <v>18.248000000000001</v>
      </c>
      <c r="G127">
        <v>21.331614999999999</v>
      </c>
      <c r="H127">
        <v>24.777999999999999</v>
      </c>
      <c r="I127">
        <v>2.286</v>
      </c>
      <c r="J127">
        <v>2.7410000000000001</v>
      </c>
      <c r="K127">
        <v>3.286</v>
      </c>
    </row>
    <row r="128" spans="1:11" x14ac:dyDescent="0.25">
      <c r="A128" t="str">
        <f t="shared" si="1"/>
        <v>2012Has GP clinic or medical centre that usually goes to when unwell or injured FemaleMaori</v>
      </c>
      <c r="B128">
        <v>2012</v>
      </c>
      <c r="C128" t="s">
        <v>21</v>
      </c>
      <c r="D128" t="s">
        <v>8</v>
      </c>
      <c r="E128" t="s">
        <v>11</v>
      </c>
      <c r="F128">
        <v>93.161000000000001</v>
      </c>
      <c r="G128">
        <v>94.975969000000006</v>
      </c>
      <c r="H128">
        <v>96.328000000000003</v>
      </c>
      <c r="I128">
        <v>0.99419999999999997</v>
      </c>
      <c r="J128">
        <v>1.0089999999999999</v>
      </c>
      <c r="K128">
        <v>1.0229999999999999</v>
      </c>
    </row>
    <row r="129" spans="1:11" x14ac:dyDescent="0.25">
      <c r="A129" t="str">
        <f t="shared" si="1"/>
        <v>2012Visited GP in past 12 months FemaleMaori</v>
      </c>
      <c r="B129">
        <v>2012</v>
      </c>
      <c r="C129" t="s">
        <v>22</v>
      </c>
      <c r="D129" t="s">
        <v>8</v>
      </c>
      <c r="E129" t="s">
        <v>11</v>
      </c>
      <c r="F129">
        <v>73.126000000000005</v>
      </c>
      <c r="G129">
        <v>76.347089999999994</v>
      </c>
      <c r="H129">
        <v>79.290999999999997</v>
      </c>
      <c r="I129">
        <v>0.91249999999999998</v>
      </c>
      <c r="J129">
        <v>0.94950000000000001</v>
      </c>
      <c r="K129">
        <v>0.98799999999999999</v>
      </c>
    </row>
    <row r="130" spans="1:11" x14ac:dyDescent="0.25">
      <c r="A130" t="str">
        <f t="shared" si="1"/>
        <v>2012Visited practise nurse (without seeing GP) in past 12 months FemaleMaori</v>
      </c>
      <c r="B130">
        <v>2012</v>
      </c>
      <c r="C130" t="s">
        <v>23</v>
      </c>
      <c r="D130" t="s">
        <v>8</v>
      </c>
      <c r="E130" t="s">
        <v>11</v>
      </c>
      <c r="F130">
        <v>33.018000000000001</v>
      </c>
      <c r="G130">
        <v>36.529367999999998</v>
      </c>
      <c r="H130">
        <v>40.19</v>
      </c>
      <c r="I130">
        <v>1.05</v>
      </c>
      <c r="J130">
        <v>1.1599999999999999</v>
      </c>
      <c r="K130">
        <v>1.2809999999999999</v>
      </c>
    </row>
    <row r="131" spans="1:11" x14ac:dyDescent="0.25">
      <c r="A131" t="str">
        <f t="shared" ref="A131:A194" si="2">B131&amp;C131&amp;D131&amp;E131</f>
        <v>2012Visited after-hours medical centre in past 12 months FemaleMaori</v>
      </c>
      <c r="B131">
        <v>2012</v>
      </c>
      <c r="C131" t="s">
        <v>24</v>
      </c>
      <c r="D131" t="s">
        <v>8</v>
      </c>
      <c r="E131" t="s">
        <v>11</v>
      </c>
      <c r="F131">
        <v>9.8160000000000007</v>
      </c>
      <c r="G131">
        <v>12.232054</v>
      </c>
      <c r="H131">
        <v>15.143000000000001</v>
      </c>
      <c r="I131">
        <v>0.64380000000000004</v>
      </c>
      <c r="J131">
        <v>0.81059999999999999</v>
      </c>
      <c r="K131">
        <v>1.0209999999999999</v>
      </c>
    </row>
    <row r="132" spans="1:11" x14ac:dyDescent="0.25">
      <c r="A132" t="str">
        <f t="shared" si="2"/>
        <v>2012Any unmet need in the past 12 monthsFemaleMaori</v>
      </c>
      <c r="B132">
        <v>2012</v>
      </c>
      <c r="C132" t="s">
        <v>25</v>
      </c>
      <c r="D132" t="s">
        <v>8</v>
      </c>
      <c r="E132" t="s">
        <v>11</v>
      </c>
      <c r="F132">
        <v>44.878</v>
      </c>
      <c r="G132">
        <v>48.616542000000003</v>
      </c>
      <c r="H132">
        <v>52.371000000000002</v>
      </c>
      <c r="I132">
        <v>1.347</v>
      </c>
      <c r="J132">
        <v>1.4890000000000001</v>
      </c>
      <c r="K132">
        <v>1.6459999999999999</v>
      </c>
    </row>
    <row r="133" spans="1:11" x14ac:dyDescent="0.25">
      <c r="A133" t="str">
        <f t="shared" si="2"/>
        <v>2012Unfilled prescription due to cost in past 12 months FemaleMaori</v>
      </c>
      <c r="B133">
        <v>2012</v>
      </c>
      <c r="C133" t="s">
        <v>26</v>
      </c>
      <c r="D133" t="s">
        <v>8</v>
      </c>
      <c r="E133" t="s">
        <v>11</v>
      </c>
      <c r="F133">
        <v>16.434999999999999</v>
      </c>
      <c r="G133">
        <v>19.269373999999999</v>
      </c>
      <c r="H133">
        <v>22.460999999999999</v>
      </c>
      <c r="I133">
        <v>2.2679999999999998</v>
      </c>
      <c r="J133">
        <v>2.778</v>
      </c>
      <c r="K133">
        <v>3.4009999999999998</v>
      </c>
    </row>
    <row r="134" spans="1:11" x14ac:dyDescent="0.25">
      <c r="A134" t="str">
        <f t="shared" si="2"/>
        <v>2013Has GP clinic or medical centre that usually goes to when unwell or injured FemaleMaori</v>
      </c>
      <c r="B134">
        <v>2013</v>
      </c>
      <c r="C134" t="s">
        <v>21</v>
      </c>
      <c r="D134" t="s">
        <v>8</v>
      </c>
      <c r="E134" t="s">
        <v>11</v>
      </c>
      <c r="F134">
        <v>94.436999999999998</v>
      </c>
      <c r="G134">
        <v>96.105064999999996</v>
      </c>
      <c r="H134">
        <v>97.387</v>
      </c>
      <c r="I134">
        <v>0.98899999999999999</v>
      </c>
      <c r="J134">
        <v>1.004</v>
      </c>
      <c r="K134">
        <v>1.0189999999999999</v>
      </c>
    </row>
    <row r="135" spans="1:11" x14ac:dyDescent="0.25">
      <c r="A135" t="str">
        <f t="shared" si="2"/>
        <v>2013Visited GP in past 12 months FemaleMaori</v>
      </c>
      <c r="B135">
        <v>2013</v>
      </c>
      <c r="C135" t="s">
        <v>22</v>
      </c>
      <c r="D135" t="s">
        <v>8</v>
      </c>
      <c r="E135" t="s">
        <v>11</v>
      </c>
      <c r="F135">
        <v>71.058999999999997</v>
      </c>
      <c r="G135">
        <v>75.148336</v>
      </c>
      <c r="H135">
        <v>78.831999999999994</v>
      </c>
      <c r="I135">
        <v>0.89849999999999997</v>
      </c>
      <c r="J135">
        <v>0.9405</v>
      </c>
      <c r="K135">
        <v>0.98440000000000005</v>
      </c>
    </row>
    <row r="136" spans="1:11" x14ac:dyDescent="0.25">
      <c r="A136" t="str">
        <f t="shared" si="2"/>
        <v>2013Visited practise nurse (without seeing GP) in past 12 months FemaleMaori</v>
      </c>
      <c r="B136">
        <v>2013</v>
      </c>
      <c r="C136" t="s">
        <v>23</v>
      </c>
      <c r="D136" t="s">
        <v>8</v>
      </c>
      <c r="E136" t="s">
        <v>11</v>
      </c>
      <c r="F136">
        <v>31.57</v>
      </c>
      <c r="G136">
        <v>34.737426999999997</v>
      </c>
      <c r="H136">
        <v>38.045999999999999</v>
      </c>
      <c r="I136">
        <v>0.93400000000000005</v>
      </c>
      <c r="J136">
        <v>1.0329999999999999</v>
      </c>
      <c r="K136">
        <v>1.143</v>
      </c>
    </row>
    <row r="137" spans="1:11" x14ac:dyDescent="0.25">
      <c r="A137" t="str">
        <f t="shared" si="2"/>
        <v>2013Visited after-hours medical centre in past 12 months FemaleMaori</v>
      </c>
      <c r="B137">
        <v>2013</v>
      </c>
      <c r="C137" t="s">
        <v>24</v>
      </c>
      <c r="D137" t="s">
        <v>8</v>
      </c>
      <c r="E137" t="s">
        <v>11</v>
      </c>
      <c r="F137">
        <v>9.4809999999999999</v>
      </c>
      <c r="G137">
        <v>11.836156000000001</v>
      </c>
      <c r="H137">
        <v>14.682</v>
      </c>
      <c r="I137">
        <v>0.65669999999999995</v>
      </c>
      <c r="J137">
        <v>0.85719999999999996</v>
      </c>
      <c r="K137">
        <v>1.119</v>
      </c>
    </row>
    <row r="138" spans="1:11" x14ac:dyDescent="0.25">
      <c r="A138" t="str">
        <f t="shared" si="2"/>
        <v>2013Any unmet need in the past 12 monthsFemaleMaori</v>
      </c>
      <c r="B138">
        <v>2013</v>
      </c>
      <c r="C138" t="s">
        <v>25</v>
      </c>
      <c r="D138" t="s">
        <v>8</v>
      </c>
      <c r="E138" t="s">
        <v>11</v>
      </c>
      <c r="F138">
        <v>41.79</v>
      </c>
      <c r="G138">
        <v>45.187578999999999</v>
      </c>
      <c r="H138">
        <v>48.631</v>
      </c>
      <c r="I138">
        <v>1.2649999999999999</v>
      </c>
      <c r="J138">
        <v>1.3779999999999999</v>
      </c>
      <c r="K138">
        <v>1.5009999999999999</v>
      </c>
    </row>
    <row r="139" spans="1:11" x14ac:dyDescent="0.25">
      <c r="A139" t="str">
        <f t="shared" si="2"/>
        <v>2013Unfilled prescription due to cost in past 12 months FemaleMaori</v>
      </c>
      <c r="B139">
        <v>2013</v>
      </c>
      <c r="C139" t="s">
        <v>26</v>
      </c>
      <c r="D139" t="s">
        <v>8</v>
      </c>
      <c r="E139" t="s">
        <v>11</v>
      </c>
      <c r="F139">
        <v>12.59</v>
      </c>
      <c r="G139">
        <v>14.987485</v>
      </c>
      <c r="H139">
        <v>17.748999999999999</v>
      </c>
      <c r="I139">
        <v>1.736</v>
      </c>
      <c r="J139">
        <v>2.165</v>
      </c>
      <c r="K139">
        <v>2.7010000000000001</v>
      </c>
    </row>
    <row r="140" spans="1:11" x14ac:dyDescent="0.25">
      <c r="A140" t="str">
        <f t="shared" si="2"/>
        <v>2014Has GP clinic or medical centre that usually goes to when unwell or injured FemaleMaori</v>
      </c>
      <c r="B140">
        <v>2014</v>
      </c>
      <c r="C140" t="s">
        <v>21</v>
      </c>
      <c r="D140" t="s">
        <v>8</v>
      </c>
      <c r="E140" t="s">
        <v>11</v>
      </c>
      <c r="F140">
        <v>93.846999999999994</v>
      </c>
      <c r="G140">
        <v>95.680779000000001</v>
      </c>
      <c r="H140">
        <v>97.093000000000004</v>
      </c>
      <c r="I140">
        <v>0.98819999999999997</v>
      </c>
      <c r="J140">
        <v>1.004</v>
      </c>
      <c r="K140">
        <v>1.02</v>
      </c>
    </row>
    <row r="141" spans="1:11" x14ac:dyDescent="0.25">
      <c r="A141" t="str">
        <f t="shared" si="2"/>
        <v>2014Visited GP in past 12 months FemaleMaori</v>
      </c>
      <c r="B141">
        <v>2014</v>
      </c>
      <c r="C141" t="s">
        <v>22</v>
      </c>
      <c r="D141" t="s">
        <v>8</v>
      </c>
      <c r="E141" t="s">
        <v>11</v>
      </c>
      <c r="F141">
        <v>71.748000000000005</v>
      </c>
      <c r="G141">
        <v>75.104625999999996</v>
      </c>
      <c r="H141">
        <v>78.183999999999997</v>
      </c>
      <c r="I141">
        <v>0.89859999999999995</v>
      </c>
      <c r="J141">
        <v>0.93059999999999998</v>
      </c>
      <c r="K141">
        <v>0.96379999999999999</v>
      </c>
    </row>
    <row r="142" spans="1:11" x14ac:dyDescent="0.25">
      <c r="A142" t="str">
        <f t="shared" si="2"/>
        <v>2014Visited practise nurse (without seeing GP) in past 12 months FemaleMaori</v>
      </c>
      <c r="B142">
        <v>2014</v>
      </c>
      <c r="C142" t="s">
        <v>23</v>
      </c>
      <c r="D142" t="s">
        <v>8</v>
      </c>
      <c r="E142" t="s">
        <v>11</v>
      </c>
      <c r="F142">
        <v>31.98</v>
      </c>
      <c r="G142">
        <v>35.167042000000002</v>
      </c>
      <c r="H142">
        <v>38.491999999999997</v>
      </c>
      <c r="I142">
        <v>1.048</v>
      </c>
      <c r="J142">
        <v>1.1579999999999999</v>
      </c>
      <c r="K142">
        <v>1.2789999999999999</v>
      </c>
    </row>
    <row r="143" spans="1:11" x14ac:dyDescent="0.25">
      <c r="A143" t="str">
        <f t="shared" si="2"/>
        <v>2014Visited after-hours medical centre in past 12 months FemaleMaori</v>
      </c>
      <c r="B143">
        <v>2014</v>
      </c>
      <c r="C143" t="s">
        <v>24</v>
      </c>
      <c r="D143" t="s">
        <v>8</v>
      </c>
      <c r="E143" t="s">
        <v>11</v>
      </c>
      <c r="F143">
        <v>7.3029999999999999</v>
      </c>
      <c r="G143">
        <v>9.2156900000000004</v>
      </c>
      <c r="H143">
        <v>11.566000000000001</v>
      </c>
      <c r="I143">
        <v>0.60199999999999998</v>
      </c>
      <c r="J143">
        <v>0.76229999999999998</v>
      </c>
      <c r="K143">
        <v>0.96530000000000005</v>
      </c>
    </row>
    <row r="144" spans="1:11" x14ac:dyDescent="0.25">
      <c r="A144" t="str">
        <f t="shared" si="2"/>
        <v>2014Any unmet need in the past 12 monthsFemaleMaori</v>
      </c>
      <c r="B144">
        <v>2014</v>
      </c>
      <c r="C144" t="s">
        <v>25</v>
      </c>
      <c r="D144" t="s">
        <v>8</v>
      </c>
      <c r="E144" t="s">
        <v>11</v>
      </c>
      <c r="F144">
        <v>35.994</v>
      </c>
      <c r="G144">
        <v>39.476540999999997</v>
      </c>
      <c r="H144">
        <v>43.069000000000003</v>
      </c>
      <c r="I144">
        <v>1.0860000000000001</v>
      </c>
      <c r="J144">
        <v>1.1990000000000001</v>
      </c>
      <c r="K144">
        <v>1.323</v>
      </c>
    </row>
    <row r="145" spans="1:11" x14ac:dyDescent="0.25">
      <c r="A145" t="str">
        <f t="shared" si="2"/>
        <v>2014Unfilled prescription due to cost in past 12 months FemaleMaori</v>
      </c>
      <c r="B145">
        <v>2014</v>
      </c>
      <c r="C145" t="s">
        <v>26</v>
      </c>
      <c r="D145" t="s">
        <v>8</v>
      </c>
      <c r="E145" t="s">
        <v>11</v>
      </c>
      <c r="F145">
        <v>16.359000000000002</v>
      </c>
      <c r="G145">
        <v>18.530940000000001</v>
      </c>
      <c r="H145">
        <v>20.919</v>
      </c>
      <c r="I145">
        <v>2.101</v>
      </c>
      <c r="J145">
        <v>2.512</v>
      </c>
      <c r="K145">
        <v>3.0030000000000001</v>
      </c>
    </row>
    <row r="146" spans="1:11" x14ac:dyDescent="0.25">
      <c r="A146" t="str">
        <f t="shared" si="2"/>
        <v>2015Has GP clinic or medical centre that usually goes to when unwell or injured FemaleMaori</v>
      </c>
      <c r="B146">
        <v>2015</v>
      </c>
      <c r="C146" t="s">
        <v>21</v>
      </c>
      <c r="D146" t="s">
        <v>8</v>
      </c>
      <c r="E146" t="s">
        <v>11</v>
      </c>
      <c r="F146">
        <v>95.004999999999995</v>
      </c>
      <c r="G146">
        <v>96.300353000000001</v>
      </c>
      <c r="H146">
        <v>97.337999999999994</v>
      </c>
      <c r="I146">
        <v>0.99919999999999998</v>
      </c>
      <c r="J146">
        <v>1.0129999999999999</v>
      </c>
      <c r="K146">
        <v>1.026</v>
      </c>
    </row>
    <row r="147" spans="1:11" x14ac:dyDescent="0.25">
      <c r="A147" t="str">
        <f t="shared" si="2"/>
        <v>2015Visited GP in past 12 months FemaleMaori</v>
      </c>
      <c r="B147">
        <v>2015</v>
      </c>
      <c r="C147" t="s">
        <v>22</v>
      </c>
      <c r="D147" t="s">
        <v>8</v>
      </c>
      <c r="E147" t="s">
        <v>11</v>
      </c>
      <c r="F147">
        <v>73.712999999999994</v>
      </c>
      <c r="G147">
        <v>77.050217000000004</v>
      </c>
      <c r="H147">
        <v>80.078000000000003</v>
      </c>
      <c r="I147">
        <v>0.92589999999999995</v>
      </c>
      <c r="J147">
        <v>0.96050000000000002</v>
      </c>
      <c r="K147">
        <v>0.99650000000000005</v>
      </c>
    </row>
    <row r="148" spans="1:11" x14ac:dyDescent="0.25">
      <c r="A148" t="str">
        <f t="shared" si="2"/>
        <v>2015Visited practise nurse (without seeing GP) in past 12 months FemaleMaori</v>
      </c>
      <c r="B148">
        <v>2015</v>
      </c>
      <c r="C148" t="s">
        <v>23</v>
      </c>
      <c r="D148" t="s">
        <v>8</v>
      </c>
      <c r="E148" t="s">
        <v>11</v>
      </c>
      <c r="F148">
        <v>33.945999999999998</v>
      </c>
      <c r="G148">
        <v>37.225481000000002</v>
      </c>
      <c r="H148">
        <v>40.627000000000002</v>
      </c>
      <c r="I148">
        <v>1.014</v>
      </c>
      <c r="J148">
        <v>1.1140000000000001</v>
      </c>
      <c r="K148">
        <v>1.224</v>
      </c>
    </row>
    <row r="149" spans="1:11" x14ac:dyDescent="0.25">
      <c r="A149" t="str">
        <f t="shared" si="2"/>
        <v>2015Visited after-hours medical centre in past 12 months FemaleMaori</v>
      </c>
      <c r="B149">
        <v>2015</v>
      </c>
      <c r="C149" t="s">
        <v>24</v>
      </c>
      <c r="D149" t="s">
        <v>8</v>
      </c>
      <c r="E149" t="s">
        <v>11</v>
      </c>
      <c r="F149">
        <v>9.1690000000000005</v>
      </c>
      <c r="G149">
        <v>11.292001000000001</v>
      </c>
      <c r="H149">
        <v>13.831</v>
      </c>
      <c r="I149">
        <v>0.69889999999999997</v>
      </c>
      <c r="J149">
        <v>0.8659</v>
      </c>
      <c r="K149">
        <v>1.073</v>
      </c>
    </row>
    <row r="150" spans="1:11" x14ac:dyDescent="0.25">
      <c r="A150" t="str">
        <f t="shared" si="2"/>
        <v>2015Any unmet need in the past 12 monthsFemaleMaori</v>
      </c>
      <c r="B150">
        <v>2015</v>
      </c>
      <c r="C150" t="s">
        <v>25</v>
      </c>
      <c r="D150" t="s">
        <v>8</v>
      </c>
      <c r="E150" t="s">
        <v>11</v>
      </c>
      <c r="F150">
        <v>46.427999999999997</v>
      </c>
      <c r="G150">
        <v>49.687747999999999</v>
      </c>
      <c r="H150">
        <v>52.95</v>
      </c>
      <c r="I150">
        <v>1.3029999999999999</v>
      </c>
      <c r="J150">
        <v>1.4039999999999999</v>
      </c>
      <c r="K150">
        <v>1.512</v>
      </c>
    </row>
    <row r="151" spans="1:11" x14ac:dyDescent="0.25">
      <c r="A151" t="str">
        <f t="shared" si="2"/>
        <v>2015Unfilled prescription due to cost in past 12 months FemaleMaori</v>
      </c>
      <c r="B151">
        <v>2015</v>
      </c>
      <c r="C151" t="s">
        <v>26</v>
      </c>
      <c r="D151" t="s">
        <v>8</v>
      </c>
      <c r="E151" t="s">
        <v>11</v>
      </c>
      <c r="F151">
        <v>16.373000000000001</v>
      </c>
      <c r="G151">
        <v>19.303045000000001</v>
      </c>
      <c r="H151">
        <v>22.614999999999998</v>
      </c>
      <c r="I151">
        <v>2.1179999999999999</v>
      </c>
      <c r="J151">
        <v>2.581</v>
      </c>
      <c r="K151">
        <v>3.1469999999999998</v>
      </c>
    </row>
    <row r="152" spans="1:11" x14ac:dyDescent="0.25">
      <c r="A152" t="str">
        <f t="shared" si="2"/>
        <v>2016Has GP clinic or medical centre that usually goes to when unwell or injured FemaleMaori</v>
      </c>
      <c r="B152">
        <v>2016</v>
      </c>
      <c r="C152" t="s">
        <v>21</v>
      </c>
      <c r="D152" t="s">
        <v>8</v>
      </c>
      <c r="E152" t="s">
        <v>11</v>
      </c>
      <c r="F152">
        <v>93.8</v>
      </c>
      <c r="G152">
        <v>95.538765999999995</v>
      </c>
      <c r="H152">
        <v>96.903999999999996</v>
      </c>
      <c r="I152">
        <v>0.99319999999999997</v>
      </c>
      <c r="J152">
        <v>1.008</v>
      </c>
      <c r="K152">
        <v>1.0229999999999999</v>
      </c>
    </row>
    <row r="153" spans="1:11" x14ac:dyDescent="0.25">
      <c r="A153" t="str">
        <f t="shared" si="2"/>
        <v>2016Visited GP in past 12 months FemaleMaori</v>
      </c>
      <c r="B153">
        <v>2016</v>
      </c>
      <c r="C153" t="s">
        <v>22</v>
      </c>
      <c r="D153" t="s">
        <v>8</v>
      </c>
      <c r="E153" t="s">
        <v>11</v>
      </c>
      <c r="F153">
        <v>72.745000000000005</v>
      </c>
      <c r="G153">
        <v>75.462059999999994</v>
      </c>
      <c r="H153">
        <v>77.989999999999995</v>
      </c>
      <c r="I153">
        <v>0.93589999999999995</v>
      </c>
      <c r="J153">
        <v>0.96750000000000003</v>
      </c>
      <c r="K153">
        <v>1</v>
      </c>
    </row>
    <row r="154" spans="1:11" x14ac:dyDescent="0.25">
      <c r="A154" t="str">
        <f t="shared" si="2"/>
        <v>2016Visited practise nurse (without seeing GP) in past 12 months FemaleMaori</v>
      </c>
      <c r="B154">
        <v>2016</v>
      </c>
      <c r="C154" t="s">
        <v>23</v>
      </c>
      <c r="D154" t="s">
        <v>8</v>
      </c>
      <c r="E154" t="s">
        <v>11</v>
      </c>
      <c r="F154">
        <v>34.759</v>
      </c>
      <c r="G154">
        <v>37.706181999999998</v>
      </c>
      <c r="H154">
        <v>40.747</v>
      </c>
      <c r="I154">
        <v>1.032</v>
      </c>
      <c r="J154">
        <v>1.1299999999999999</v>
      </c>
      <c r="K154">
        <v>1.2370000000000001</v>
      </c>
    </row>
    <row r="155" spans="1:11" x14ac:dyDescent="0.25">
      <c r="A155" t="str">
        <f t="shared" si="2"/>
        <v>2016Visited after-hours medical centre in past 12 months FemaleMaori</v>
      </c>
      <c r="B155">
        <v>2016</v>
      </c>
      <c r="C155" t="s">
        <v>24</v>
      </c>
      <c r="D155" t="s">
        <v>8</v>
      </c>
      <c r="E155" t="s">
        <v>11</v>
      </c>
      <c r="F155">
        <v>8.1780000000000008</v>
      </c>
      <c r="G155">
        <v>10.076024</v>
      </c>
      <c r="H155">
        <v>12.355</v>
      </c>
      <c r="I155">
        <v>0.63249999999999995</v>
      </c>
      <c r="J155">
        <v>0.79730000000000001</v>
      </c>
      <c r="K155">
        <v>1.0049999999999999</v>
      </c>
    </row>
    <row r="156" spans="1:11" x14ac:dyDescent="0.25">
      <c r="A156" t="str">
        <f t="shared" si="2"/>
        <v>2016Any unmet need in the past 12 monthsFemaleMaori</v>
      </c>
      <c r="B156">
        <v>2016</v>
      </c>
      <c r="C156" t="s">
        <v>25</v>
      </c>
      <c r="D156" t="s">
        <v>8</v>
      </c>
      <c r="E156" t="s">
        <v>11</v>
      </c>
      <c r="F156">
        <v>40.591000000000001</v>
      </c>
      <c r="G156">
        <v>44.270980999999999</v>
      </c>
      <c r="H156">
        <v>48.015000000000001</v>
      </c>
      <c r="I156">
        <v>1.2090000000000001</v>
      </c>
      <c r="J156">
        <v>1.3160000000000001</v>
      </c>
      <c r="K156">
        <v>1.4339999999999999</v>
      </c>
    </row>
    <row r="157" spans="1:11" x14ac:dyDescent="0.25">
      <c r="A157" t="str">
        <f t="shared" si="2"/>
        <v>2016Unfilled prescription due to cost in past 12 months FemaleMaori</v>
      </c>
      <c r="B157">
        <v>2016</v>
      </c>
      <c r="C157" t="s">
        <v>26</v>
      </c>
      <c r="D157" t="s">
        <v>8</v>
      </c>
      <c r="E157" t="s">
        <v>11</v>
      </c>
      <c r="F157">
        <v>15.018000000000001</v>
      </c>
      <c r="G157">
        <v>17.652401000000001</v>
      </c>
      <c r="H157">
        <v>20.637</v>
      </c>
      <c r="I157">
        <v>1.665</v>
      </c>
      <c r="J157">
        <v>2.056</v>
      </c>
      <c r="K157">
        <v>2.5390000000000001</v>
      </c>
    </row>
    <row r="158" spans="1:11" x14ac:dyDescent="0.25">
      <c r="A158" t="str">
        <f t="shared" si="2"/>
        <v>2006Has GP clinic or medical centre that usually goes to when unwell or injured FemaleNon-Maori</v>
      </c>
      <c r="B158">
        <v>2006</v>
      </c>
      <c r="C158" t="s">
        <v>21</v>
      </c>
      <c r="D158" t="s">
        <v>8</v>
      </c>
      <c r="E158" t="s">
        <v>12</v>
      </c>
      <c r="F158">
        <v>92.953000000000003</v>
      </c>
      <c r="G158">
        <v>94.022475</v>
      </c>
      <c r="H158">
        <v>94.938999999999993</v>
      </c>
    </row>
    <row r="159" spans="1:11" x14ac:dyDescent="0.25">
      <c r="A159" t="str">
        <f t="shared" si="2"/>
        <v>2006Visited GP in past 12 months FemaleNon-Maori</v>
      </c>
      <c r="B159">
        <v>2006</v>
      </c>
      <c r="C159" t="s">
        <v>22</v>
      </c>
      <c r="D159" t="s">
        <v>8</v>
      </c>
      <c r="E159" t="s">
        <v>12</v>
      </c>
      <c r="F159">
        <v>80.403999999999996</v>
      </c>
      <c r="G159">
        <v>82.05592</v>
      </c>
      <c r="H159">
        <v>83.596999999999994</v>
      </c>
    </row>
    <row r="160" spans="1:11" x14ac:dyDescent="0.25">
      <c r="A160" t="str">
        <f t="shared" si="2"/>
        <v>2006Visited practise nurse (without seeing GP) in past 12 months FemaleNon-Maori</v>
      </c>
      <c r="B160">
        <v>2006</v>
      </c>
      <c r="C160" t="s">
        <v>23</v>
      </c>
      <c r="D160" t="s">
        <v>8</v>
      </c>
      <c r="E160" t="s">
        <v>12</v>
      </c>
      <c r="F160">
        <v>29.638999999999999</v>
      </c>
      <c r="G160">
        <v>31.565117999999998</v>
      </c>
      <c r="H160">
        <v>33.557000000000002</v>
      </c>
    </row>
    <row r="161" spans="1:8" x14ac:dyDescent="0.25">
      <c r="A161" t="str">
        <f t="shared" si="2"/>
        <v>2011Has GP clinic or medical centre that usually goes to when unwell or injured FemaleNon-Maori</v>
      </c>
      <c r="B161">
        <v>2011</v>
      </c>
      <c r="C161" t="s">
        <v>21</v>
      </c>
      <c r="D161" t="s">
        <v>8</v>
      </c>
      <c r="E161" t="s">
        <v>12</v>
      </c>
      <c r="F161">
        <v>93.572999999999993</v>
      </c>
      <c r="G161">
        <v>94.922297</v>
      </c>
      <c r="H161">
        <v>96.001000000000005</v>
      </c>
    </row>
    <row r="162" spans="1:8" x14ac:dyDescent="0.25">
      <c r="A162" t="str">
        <f t="shared" si="2"/>
        <v>2011Visited GP in past 12 months FemaleNon-Maori</v>
      </c>
      <c r="B162">
        <v>2011</v>
      </c>
      <c r="C162" t="s">
        <v>22</v>
      </c>
      <c r="D162" t="s">
        <v>8</v>
      </c>
      <c r="E162" t="s">
        <v>12</v>
      </c>
      <c r="F162">
        <v>77.132000000000005</v>
      </c>
      <c r="G162">
        <v>79.194419999999994</v>
      </c>
      <c r="H162">
        <v>81.116</v>
      </c>
    </row>
    <row r="163" spans="1:8" x14ac:dyDescent="0.25">
      <c r="A163" t="str">
        <f t="shared" si="2"/>
        <v>2011Visited practise nurse (without seeing GP) in past 12 months FemaleNon-Maori</v>
      </c>
      <c r="B163">
        <v>2011</v>
      </c>
      <c r="C163" t="s">
        <v>23</v>
      </c>
      <c r="D163" t="s">
        <v>8</v>
      </c>
      <c r="E163" t="s">
        <v>12</v>
      </c>
      <c r="F163">
        <v>29.832999999999998</v>
      </c>
      <c r="G163">
        <v>31.796104</v>
      </c>
      <c r="H163">
        <v>33.826000000000001</v>
      </c>
    </row>
    <row r="164" spans="1:8" x14ac:dyDescent="0.25">
      <c r="A164" t="str">
        <f t="shared" si="2"/>
        <v>2011Visited after-hours medical centre in past 12 months FemaleNon-Maori</v>
      </c>
      <c r="B164">
        <v>2011</v>
      </c>
      <c r="C164" t="s">
        <v>24</v>
      </c>
      <c r="D164" t="s">
        <v>8</v>
      </c>
      <c r="E164" t="s">
        <v>12</v>
      </c>
      <c r="F164">
        <v>12.817</v>
      </c>
      <c r="G164">
        <v>14.292337</v>
      </c>
      <c r="H164">
        <v>15.906000000000001</v>
      </c>
    </row>
    <row r="165" spans="1:8" x14ac:dyDescent="0.25">
      <c r="A165" t="str">
        <f t="shared" si="2"/>
        <v>2011Any unmet need in the past 12 monthsFemaleNon-Maori</v>
      </c>
      <c r="B165">
        <v>2011</v>
      </c>
      <c r="C165" t="s">
        <v>25</v>
      </c>
      <c r="D165" t="s">
        <v>8</v>
      </c>
      <c r="E165" t="s">
        <v>12</v>
      </c>
      <c r="F165">
        <v>30.785</v>
      </c>
      <c r="G165">
        <v>32.867696000000002</v>
      </c>
      <c r="H165">
        <v>35.020000000000003</v>
      </c>
    </row>
    <row r="166" spans="1:8" x14ac:dyDescent="0.25">
      <c r="A166" t="str">
        <f t="shared" si="2"/>
        <v>2011Unfilled prescription due to cost in past 12 months FemaleNon-Maori</v>
      </c>
      <c r="B166">
        <v>2011</v>
      </c>
      <c r="C166" t="s">
        <v>26</v>
      </c>
      <c r="D166" t="s">
        <v>8</v>
      </c>
      <c r="E166" t="s">
        <v>12</v>
      </c>
      <c r="F166">
        <v>6.9720000000000004</v>
      </c>
      <c r="G166">
        <v>8.0017859999999992</v>
      </c>
      <c r="H166">
        <v>9.1679999999999993</v>
      </c>
    </row>
    <row r="167" spans="1:8" x14ac:dyDescent="0.25">
      <c r="A167" t="str">
        <f t="shared" si="2"/>
        <v>2012Has GP clinic or medical centre that usually goes to when unwell or injured FemaleNon-Maori</v>
      </c>
      <c r="B167">
        <v>2012</v>
      </c>
      <c r="C167" t="s">
        <v>21</v>
      </c>
      <c r="D167" t="s">
        <v>8</v>
      </c>
      <c r="E167" t="s">
        <v>12</v>
      </c>
      <c r="F167">
        <v>92.450999999999993</v>
      </c>
      <c r="G167">
        <v>93.763233</v>
      </c>
      <c r="H167">
        <v>94.86</v>
      </c>
    </row>
    <row r="168" spans="1:8" x14ac:dyDescent="0.25">
      <c r="A168" t="str">
        <f t="shared" si="2"/>
        <v>2012Visited GP in past 12 months FemaleNon-Maori</v>
      </c>
      <c r="B168">
        <v>2012</v>
      </c>
      <c r="C168" t="s">
        <v>22</v>
      </c>
      <c r="D168" t="s">
        <v>8</v>
      </c>
      <c r="E168" t="s">
        <v>12</v>
      </c>
      <c r="F168">
        <v>79.412999999999997</v>
      </c>
      <c r="G168">
        <v>81.127531000000005</v>
      </c>
      <c r="H168">
        <v>82.73</v>
      </c>
    </row>
    <row r="169" spans="1:8" x14ac:dyDescent="0.25">
      <c r="A169" t="str">
        <f t="shared" si="2"/>
        <v>2012Visited practise nurse (without seeing GP) in past 12 months FemaleNon-Maori</v>
      </c>
      <c r="B169">
        <v>2012</v>
      </c>
      <c r="C169" t="s">
        <v>23</v>
      </c>
      <c r="D169" t="s">
        <v>8</v>
      </c>
      <c r="E169" t="s">
        <v>12</v>
      </c>
      <c r="F169">
        <v>28.811</v>
      </c>
      <c r="G169">
        <v>30.696117000000001</v>
      </c>
      <c r="H169">
        <v>32.648000000000003</v>
      </c>
    </row>
    <row r="170" spans="1:8" x14ac:dyDescent="0.25">
      <c r="A170" t="str">
        <f t="shared" si="2"/>
        <v>2012Visited after-hours medical centre in past 12 months FemaleNon-Maori</v>
      </c>
      <c r="B170">
        <v>2012</v>
      </c>
      <c r="C170" t="s">
        <v>24</v>
      </c>
      <c r="D170" t="s">
        <v>8</v>
      </c>
      <c r="E170" t="s">
        <v>12</v>
      </c>
      <c r="F170">
        <v>13.17</v>
      </c>
      <c r="G170">
        <v>14.800038000000001</v>
      </c>
      <c r="H170">
        <v>16.593</v>
      </c>
    </row>
    <row r="171" spans="1:8" x14ac:dyDescent="0.25">
      <c r="A171" t="str">
        <f t="shared" si="2"/>
        <v>2012Any unmet need in the past 12 monthsFemaleNon-Maori</v>
      </c>
      <c r="B171">
        <v>2012</v>
      </c>
      <c r="C171" t="s">
        <v>25</v>
      </c>
      <c r="D171" t="s">
        <v>8</v>
      </c>
      <c r="E171" t="s">
        <v>12</v>
      </c>
      <c r="F171">
        <v>31.001999999999999</v>
      </c>
      <c r="G171">
        <v>33.014009999999999</v>
      </c>
      <c r="H171">
        <v>35.090000000000003</v>
      </c>
    </row>
    <row r="172" spans="1:8" x14ac:dyDescent="0.25">
      <c r="A172" t="str">
        <f t="shared" si="2"/>
        <v>2012Unfilled prescription due to cost in past 12 months FemaleNon-Maori</v>
      </c>
      <c r="B172">
        <v>2012</v>
      </c>
      <c r="C172" t="s">
        <v>26</v>
      </c>
      <c r="D172" t="s">
        <v>8</v>
      </c>
      <c r="E172" t="s">
        <v>12</v>
      </c>
      <c r="F172">
        <v>5.952</v>
      </c>
      <c r="G172">
        <v>6.9764980000000003</v>
      </c>
      <c r="H172">
        <v>8.1620000000000008</v>
      </c>
    </row>
    <row r="173" spans="1:8" x14ac:dyDescent="0.25">
      <c r="A173" t="str">
        <f t="shared" si="2"/>
        <v>2013Has GP clinic or medical centre that usually goes to when unwell or injured FemaleNon-Maori</v>
      </c>
      <c r="B173">
        <v>2013</v>
      </c>
      <c r="C173" t="s">
        <v>21</v>
      </c>
      <c r="D173" t="s">
        <v>8</v>
      </c>
      <c r="E173" t="s">
        <v>12</v>
      </c>
      <c r="F173">
        <v>94.444999999999993</v>
      </c>
      <c r="G173">
        <v>95.482163</v>
      </c>
      <c r="H173">
        <v>96.375</v>
      </c>
    </row>
    <row r="174" spans="1:8" x14ac:dyDescent="0.25">
      <c r="A174" t="str">
        <f t="shared" si="2"/>
        <v>2013Visited GP in past 12 months FemaleNon-Maori</v>
      </c>
      <c r="B174">
        <v>2013</v>
      </c>
      <c r="C174" t="s">
        <v>22</v>
      </c>
      <c r="D174" t="s">
        <v>8</v>
      </c>
      <c r="E174" t="s">
        <v>12</v>
      </c>
      <c r="F174">
        <v>79.989000000000004</v>
      </c>
      <c r="G174">
        <v>81.707756000000003</v>
      </c>
      <c r="H174">
        <v>83.31</v>
      </c>
    </row>
    <row r="175" spans="1:8" x14ac:dyDescent="0.25">
      <c r="A175" t="str">
        <f t="shared" si="2"/>
        <v>2013Visited practise nurse (without seeing GP) in past 12 months FemaleNon-Maori</v>
      </c>
      <c r="B175">
        <v>2013</v>
      </c>
      <c r="C175" t="s">
        <v>23</v>
      </c>
      <c r="D175" t="s">
        <v>8</v>
      </c>
      <c r="E175" t="s">
        <v>12</v>
      </c>
      <c r="F175">
        <v>30.725000000000001</v>
      </c>
      <c r="G175">
        <v>33.058554999999998</v>
      </c>
      <c r="H175">
        <v>35.478000000000002</v>
      </c>
    </row>
    <row r="176" spans="1:8" x14ac:dyDescent="0.25">
      <c r="A176" t="str">
        <f t="shared" si="2"/>
        <v>2013Visited after-hours medical centre in past 12 months FemaleNon-Maori</v>
      </c>
      <c r="B176">
        <v>2013</v>
      </c>
      <c r="C176" t="s">
        <v>24</v>
      </c>
      <c r="D176" t="s">
        <v>8</v>
      </c>
      <c r="E176" t="s">
        <v>12</v>
      </c>
      <c r="F176">
        <v>12.534000000000001</v>
      </c>
      <c r="G176">
        <v>14.234348000000001</v>
      </c>
      <c r="H176">
        <v>16.123000000000001</v>
      </c>
    </row>
    <row r="177" spans="1:8" x14ac:dyDescent="0.25">
      <c r="A177" t="str">
        <f t="shared" si="2"/>
        <v>2013Any unmet need in the past 12 monthsFemaleNon-Maori</v>
      </c>
      <c r="B177">
        <v>2013</v>
      </c>
      <c r="C177" t="s">
        <v>25</v>
      </c>
      <c r="D177" t="s">
        <v>8</v>
      </c>
      <c r="E177" t="s">
        <v>12</v>
      </c>
      <c r="F177">
        <v>30.7</v>
      </c>
      <c r="G177">
        <v>32.870983000000003</v>
      </c>
      <c r="H177">
        <v>35.118000000000002</v>
      </c>
    </row>
    <row r="178" spans="1:8" x14ac:dyDescent="0.25">
      <c r="A178" t="str">
        <f t="shared" si="2"/>
        <v>2013Unfilled prescription due to cost in past 12 months FemaleNon-Maori</v>
      </c>
      <c r="B178">
        <v>2013</v>
      </c>
      <c r="C178" t="s">
        <v>26</v>
      </c>
      <c r="D178" t="s">
        <v>8</v>
      </c>
      <c r="E178" t="s">
        <v>12</v>
      </c>
      <c r="F178">
        <v>5.9349999999999996</v>
      </c>
      <c r="G178">
        <v>6.8826309999999999</v>
      </c>
      <c r="H178">
        <v>7.9690000000000003</v>
      </c>
    </row>
    <row r="179" spans="1:8" x14ac:dyDescent="0.25">
      <c r="A179" t="str">
        <f t="shared" si="2"/>
        <v>2014Has GP clinic or medical centre that usually goes to when unwell or injured FemaleNon-Maori</v>
      </c>
      <c r="B179">
        <v>2014</v>
      </c>
      <c r="C179" t="s">
        <v>21</v>
      </c>
      <c r="D179" t="s">
        <v>8</v>
      </c>
      <c r="E179" t="s">
        <v>12</v>
      </c>
      <c r="F179">
        <v>94.262</v>
      </c>
      <c r="G179">
        <v>95.119426000000004</v>
      </c>
      <c r="H179">
        <v>95.882000000000005</v>
      </c>
    </row>
    <row r="180" spans="1:8" x14ac:dyDescent="0.25">
      <c r="A180" t="str">
        <f t="shared" si="2"/>
        <v>2014Visited GP in past 12 months FemaleNon-Maori</v>
      </c>
      <c r="B180">
        <v>2014</v>
      </c>
      <c r="C180" t="s">
        <v>22</v>
      </c>
      <c r="D180" t="s">
        <v>8</v>
      </c>
      <c r="E180" t="s">
        <v>12</v>
      </c>
      <c r="F180">
        <v>80.400999999999996</v>
      </c>
      <c r="G180">
        <v>82.123577999999995</v>
      </c>
      <c r="H180">
        <v>83.725999999999999</v>
      </c>
    </row>
    <row r="181" spans="1:8" x14ac:dyDescent="0.25">
      <c r="A181" t="str">
        <f t="shared" si="2"/>
        <v>2014Visited practise nurse (without seeing GP) in past 12 months FemaleNon-Maori</v>
      </c>
      <c r="B181">
        <v>2014</v>
      </c>
      <c r="C181" t="s">
        <v>23</v>
      </c>
      <c r="D181" t="s">
        <v>8</v>
      </c>
      <c r="E181" t="s">
        <v>12</v>
      </c>
      <c r="F181">
        <v>27.928000000000001</v>
      </c>
      <c r="G181">
        <v>29.633877999999999</v>
      </c>
      <c r="H181">
        <v>31.399000000000001</v>
      </c>
    </row>
    <row r="182" spans="1:8" x14ac:dyDescent="0.25">
      <c r="A182" t="str">
        <f t="shared" si="2"/>
        <v>2014Visited after-hours medical centre in past 12 months FemaleNon-Maori</v>
      </c>
      <c r="B182">
        <v>2014</v>
      </c>
      <c r="C182" t="s">
        <v>24</v>
      </c>
      <c r="D182" t="s">
        <v>8</v>
      </c>
      <c r="E182" t="s">
        <v>12</v>
      </c>
      <c r="F182">
        <v>10.695</v>
      </c>
      <c r="G182">
        <v>12.234598999999999</v>
      </c>
      <c r="H182">
        <v>13.961</v>
      </c>
    </row>
    <row r="183" spans="1:8" x14ac:dyDescent="0.25">
      <c r="A183" t="str">
        <f t="shared" si="2"/>
        <v>2014Any unmet need in the past 12 monthsFemaleNon-Maori</v>
      </c>
      <c r="B183">
        <v>2014</v>
      </c>
      <c r="C183" t="s">
        <v>25</v>
      </c>
      <c r="D183" t="s">
        <v>8</v>
      </c>
      <c r="E183" t="s">
        <v>12</v>
      </c>
      <c r="F183">
        <v>31.18</v>
      </c>
      <c r="G183">
        <v>33.117849999999997</v>
      </c>
      <c r="H183">
        <v>35.113999999999997</v>
      </c>
    </row>
    <row r="184" spans="1:8" x14ac:dyDescent="0.25">
      <c r="A184" t="str">
        <f t="shared" si="2"/>
        <v>2014Unfilled prescription due to cost in past 12 months FemaleNon-Maori</v>
      </c>
      <c r="B184">
        <v>2014</v>
      </c>
      <c r="C184" t="s">
        <v>26</v>
      </c>
      <c r="D184" t="s">
        <v>8</v>
      </c>
      <c r="E184" t="s">
        <v>12</v>
      </c>
      <c r="F184">
        <v>6.4050000000000002</v>
      </c>
      <c r="G184">
        <v>7.4938399999999996</v>
      </c>
      <c r="H184">
        <v>8.7509999999999994</v>
      </c>
    </row>
    <row r="185" spans="1:8" x14ac:dyDescent="0.25">
      <c r="A185" t="str">
        <f t="shared" si="2"/>
        <v>2015Has GP clinic or medical centre that usually goes to when unwell or injured FemaleNon-Maori</v>
      </c>
      <c r="B185">
        <v>2015</v>
      </c>
      <c r="C185" t="s">
        <v>21</v>
      </c>
      <c r="D185" t="s">
        <v>8</v>
      </c>
      <c r="E185" t="s">
        <v>12</v>
      </c>
      <c r="F185">
        <v>93.337000000000003</v>
      </c>
      <c r="G185">
        <v>94.647560999999996</v>
      </c>
      <c r="H185">
        <v>95.712000000000003</v>
      </c>
    </row>
    <row r="186" spans="1:8" x14ac:dyDescent="0.25">
      <c r="A186" t="str">
        <f t="shared" si="2"/>
        <v>2015Visited GP in past 12 months FemaleNon-Maori</v>
      </c>
      <c r="B186">
        <v>2015</v>
      </c>
      <c r="C186" t="s">
        <v>22</v>
      </c>
      <c r="D186" t="s">
        <v>8</v>
      </c>
      <c r="E186" t="s">
        <v>12</v>
      </c>
      <c r="F186">
        <v>79.846999999999994</v>
      </c>
      <c r="G186">
        <v>81.522661999999997</v>
      </c>
      <c r="H186">
        <v>83.087999999999994</v>
      </c>
    </row>
    <row r="187" spans="1:8" x14ac:dyDescent="0.25">
      <c r="A187" t="str">
        <f t="shared" si="2"/>
        <v>2015Visited practise nurse (without seeing GP) in past 12 months FemaleNon-Maori</v>
      </c>
      <c r="B187">
        <v>2015</v>
      </c>
      <c r="C187" t="s">
        <v>23</v>
      </c>
      <c r="D187" t="s">
        <v>8</v>
      </c>
      <c r="E187" t="s">
        <v>12</v>
      </c>
      <c r="F187">
        <v>30.984999999999999</v>
      </c>
      <c r="G187">
        <v>32.992077000000002</v>
      </c>
      <c r="H187">
        <v>35.063000000000002</v>
      </c>
    </row>
    <row r="188" spans="1:8" x14ac:dyDescent="0.25">
      <c r="A188" t="str">
        <f t="shared" si="2"/>
        <v>2015Visited after-hours medical centre in past 12 months FemaleNon-Maori</v>
      </c>
      <c r="B188">
        <v>2015</v>
      </c>
      <c r="C188" t="s">
        <v>24</v>
      </c>
      <c r="D188" t="s">
        <v>8</v>
      </c>
      <c r="E188" t="s">
        <v>12</v>
      </c>
      <c r="F188">
        <v>12.337999999999999</v>
      </c>
      <c r="G188">
        <v>13.632087</v>
      </c>
      <c r="H188">
        <v>15.039</v>
      </c>
    </row>
    <row r="189" spans="1:8" x14ac:dyDescent="0.25">
      <c r="A189" t="str">
        <f t="shared" si="2"/>
        <v>2015Any unmet need in the past 12 monthsFemaleNon-Maori</v>
      </c>
      <c r="B189">
        <v>2015</v>
      </c>
      <c r="C189" t="s">
        <v>25</v>
      </c>
      <c r="D189" t="s">
        <v>8</v>
      </c>
      <c r="E189" t="s">
        <v>12</v>
      </c>
      <c r="F189">
        <v>34.15</v>
      </c>
      <c r="G189">
        <v>36.135496000000003</v>
      </c>
      <c r="H189">
        <v>38.17</v>
      </c>
    </row>
    <row r="190" spans="1:8" x14ac:dyDescent="0.25">
      <c r="A190" t="str">
        <f t="shared" si="2"/>
        <v>2015Unfilled prescription due to cost in past 12 months FemaleNon-Maori</v>
      </c>
      <c r="B190">
        <v>2015</v>
      </c>
      <c r="C190" t="s">
        <v>26</v>
      </c>
      <c r="D190" t="s">
        <v>8</v>
      </c>
      <c r="E190" t="s">
        <v>12</v>
      </c>
      <c r="F190">
        <v>6.8639999999999999</v>
      </c>
      <c r="G190">
        <v>7.8866540000000001</v>
      </c>
      <c r="H190">
        <v>9.0470000000000006</v>
      </c>
    </row>
    <row r="191" spans="1:8" x14ac:dyDescent="0.25">
      <c r="A191" t="str">
        <f t="shared" si="2"/>
        <v>2016Has GP clinic or medical centre that usually goes to when unwell or injured FemaleNon-Maori</v>
      </c>
      <c r="B191">
        <v>2016</v>
      </c>
      <c r="C191" t="s">
        <v>21</v>
      </c>
      <c r="D191" t="s">
        <v>8</v>
      </c>
      <c r="E191" t="s">
        <v>12</v>
      </c>
      <c r="F191">
        <v>93.49</v>
      </c>
      <c r="G191">
        <v>94.604854000000003</v>
      </c>
      <c r="H191">
        <v>95.537999999999997</v>
      </c>
    </row>
    <row r="192" spans="1:8" x14ac:dyDescent="0.25">
      <c r="A192" t="str">
        <f t="shared" si="2"/>
        <v>2016Visited GP in past 12 months FemaleNon-Maori</v>
      </c>
      <c r="B192">
        <v>2016</v>
      </c>
      <c r="C192" t="s">
        <v>22</v>
      </c>
      <c r="D192" t="s">
        <v>8</v>
      </c>
      <c r="E192" t="s">
        <v>12</v>
      </c>
      <c r="F192">
        <v>77.215000000000003</v>
      </c>
      <c r="G192">
        <v>79.207538</v>
      </c>
      <c r="H192">
        <v>81.069000000000003</v>
      </c>
    </row>
    <row r="193" spans="1:8" x14ac:dyDescent="0.25">
      <c r="A193" t="str">
        <f t="shared" si="2"/>
        <v>2016Visited practise nurse (without seeing GP) in past 12 months FemaleNon-Maori</v>
      </c>
      <c r="B193">
        <v>2016</v>
      </c>
      <c r="C193" t="s">
        <v>23</v>
      </c>
      <c r="D193" t="s">
        <v>8</v>
      </c>
      <c r="E193" t="s">
        <v>12</v>
      </c>
      <c r="F193">
        <v>30.503</v>
      </c>
      <c r="G193">
        <v>32.523792999999998</v>
      </c>
      <c r="H193">
        <v>34.610999999999997</v>
      </c>
    </row>
    <row r="194" spans="1:8" x14ac:dyDescent="0.25">
      <c r="A194" t="str">
        <f t="shared" si="2"/>
        <v>2016Visited after-hours medical centre in past 12 months FemaleNon-Maori</v>
      </c>
      <c r="B194">
        <v>2016</v>
      </c>
      <c r="C194" t="s">
        <v>24</v>
      </c>
      <c r="D194" t="s">
        <v>8</v>
      </c>
      <c r="E194" t="s">
        <v>12</v>
      </c>
      <c r="F194">
        <v>11.412000000000001</v>
      </c>
      <c r="G194">
        <v>12.850118</v>
      </c>
      <c r="H194">
        <v>14.44</v>
      </c>
    </row>
    <row r="195" spans="1:8" x14ac:dyDescent="0.25">
      <c r="A195" t="str">
        <f t="shared" ref="A195:A258" si="3">B195&amp;C195&amp;D195&amp;E195</f>
        <v>2016Any unmet need in the past 12 monthsFemaleNon-Maori</v>
      </c>
      <c r="B195">
        <v>2016</v>
      </c>
      <c r="C195" t="s">
        <v>25</v>
      </c>
      <c r="D195" t="s">
        <v>8</v>
      </c>
      <c r="E195" t="s">
        <v>12</v>
      </c>
      <c r="F195">
        <v>31.817</v>
      </c>
      <c r="G195">
        <v>33.613030999999999</v>
      </c>
      <c r="H195">
        <v>35.457999999999998</v>
      </c>
    </row>
    <row r="196" spans="1:8" x14ac:dyDescent="0.25">
      <c r="A196" t="str">
        <f t="shared" si="3"/>
        <v>2016Unfilled prescription due to cost in past 12 months FemaleNon-Maori</v>
      </c>
      <c r="B196">
        <v>2016</v>
      </c>
      <c r="C196" t="s">
        <v>26</v>
      </c>
      <c r="D196" t="s">
        <v>8</v>
      </c>
      <c r="E196" t="s">
        <v>12</v>
      </c>
      <c r="F196">
        <v>7.4870000000000001</v>
      </c>
      <c r="G196">
        <v>8.7147670000000002</v>
      </c>
      <c r="H196">
        <v>10.121</v>
      </c>
    </row>
    <row r="197" spans="1:8" x14ac:dyDescent="0.25">
      <c r="A197" t="str">
        <f t="shared" si="3"/>
        <v>2006Has GP clinic or medical centre that usually goes to when unwell or injured MaleAllEth</v>
      </c>
      <c r="B197">
        <v>2006</v>
      </c>
      <c r="C197" t="s">
        <v>21</v>
      </c>
      <c r="D197" t="s">
        <v>7</v>
      </c>
      <c r="E197" t="s">
        <v>6</v>
      </c>
      <c r="F197">
        <v>88.774000000000001</v>
      </c>
      <c r="G197">
        <v>89.967301000000006</v>
      </c>
      <c r="H197">
        <v>91.046000000000006</v>
      </c>
    </row>
    <row r="198" spans="1:8" x14ac:dyDescent="0.25">
      <c r="A198" t="str">
        <f t="shared" si="3"/>
        <v>2006Visited GP in past 12 months MaleAllEth</v>
      </c>
      <c r="B198">
        <v>2006</v>
      </c>
      <c r="C198" t="s">
        <v>22</v>
      </c>
      <c r="D198" t="s">
        <v>7</v>
      </c>
      <c r="E198" t="s">
        <v>6</v>
      </c>
      <c r="F198">
        <v>72.796000000000006</v>
      </c>
      <c r="G198">
        <v>74.557754000000003</v>
      </c>
      <c r="H198">
        <v>76.242999999999995</v>
      </c>
    </row>
    <row r="199" spans="1:8" x14ac:dyDescent="0.25">
      <c r="A199" t="str">
        <f t="shared" si="3"/>
        <v>2006Visited practise nurse (without seeing GP) in past 12 months MaleAllEth</v>
      </c>
      <c r="B199">
        <v>2006</v>
      </c>
      <c r="C199" t="s">
        <v>23</v>
      </c>
      <c r="D199" t="s">
        <v>7</v>
      </c>
      <c r="E199" t="s">
        <v>6</v>
      </c>
      <c r="F199">
        <v>16.939</v>
      </c>
      <c r="G199">
        <v>18.185106000000001</v>
      </c>
      <c r="H199">
        <v>19.501000000000001</v>
      </c>
    </row>
    <row r="200" spans="1:8" x14ac:dyDescent="0.25">
      <c r="A200" t="str">
        <f t="shared" si="3"/>
        <v>2011Has GP clinic or medical centre that usually goes to when unwell or injured MaleAllEth</v>
      </c>
      <c r="B200">
        <v>2011</v>
      </c>
      <c r="C200" t="s">
        <v>21</v>
      </c>
      <c r="D200" t="s">
        <v>7</v>
      </c>
      <c r="E200" t="s">
        <v>6</v>
      </c>
      <c r="F200">
        <v>86.554000000000002</v>
      </c>
      <c r="G200">
        <v>88.340083000000007</v>
      </c>
      <c r="H200">
        <v>89.915999999999997</v>
      </c>
    </row>
    <row r="201" spans="1:8" x14ac:dyDescent="0.25">
      <c r="A201" t="str">
        <f t="shared" si="3"/>
        <v>2011Visited GP in past 12 months MaleAllEth</v>
      </c>
      <c r="B201">
        <v>2011</v>
      </c>
      <c r="C201" t="s">
        <v>22</v>
      </c>
      <c r="D201" t="s">
        <v>7</v>
      </c>
      <c r="E201" t="s">
        <v>6</v>
      </c>
      <c r="F201">
        <v>66.834000000000003</v>
      </c>
      <c r="G201">
        <v>68.884210999999993</v>
      </c>
      <c r="H201">
        <v>70.863</v>
      </c>
    </row>
    <row r="202" spans="1:8" x14ac:dyDescent="0.25">
      <c r="A202" t="str">
        <f t="shared" si="3"/>
        <v>2011Visited practise nurse (without seeing GP) in past 12 months MaleAllEth</v>
      </c>
      <c r="B202">
        <v>2011</v>
      </c>
      <c r="C202" t="s">
        <v>23</v>
      </c>
      <c r="D202" t="s">
        <v>7</v>
      </c>
      <c r="E202" t="s">
        <v>6</v>
      </c>
      <c r="F202">
        <v>17.821000000000002</v>
      </c>
      <c r="G202">
        <v>19.619592000000001</v>
      </c>
      <c r="H202">
        <v>21.552</v>
      </c>
    </row>
    <row r="203" spans="1:8" x14ac:dyDescent="0.25">
      <c r="A203" t="str">
        <f t="shared" si="3"/>
        <v>2011Visited after-hours medical centre in past 12 months MaleAllEth</v>
      </c>
      <c r="B203">
        <v>2011</v>
      </c>
      <c r="C203" t="s">
        <v>24</v>
      </c>
      <c r="D203" t="s">
        <v>7</v>
      </c>
      <c r="E203" t="s">
        <v>6</v>
      </c>
      <c r="F203">
        <v>12.032999999999999</v>
      </c>
      <c r="G203">
        <v>13.639373000000001</v>
      </c>
      <c r="H203">
        <v>15.422000000000001</v>
      </c>
    </row>
    <row r="204" spans="1:8" x14ac:dyDescent="0.25">
      <c r="A204" t="str">
        <f t="shared" si="3"/>
        <v>2011Any unmet need in the past 12 monthsMaleAllEth</v>
      </c>
      <c r="B204">
        <v>2011</v>
      </c>
      <c r="C204" t="s">
        <v>25</v>
      </c>
      <c r="D204" t="s">
        <v>7</v>
      </c>
      <c r="E204" t="s">
        <v>6</v>
      </c>
      <c r="F204">
        <v>19.798999999999999</v>
      </c>
      <c r="G204">
        <v>21.404866999999999</v>
      </c>
      <c r="H204">
        <v>23.103000000000002</v>
      </c>
    </row>
    <row r="205" spans="1:8" x14ac:dyDescent="0.25">
      <c r="A205" t="str">
        <f t="shared" si="3"/>
        <v>2011Unfilled prescription due to cost in past 12 months MaleAllEth</v>
      </c>
      <c r="B205">
        <v>2011</v>
      </c>
      <c r="C205" t="s">
        <v>26</v>
      </c>
      <c r="D205" t="s">
        <v>7</v>
      </c>
      <c r="E205" t="s">
        <v>6</v>
      </c>
      <c r="F205">
        <v>5.242</v>
      </c>
      <c r="G205">
        <v>6.337294</v>
      </c>
      <c r="H205">
        <v>7.6429999999999998</v>
      </c>
    </row>
    <row r="206" spans="1:8" x14ac:dyDescent="0.25">
      <c r="A206" t="str">
        <f t="shared" si="3"/>
        <v>2012Has GP clinic or medical centre that usually goes to when unwell or injured MaleAllEth</v>
      </c>
      <c r="B206">
        <v>2012</v>
      </c>
      <c r="C206" t="s">
        <v>21</v>
      </c>
      <c r="D206" t="s">
        <v>7</v>
      </c>
      <c r="E206" t="s">
        <v>6</v>
      </c>
      <c r="F206">
        <v>87.781999999999996</v>
      </c>
      <c r="G206">
        <v>89.296847</v>
      </c>
      <c r="H206">
        <v>90.644000000000005</v>
      </c>
    </row>
    <row r="207" spans="1:8" x14ac:dyDescent="0.25">
      <c r="A207" t="str">
        <f t="shared" si="3"/>
        <v>2012Visited GP in past 12 months MaleAllEth</v>
      </c>
      <c r="B207">
        <v>2012</v>
      </c>
      <c r="C207" t="s">
        <v>22</v>
      </c>
      <c r="D207" t="s">
        <v>7</v>
      </c>
      <c r="E207" t="s">
        <v>6</v>
      </c>
      <c r="F207">
        <v>66.786000000000001</v>
      </c>
      <c r="G207">
        <v>68.893376000000004</v>
      </c>
      <c r="H207">
        <v>70.924999999999997</v>
      </c>
    </row>
    <row r="208" spans="1:8" x14ac:dyDescent="0.25">
      <c r="A208" t="str">
        <f t="shared" si="3"/>
        <v>2012Visited practise nurse (without seeing GP) in past 12 months MaleAllEth</v>
      </c>
      <c r="B208">
        <v>2012</v>
      </c>
      <c r="C208" t="s">
        <v>23</v>
      </c>
      <c r="D208" t="s">
        <v>7</v>
      </c>
      <c r="E208" t="s">
        <v>6</v>
      </c>
      <c r="F208">
        <v>17.183</v>
      </c>
      <c r="G208">
        <v>18.455009</v>
      </c>
      <c r="H208">
        <v>19.798999999999999</v>
      </c>
    </row>
    <row r="209" spans="1:8" x14ac:dyDescent="0.25">
      <c r="A209" t="str">
        <f t="shared" si="3"/>
        <v>2012Visited after-hours medical centre in past 12 months MaleAllEth</v>
      </c>
      <c r="B209">
        <v>2012</v>
      </c>
      <c r="C209" t="s">
        <v>24</v>
      </c>
      <c r="D209" t="s">
        <v>7</v>
      </c>
      <c r="E209" t="s">
        <v>6</v>
      </c>
      <c r="F209">
        <v>10.154999999999999</v>
      </c>
      <c r="G209">
        <v>11.602497</v>
      </c>
      <c r="H209">
        <v>13.226000000000001</v>
      </c>
    </row>
    <row r="210" spans="1:8" x14ac:dyDescent="0.25">
      <c r="A210" t="str">
        <f t="shared" si="3"/>
        <v>2012Any unmet need in the past 12 monthsMaleAllEth</v>
      </c>
      <c r="B210">
        <v>2012</v>
      </c>
      <c r="C210" t="s">
        <v>25</v>
      </c>
      <c r="D210" t="s">
        <v>7</v>
      </c>
      <c r="E210" t="s">
        <v>6</v>
      </c>
      <c r="F210">
        <v>20.887</v>
      </c>
      <c r="G210">
        <v>22.447807000000001</v>
      </c>
      <c r="H210">
        <v>24.09</v>
      </c>
    </row>
    <row r="211" spans="1:8" x14ac:dyDescent="0.25">
      <c r="A211" t="str">
        <f t="shared" si="3"/>
        <v>2012Unfilled prescription due to cost in past 12 months MaleAllEth</v>
      </c>
      <c r="B211">
        <v>2012</v>
      </c>
      <c r="C211" t="s">
        <v>26</v>
      </c>
      <c r="D211" t="s">
        <v>7</v>
      </c>
      <c r="E211" t="s">
        <v>6</v>
      </c>
      <c r="F211">
        <v>3.786</v>
      </c>
      <c r="G211">
        <v>4.3895270000000002</v>
      </c>
      <c r="H211">
        <v>5.0579999999999998</v>
      </c>
    </row>
    <row r="212" spans="1:8" x14ac:dyDescent="0.25">
      <c r="A212" t="str">
        <f t="shared" si="3"/>
        <v>2013Has GP clinic or medical centre that usually goes to when unwell or injured MaleAllEth</v>
      </c>
      <c r="B212">
        <v>2013</v>
      </c>
      <c r="C212" t="s">
        <v>21</v>
      </c>
      <c r="D212" t="s">
        <v>7</v>
      </c>
      <c r="E212" t="s">
        <v>6</v>
      </c>
      <c r="F212">
        <v>87.510999999999996</v>
      </c>
      <c r="G212">
        <v>89.074517</v>
      </c>
      <c r="H212">
        <v>90.463999999999999</v>
      </c>
    </row>
    <row r="213" spans="1:8" x14ac:dyDescent="0.25">
      <c r="A213" t="str">
        <f t="shared" si="3"/>
        <v>2013Visited GP in past 12 months MaleAllEth</v>
      </c>
      <c r="B213">
        <v>2013</v>
      </c>
      <c r="C213" t="s">
        <v>22</v>
      </c>
      <c r="D213" t="s">
        <v>7</v>
      </c>
      <c r="E213" t="s">
        <v>6</v>
      </c>
      <c r="F213">
        <v>64.742000000000004</v>
      </c>
      <c r="G213">
        <v>66.886538000000002</v>
      </c>
      <c r="H213">
        <v>68.963999999999999</v>
      </c>
    </row>
    <row r="214" spans="1:8" x14ac:dyDescent="0.25">
      <c r="A214" t="str">
        <f t="shared" si="3"/>
        <v>2013Visited practise nurse (without seeing GP) in past 12 months MaleAllEth</v>
      </c>
      <c r="B214">
        <v>2013</v>
      </c>
      <c r="C214" t="s">
        <v>23</v>
      </c>
      <c r="D214" t="s">
        <v>7</v>
      </c>
      <c r="E214" t="s">
        <v>6</v>
      </c>
      <c r="F214">
        <v>17.401</v>
      </c>
      <c r="G214">
        <v>18.584244000000002</v>
      </c>
      <c r="H214">
        <v>19.829000000000001</v>
      </c>
    </row>
    <row r="215" spans="1:8" x14ac:dyDescent="0.25">
      <c r="A215" t="str">
        <f t="shared" si="3"/>
        <v>2013Visited after-hours medical centre in past 12 months MaleAllEth</v>
      </c>
      <c r="B215">
        <v>2013</v>
      </c>
      <c r="C215" t="s">
        <v>24</v>
      </c>
      <c r="D215" t="s">
        <v>7</v>
      </c>
      <c r="E215" t="s">
        <v>6</v>
      </c>
      <c r="F215">
        <v>8.9489999999999998</v>
      </c>
      <c r="G215">
        <v>10.166850999999999</v>
      </c>
      <c r="H215">
        <v>11.53</v>
      </c>
    </row>
    <row r="216" spans="1:8" x14ac:dyDescent="0.25">
      <c r="A216" t="str">
        <f t="shared" si="3"/>
        <v>2013Any unmet need in the past 12 monthsMaleAllEth</v>
      </c>
      <c r="B216">
        <v>2013</v>
      </c>
      <c r="C216" t="s">
        <v>25</v>
      </c>
      <c r="D216" t="s">
        <v>7</v>
      </c>
      <c r="E216" t="s">
        <v>6</v>
      </c>
      <c r="F216">
        <v>21.289000000000001</v>
      </c>
      <c r="G216">
        <v>23.034113999999999</v>
      </c>
      <c r="H216">
        <v>24.876999999999999</v>
      </c>
    </row>
    <row r="217" spans="1:8" x14ac:dyDescent="0.25">
      <c r="A217" t="str">
        <f t="shared" si="3"/>
        <v>2013Unfilled prescription due to cost in past 12 months MaleAllEth</v>
      </c>
      <c r="B217">
        <v>2013</v>
      </c>
      <c r="C217" t="s">
        <v>26</v>
      </c>
      <c r="D217" t="s">
        <v>7</v>
      </c>
      <c r="E217" t="s">
        <v>6</v>
      </c>
      <c r="F217">
        <v>3.9249999999999998</v>
      </c>
      <c r="G217">
        <v>4.5637080000000001</v>
      </c>
      <c r="H217">
        <v>5.2729999999999997</v>
      </c>
    </row>
    <row r="218" spans="1:8" x14ac:dyDescent="0.25">
      <c r="A218" t="str">
        <f t="shared" si="3"/>
        <v>2014Has GP clinic or medical centre that usually goes to when unwell or injured MaleAllEth</v>
      </c>
      <c r="B218">
        <v>2014</v>
      </c>
      <c r="C218" t="s">
        <v>21</v>
      </c>
      <c r="D218" t="s">
        <v>7</v>
      </c>
      <c r="E218" t="s">
        <v>6</v>
      </c>
      <c r="F218">
        <v>90.245000000000005</v>
      </c>
      <c r="G218">
        <v>91.519007000000002</v>
      </c>
      <c r="H218">
        <v>92.64</v>
      </c>
    </row>
    <row r="219" spans="1:8" x14ac:dyDescent="0.25">
      <c r="A219" t="str">
        <f t="shared" si="3"/>
        <v>2014Visited GP in past 12 months MaleAllEth</v>
      </c>
      <c r="B219">
        <v>2014</v>
      </c>
      <c r="C219" t="s">
        <v>22</v>
      </c>
      <c r="D219" t="s">
        <v>7</v>
      </c>
      <c r="E219" t="s">
        <v>6</v>
      </c>
      <c r="F219">
        <v>68.403000000000006</v>
      </c>
      <c r="G219">
        <v>70.370018999999999</v>
      </c>
      <c r="H219">
        <v>72.263999999999996</v>
      </c>
    </row>
    <row r="220" spans="1:8" x14ac:dyDescent="0.25">
      <c r="A220" t="str">
        <f t="shared" si="3"/>
        <v>2014Visited practise nurse (without seeing GP) in past 12 months MaleAllEth</v>
      </c>
      <c r="B220">
        <v>2014</v>
      </c>
      <c r="C220" t="s">
        <v>23</v>
      </c>
      <c r="D220" t="s">
        <v>7</v>
      </c>
      <c r="E220" t="s">
        <v>6</v>
      </c>
      <c r="F220">
        <v>17.007999999999999</v>
      </c>
      <c r="G220">
        <v>18.602225000000001</v>
      </c>
      <c r="H220">
        <v>20.309000000000001</v>
      </c>
    </row>
    <row r="221" spans="1:8" x14ac:dyDescent="0.25">
      <c r="A221" t="str">
        <f t="shared" si="3"/>
        <v>2014Visited after-hours medical centre in past 12 months MaleAllEth</v>
      </c>
      <c r="B221">
        <v>2014</v>
      </c>
      <c r="C221" t="s">
        <v>24</v>
      </c>
      <c r="D221" t="s">
        <v>7</v>
      </c>
      <c r="E221" t="s">
        <v>6</v>
      </c>
      <c r="F221">
        <v>9.6110000000000007</v>
      </c>
      <c r="G221">
        <v>10.845837</v>
      </c>
      <c r="H221">
        <v>12.218</v>
      </c>
    </row>
    <row r="222" spans="1:8" x14ac:dyDescent="0.25">
      <c r="A222" t="str">
        <f t="shared" si="3"/>
        <v>2014Any unmet need in the past 12 monthsMaleAllEth</v>
      </c>
      <c r="B222">
        <v>2014</v>
      </c>
      <c r="C222" t="s">
        <v>25</v>
      </c>
      <c r="D222" t="s">
        <v>7</v>
      </c>
      <c r="E222" t="s">
        <v>6</v>
      </c>
      <c r="F222">
        <v>20.181999999999999</v>
      </c>
      <c r="G222">
        <v>21.748868999999999</v>
      </c>
      <c r="H222">
        <v>23.401</v>
      </c>
    </row>
    <row r="223" spans="1:8" x14ac:dyDescent="0.25">
      <c r="A223" t="str">
        <f t="shared" si="3"/>
        <v>2014Unfilled prescription due to cost in past 12 months MaleAllEth</v>
      </c>
      <c r="B223">
        <v>2014</v>
      </c>
      <c r="C223" t="s">
        <v>26</v>
      </c>
      <c r="D223" t="s">
        <v>7</v>
      </c>
      <c r="E223" t="s">
        <v>6</v>
      </c>
      <c r="F223">
        <v>4.2690000000000001</v>
      </c>
      <c r="G223">
        <v>4.9596530000000003</v>
      </c>
      <c r="H223">
        <v>5.726</v>
      </c>
    </row>
    <row r="224" spans="1:8" x14ac:dyDescent="0.25">
      <c r="A224" t="str">
        <f t="shared" si="3"/>
        <v>2015Has GP clinic or medical centre that usually goes to when unwell or injured MaleAllEth</v>
      </c>
      <c r="B224">
        <v>2015</v>
      </c>
      <c r="C224" t="s">
        <v>21</v>
      </c>
      <c r="D224" t="s">
        <v>7</v>
      </c>
      <c r="E224" t="s">
        <v>6</v>
      </c>
      <c r="F224">
        <v>88.614999999999995</v>
      </c>
      <c r="G224">
        <v>89.682364000000007</v>
      </c>
      <c r="H224">
        <v>90.66</v>
      </c>
    </row>
    <row r="225" spans="1:11" x14ac:dyDescent="0.25">
      <c r="A225" t="str">
        <f t="shared" si="3"/>
        <v>2015Visited GP in past 12 months MaleAllEth</v>
      </c>
      <c r="B225">
        <v>2015</v>
      </c>
      <c r="C225" t="s">
        <v>22</v>
      </c>
      <c r="D225" t="s">
        <v>7</v>
      </c>
      <c r="E225" t="s">
        <v>6</v>
      </c>
      <c r="F225">
        <v>67.162999999999997</v>
      </c>
      <c r="G225">
        <v>69.024227999999994</v>
      </c>
      <c r="H225">
        <v>70.825999999999993</v>
      </c>
    </row>
    <row r="226" spans="1:11" x14ac:dyDescent="0.25">
      <c r="A226" t="str">
        <f t="shared" si="3"/>
        <v>2015Visited practise nurse (without seeing GP) in past 12 months MaleAllEth</v>
      </c>
      <c r="B226">
        <v>2015</v>
      </c>
      <c r="C226" t="s">
        <v>23</v>
      </c>
      <c r="D226" t="s">
        <v>7</v>
      </c>
      <c r="E226" t="s">
        <v>6</v>
      </c>
      <c r="F226">
        <v>18.456</v>
      </c>
      <c r="G226">
        <v>19.872653</v>
      </c>
      <c r="H226">
        <v>21.369</v>
      </c>
    </row>
    <row r="227" spans="1:11" x14ac:dyDescent="0.25">
      <c r="A227" t="str">
        <f t="shared" si="3"/>
        <v>2015Visited after-hours medical centre in past 12 months MaleAllEth</v>
      </c>
      <c r="B227">
        <v>2015</v>
      </c>
      <c r="C227" t="s">
        <v>24</v>
      </c>
      <c r="D227" t="s">
        <v>7</v>
      </c>
      <c r="E227" t="s">
        <v>6</v>
      </c>
      <c r="F227">
        <v>8.843</v>
      </c>
      <c r="G227">
        <v>10.163751</v>
      </c>
      <c r="H227">
        <v>11.657</v>
      </c>
    </row>
    <row r="228" spans="1:11" x14ac:dyDescent="0.25">
      <c r="A228" t="str">
        <f t="shared" si="3"/>
        <v>2015Any unmet need in the past 12 monthsMaleAllEth</v>
      </c>
      <c r="B228">
        <v>2015</v>
      </c>
      <c r="C228" t="s">
        <v>25</v>
      </c>
      <c r="D228" t="s">
        <v>7</v>
      </c>
      <c r="E228" t="s">
        <v>6</v>
      </c>
      <c r="F228">
        <v>21.367000000000001</v>
      </c>
      <c r="G228">
        <v>22.814551999999999</v>
      </c>
      <c r="H228">
        <v>24.33</v>
      </c>
    </row>
    <row r="229" spans="1:11" x14ac:dyDescent="0.25">
      <c r="A229" t="str">
        <f t="shared" si="3"/>
        <v>2015Unfilled prescription due to cost in past 12 months MaleAllEth</v>
      </c>
      <c r="B229">
        <v>2015</v>
      </c>
      <c r="C229" t="s">
        <v>26</v>
      </c>
      <c r="D229" t="s">
        <v>7</v>
      </c>
      <c r="E229" t="s">
        <v>6</v>
      </c>
      <c r="F229">
        <v>3.7669999999999999</v>
      </c>
      <c r="G229">
        <v>4.269628</v>
      </c>
      <c r="H229">
        <v>4.8179999999999996</v>
      </c>
    </row>
    <row r="230" spans="1:11" x14ac:dyDescent="0.25">
      <c r="A230" t="str">
        <f t="shared" si="3"/>
        <v>2016Has GP clinic or medical centre that usually goes to when unwell or injured MaleAllEth</v>
      </c>
      <c r="B230">
        <v>2016</v>
      </c>
      <c r="C230" t="s">
        <v>21</v>
      </c>
      <c r="D230" t="s">
        <v>7</v>
      </c>
      <c r="E230" t="s">
        <v>6</v>
      </c>
      <c r="F230">
        <v>89.272999999999996</v>
      </c>
      <c r="G230">
        <v>90.515559999999994</v>
      </c>
      <c r="H230">
        <v>91.628</v>
      </c>
    </row>
    <row r="231" spans="1:11" x14ac:dyDescent="0.25">
      <c r="A231" t="str">
        <f t="shared" si="3"/>
        <v>2016Visited GP in past 12 months MaleAllEth</v>
      </c>
      <c r="B231">
        <v>2016</v>
      </c>
      <c r="C231" t="s">
        <v>22</v>
      </c>
      <c r="D231" t="s">
        <v>7</v>
      </c>
      <c r="E231" t="s">
        <v>6</v>
      </c>
      <c r="F231">
        <v>64.040999999999997</v>
      </c>
      <c r="G231">
        <v>66.225673999999998</v>
      </c>
      <c r="H231">
        <v>68.343000000000004</v>
      </c>
    </row>
    <row r="232" spans="1:11" x14ac:dyDescent="0.25">
      <c r="A232" t="str">
        <f t="shared" si="3"/>
        <v>2016Visited practise nurse (without seeing GP) in past 12 months MaleAllEth</v>
      </c>
      <c r="B232">
        <v>2016</v>
      </c>
      <c r="C232" t="s">
        <v>23</v>
      </c>
      <c r="D232" t="s">
        <v>7</v>
      </c>
      <c r="E232" t="s">
        <v>6</v>
      </c>
      <c r="F232">
        <v>17.565000000000001</v>
      </c>
      <c r="G232">
        <v>18.963446999999999</v>
      </c>
      <c r="H232">
        <v>20.445</v>
      </c>
    </row>
    <row r="233" spans="1:11" x14ac:dyDescent="0.25">
      <c r="A233" t="str">
        <f t="shared" si="3"/>
        <v>2016Visited after-hours medical centre in past 12 months MaleAllEth</v>
      </c>
      <c r="B233">
        <v>2016</v>
      </c>
      <c r="C233" t="s">
        <v>24</v>
      </c>
      <c r="D233" t="s">
        <v>7</v>
      </c>
      <c r="E233" t="s">
        <v>6</v>
      </c>
      <c r="F233">
        <v>9.1199999999999992</v>
      </c>
      <c r="G233">
        <v>10.381637</v>
      </c>
      <c r="H233">
        <v>11.795999999999999</v>
      </c>
    </row>
    <row r="234" spans="1:11" x14ac:dyDescent="0.25">
      <c r="A234" t="str">
        <f t="shared" si="3"/>
        <v>2016Any unmet need in the past 12 monthsMaleAllEth</v>
      </c>
      <c r="B234">
        <v>2016</v>
      </c>
      <c r="C234" t="s">
        <v>25</v>
      </c>
      <c r="D234" t="s">
        <v>7</v>
      </c>
      <c r="E234" t="s">
        <v>6</v>
      </c>
      <c r="F234">
        <v>21.254999999999999</v>
      </c>
      <c r="G234">
        <v>22.844197000000001</v>
      </c>
      <c r="H234">
        <v>24.515000000000001</v>
      </c>
    </row>
    <row r="235" spans="1:11" x14ac:dyDescent="0.25">
      <c r="A235" t="str">
        <f t="shared" si="3"/>
        <v>2016Unfilled prescription due to cost in past 12 months MaleAllEth</v>
      </c>
      <c r="B235">
        <v>2016</v>
      </c>
      <c r="C235" t="s">
        <v>26</v>
      </c>
      <c r="D235" t="s">
        <v>7</v>
      </c>
      <c r="E235" t="s">
        <v>6</v>
      </c>
      <c r="F235">
        <v>4.1630000000000003</v>
      </c>
      <c r="G235">
        <v>4.9203950000000001</v>
      </c>
      <c r="H235">
        <v>5.7709999999999999</v>
      </c>
    </row>
    <row r="236" spans="1:11" x14ac:dyDescent="0.25">
      <c r="A236" t="str">
        <f t="shared" si="3"/>
        <v>2006Has GP clinic or medical centre that usually goes to when unwell or injured MaleMaori</v>
      </c>
      <c r="B236">
        <v>2006</v>
      </c>
      <c r="C236" t="s">
        <v>21</v>
      </c>
      <c r="D236" t="s">
        <v>7</v>
      </c>
      <c r="E236" t="s">
        <v>11</v>
      </c>
      <c r="F236">
        <v>87.984999999999999</v>
      </c>
      <c r="G236">
        <v>90.412042999999997</v>
      </c>
      <c r="H236">
        <v>92.391000000000005</v>
      </c>
      <c r="I236">
        <v>0.98199999999999998</v>
      </c>
      <c r="J236">
        <v>1.0029999999999999</v>
      </c>
      <c r="K236">
        <v>1.0249999999999999</v>
      </c>
    </row>
    <row r="237" spans="1:11" x14ac:dyDescent="0.25">
      <c r="A237" t="str">
        <f t="shared" si="3"/>
        <v>2006Visited GP in past 12 months MaleMaori</v>
      </c>
      <c r="B237">
        <v>2006</v>
      </c>
      <c r="C237" t="s">
        <v>22</v>
      </c>
      <c r="D237" t="s">
        <v>7</v>
      </c>
      <c r="E237" t="s">
        <v>11</v>
      </c>
      <c r="F237">
        <v>70.647999999999996</v>
      </c>
      <c r="G237">
        <v>73.976810999999998</v>
      </c>
      <c r="H237">
        <v>77.05</v>
      </c>
      <c r="I237">
        <v>0.94950000000000001</v>
      </c>
      <c r="J237">
        <v>0.99229999999999996</v>
      </c>
      <c r="K237">
        <v>1.0369999999999999</v>
      </c>
    </row>
    <row r="238" spans="1:11" x14ac:dyDescent="0.25">
      <c r="A238" t="str">
        <f t="shared" si="3"/>
        <v>2006Visited practise nurse (without seeing GP) in past 12 months MaleMaori</v>
      </c>
      <c r="B238">
        <v>2006</v>
      </c>
      <c r="C238" t="s">
        <v>23</v>
      </c>
      <c r="D238" t="s">
        <v>7</v>
      </c>
      <c r="E238" t="s">
        <v>11</v>
      </c>
      <c r="F238">
        <v>15.375999999999999</v>
      </c>
      <c r="G238">
        <v>17.641521000000001</v>
      </c>
      <c r="H238">
        <v>20.161000000000001</v>
      </c>
      <c r="I238">
        <v>0.83079999999999998</v>
      </c>
      <c r="J238">
        <v>0.97389999999999999</v>
      </c>
      <c r="K238">
        <v>1.1419999999999999</v>
      </c>
    </row>
    <row r="239" spans="1:11" x14ac:dyDescent="0.25">
      <c r="A239" t="str">
        <f t="shared" si="3"/>
        <v>2011Has GP clinic or medical centre that usually goes to when unwell or injured MaleMaori</v>
      </c>
      <c r="B239">
        <v>2011</v>
      </c>
      <c r="C239" t="s">
        <v>21</v>
      </c>
      <c r="D239" t="s">
        <v>7</v>
      </c>
      <c r="E239" t="s">
        <v>11</v>
      </c>
      <c r="F239">
        <v>84.894000000000005</v>
      </c>
      <c r="G239">
        <v>89.532144000000002</v>
      </c>
      <c r="H239">
        <v>92.866</v>
      </c>
      <c r="I239">
        <v>0.97299999999999998</v>
      </c>
      <c r="J239">
        <v>1.0109999999999999</v>
      </c>
      <c r="K239">
        <v>1.05</v>
      </c>
    </row>
    <row r="240" spans="1:11" x14ac:dyDescent="0.25">
      <c r="A240" t="str">
        <f t="shared" si="3"/>
        <v>2011Visited GP in past 12 months MaleMaori</v>
      </c>
      <c r="B240">
        <v>2011</v>
      </c>
      <c r="C240" t="s">
        <v>22</v>
      </c>
      <c r="D240" t="s">
        <v>7</v>
      </c>
      <c r="E240" t="s">
        <v>11</v>
      </c>
      <c r="F240">
        <v>62.878</v>
      </c>
      <c r="G240">
        <v>68.127032</v>
      </c>
      <c r="H240">
        <v>72.953000000000003</v>
      </c>
      <c r="I240">
        <v>0.93210000000000004</v>
      </c>
      <c r="J240">
        <v>0.98929999999999996</v>
      </c>
      <c r="K240">
        <v>1.05</v>
      </c>
    </row>
    <row r="241" spans="1:11" x14ac:dyDescent="0.25">
      <c r="A241" t="str">
        <f t="shared" si="3"/>
        <v>2011Visited practise nurse (without seeing GP) in past 12 months MaleMaori</v>
      </c>
      <c r="B241">
        <v>2011</v>
      </c>
      <c r="C241" t="s">
        <v>23</v>
      </c>
      <c r="D241" t="s">
        <v>7</v>
      </c>
      <c r="E241" t="s">
        <v>11</v>
      </c>
      <c r="F241">
        <v>14.766</v>
      </c>
      <c r="G241">
        <v>18.036951999999999</v>
      </c>
      <c r="H241">
        <v>21.847000000000001</v>
      </c>
      <c r="I241">
        <v>0.7792</v>
      </c>
      <c r="J241">
        <v>0.93710000000000004</v>
      </c>
      <c r="K241">
        <v>1.127</v>
      </c>
    </row>
    <row r="242" spans="1:11" x14ac:dyDescent="0.25">
      <c r="A242" t="str">
        <f t="shared" si="3"/>
        <v>2011Visited after-hours medical centre in past 12 months MaleMaori</v>
      </c>
      <c r="B242">
        <v>2011</v>
      </c>
      <c r="C242" t="s">
        <v>24</v>
      </c>
      <c r="D242" t="s">
        <v>7</v>
      </c>
      <c r="E242" t="s">
        <v>11</v>
      </c>
      <c r="F242">
        <v>9.0760000000000005</v>
      </c>
      <c r="G242">
        <v>12.222465</v>
      </c>
      <c r="H242">
        <v>16.263999999999999</v>
      </c>
      <c r="I242">
        <v>0.7056</v>
      </c>
      <c r="J242">
        <v>0.9345</v>
      </c>
      <c r="K242">
        <v>1.238</v>
      </c>
    </row>
    <row r="243" spans="1:11" x14ac:dyDescent="0.25">
      <c r="A243" t="str">
        <f t="shared" si="3"/>
        <v>2011Any unmet need in the past 12 monthsMaleMaori</v>
      </c>
      <c r="B243">
        <v>2011</v>
      </c>
      <c r="C243" t="s">
        <v>25</v>
      </c>
      <c r="D243" t="s">
        <v>7</v>
      </c>
      <c r="E243" t="s">
        <v>11</v>
      </c>
      <c r="F243">
        <v>26.757999999999999</v>
      </c>
      <c r="G243">
        <v>31.610247000000001</v>
      </c>
      <c r="H243">
        <v>36.899000000000001</v>
      </c>
      <c r="I243">
        <v>1.262</v>
      </c>
      <c r="J243">
        <v>1.52</v>
      </c>
      <c r="K243">
        <v>1.831</v>
      </c>
    </row>
    <row r="244" spans="1:11" x14ac:dyDescent="0.25">
      <c r="A244" t="str">
        <f t="shared" si="3"/>
        <v>2011Unfilled prescription due to cost in past 12 months MaleMaori</v>
      </c>
      <c r="B244">
        <v>2011</v>
      </c>
      <c r="C244" t="s">
        <v>26</v>
      </c>
      <c r="D244" t="s">
        <v>7</v>
      </c>
      <c r="E244" t="s">
        <v>11</v>
      </c>
      <c r="F244">
        <v>11.368</v>
      </c>
      <c r="G244">
        <v>14.794532999999999</v>
      </c>
      <c r="H244">
        <v>19.032</v>
      </c>
      <c r="I244">
        <v>2.1859999999999999</v>
      </c>
      <c r="J244">
        <v>3.0249999999999999</v>
      </c>
      <c r="K244">
        <v>4.1870000000000003</v>
      </c>
    </row>
    <row r="245" spans="1:11" x14ac:dyDescent="0.25">
      <c r="A245" t="str">
        <f t="shared" si="3"/>
        <v>2012Has GP clinic or medical centre that usually goes to when unwell or injured MaleMaori</v>
      </c>
      <c r="B245">
        <v>2012</v>
      </c>
      <c r="C245" t="s">
        <v>21</v>
      </c>
      <c r="D245" t="s">
        <v>7</v>
      </c>
      <c r="E245" t="s">
        <v>11</v>
      </c>
      <c r="F245">
        <v>88.278000000000006</v>
      </c>
      <c r="G245">
        <v>90.992937999999995</v>
      </c>
      <c r="H245">
        <v>93.128</v>
      </c>
      <c r="I245">
        <v>0.99219999999999997</v>
      </c>
      <c r="J245">
        <v>1.018</v>
      </c>
      <c r="K245">
        <v>1.044</v>
      </c>
    </row>
    <row r="246" spans="1:11" x14ac:dyDescent="0.25">
      <c r="A246" t="str">
        <f t="shared" si="3"/>
        <v>2012Visited GP in past 12 months MaleMaori</v>
      </c>
      <c r="B246">
        <v>2012</v>
      </c>
      <c r="C246" t="s">
        <v>22</v>
      </c>
      <c r="D246" t="s">
        <v>7</v>
      </c>
      <c r="E246" t="s">
        <v>11</v>
      </c>
      <c r="F246">
        <v>64.168999999999997</v>
      </c>
      <c r="G246">
        <v>68.136703999999995</v>
      </c>
      <c r="H246">
        <v>71.858000000000004</v>
      </c>
      <c r="I246">
        <v>0.94789999999999996</v>
      </c>
      <c r="J246">
        <v>0.99560000000000004</v>
      </c>
      <c r="K246">
        <v>1.046</v>
      </c>
    </row>
    <row r="247" spans="1:11" x14ac:dyDescent="0.25">
      <c r="A247" t="str">
        <f t="shared" si="3"/>
        <v>2012Visited practise nurse (without seeing GP) in past 12 months MaleMaori</v>
      </c>
      <c r="B247">
        <v>2012</v>
      </c>
      <c r="C247" t="s">
        <v>23</v>
      </c>
      <c r="D247" t="s">
        <v>7</v>
      </c>
      <c r="E247" t="s">
        <v>11</v>
      </c>
      <c r="F247">
        <v>16.396999999999998</v>
      </c>
      <c r="G247">
        <v>19.444685</v>
      </c>
      <c r="H247">
        <v>22.904</v>
      </c>
      <c r="I247">
        <v>0.90839999999999999</v>
      </c>
      <c r="J247">
        <v>1.0669999999999999</v>
      </c>
      <c r="K247">
        <v>1.2529999999999999</v>
      </c>
    </row>
    <row r="248" spans="1:11" x14ac:dyDescent="0.25">
      <c r="A248" t="str">
        <f t="shared" si="3"/>
        <v>2012Visited after-hours medical centre in past 12 months MaleMaori</v>
      </c>
      <c r="B248">
        <v>2012</v>
      </c>
      <c r="C248" t="s">
        <v>24</v>
      </c>
      <c r="D248" t="s">
        <v>7</v>
      </c>
      <c r="E248" t="s">
        <v>11</v>
      </c>
      <c r="F248">
        <v>6.8330000000000002</v>
      </c>
      <c r="G248">
        <v>9.1975630000000006</v>
      </c>
      <c r="H248">
        <v>12.273</v>
      </c>
      <c r="I248">
        <v>0.57379999999999998</v>
      </c>
      <c r="J248">
        <v>0.78149999999999997</v>
      </c>
      <c r="K248">
        <v>1.0640000000000001</v>
      </c>
    </row>
    <row r="249" spans="1:11" x14ac:dyDescent="0.25">
      <c r="A249" t="str">
        <f t="shared" si="3"/>
        <v>2012Any unmet need in the past 12 monthsMaleMaori</v>
      </c>
      <c r="B249">
        <v>2012</v>
      </c>
      <c r="C249" t="s">
        <v>25</v>
      </c>
      <c r="D249" t="s">
        <v>7</v>
      </c>
      <c r="E249" t="s">
        <v>11</v>
      </c>
      <c r="F249">
        <v>26.148</v>
      </c>
      <c r="G249">
        <v>30.122530000000001</v>
      </c>
      <c r="H249">
        <v>34.418999999999997</v>
      </c>
      <c r="I249">
        <v>1.218</v>
      </c>
      <c r="J249">
        <v>1.415</v>
      </c>
      <c r="K249">
        <v>1.6439999999999999</v>
      </c>
    </row>
    <row r="250" spans="1:11" x14ac:dyDescent="0.25">
      <c r="A250" t="str">
        <f t="shared" si="3"/>
        <v>2012Unfilled prescription due to cost in past 12 months MaleMaori</v>
      </c>
      <c r="B250">
        <v>2012</v>
      </c>
      <c r="C250" t="s">
        <v>26</v>
      </c>
      <c r="D250" t="s">
        <v>7</v>
      </c>
      <c r="E250" t="s">
        <v>11</v>
      </c>
      <c r="F250">
        <v>7.3490000000000002</v>
      </c>
      <c r="G250">
        <v>9.5559080000000005</v>
      </c>
      <c r="H250">
        <v>12.337999999999999</v>
      </c>
      <c r="I250">
        <v>1.9750000000000001</v>
      </c>
      <c r="J250">
        <v>2.8130000000000002</v>
      </c>
      <c r="K250">
        <v>4.0060000000000002</v>
      </c>
    </row>
    <row r="251" spans="1:11" x14ac:dyDescent="0.25">
      <c r="A251" t="str">
        <f t="shared" si="3"/>
        <v>2013Has GP clinic or medical centre that usually goes to when unwell or injured MaleMaori</v>
      </c>
      <c r="B251">
        <v>2013</v>
      </c>
      <c r="C251" t="s">
        <v>21</v>
      </c>
      <c r="D251" t="s">
        <v>7</v>
      </c>
      <c r="E251" t="s">
        <v>11</v>
      </c>
      <c r="F251">
        <v>86.831999999999994</v>
      </c>
      <c r="G251">
        <v>90.017708999999996</v>
      </c>
      <c r="H251">
        <v>92.498999999999995</v>
      </c>
      <c r="I251">
        <v>0.97850000000000004</v>
      </c>
      <c r="J251">
        <v>1.0089999999999999</v>
      </c>
      <c r="K251">
        <v>1.04</v>
      </c>
    </row>
    <row r="252" spans="1:11" x14ac:dyDescent="0.25">
      <c r="A252" t="str">
        <f t="shared" si="3"/>
        <v>2013Visited GP in past 12 months MaleMaori</v>
      </c>
      <c r="B252">
        <v>2013</v>
      </c>
      <c r="C252" t="s">
        <v>22</v>
      </c>
      <c r="D252" t="s">
        <v>7</v>
      </c>
      <c r="E252" t="s">
        <v>11</v>
      </c>
      <c r="F252">
        <v>58.048000000000002</v>
      </c>
      <c r="G252">
        <v>62.638438000000001</v>
      </c>
      <c r="H252">
        <v>67.012</v>
      </c>
      <c r="I252">
        <v>0.88790000000000002</v>
      </c>
      <c r="J252">
        <v>0.94569999999999999</v>
      </c>
      <c r="K252">
        <v>1.0069999999999999</v>
      </c>
    </row>
    <row r="253" spans="1:11" x14ac:dyDescent="0.25">
      <c r="A253" t="str">
        <f t="shared" si="3"/>
        <v>2013Visited practise nurse (without seeing GP) in past 12 months MaleMaori</v>
      </c>
      <c r="B253">
        <v>2013</v>
      </c>
      <c r="C253" t="s">
        <v>23</v>
      </c>
      <c r="D253" t="s">
        <v>7</v>
      </c>
      <c r="E253" t="s">
        <v>11</v>
      </c>
      <c r="F253">
        <v>18.427</v>
      </c>
      <c r="G253">
        <v>21.317302000000002</v>
      </c>
      <c r="H253">
        <v>24.524999999999999</v>
      </c>
      <c r="I253">
        <v>1.0129999999999999</v>
      </c>
      <c r="J253">
        <v>1.151</v>
      </c>
      <c r="K253">
        <v>1.3080000000000001</v>
      </c>
    </row>
    <row r="254" spans="1:11" x14ac:dyDescent="0.25">
      <c r="A254" t="str">
        <f t="shared" si="3"/>
        <v>2013Visited after-hours medical centre in past 12 months MaleMaori</v>
      </c>
      <c r="B254">
        <v>2013</v>
      </c>
      <c r="C254" t="s">
        <v>24</v>
      </c>
      <c r="D254" t="s">
        <v>7</v>
      </c>
      <c r="E254" t="s">
        <v>11</v>
      </c>
      <c r="F254">
        <v>6.4580000000000002</v>
      </c>
      <c r="G254">
        <v>8.3834890000000009</v>
      </c>
      <c r="H254">
        <v>10.817</v>
      </c>
      <c r="I254">
        <v>0.62280000000000002</v>
      </c>
      <c r="J254">
        <v>0.83320000000000005</v>
      </c>
      <c r="K254">
        <v>1.115</v>
      </c>
    </row>
    <row r="255" spans="1:11" x14ac:dyDescent="0.25">
      <c r="A255" t="str">
        <f t="shared" si="3"/>
        <v>2013Any unmet need in the past 12 monthsMaleMaori</v>
      </c>
      <c r="B255">
        <v>2013</v>
      </c>
      <c r="C255" t="s">
        <v>25</v>
      </c>
      <c r="D255" t="s">
        <v>7</v>
      </c>
      <c r="E255" t="s">
        <v>11</v>
      </c>
      <c r="F255">
        <v>26.701000000000001</v>
      </c>
      <c r="G255">
        <v>29.953049</v>
      </c>
      <c r="H255">
        <v>33.420999999999999</v>
      </c>
      <c r="I255">
        <v>1.2010000000000001</v>
      </c>
      <c r="J255">
        <v>1.36</v>
      </c>
      <c r="K255">
        <v>1.5409999999999999</v>
      </c>
    </row>
    <row r="256" spans="1:11" x14ac:dyDescent="0.25">
      <c r="A256" t="str">
        <f t="shared" si="3"/>
        <v>2013Unfilled prescription due to cost in past 12 months MaleMaori</v>
      </c>
      <c r="B256">
        <v>2013</v>
      </c>
      <c r="C256" t="s">
        <v>26</v>
      </c>
      <c r="D256" t="s">
        <v>7</v>
      </c>
      <c r="E256" t="s">
        <v>11</v>
      </c>
      <c r="F256">
        <v>8.4570000000000007</v>
      </c>
      <c r="G256">
        <v>10.921612</v>
      </c>
      <c r="H256">
        <v>13.994999999999999</v>
      </c>
      <c r="I256">
        <v>2.2629999999999999</v>
      </c>
      <c r="J256">
        <v>2.9740000000000002</v>
      </c>
      <c r="K256">
        <v>3.907</v>
      </c>
    </row>
    <row r="257" spans="1:11" x14ac:dyDescent="0.25">
      <c r="A257" t="str">
        <f t="shared" si="3"/>
        <v>2014Has GP clinic or medical centre that usually goes to when unwell or injured MaleMaori</v>
      </c>
      <c r="B257">
        <v>2014</v>
      </c>
      <c r="C257" t="s">
        <v>21</v>
      </c>
      <c r="D257" t="s">
        <v>7</v>
      </c>
      <c r="E257" t="s">
        <v>11</v>
      </c>
      <c r="F257">
        <v>90.713999999999999</v>
      </c>
      <c r="G257">
        <v>93.295599999999993</v>
      </c>
      <c r="H257">
        <v>95.197000000000003</v>
      </c>
      <c r="I257">
        <v>0.99480000000000002</v>
      </c>
      <c r="J257">
        <v>1.018</v>
      </c>
      <c r="K257">
        <v>1.0409999999999999</v>
      </c>
    </row>
    <row r="258" spans="1:11" x14ac:dyDescent="0.25">
      <c r="A258" t="str">
        <f t="shared" si="3"/>
        <v>2014Visited GP in past 12 months MaleMaori</v>
      </c>
      <c r="B258">
        <v>2014</v>
      </c>
      <c r="C258" t="s">
        <v>22</v>
      </c>
      <c r="D258" t="s">
        <v>7</v>
      </c>
      <c r="E258" t="s">
        <v>11</v>
      </c>
      <c r="F258">
        <v>64.69</v>
      </c>
      <c r="G258">
        <v>68.471581999999998</v>
      </c>
      <c r="H258">
        <v>72.022999999999996</v>
      </c>
      <c r="I258">
        <v>0.92869999999999997</v>
      </c>
      <c r="J258">
        <v>0.97560000000000002</v>
      </c>
      <c r="K258">
        <v>1.0249999999999999</v>
      </c>
    </row>
    <row r="259" spans="1:11" x14ac:dyDescent="0.25">
      <c r="A259" t="str">
        <f t="shared" ref="A259:A313" si="4">B259&amp;C259&amp;D259&amp;E259</f>
        <v>2014Visited practise nurse (without seeing GP) in past 12 months MaleMaori</v>
      </c>
      <c r="B259">
        <v>2014</v>
      </c>
      <c r="C259" t="s">
        <v>23</v>
      </c>
      <c r="D259" t="s">
        <v>7</v>
      </c>
      <c r="E259" t="s">
        <v>11</v>
      </c>
      <c r="F259">
        <v>17.344999999999999</v>
      </c>
      <c r="G259">
        <v>20.615499</v>
      </c>
      <c r="H259">
        <v>24.321999999999999</v>
      </c>
      <c r="I259">
        <v>0.92589999999999995</v>
      </c>
      <c r="J259">
        <v>1.0760000000000001</v>
      </c>
      <c r="K259">
        <v>1.2509999999999999</v>
      </c>
    </row>
    <row r="260" spans="1:11" x14ac:dyDescent="0.25">
      <c r="A260" t="str">
        <f t="shared" si="4"/>
        <v>2014Visited after-hours medical centre in past 12 months MaleMaori</v>
      </c>
      <c r="B260">
        <v>2014</v>
      </c>
      <c r="C260" t="s">
        <v>24</v>
      </c>
      <c r="D260" t="s">
        <v>7</v>
      </c>
      <c r="E260" t="s">
        <v>11</v>
      </c>
      <c r="F260">
        <v>7.8940000000000001</v>
      </c>
      <c r="G260">
        <v>10.517282</v>
      </c>
      <c r="H260">
        <v>13.881</v>
      </c>
      <c r="I260">
        <v>0.64400000000000002</v>
      </c>
      <c r="J260">
        <v>0.88770000000000004</v>
      </c>
      <c r="K260">
        <v>1.224</v>
      </c>
    </row>
    <row r="261" spans="1:11" x14ac:dyDescent="0.25">
      <c r="A261" t="str">
        <f t="shared" si="4"/>
        <v>2014Any unmet need in the past 12 monthsMaleMaori</v>
      </c>
      <c r="B261">
        <v>2014</v>
      </c>
      <c r="C261" t="s">
        <v>25</v>
      </c>
      <c r="D261" t="s">
        <v>7</v>
      </c>
      <c r="E261" t="s">
        <v>11</v>
      </c>
      <c r="F261">
        <v>24.294</v>
      </c>
      <c r="G261">
        <v>27.988156</v>
      </c>
      <c r="H261">
        <v>32.006</v>
      </c>
      <c r="I261">
        <v>1.1499999999999999</v>
      </c>
      <c r="J261">
        <v>1.3420000000000001</v>
      </c>
      <c r="K261">
        <v>1.5669999999999999</v>
      </c>
    </row>
    <row r="262" spans="1:11" x14ac:dyDescent="0.25">
      <c r="A262" t="str">
        <f t="shared" si="4"/>
        <v>2014Unfilled prescription due to cost in past 12 months MaleMaori</v>
      </c>
      <c r="B262">
        <v>2014</v>
      </c>
      <c r="C262" t="s">
        <v>26</v>
      </c>
      <c r="D262" t="s">
        <v>7</v>
      </c>
      <c r="E262" t="s">
        <v>11</v>
      </c>
      <c r="F262">
        <v>8.9849999999999994</v>
      </c>
      <c r="G262">
        <v>11.321718000000001</v>
      </c>
      <c r="H262">
        <v>14.172000000000001</v>
      </c>
      <c r="I262">
        <v>2.0910000000000002</v>
      </c>
      <c r="J262">
        <v>2.85</v>
      </c>
      <c r="K262">
        <v>3.8839999999999999</v>
      </c>
    </row>
    <row r="263" spans="1:11" x14ac:dyDescent="0.25">
      <c r="A263" t="str">
        <f t="shared" si="4"/>
        <v>2015Has GP clinic or medical centre that usually goes to when unwell or injured MaleMaori</v>
      </c>
      <c r="B263">
        <v>2015</v>
      </c>
      <c r="C263" t="s">
        <v>21</v>
      </c>
      <c r="D263" t="s">
        <v>7</v>
      </c>
      <c r="E263" t="s">
        <v>11</v>
      </c>
      <c r="F263">
        <v>88.43</v>
      </c>
      <c r="G263">
        <v>91.549982</v>
      </c>
      <c r="H263">
        <v>93.887</v>
      </c>
      <c r="I263">
        <v>0.98640000000000005</v>
      </c>
      <c r="J263">
        <v>1.014</v>
      </c>
      <c r="K263">
        <v>1.042</v>
      </c>
    </row>
    <row r="264" spans="1:11" x14ac:dyDescent="0.25">
      <c r="A264" t="str">
        <f t="shared" si="4"/>
        <v>2015Visited GP in past 12 months MaleMaori</v>
      </c>
      <c r="B264">
        <v>2015</v>
      </c>
      <c r="C264" t="s">
        <v>22</v>
      </c>
      <c r="D264" t="s">
        <v>7</v>
      </c>
      <c r="E264" t="s">
        <v>11</v>
      </c>
      <c r="F264">
        <v>65.665000000000006</v>
      </c>
      <c r="G264">
        <v>69.445188999999999</v>
      </c>
      <c r="H264">
        <v>72.98</v>
      </c>
      <c r="I264">
        <v>0.95689999999999997</v>
      </c>
      <c r="J264">
        <v>1.0029999999999999</v>
      </c>
      <c r="K264">
        <v>1.052</v>
      </c>
    </row>
    <row r="265" spans="1:11" x14ac:dyDescent="0.25">
      <c r="A265" t="str">
        <f t="shared" si="4"/>
        <v>2015Visited practise nurse (without seeing GP) in past 12 months MaleMaori</v>
      </c>
      <c r="B265">
        <v>2015</v>
      </c>
      <c r="C265" t="s">
        <v>23</v>
      </c>
      <c r="D265" t="s">
        <v>7</v>
      </c>
      <c r="E265" t="s">
        <v>11</v>
      </c>
      <c r="F265">
        <v>17.821999999999999</v>
      </c>
      <c r="G265">
        <v>20.694998999999999</v>
      </c>
      <c r="H265">
        <v>23.896000000000001</v>
      </c>
      <c r="I265">
        <v>0.88690000000000002</v>
      </c>
      <c r="J265">
        <v>1.0049999999999999</v>
      </c>
      <c r="K265">
        <v>1.1399999999999999</v>
      </c>
    </row>
    <row r="266" spans="1:11" x14ac:dyDescent="0.25">
      <c r="A266" t="str">
        <f t="shared" si="4"/>
        <v>2015Visited after-hours medical centre in past 12 months MaleMaori</v>
      </c>
      <c r="B266">
        <v>2015</v>
      </c>
      <c r="C266" t="s">
        <v>24</v>
      </c>
      <c r="D266" t="s">
        <v>7</v>
      </c>
      <c r="E266" t="s">
        <v>11</v>
      </c>
      <c r="F266">
        <v>7.282</v>
      </c>
      <c r="G266">
        <v>9.4810230000000004</v>
      </c>
      <c r="H266">
        <v>12.257</v>
      </c>
      <c r="I266">
        <v>0.72470000000000001</v>
      </c>
      <c r="J266">
        <v>0.94710000000000005</v>
      </c>
      <c r="K266">
        <v>1.238</v>
      </c>
    </row>
    <row r="267" spans="1:11" x14ac:dyDescent="0.25">
      <c r="A267" t="str">
        <f t="shared" si="4"/>
        <v>2015Any unmet need in the past 12 monthsMaleMaori</v>
      </c>
      <c r="B267">
        <v>2015</v>
      </c>
      <c r="C267" t="s">
        <v>25</v>
      </c>
      <c r="D267" t="s">
        <v>7</v>
      </c>
      <c r="E267" t="s">
        <v>11</v>
      </c>
      <c r="F267">
        <v>25.184999999999999</v>
      </c>
      <c r="G267">
        <v>28.616156</v>
      </c>
      <c r="H267">
        <v>32.313000000000002</v>
      </c>
      <c r="I267">
        <v>1.17</v>
      </c>
      <c r="J267">
        <v>1.3340000000000001</v>
      </c>
      <c r="K267">
        <v>1.5209999999999999</v>
      </c>
    </row>
    <row r="268" spans="1:11" x14ac:dyDescent="0.25">
      <c r="A268" t="str">
        <f t="shared" si="4"/>
        <v>2015Unfilled prescription due to cost in past 12 months MaleMaori</v>
      </c>
      <c r="B268">
        <v>2015</v>
      </c>
      <c r="C268" t="s">
        <v>26</v>
      </c>
      <c r="D268" t="s">
        <v>7</v>
      </c>
      <c r="E268" t="s">
        <v>11</v>
      </c>
      <c r="F268">
        <v>8.06</v>
      </c>
      <c r="G268">
        <v>10.216771</v>
      </c>
      <c r="H268">
        <v>12.87</v>
      </c>
      <c r="I268">
        <v>2.2400000000000002</v>
      </c>
      <c r="J268">
        <v>3.03</v>
      </c>
      <c r="K268">
        <v>4.0979999999999999</v>
      </c>
    </row>
    <row r="269" spans="1:11" x14ac:dyDescent="0.25">
      <c r="A269" t="str">
        <f t="shared" si="4"/>
        <v>2016Has GP clinic or medical centre that usually goes to when unwell or injured MaleMaori</v>
      </c>
      <c r="B269">
        <v>2016</v>
      </c>
      <c r="C269" t="s">
        <v>21</v>
      </c>
      <c r="D269" t="s">
        <v>7</v>
      </c>
      <c r="E269" t="s">
        <v>11</v>
      </c>
      <c r="F269">
        <v>87.828999999999994</v>
      </c>
      <c r="G269">
        <v>91.159627999999998</v>
      </c>
      <c r="H269">
        <v>93.644999999999996</v>
      </c>
      <c r="I269">
        <v>0.98560000000000003</v>
      </c>
      <c r="J269">
        <v>1.01</v>
      </c>
      <c r="K269">
        <v>1.034</v>
      </c>
    </row>
    <row r="270" spans="1:11" x14ac:dyDescent="0.25">
      <c r="A270" t="str">
        <f t="shared" si="4"/>
        <v>2016Visited GP in past 12 months MaleMaori</v>
      </c>
      <c r="B270">
        <v>2016</v>
      </c>
      <c r="C270" t="s">
        <v>22</v>
      </c>
      <c r="D270" t="s">
        <v>7</v>
      </c>
      <c r="E270" t="s">
        <v>11</v>
      </c>
      <c r="F270">
        <v>61.453000000000003</v>
      </c>
      <c r="G270">
        <v>65.619586999999996</v>
      </c>
      <c r="H270">
        <v>69.558999999999997</v>
      </c>
      <c r="I270">
        <v>0.93679999999999997</v>
      </c>
      <c r="J270">
        <v>0.98960000000000004</v>
      </c>
      <c r="K270">
        <v>1.0449999999999999</v>
      </c>
    </row>
    <row r="271" spans="1:11" x14ac:dyDescent="0.25">
      <c r="A271" t="str">
        <f t="shared" si="4"/>
        <v>2016Visited practise nurse (without seeing GP) in past 12 months MaleMaori</v>
      </c>
      <c r="B271">
        <v>2016</v>
      </c>
      <c r="C271" t="s">
        <v>23</v>
      </c>
      <c r="D271" t="s">
        <v>7</v>
      </c>
      <c r="E271" t="s">
        <v>11</v>
      </c>
      <c r="F271">
        <v>16.196999999999999</v>
      </c>
      <c r="G271">
        <v>18.570305000000001</v>
      </c>
      <c r="H271">
        <v>21.202999999999999</v>
      </c>
      <c r="I271">
        <v>0.89270000000000005</v>
      </c>
      <c r="J271">
        <v>1.0009999999999999</v>
      </c>
      <c r="K271">
        <v>1.1220000000000001</v>
      </c>
    </row>
    <row r="272" spans="1:11" x14ac:dyDescent="0.25">
      <c r="A272" t="str">
        <f t="shared" si="4"/>
        <v>2016Visited after-hours medical centre in past 12 months MaleMaori</v>
      </c>
      <c r="B272">
        <v>2016</v>
      </c>
      <c r="C272" t="s">
        <v>24</v>
      </c>
      <c r="D272" t="s">
        <v>7</v>
      </c>
      <c r="E272" t="s">
        <v>11</v>
      </c>
      <c r="F272">
        <v>6.4829999999999997</v>
      </c>
      <c r="G272">
        <v>8.6517110000000006</v>
      </c>
      <c r="H272">
        <v>11.457000000000001</v>
      </c>
      <c r="I272">
        <v>0.57169999999999999</v>
      </c>
      <c r="J272">
        <v>0.79020000000000001</v>
      </c>
      <c r="K272">
        <v>1.0920000000000001</v>
      </c>
    </row>
    <row r="273" spans="1:11" x14ac:dyDescent="0.25">
      <c r="A273" t="str">
        <f t="shared" si="4"/>
        <v>2016Any unmet need in the past 12 monthsMaleMaori</v>
      </c>
      <c r="B273">
        <v>2016</v>
      </c>
      <c r="C273" t="s">
        <v>25</v>
      </c>
      <c r="D273" t="s">
        <v>7</v>
      </c>
      <c r="E273" t="s">
        <v>11</v>
      </c>
      <c r="F273">
        <v>27.648</v>
      </c>
      <c r="G273">
        <v>31.221906000000001</v>
      </c>
      <c r="H273">
        <v>35.033999999999999</v>
      </c>
      <c r="I273">
        <v>1.276</v>
      </c>
      <c r="J273">
        <v>1.4510000000000001</v>
      </c>
      <c r="K273">
        <v>1.65</v>
      </c>
    </row>
    <row r="274" spans="1:11" x14ac:dyDescent="0.25">
      <c r="A274" t="str">
        <f t="shared" si="4"/>
        <v>2016Unfilled prescription due to cost in past 12 months MaleMaori</v>
      </c>
      <c r="B274">
        <v>2016</v>
      </c>
      <c r="C274" t="s">
        <v>26</v>
      </c>
      <c r="D274" t="s">
        <v>7</v>
      </c>
      <c r="E274" t="s">
        <v>11</v>
      </c>
      <c r="F274">
        <v>6.8470000000000004</v>
      </c>
      <c r="G274">
        <v>9.1102659999999993</v>
      </c>
      <c r="H274">
        <v>12.025</v>
      </c>
      <c r="I274">
        <v>1.758</v>
      </c>
      <c r="J274">
        <v>2.375</v>
      </c>
      <c r="K274">
        <v>3.2090000000000001</v>
      </c>
    </row>
    <row r="275" spans="1:11" x14ac:dyDescent="0.25">
      <c r="A275" t="str">
        <f t="shared" si="4"/>
        <v>2006Has GP clinic or medical centre that usually goes to when unwell or injured MaleNon-Maori</v>
      </c>
      <c r="B275">
        <v>2006</v>
      </c>
      <c r="C275" t="s">
        <v>21</v>
      </c>
      <c r="D275" t="s">
        <v>7</v>
      </c>
      <c r="E275" t="s">
        <v>12</v>
      </c>
      <c r="F275">
        <v>88.668999999999997</v>
      </c>
      <c r="G275">
        <v>89.988871000000003</v>
      </c>
      <c r="H275">
        <v>91.17</v>
      </c>
    </row>
    <row r="276" spans="1:11" x14ac:dyDescent="0.25">
      <c r="A276" t="str">
        <f t="shared" si="4"/>
        <v>2006Visited GP in past 12 months MaleNon-Maori</v>
      </c>
      <c r="B276">
        <v>2006</v>
      </c>
      <c r="C276" t="s">
        <v>22</v>
      </c>
      <c r="D276" t="s">
        <v>7</v>
      </c>
      <c r="E276" t="s">
        <v>12</v>
      </c>
      <c r="F276">
        <v>72.664000000000001</v>
      </c>
      <c r="G276">
        <v>74.769429000000002</v>
      </c>
      <c r="H276">
        <v>76.765000000000001</v>
      </c>
    </row>
    <row r="277" spans="1:11" x14ac:dyDescent="0.25">
      <c r="A277" t="str">
        <f t="shared" si="4"/>
        <v>2006Visited practise nurse (without seeing GP) in past 12 months MaleNon-Maori</v>
      </c>
      <c r="B277">
        <v>2006</v>
      </c>
      <c r="C277" t="s">
        <v>23</v>
      </c>
      <c r="D277" t="s">
        <v>7</v>
      </c>
      <c r="E277" t="s">
        <v>12</v>
      </c>
      <c r="F277">
        <v>16.835999999999999</v>
      </c>
      <c r="G277">
        <v>18.347394999999999</v>
      </c>
      <c r="H277">
        <v>19.960999999999999</v>
      </c>
    </row>
    <row r="278" spans="1:11" x14ac:dyDescent="0.25">
      <c r="A278" t="str">
        <f t="shared" si="4"/>
        <v>2011Has GP clinic or medical centre that usually goes to when unwell or injured MaleNon-Maori</v>
      </c>
      <c r="B278">
        <v>2011</v>
      </c>
      <c r="C278" t="s">
        <v>21</v>
      </c>
      <c r="D278" t="s">
        <v>7</v>
      </c>
      <c r="E278" t="s">
        <v>12</v>
      </c>
      <c r="F278">
        <v>86.203000000000003</v>
      </c>
      <c r="G278">
        <v>88.210616000000002</v>
      </c>
      <c r="H278">
        <v>89.96</v>
      </c>
    </row>
    <row r="279" spans="1:11" x14ac:dyDescent="0.25">
      <c r="A279" t="str">
        <f t="shared" si="4"/>
        <v>2011Visited GP in past 12 months MaleNon-Maori</v>
      </c>
      <c r="B279">
        <v>2011</v>
      </c>
      <c r="C279" t="s">
        <v>22</v>
      </c>
      <c r="D279" t="s">
        <v>7</v>
      </c>
      <c r="E279" t="s">
        <v>12</v>
      </c>
      <c r="F279">
        <v>66.784000000000006</v>
      </c>
      <c r="G279">
        <v>68.930625000000006</v>
      </c>
      <c r="H279">
        <v>70.998000000000005</v>
      </c>
    </row>
    <row r="280" spans="1:11" x14ac:dyDescent="0.25">
      <c r="A280" t="str">
        <f t="shared" si="4"/>
        <v>2011Visited practise nurse (without seeing GP) in past 12 months MaleNon-Maori</v>
      </c>
      <c r="B280">
        <v>2011</v>
      </c>
      <c r="C280" t="s">
        <v>23</v>
      </c>
      <c r="D280" t="s">
        <v>7</v>
      </c>
      <c r="E280" t="s">
        <v>12</v>
      </c>
      <c r="F280">
        <v>17.850999999999999</v>
      </c>
      <c r="G280">
        <v>19.856624</v>
      </c>
      <c r="H280">
        <v>22.027000000000001</v>
      </c>
    </row>
    <row r="281" spans="1:11" x14ac:dyDescent="0.25">
      <c r="A281" t="str">
        <f t="shared" si="4"/>
        <v>2011Visited after-hours medical centre in past 12 months MaleNon-Maori</v>
      </c>
      <c r="B281">
        <v>2011</v>
      </c>
      <c r="C281" t="s">
        <v>24</v>
      </c>
      <c r="D281" t="s">
        <v>7</v>
      </c>
      <c r="E281" t="s">
        <v>12</v>
      </c>
      <c r="F281">
        <v>12.16</v>
      </c>
      <c r="G281">
        <v>13.857201999999999</v>
      </c>
      <c r="H281">
        <v>15.749000000000001</v>
      </c>
    </row>
    <row r="282" spans="1:11" x14ac:dyDescent="0.25">
      <c r="A282" t="str">
        <f t="shared" si="4"/>
        <v>2011Any unmet need in the past 12 monthsMaleNon-Maori</v>
      </c>
      <c r="B282">
        <v>2011</v>
      </c>
      <c r="C282" t="s">
        <v>25</v>
      </c>
      <c r="D282" t="s">
        <v>7</v>
      </c>
      <c r="E282" t="s">
        <v>12</v>
      </c>
      <c r="F282">
        <v>18.055</v>
      </c>
      <c r="G282">
        <v>19.785059</v>
      </c>
      <c r="H282">
        <v>21.637</v>
      </c>
    </row>
    <row r="283" spans="1:11" x14ac:dyDescent="0.25">
      <c r="A283" t="str">
        <f t="shared" si="4"/>
        <v>2011Unfilled prescription due to cost in past 12 months MaleNon-Maori</v>
      </c>
      <c r="B283">
        <v>2011</v>
      </c>
      <c r="C283" t="s">
        <v>26</v>
      </c>
      <c r="D283" t="s">
        <v>7</v>
      </c>
      <c r="E283" t="s">
        <v>12</v>
      </c>
      <c r="F283">
        <v>3.9169999999999998</v>
      </c>
      <c r="G283">
        <v>4.9455929999999997</v>
      </c>
      <c r="H283">
        <v>6.15</v>
      </c>
    </row>
    <row r="284" spans="1:11" x14ac:dyDescent="0.25">
      <c r="A284" t="str">
        <f t="shared" si="4"/>
        <v>2012Has GP clinic or medical centre that usually goes to when unwell or injured MaleNon-Maori</v>
      </c>
      <c r="B284">
        <v>2012</v>
      </c>
      <c r="C284" t="s">
        <v>21</v>
      </c>
      <c r="D284" t="s">
        <v>7</v>
      </c>
      <c r="E284" t="s">
        <v>12</v>
      </c>
      <c r="F284">
        <v>87.182000000000002</v>
      </c>
      <c r="G284">
        <v>88.968884000000003</v>
      </c>
      <c r="H284">
        <v>90.533000000000001</v>
      </c>
    </row>
    <row r="285" spans="1:11" x14ac:dyDescent="0.25">
      <c r="A285" t="str">
        <f t="shared" si="4"/>
        <v>2012Visited GP in past 12 months MaleNon-Maori</v>
      </c>
      <c r="B285">
        <v>2012</v>
      </c>
      <c r="C285" t="s">
        <v>22</v>
      </c>
      <c r="D285" t="s">
        <v>7</v>
      </c>
      <c r="E285" t="s">
        <v>12</v>
      </c>
      <c r="F285">
        <v>66.652000000000001</v>
      </c>
      <c r="G285">
        <v>69.008574999999993</v>
      </c>
      <c r="H285">
        <v>71.27</v>
      </c>
    </row>
    <row r="286" spans="1:11" x14ac:dyDescent="0.25">
      <c r="A286" t="str">
        <f t="shared" si="4"/>
        <v>2012Visited practise nurse (without seeing GP) in past 12 months MaleNon-Maori</v>
      </c>
      <c r="B286">
        <v>2012</v>
      </c>
      <c r="C286" t="s">
        <v>23</v>
      </c>
      <c r="D286" t="s">
        <v>7</v>
      </c>
      <c r="E286" t="s">
        <v>12</v>
      </c>
      <c r="F286">
        <v>16.785</v>
      </c>
      <c r="G286">
        <v>18.263439999999999</v>
      </c>
      <c r="H286">
        <v>19.841000000000001</v>
      </c>
    </row>
    <row r="287" spans="1:11" x14ac:dyDescent="0.25">
      <c r="A287" t="str">
        <f t="shared" si="4"/>
        <v>2012Visited after-hours medical centre in past 12 months MaleNon-Maori</v>
      </c>
      <c r="B287">
        <v>2012</v>
      </c>
      <c r="C287" t="s">
        <v>24</v>
      </c>
      <c r="D287" t="s">
        <v>7</v>
      </c>
      <c r="E287" t="s">
        <v>12</v>
      </c>
      <c r="F287">
        <v>10.374000000000001</v>
      </c>
      <c r="G287">
        <v>11.963495</v>
      </c>
      <c r="H287">
        <v>13.76</v>
      </c>
    </row>
    <row r="288" spans="1:11" x14ac:dyDescent="0.25">
      <c r="A288" t="str">
        <f t="shared" si="4"/>
        <v>2012Any unmet need in the past 12 monthsMaleNon-Maori</v>
      </c>
      <c r="B288">
        <v>2012</v>
      </c>
      <c r="C288" t="s">
        <v>25</v>
      </c>
      <c r="D288" t="s">
        <v>7</v>
      </c>
      <c r="E288" t="s">
        <v>12</v>
      </c>
      <c r="F288">
        <v>19.396999999999998</v>
      </c>
      <c r="G288">
        <v>21.004085</v>
      </c>
      <c r="H288">
        <v>22.707000000000001</v>
      </c>
    </row>
    <row r="289" spans="1:8" x14ac:dyDescent="0.25">
      <c r="A289" t="str">
        <f t="shared" si="4"/>
        <v>2012Unfilled prescription due to cost in past 12 months MaleNon-Maori</v>
      </c>
      <c r="B289">
        <v>2012</v>
      </c>
      <c r="C289" t="s">
        <v>26</v>
      </c>
      <c r="D289" t="s">
        <v>7</v>
      </c>
      <c r="E289" t="s">
        <v>12</v>
      </c>
      <c r="F289">
        <v>2.956</v>
      </c>
      <c r="G289">
        <v>3.6253519999999999</v>
      </c>
      <c r="H289">
        <v>4.3970000000000002</v>
      </c>
    </row>
    <row r="290" spans="1:8" x14ac:dyDescent="0.25">
      <c r="A290" t="str">
        <f t="shared" si="4"/>
        <v>2013Has GP clinic or medical centre that usually goes to when unwell or injured MaleNon-Maori</v>
      </c>
      <c r="B290">
        <v>2013</v>
      </c>
      <c r="C290" t="s">
        <v>21</v>
      </c>
      <c r="D290" t="s">
        <v>7</v>
      </c>
      <c r="E290" t="s">
        <v>12</v>
      </c>
      <c r="F290">
        <v>86.878</v>
      </c>
      <c r="G290">
        <v>88.848106000000001</v>
      </c>
      <c r="H290">
        <v>90.555000000000007</v>
      </c>
    </row>
    <row r="291" spans="1:8" x14ac:dyDescent="0.25">
      <c r="A291" t="str">
        <f t="shared" si="4"/>
        <v>2013Visited GP in past 12 months MaleNon-Maori</v>
      </c>
      <c r="B291">
        <v>2013</v>
      </c>
      <c r="C291" t="s">
        <v>22</v>
      </c>
      <c r="D291" t="s">
        <v>7</v>
      </c>
      <c r="E291" t="s">
        <v>12</v>
      </c>
      <c r="F291">
        <v>65.180999999999997</v>
      </c>
      <c r="G291">
        <v>67.640642999999997</v>
      </c>
      <c r="H291">
        <v>70.007000000000005</v>
      </c>
    </row>
    <row r="292" spans="1:8" x14ac:dyDescent="0.25">
      <c r="A292" t="str">
        <f t="shared" si="4"/>
        <v>2013Visited practise nurse (without seeing GP) in past 12 months MaleNon-Maori</v>
      </c>
      <c r="B292">
        <v>2013</v>
      </c>
      <c r="C292" t="s">
        <v>23</v>
      </c>
      <c r="D292" t="s">
        <v>7</v>
      </c>
      <c r="E292" t="s">
        <v>12</v>
      </c>
      <c r="F292">
        <v>16.672999999999998</v>
      </c>
      <c r="G292">
        <v>17.952168</v>
      </c>
      <c r="H292">
        <v>19.306999999999999</v>
      </c>
    </row>
    <row r="293" spans="1:8" x14ac:dyDescent="0.25">
      <c r="A293" t="str">
        <f t="shared" si="4"/>
        <v>2013Visited after-hours medical centre in past 12 months MaleNon-Maori</v>
      </c>
      <c r="B293">
        <v>2013</v>
      </c>
      <c r="C293" t="s">
        <v>24</v>
      </c>
      <c r="D293" t="s">
        <v>7</v>
      </c>
      <c r="E293" t="s">
        <v>12</v>
      </c>
      <c r="F293">
        <v>9.0589999999999993</v>
      </c>
      <c r="G293">
        <v>10.459089000000001</v>
      </c>
      <c r="H293">
        <v>12.047000000000001</v>
      </c>
    </row>
    <row r="294" spans="1:8" x14ac:dyDescent="0.25">
      <c r="A294" t="str">
        <f t="shared" si="4"/>
        <v>2013Any unmet need in the past 12 monthsMaleNon-Maori</v>
      </c>
      <c r="B294">
        <v>2013</v>
      </c>
      <c r="C294" t="s">
        <v>25</v>
      </c>
      <c r="D294" t="s">
        <v>7</v>
      </c>
      <c r="E294" t="s">
        <v>12</v>
      </c>
      <c r="F294">
        <v>20.004000000000001</v>
      </c>
      <c r="G294">
        <v>21.840150999999999</v>
      </c>
      <c r="H294">
        <v>23.795000000000002</v>
      </c>
    </row>
    <row r="295" spans="1:8" x14ac:dyDescent="0.25">
      <c r="A295" t="str">
        <f t="shared" si="4"/>
        <v>2013Unfilled prescription due to cost in past 12 months MaleNon-Maori</v>
      </c>
      <c r="B295">
        <v>2013</v>
      </c>
      <c r="C295" t="s">
        <v>26</v>
      </c>
      <c r="D295" t="s">
        <v>7</v>
      </c>
      <c r="E295" t="s">
        <v>12</v>
      </c>
      <c r="F295">
        <v>3.0350000000000001</v>
      </c>
      <c r="G295">
        <v>3.5944500000000001</v>
      </c>
      <c r="H295">
        <v>4.2240000000000002</v>
      </c>
    </row>
    <row r="296" spans="1:8" x14ac:dyDescent="0.25">
      <c r="A296" t="str">
        <f t="shared" si="4"/>
        <v>2014Has GP clinic or medical centre that usually goes to when unwell or injured MaleNon-Maori</v>
      </c>
      <c r="B296">
        <v>2014</v>
      </c>
      <c r="C296" t="s">
        <v>21</v>
      </c>
      <c r="D296" t="s">
        <v>7</v>
      </c>
      <c r="E296" t="s">
        <v>12</v>
      </c>
      <c r="F296">
        <v>89.768000000000001</v>
      </c>
      <c r="G296">
        <v>91.260394000000005</v>
      </c>
      <c r="H296">
        <v>92.552999999999997</v>
      </c>
    </row>
    <row r="297" spans="1:8" x14ac:dyDescent="0.25">
      <c r="A297" t="str">
        <f t="shared" si="4"/>
        <v>2014Visited GP in past 12 months MaleNon-Maori</v>
      </c>
      <c r="B297">
        <v>2014</v>
      </c>
      <c r="C297" t="s">
        <v>22</v>
      </c>
      <c r="D297" t="s">
        <v>7</v>
      </c>
      <c r="E297" t="s">
        <v>12</v>
      </c>
      <c r="F297">
        <v>68.644000000000005</v>
      </c>
      <c r="G297">
        <v>70.950310000000002</v>
      </c>
      <c r="H297">
        <v>73.153000000000006</v>
      </c>
    </row>
    <row r="298" spans="1:8" x14ac:dyDescent="0.25">
      <c r="A298" t="str">
        <f t="shared" si="4"/>
        <v>2014Visited practise nurse (without seeing GP) in past 12 months MaleNon-Maori</v>
      </c>
      <c r="B298">
        <v>2014</v>
      </c>
      <c r="C298" t="s">
        <v>23</v>
      </c>
      <c r="D298" t="s">
        <v>7</v>
      </c>
      <c r="E298" t="s">
        <v>12</v>
      </c>
      <c r="F298">
        <v>16.574000000000002</v>
      </c>
      <c r="G298">
        <v>18.302315</v>
      </c>
      <c r="H298">
        <v>20.167000000000002</v>
      </c>
    </row>
    <row r="299" spans="1:8" x14ac:dyDescent="0.25">
      <c r="A299" t="str">
        <f t="shared" si="4"/>
        <v>2014Visited after-hours medical centre in past 12 months MaleNon-Maori</v>
      </c>
      <c r="B299">
        <v>2014</v>
      </c>
      <c r="C299" t="s">
        <v>24</v>
      </c>
      <c r="D299" t="s">
        <v>7</v>
      </c>
      <c r="E299" t="s">
        <v>12</v>
      </c>
      <c r="F299">
        <v>9.5030000000000001</v>
      </c>
      <c r="G299">
        <v>10.949083999999999</v>
      </c>
      <c r="H299">
        <v>12.585000000000001</v>
      </c>
    </row>
    <row r="300" spans="1:8" x14ac:dyDescent="0.25">
      <c r="A300" t="str">
        <f t="shared" si="4"/>
        <v>2014Any unmet need in the past 12 monthsMaleNon-Maori</v>
      </c>
      <c r="B300">
        <v>2014</v>
      </c>
      <c r="C300" t="s">
        <v>25</v>
      </c>
      <c r="D300" t="s">
        <v>7</v>
      </c>
      <c r="E300" t="s">
        <v>12</v>
      </c>
      <c r="F300">
        <v>19.094000000000001</v>
      </c>
      <c r="G300">
        <v>20.851687999999999</v>
      </c>
      <c r="H300">
        <v>22.725999999999999</v>
      </c>
    </row>
    <row r="301" spans="1:8" x14ac:dyDescent="0.25">
      <c r="A301" t="str">
        <f t="shared" si="4"/>
        <v>2014Unfilled prescription due to cost in past 12 months MaleNon-Maori</v>
      </c>
      <c r="B301">
        <v>2014</v>
      </c>
      <c r="C301" t="s">
        <v>26</v>
      </c>
      <c r="D301" t="s">
        <v>7</v>
      </c>
      <c r="E301" t="s">
        <v>12</v>
      </c>
      <c r="F301">
        <v>3.2280000000000002</v>
      </c>
      <c r="G301">
        <v>3.9681479999999998</v>
      </c>
      <c r="H301">
        <v>4.8209999999999997</v>
      </c>
    </row>
    <row r="302" spans="1:8" x14ac:dyDescent="0.25">
      <c r="A302" t="str">
        <f t="shared" si="4"/>
        <v>2015Has GP clinic or medical centre that usually goes to when unwell or injured MaleNon-Maori</v>
      </c>
      <c r="B302">
        <v>2015</v>
      </c>
      <c r="C302" t="s">
        <v>21</v>
      </c>
      <c r="D302" t="s">
        <v>7</v>
      </c>
      <c r="E302" t="s">
        <v>12</v>
      </c>
      <c r="F302">
        <v>88.084000000000003</v>
      </c>
      <c r="G302">
        <v>89.317124000000007</v>
      </c>
      <c r="H302">
        <v>90.436999999999998</v>
      </c>
    </row>
    <row r="303" spans="1:8" x14ac:dyDescent="0.25">
      <c r="A303" t="str">
        <f t="shared" si="4"/>
        <v>2016Has GP clinic or medical centre that usually goes to when unwell or injured MaleNon-Maori</v>
      </c>
      <c r="B303">
        <v>2016</v>
      </c>
      <c r="C303" t="s">
        <v>21</v>
      </c>
      <c r="D303" t="s">
        <v>7</v>
      </c>
      <c r="E303" t="s">
        <v>12</v>
      </c>
      <c r="F303">
        <v>88.980999999999995</v>
      </c>
      <c r="G303">
        <v>90.366691000000003</v>
      </c>
      <c r="H303">
        <v>91.593999999999994</v>
      </c>
    </row>
    <row r="304" spans="1:8" x14ac:dyDescent="0.25">
      <c r="A304" t="str">
        <f t="shared" si="4"/>
        <v>2015Visited GP in past 12 months MaleNon-Maori</v>
      </c>
      <c r="B304">
        <v>2015</v>
      </c>
      <c r="C304" t="s">
        <v>22</v>
      </c>
      <c r="D304" t="s">
        <v>7</v>
      </c>
      <c r="E304" t="s">
        <v>12</v>
      </c>
      <c r="F304">
        <v>66.724000000000004</v>
      </c>
      <c r="G304">
        <v>68.876829000000001</v>
      </c>
      <c r="H304">
        <v>70.950999999999993</v>
      </c>
    </row>
    <row r="305" spans="1:8" x14ac:dyDescent="0.25">
      <c r="A305" t="str">
        <f t="shared" si="4"/>
        <v>2016Visited GP in past 12 months MaleNon-Maori</v>
      </c>
      <c r="B305">
        <v>2016</v>
      </c>
      <c r="C305" t="s">
        <v>22</v>
      </c>
      <c r="D305" t="s">
        <v>7</v>
      </c>
      <c r="E305" t="s">
        <v>12</v>
      </c>
      <c r="F305">
        <v>64.046000000000006</v>
      </c>
      <c r="G305">
        <v>66.508295000000004</v>
      </c>
      <c r="H305">
        <v>68.884</v>
      </c>
    </row>
    <row r="306" spans="1:8" x14ac:dyDescent="0.25">
      <c r="A306" t="str">
        <f t="shared" si="4"/>
        <v>2015Visited practise nurse (without seeing GP) in past 12 months MaleNon-Maori</v>
      </c>
      <c r="B306">
        <v>2015</v>
      </c>
      <c r="C306" t="s">
        <v>23</v>
      </c>
      <c r="D306" t="s">
        <v>7</v>
      </c>
      <c r="E306" t="s">
        <v>12</v>
      </c>
      <c r="F306">
        <v>18.202999999999999</v>
      </c>
      <c r="G306">
        <v>19.715170000000001</v>
      </c>
      <c r="H306">
        <v>21.32</v>
      </c>
    </row>
    <row r="307" spans="1:8" x14ac:dyDescent="0.25">
      <c r="A307" t="str">
        <f t="shared" si="4"/>
        <v>2016Visited practise nurse (without seeing GP) in past 12 months MaleNon-Maori</v>
      </c>
      <c r="B307">
        <v>2016</v>
      </c>
      <c r="C307" t="s">
        <v>23</v>
      </c>
      <c r="D307" t="s">
        <v>7</v>
      </c>
      <c r="E307" t="s">
        <v>12</v>
      </c>
      <c r="F307">
        <v>17.648</v>
      </c>
      <c r="G307">
        <v>19.173306</v>
      </c>
      <c r="H307">
        <v>20.797000000000001</v>
      </c>
    </row>
    <row r="308" spans="1:8" x14ac:dyDescent="0.25">
      <c r="A308" t="str">
        <f t="shared" si="4"/>
        <v>2015Visited after-hours medical centre in past 12 months MaleNon-Maori</v>
      </c>
      <c r="B308">
        <v>2015</v>
      </c>
      <c r="C308" t="s">
        <v>24</v>
      </c>
      <c r="D308" t="s">
        <v>7</v>
      </c>
      <c r="E308" t="s">
        <v>12</v>
      </c>
      <c r="F308">
        <v>8.7789999999999999</v>
      </c>
      <c r="G308">
        <v>10.216341999999999</v>
      </c>
      <c r="H308">
        <v>11.858000000000001</v>
      </c>
    </row>
    <row r="309" spans="1:8" x14ac:dyDescent="0.25">
      <c r="A309" t="str">
        <f t="shared" si="4"/>
        <v>2016Visited after-hours medical centre in past 12 months MaleNon-Maori</v>
      </c>
      <c r="B309">
        <v>2016</v>
      </c>
      <c r="C309" t="s">
        <v>24</v>
      </c>
      <c r="D309" t="s">
        <v>7</v>
      </c>
      <c r="E309" t="s">
        <v>12</v>
      </c>
      <c r="F309">
        <v>9.3320000000000007</v>
      </c>
      <c r="G309">
        <v>10.805664999999999</v>
      </c>
      <c r="H309">
        <v>12.48</v>
      </c>
    </row>
    <row r="310" spans="1:8" x14ac:dyDescent="0.25">
      <c r="A310" t="str">
        <f t="shared" si="4"/>
        <v>2015Any unmet need in the past 12 monthsMaleNon-Maori</v>
      </c>
      <c r="B310">
        <v>2015</v>
      </c>
      <c r="C310" t="s">
        <v>25</v>
      </c>
      <c r="D310" t="s">
        <v>7</v>
      </c>
      <c r="E310" t="s">
        <v>12</v>
      </c>
      <c r="F310">
        <v>20.260000000000002</v>
      </c>
      <c r="G310">
        <v>21.790296999999999</v>
      </c>
      <c r="H310">
        <v>23.402999999999999</v>
      </c>
    </row>
    <row r="311" spans="1:8" x14ac:dyDescent="0.25">
      <c r="A311" t="str">
        <f t="shared" si="4"/>
        <v>2016Any unmet need in the past 12 monthsMaleNon-Maori</v>
      </c>
      <c r="B311">
        <v>2016</v>
      </c>
      <c r="C311" t="s">
        <v>25</v>
      </c>
      <c r="D311" t="s">
        <v>7</v>
      </c>
      <c r="E311" t="s">
        <v>12</v>
      </c>
      <c r="F311">
        <v>19.846</v>
      </c>
      <c r="G311">
        <v>21.540182000000001</v>
      </c>
      <c r="H311">
        <v>23.337</v>
      </c>
    </row>
    <row r="312" spans="1:8" x14ac:dyDescent="0.25">
      <c r="A312" t="str">
        <f t="shared" si="4"/>
        <v>2015Unfilled prescription due to cost in past 12 months MaleNon-Maori</v>
      </c>
      <c r="B312">
        <v>2015</v>
      </c>
      <c r="C312" t="s">
        <v>26</v>
      </c>
      <c r="D312" t="s">
        <v>7</v>
      </c>
      <c r="E312" t="s">
        <v>12</v>
      </c>
      <c r="F312">
        <v>2.8380000000000001</v>
      </c>
      <c r="G312">
        <v>3.342101</v>
      </c>
      <c r="H312">
        <v>3.9079999999999999</v>
      </c>
    </row>
    <row r="313" spans="1:8" x14ac:dyDescent="0.25">
      <c r="A313" t="str">
        <f t="shared" si="4"/>
        <v>2016Unfilled prescription due to cost in past 12 months MaleNon-Maori</v>
      </c>
      <c r="B313">
        <v>2016</v>
      </c>
      <c r="C313" t="s">
        <v>26</v>
      </c>
      <c r="D313" t="s">
        <v>7</v>
      </c>
      <c r="E313" t="s">
        <v>12</v>
      </c>
      <c r="F313">
        <v>3.5369999999999999</v>
      </c>
      <c r="G313">
        <v>4.2604220000000002</v>
      </c>
      <c r="H313">
        <v>5.0830000000000002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I1" sqref="I1"/>
    </sheetView>
  </sheetViews>
  <sheetFormatPr defaultRowHeight="13.2" x14ac:dyDescent="0.25"/>
  <cols>
    <col min="10" max="10" width="20.6640625" customWidth="1"/>
  </cols>
  <sheetData>
    <row r="1" spans="1:10" x14ac:dyDescent="0.25">
      <c r="A1">
        <v>1</v>
      </c>
      <c r="C1" s="1" t="s">
        <v>21</v>
      </c>
      <c r="J1" s="1" t="s">
        <v>10</v>
      </c>
    </row>
    <row r="2" spans="1:10" x14ac:dyDescent="0.25">
      <c r="A2">
        <v>2</v>
      </c>
      <c r="C2" s="1" t="s">
        <v>22</v>
      </c>
      <c r="J2" s="3" t="s">
        <v>7</v>
      </c>
    </row>
    <row r="3" spans="1:10" x14ac:dyDescent="0.25">
      <c r="A3">
        <v>3</v>
      </c>
      <c r="C3" s="1" t="s">
        <v>23</v>
      </c>
      <c r="J3" s="3" t="s">
        <v>8</v>
      </c>
    </row>
    <row r="4" spans="1:10" x14ac:dyDescent="0.25">
      <c r="A4">
        <v>4</v>
      </c>
      <c r="C4" s="1" t="s">
        <v>24</v>
      </c>
      <c r="J4" s="2"/>
    </row>
    <row r="5" spans="1:10" x14ac:dyDescent="0.25">
      <c r="A5">
        <v>5</v>
      </c>
      <c r="C5" s="1" t="s">
        <v>25</v>
      </c>
      <c r="J5" s="2" t="s">
        <v>14</v>
      </c>
    </row>
    <row r="6" spans="1:10" x14ac:dyDescent="0.25">
      <c r="A6">
        <v>6</v>
      </c>
      <c r="C6" s="1" t="s">
        <v>26</v>
      </c>
      <c r="J6" s="2" t="s">
        <v>15</v>
      </c>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2019-08-08T02:11:38Z</dcterms:modified>
</cp:coreProperties>
</file>